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825" yWindow="-15" windowWidth="3840" windowHeight="2910" tabRatio="717"/>
  </bookViews>
  <sheets>
    <sheet name="Report" sheetId="1" r:id="rId1"/>
    <sheet name="Input" sheetId="16" r:id="rId2"/>
    <sheet name="Top Pages" sheetId="18" r:id="rId3"/>
    <sheet name="Price" sheetId="3" r:id="rId4"/>
    <sheet name="Index" sheetId="5" r:id="rId5"/>
    <sheet name="GasDaily" sheetId="4" r:id="rId6"/>
    <sheet name="Spot Rates" sheetId="6" r:id="rId7"/>
    <sheet name="PrudCalc" sheetId="7" r:id="rId8"/>
    <sheet name="US $" sheetId="8" r:id="rId9"/>
    <sheet name="Roll-5" sheetId="10" r:id="rId10"/>
    <sheet name="Roll-6" sheetId="11" r:id="rId11"/>
    <sheet name="Roll-7" sheetId="12" r:id="rId12"/>
    <sheet name="Roll-8" sheetId="13" r:id="rId13"/>
    <sheet name="Orig Sched" sheetId="9" r:id="rId14"/>
    <sheet name="PrintModule" sheetId="14" state="veryHidden" r:id=""/>
    <sheet name="Day" sheetId="15" state="veryHidden" r:id=""/>
  </sheets>
  <externalReferences>
    <externalReference r:id="rId15"/>
  </externalReferences>
  <definedNames>
    <definedName name="_Order1" localSheetId="13" hidden="1">255</definedName>
    <definedName name="_Order2" localSheetId="13" hidden="1">255</definedName>
    <definedName name="ACwvu.BookBal." localSheetId="5" hidden="1">GasDaily!$A$6:$R$40</definedName>
    <definedName name="ACwvu.BookBal." localSheetId="4" hidden="1">Index!$A$6:$R$40</definedName>
    <definedName name="ACwvu.BookBal." localSheetId="3" hidden="1">Price!$A$6:$R$40</definedName>
    <definedName name="ACwvu.BookBal." localSheetId="9" hidden="1">'Roll-5'!$A$6:$R$40</definedName>
    <definedName name="ACwvu.BookBal." localSheetId="10" hidden="1">'Roll-6'!$A$6:$R$40</definedName>
    <definedName name="ACwvu.BookBal." localSheetId="11" hidden="1">'Roll-7'!$A$6:$R$40</definedName>
    <definedName name="ACwvu.BookBal." localSheetId="12" hidden="1">'Roll-8'!$A$6:$R$40</definedName>
    <definedName name="ACwvu.BookBal." localSheetId="8" hidden="1">'US $'!$A$6:$R$40</definedName>
    <definedName name="ACwvu.DailyChange." localSheetId="5" hidden="1">GasDaily!$A$41:$AG$118</definedName>
    <definedName name="ACwvu.DailyChange." localSheetId="4" hidden="1">Index!$A$41:$AG$119</definedName>
    <definedName name="ACwvu.DailyChange." localSheetId="3" hidden="1">Price!$A$41:$AG$119</definedName>
    <definedName name="ACwvu.DailyChange." localSheetId="9" hidden="1">'Roll-5'!$A$41:$AG$118</definedName>
    <definedName name="ACwvu.DailyChange." localSheetId="10" hidden="1">'Roll-6'!$A$41:$AG$118</definedName>
    <definedName name="ACwvu.DailyChange." localSheetId="11" hidden="1">'Roll-7'!$A$41:$AG$118</definedName>
    <definedName name="ACwvu.DailyChange." localSheetId="12" hidden="1">'Roll-8'!$A$41:$AG$118</definedName>
    <definedName name="ACwvu.DailyChange." localSheetId="8" hidden="1">'US $'!$A$41:$AG$118</definedName>
    <definedName name="ACwvu.Schedules." localSheetId="5" hidden="1">GasDaily!$A$121:$M$239</definedName>
    <definedName name="ACwvu.Schedules." localSheetId="4" hidden="1">Index!$A$122:$M$240</definedName>
    <definedName name="ACwvu.Schedules." localSheetId="3" hidden="1">Price!$A$122:$M$240</definedName>
    <definedName name="ACwvu.Schedules." localSheetId="9" hidden="1">'Roll-5'!$A$121:$M$239</definedName>
    <definedName name="ACwvu.Schedules." localSheetId="10" hidden="1">'Roll-6'!$A$121:$M$239</definedName>
    <definedName name="ACwvu.Schedules." localSheetId="11" hidden="1">'Roll-7'!$A$121:$M$239</definedName>
    <definedName name="ACwvu.Schedules." localSheetId="12" hidden="1">'Roll-8'!$A$121:$M$239</definedName>
    <definedName name="ACwvu.Schedules." localSheetId="8" hidden="1">'US $'!$A$121:$M$239</definedName>
    <definedName name="DAILY">'Orig Sched'!#REF!</definedName>
    <definedName name="DTITLE">'Orig Sched'!$V$1:$AP$8</definedName>
    <definedName name="eff_dt">'Top Pages'!$B$5</definedName>
    <definedName name="PostIDs">'Top Pages'!$B$6:$B$8</definedName>
    <definedName name="_xlnm.Print_Area" localSheetId="5">GasDaily!$A$6:$R$39</definedName>
    <definedName name="_xlnm.Print_Area" localSheetId="13">'Orig Sched'!$A$1:$S$18</definedName>
    <definedName name="_xlnm.Print_Area" localSheetId="3">Price!$A$1:$K$72</definedName>
    <definedName name="_xlnm.Print_Area" localSheetId="7">PrudCalc!$A$1:$AH$62</definedName>
    <definedName name="_xlnm.Print_Area" localSheetId="0">Report!$A$1:$J$102</definedName>
    <definedName name="_xlnm.Print_Area" localSheetId="9">'Roll-5'!$A$6:$R$39</definedName>
    <definedName name="_xlnm.Print_Area" localSheetId="10">'Roll-6'!$A$6:$R$39</definedName>
    <definedName name="_xlnm.Print_Area" localSheetId="11">'Roll-7'!$A$6:$R$39</definedName>
    <definedName name="_xlnm.Print_Area" localSheetId="12">'Roll-8'!$A$6:$R$39</definedName>
    <definedName name="_xlnm.Print_Area" localSheetId="6">'Spot Rates'!$A$1:$T$67</definedName>
    <definedName name="_xlnm.Print_Area" localSheetId="8">'US $'!$A$6:$R$39</definedName>
    <definedName name="Print_Area_MI">'Orig Sched'!$A$1:$G$8</definedName>
    <definedName name="_xlnm.Print_Titles" localSheetId="5">GasDaily!$1:$5</definedName>
    <definedName name="_xlnm.Print_Titles" localSheetId="4">Index!$1:$7</definedName>
    <definedName name="_xlnm.Print_Titles" localSheetId="13">'Orig Sched'!$1:$7</definedName>
    <definedName name="_xlnm.Print_Titles" localSheetId="3">Price!$1:$7</definedName>
    <definedName name="_xlnm.Print_Titles" localSheetId="9">'Roll-5'!$1:$7</definedName>
    <definedName name="_xlnm.Print_Titles" localSheetId="10">'Roll-6'!$1:$5</definedName>
    <definedName name="_xlnm.Print_Titles" localSheetId="11">'Roll-7'!$1:$5</definedName>
    <definedName name="_xlnm.Print_Titles" localSheetId="12">'Roll-8'!$1:$5</definedName>
    <definedName name="_xlnm.Print_Titles" localSheetId="2">'Top Pages'!$1:$1</definedName>
    <definedName name="_xlnm.Print_Titles" localSheetId="8">'US $'!$1:$7</definedName>
    <definedName name="Print_Titles_MI">'Orig Sched'!$1:$8</definedName>
    <definedName name="PW">'Top Pages'!$B$4</definedName>
    <definedName name="RANGE">'Orig Sched'!#REF!</definedName>
    <definedName name="Swvu.BookBal." localSheetId="5" hidden="1">GasDaily!$A$6:$R$40</definedName>
    <definedName name="Swvu.BookBal." localSheetId="4" hidden="1">Index!$A$6:$R$40</definedName>
    <definedName name="Swvu.BookBal." localSheetId="3" hidden="1">Price!$A$6:$R$40</definedName>
    <definedName name="Swvu.BookBal." localSheetId="9" hidden="1">'Roll-5'!$A$6:$R$40</definedName>
    <definedName name="Swvu.BookBal." localSheetId="10" hidden="1">'Roll-6'!$A$6:$R$40</definedName>
    <definedName name="Swvu.BookBal." localSheetId="11" hidden="1">'Roll-7'!$A$6:$R$40</definedName>
    <definedName name="Swvu.BookBal." localSheetId="12" hidden="1">'Roll-8'!$A$6:$R$40</definedName>
    <definedName name="Swvu.BookBal." localSheetId="8" hidden="1">'US $'!$A$6:$R$40</definedName>
    <definedName name="Swvu.DailyChange." localSheetId="5" hidden="1">GasDaily!$A$41:$AG$118</definedName>
    <definedName name="Swvu.DailyChange." localSheetId="4" hidden="1">Index!$A$41:$AG$119</definedName>
    <definedName name="Swvu.DailyChange." localSheetId="3" hidden="1">Price!$A$41:$AG$119</definedName>
    <definedName name="Swvu.DailyChange." localSheetId="9" hidden="1">'Roll-5'!$A$41:$AG$118</definedName>
    <definedName name="Swvu.DailyChange." localSheetId="10" hidden="1">'Roll-6'!$A$41:$AG$118</definedName>
    <definedName name="Swvu.DailyChange." localSheetId="11" hidden="1">'Roll-7'!$A$41:$AG$118</definedName>
    <definedName name="Swvu.DailyChange." localSheetId="12" hidden="1">'Roll-8'!$A$41:$AG$118</definedName>
    <definedName name="Swvu.DailyChange." localSheetId="8" hidden="1">'US $'!$A$41:$AG$118</definedName>
    <definedName name="_1Swvu.Sc0_y_les." localSheetId="11" hidden="1">'Roll-7'!$A$121:$M$239</definedName>
    <definedName name="Swvu.Schedules." localSheetId="5" hidden="1">GasDaily!$A$121:$M$239</definedName>
    <definedName name="Swvu.Schedules." localSheetId="4" hidden="1">Index!$A$122:$M$240</definedName>
    <definedName name="Swvu.Schedules." localSheetId="3" hidden="1">Price!$A$122:$M$240</definedName>
    <definedName name="Swvu.Schedules." localSheetId="9" hidden="1">'Roll-5'!$A$121:$M$239</definedName>
    <definedName name="Swvu.Schedules." localSheetId="10" hidden="1">'Roll-6'!$A$121:$M$239</definedName>
    <definedName name="Swvu.Schedules." localSheetId="12" hidden="1">'Roll-8'!$A$121:$M$239</definedName>
    <definedName name="Swvu.Schedules." localSheetId="8" hidden="1">'US $'!$A$121:$M$239</definedName>
    <definedName name="TITLE">'Orig Sched'!$A$1:$O$8</definedName>
    <definedName name="UID">'Top Pages'!$B$3</definedName>
    <definedName name="wrn.RollDetail." localSheetId="5" hidden="1">{"BookBal",#N/A,FALSE,"Roll";"DailyChange",#N/A,FALSE,"Roll";"Schedules",#N/A,FALSE,"Roll"}</definedName>
    <definedName name="wrn.RollDetail." localSheetId="4"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2" hidden="1">{"BookBal",#N/A,FALSE,"Roll";"DailyChange",#N/A,FALSE,"Roll";"Schedules",#N/A,FALSE,"Roll"}</definedName>
    <definedName name="wrn.RollDetail." localSheetId="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4" hidden="1">Index!$A$6:$R$39</definedName>
    <definedName name="Z_00D2C730_B168_11D2_A84F_00805F2505DF_.wvu.PrintTitles" localSheetId="4" hidden="1">Index!$1:$5</definedName>
    <definedName name="Z_00D2C731_B168_11D2_A84F_00805F2505DF_.wvu.PrintArea" localSheetId="5" hidden="1">GasDaily!$A$6:$R$39</definedName>
    <definedName name="Z_00D2C731_B168_11D2_A84F_00805F2505DF_.wvu.PrintTitles" localSheetId="5" hidden="1">GasDaily!$1:$5</definedName>
    <definedName name="Z_00D2C733_B168_11D2_A84F_00805F2505DF_.wvu.PrintArea" localSheetId="3" hidden="1">Price!$A$6:$R$39</definedName>
    <definedName name="Z_00D2C733_B168_11D2_A84F_00805F2505DF_.wvu.PrintTitles" localSheetId="3" hidden="1">Price!$1:$5</definedName>
    <definedName name="Z_00D2C734_B168_11D2_A84F_00805F2505DF_.wvu.PrintArea" localSheetId="9" hidden="1">'Roll-5'!$A$6:$R$39</definedName>
    <definedName name="Z_00D2C734_B168_11D2_A84F_00805F2505DF_.wvu.PrintTitles" localSheetId="9" hidden="1">'Roll-5'!$1:$5</definedName>
    <definedName name="Z_00D2C735_B168_11D2_A84F_00805F2505DF_.wvu.PrintArea" localSheetId="10" hidden="1">'Roll-6'!$A$6:$R$39</definedName>
    <definedName name="Z_00D2C735_B168_11D2_A84F_00805F2505DF_.wvu.PrintTitles" localSheetId="10" hidden="1">'Roll-6'!$1:$5</definedName>
    <definedName name="Z_00D2C736_B168_11D2_A84F_00805F2505DF_.wvu.PrintArea" localSheetId="11" hidden="1">'Roll-7'!$A$6:$R$39</definedName>
    <definedName name="Z_00D2C736_B168_11D2_A84F_00805F2505DF_.wvu.PrintTitles" localSheetId="11" hidden="1">'Roll-7'!$1:$5</definedName>
    <definedName name="Z_00D2C737_B168_11D2_A84F_00805F2505DF_.wvu.PrintArea" localSheetId="12" hidden="1">'Roll-8'!$A$6:$R$39</definedName>
    <definedName name="Z_00D2C737_B168_11D2_A84F_00805F2505DF_.wvu.PrintTitles" localSheetId="12" hidden="1">'Roll-8'!$1:$5</definedName>
    <definedName name="Z_00D2C738_B168_11D2_A84F_00805F2505DF_.wvu.PrintArea" localSheetId="8" hidden="1">'US $'!$A$6:$R$39</definedName>
    <definedName name="Z_00D2C738_B168_11D2_A84F_00805F2505DF_.wvu.PrintTitles" localSheetId="8" hidden="1">'US $'!$1:$5</definedName>
    <definedName name="Z_00D2C739_B168_11D2_A84F_00805F2505DF_.wvu.PrintArea" localSheetId="4" hidden="1">Index!$A$40:$AG$119</definedName>
    <definedName name="Z_00D2C739_B168_11D2_A84F_00805F2505DF_.wvu.PrintTitles" localSheetId="4" hidden="1">Index!$1:$5</definedName>
    <definedName name="Z_00D2C73A_B168_11D2_A84F_00805F2505DF_.wvu.PrintArea" localSheetId="5" hidden="1">GasDaily!$A$40:$AG$118</definedName>
    <definedName name="Z_00D2C73A_B168_11D2_A84F_00805F2505DF_.wvu.PrintTitles" localSheetId="5" hidden="1">GasDaily!$1:$5</definedName>
    <definedName name="Z_00D2C73C_B168_11D2_A84F_00805F2505DF_.wvu.PrintArea" localSheetId="3" hidden="1">Price!$A$40:$AG$119</definedName>
    <definedName name="Z_00D2C73C_B168_11D2_A84F_00805F2505DF_.wvu.PrintTitles" localSheetId="3" hidden="1">Price!$1:$5</definedName>
    <definedName name="Z_00D2C73D_B168_11D2_A84F_00805F2505DF_.wvu.PrintArea" localSheetId="9" hidden="1">'Roll-5'!$A$40:$AG$118</definedName>
    <definedName name="Z_00D2C73D_B168_11D2_A84F_00805F2505DF_.wvu.PrintTitles" localSheetId="9" hidden="1">'Roll-5'!$1:$5</definedName>
    <definedName name="Z_00D2C73E_B168_11D2_A84F_00805F2505DF_.wvu.PrintArea" localSheetId="10" hidden="1">'Roll-6'!$A$40:$AG$118</definedName>
    <definedName name="Z_00D2C73E_B168_11D2_A84F_00805F2505DF_.wvu.PrintTitles" localSheetId="10" hidden="1">'Roll-6'!$1:$5</definedName>
    <definedName name="Z_00D2C73F_B168_11D2_A84F_00805F2505DF_.wvu.PrintArea" localSheetId="11" hidden="1">'Roll-7'!$A$40:$AG$118</definedName>
    <definedName name="Z_00D2C73F_B168_11D2_A84F_00805F2505DF_.wvu.PrintTitles" localSheetId="11" hidden="1">'Roll-7'!$1:$5</definedName>
    <definedName name="Z_00D2C740_B168_11D2_A84F_00805F2505DF_.wvu.PrintArea" localSheetId="12" hidden="1">'Roll-8'!$A$40:$AG$118</definedName>
    <definedName name="Z_00D2C740_B168_11D2_A84F_00805F2505DF_.wvu.PrintTitles" localSheetId="12" hidden="1">'Roll-8'!$1:$5</definedName>
    <definedName name="Z_00D2C741_B168_11D2_A84F_00805F2505DF_.wvu.PrintArea" localSheetId="8" hidden="1">'US $'!$A$40:$AG$118</definedName>
    <definedName name="Z_00D2C741_B168_11D2_A84F_00805F2505DF_.wvu.PrintTitles" localSheetId="8" hidden="1">'US $'!$1:$5</definedName>
    <definedName name="Z_00D2C742_B168_11D2_A84F_00805F2505DF_.wvu.PrintArea" localSheetId="4" hidden="1">Index!$A$121:$M$239</definedName>
    <definedName name="Z_00D2C742_B168_11D2_A84F_00805F2505DF_.wvu.PrintTitles" localSheetId="4" hidden="1">Index!$1:$5</definedName>
    <definedName name="Z_00D2C743_B168_11D2_A84F_00805F2505DF_.wvu.PrintArea" localSheetId="5" hidden="1">GasDaily!$A$120:$M$238</definedName>
    <definedName name="Z_00D2C743_B168_11D2_A84F_00805F2505DF_.wvu.PrintTitles" localSheetId="5" hidden="1">GasDaily!$1:$5</definedName>
    <definedName name="Z_00D2C745_B168_11D2_A84F_00805F2505DF_.wvu.PrintArea" localSheetId="3" hidden="1">Price!$A$121:$M$239</definedName>
    <definedName name="Z_00D2C745_B168_11D2_A84F_00805F2505DF_.wvu.PrintTitles" localSheetId="3" hidden="1">Price!$1:$5</definedName>
    <definedName name="Z_00D2C746_B168_11D2_A84F_00805F2505DF_.wvu.PrintArea" localSheetId="9" hidden="1">'Roll-5'!$A$120:$M$238</definedName>
    <definedName name="Z_00D2C746_B168_11D2_A84F_00805F2505DF_.wvu.PrintTitles" localSheetId="9" hidden="1">'Roll-5'!$1:$5</definedName>
    <definedName name="Z_00D2C747_B168_11D2_A84F_00805F2505DF_.wvu.PrintArea" localSheetId="10" hidden="1">'Roll-6'!$A$120:$M$238</definedName>
    <definedName name="Z_00D2C747_B168_11D2_A84F_00805F2505DF_.wvu.PrintTitles" localSheetId="10" hidden="1">'Roll-6'!$1:$5</definedName>
    <definedName name="Z_00D2C748_B168_11D2_A84F_00805F2505DF_.wvu.PrintArea" localSheetId="11" hidden="1">'Roll-7'!$A$120:$M$238</definedName>
    <definedName name="Z_00D2C748_B168_11D2_A84F_00805F2505DF_.wvu.PrintTitles" localSheetId="11" hidden="1">'Roll-7'!$1:$5</definedName>
    <definedName name="Z_00D2C749_B168_11D2_A84F_00805F2505DF_.wvu.PrintArea" localSheetId="12" hidden="1">'Roll-8'!$A$120:$M$238</definedName>
    <definedName name="Z_00D2C749_B168_11D2_A84F_00805F2505DF_.wvu.PrintTitles" localSheetId="12" hidden="1">'Roll-8'!$1:$5</definedName>
    <definedName name="Z_00D2C74A_B168_11D2_A84F_00805F2505DF_.wvu.PrintArea" localSheetId="8" hidden="1">'US $'!$A$120:$M$238</definedName>
    <definedName name="Z_00D2C74A_B168_11D2_A84F_00805F2505DF_.wvu.PrintTitles" localSheetId="8" hidden="1">'US $'!$1:$5</definedName>
    <definedName name="Z_01843847_B93D_11D2_8444_00805F3629DE_.wvu.PrintArea" localSheetId="4" hidden="1">Index!$A$6:$R$39</definedName>
    <definedName name="Z_01843847_B93D_11D2_8444_00805F3629DE_.wvu.PrintTitles" localSheetId="4" hidden="1">Index!$1:$5</definedName>
    <definedName name="Z_01843848_B93D_11D2_8444_00805F3629DE_.wvu.PrintArea" localSheetId="5" hidden="1">GasDaily!$A$6:$R$39</definedName>
    <definedName name="Z_01843848_B93D_11D2_8444_00805F3629DE_.wvu.PrintTitles" localSheetId="5" hidden="1">GasDaily!$1:$5</definedName>
    <definedName name="Z_0184384A_B93D_11D2_8444_00805F3629DE_.wvu.PrintArea" localSheetId="3" hidden="1">Price!$A$6:$R$39</definedName>
    <definedName name="Z_0184384A_B93D_11D2_8444_00805F3629DE_.wvu.PrintTitles" localSheetId="3" hidden="1">Price!$1:$5</definedName>
    <definedName name="Z_0184384B_B93D_11D2_8444_00805F3629DE_.wvu.PrintArea" localSheetId="9" hidden="1">'Roll-5'!$A$6:$R$39</definedName>
    <definedName name="Z_0184384B_B93D_11D2_8444_00805F3629DE_.wvu.PrintTitles" localSheetId="9" hidden="1">'Roll-5'!$1:$5</definedName>
    <definedName name="Z_0184384C_B93D_11D2_8444_00805F3629DE_.wvu.PrintArea" localSheetId="10" hidden="1">'Roll-6'!$A$6:$R$39</definedName>
    <definedName name="Z_0184384C_B93D_11D2_8444_00805F3629DE_.wvu.PrintTitles" localSheetId="10" hidden="1">'Roll-6'!$1:$5</definedName>
    <definedName name="Z_0184384D_B93D_11D2_8444_00805F3629DE_.wvu.PrintArea" localSheetId="11" hidden="1">'Roll-7'!$A$6:$R$39</definedName>
    <definedName name="Z_0184384D_B93D_11D2_8444_00805F3629DE_.wvu.PrintTitles" localSheetId="11" hidden="1">'Roll-7'!$1:$5</definedName>
    <definedName name="Z_0184384E_B93D_11D2_8444_00805F3629DE_.wvu.PrintArea" localSheetId="12" hidden="1">'Roll-8'!$A$6:$R$39</definedName>
    <definedName name="Z_0184384E_B93D_11D2_8444_00805F3629DE_.wvu.PrintTitles" localSheetId="12" hidden="1">'Roll-8'!$1:$5</definedName>
    <definedName name="Z_0184384F_B93D_11D2_8444_00805F3629DE_.wvu.PrintArea" localSheetId="8" hidden="1">'US $'!$A$6:$R$39</definedName>
    <definedName name="Z_0184384F_B93D_11D2_8444_00805F3629DE_.wvu.PrintTitles" localSheetId="8" hidden="1">'US $'!$1:$5</definedName>
    <definedName name="Z_01843850_B93D_11D2_8444_00805F3629DE_.wvu.PrintArea" localSheetId="4" hidden="1">Index!$A$40:$AG$119</definedName>
    <definedName name="Z_01843850_B93D_11D2_8444_00805F3629DE_.wvu.PrintTitles" localSheetId="4" hidden="1">Index!$1:$5</definedName>
    <definedName name="Z_01843851_B93D_11D2_8444_00805F3629DE_.wvu.PrintArea" localSheetId="5" hidden="1">GasDaily!$A$40:$AG$118</definedName>
    <definedName name="Z_01843851_B93D_11D2_8444_00805F3629DE_.wvu.PrintTitles" localSheetId="5" hidden="1">GasDaily!$1:$5</definedName>
    <definedName name="Z_01843853_B93D_11D2_8444_00805F3629DE_.wvu.PrintArea" localSheetId="3" hidden="1">Price!$A$40:$AG$119</definedName>
    <definedName name="Z_01843853_B93D_11D2_8444_00805F3629DE_.wvu.PrintTitles" localSheetId="3" hidden="1">Price!$1:$5</definedName>
    <definedName name="Z_01843854_B93D_11D2_8444_00805F3629DE_.wvu.PrintArea" localSheetId="9" hidden="1">'Roll-5'!$A$40:$AG$118</definedName>
    <definedName name="Z_01843854_B93D_11D2_8444_00805F3629DE_.wvu.PrintTitles" localSheetId="9" hidden="1">'Roll-5'!$1:$5</definedName>
    <definedName name="Z_01843855_B93D_11D2_8444_00805F3629DE_.wvu.PrintArea" localSheetId="10" hidden="1">'Roll-6'!$A$40:$AG$118</definedName>
    <definedName name="Z_01843855_B93D_11D2_8444_00805F3629DE_.wvu.PrintTitles" localSheetId="10" hidden="1">'Roll-6'!$1:$5</definedName>
    <definedName name="Z_01843856_B93D_11D2_8444_00805F3629DE_.wvu.PrintArea" localSheetId="11" hidden="1">'Roll-7'!$A$40:$AG$118</definedName>
    <definedName name="Z_01843856_B93D_11D2_8444_00805F3629DE_.wvu.PrintTitles" localSheetId="11" hidden="1">'Roll-7'!$1:$5</definedName>
    <definedName name="Z_01843857_B93D_11D2_8444_00805F3629DE_.wvu.PrintArea" localSheetId="12" hidden="1">'Roll-8'!$A$40:$AG$118</definedName>
    <definedName name="Z_01843857_B93D_11D2_8444_00805F3629DE_.wvu.PrintTitles" localSheetId="12" hidden="1">'Roll-8'!$1:$5</definedName>
    <definedName name="Z_01843858_B93D_11D2_8444_00805F3629DE_.wvu.PrintArea" localSheetId="8" hidden="1">'US $'!$A$40:$AG$118</definedName>
    <definedName name="Z_01843858_B93D_11D2_8444_00805F3629DE_.wvu.PrintTitles" localSheetId="8" hidden="1">'US $'!$1:$5</definedName>
    <definedName name="Z_01843859_B93D_11D2_8444_00805F3629DE_.wvu.PrintArea" localSheetId="4" hidden="1">Index!$A$121:$M$239</definedName>
    <definedName name="Z_01843859_B93D_11D2_8444_00805F3629DE_.wvu.PrintTitles" localSheetId="4" hidden="1">Index!$1:$5</definedName>
    <definedName name="Z_0184385A_B93D_11D2_8444_00805F3629DE_.wvu.PrintArea" localSheetId="5" hidden="1">GasDaily!$A$120:$M$238</definedName>
    <definedName name="Z_0184385A_B93D_11D2_8444_00805F3629DE_.wvu.PrintTitles" localSheetId="5" hidden="1">GasDaily!$1:$5</definedName>
    <definedName name="Z_0184385C_B93D_11D2_8444_00805F3629DE_.wvu.PrintArea" localSheetId="3" hidden="1">Price!$A$121:$M$239</definedName>
    <definedName name="Z_0184385C_B93D_11D2_8444_00805F3629DE_.wvu.PrintTitles" localSheetId="3" hidden="1">Price!$1:$5</definedName>
    <definedName name="Z_0184385D_B93D_11D2_8444_00805F3629DE_.wvu.PrintArea" localSheetId="9" hidden="1">'Roll-5'!$A$120:$M$238</definedName>
    <definedName name="Z_0184385D_B93D_11D2_8444_00805F3629DE_.wvu.PrintTitles" localSheetId="9" hidden="1">'Roll-5'!$1:$5</definedName>
    <definedName name="Z_0184385E_B93D_11D2_8444_00805F3629DE_.wvu.PrintArea" localSheetId="10" hidden="1">'Roll-6'!$A$120:$M$238</definedName>
    <definedName name="Z_0184385E_B93D_11D2_8444_00805F3629DE_.wvu.PrintTitles" localSheetId="10" hidden="1">'Roll-6'!$1:$5</definedName>
    <definedName name="Z_0184385F_B93D_11D2_8444_00805F3629DE_.wvu.PrintArea" localSheetId="11" hidden="1">'Roll-7'!$A$120:$M$238</definedName>
    <definedName name="Z_0184385F_B93D_11D2_8444_00805F3629DE_.wvu.PrintTitles" localSheetId="11" hidden="1">'Roll-7'!$1:$5</definedName>
    <definedName name="Z_01843860_B93D_11D2_8444_00805F3629DE_.wvu.PrintArea" localSheetId="12" hidden="1">'Roll-8'!$A$120:$M$238</definedName>
    <definedName name="Z_01843860_B93D_11D2_8444_00805F3629DE_.wvu.PrintTitles" localSheetId="12" hidden="1">'Roll-8'!$1:$5</definedName>
    <definedName name="Z_01843861_B93D_11D2_8444_00805F3629DE_.wvu.PrintArea" localSheetId="8" hidden="1">'US $'!$A$120:$M$238</definedName>
    <definedName name="Z_01843861_B93D_11D2_8444_00805F3629DE_.wvu.PrintTitles" localSheetId="8" hidden="1">'US $'!$1:$5</definedName>
    <definedName name="Z_02448BA0_88FA_11D2_B05A_00104B2CC235_.wvu.PrintArea" localSheetId="4" hidden="1">Index!$A$6:$R$39</definedName>
    <definedName name="Z_02448BA0_88FA_11D2_B05A_00104B2CC235_.wvu.PrintTitles" localSheetId="4" hidden="1">Index!$1:$5</definedName>
    <definedName name="Z_02448BA1_88FA_11D2_B05A_00104B2CC235_.wvu.PrintArea" localSheetId="5" hidden="1">GasDaily!$A$6:$R$39</definedName>
    <definedName name="Z_02448BA1_88FA_11D2_B05A_00104B2CC235_.wvu.PrintTitles" localSheetId="5" hidden="1">GasDaily!$1:$5</definedName>
    <definedName name="Z_02448BA3_88FA_11D2_B05A_00104B2CC235_.wvu.PrintArea" localSheetId="3" hidden="1">Price!$A$6:$R$39</definedName>
    <definedName name="Z_02448BA3_88FA_11D2_B05A_00104B2CC235_.wvu.PrintTitles" localSheetId="3" hidden="1">Price!$1:$5</definedName>
    <definedName name="Z_02448BA4_88FA_11D2_B05A_00104B2CC235_.wvu.PrintArea" localSheetId="9" hidden="1">'Roll-5'!$A$6:$R$39</definedName>
    <definedName name="Z_02448BA4_88FA_11D2_B05A_00104B2CC235_.wvu.PrintTitles" localSheetId="9" hidden="1">'Roll-5'!$1:$5</definedName>
    <definedName name="Z_02448BA5_88FA_11D2_B05A_00104B2CC235_.wvu.PrintArea" localSheetId="10" hidden="1">'Roll-6'!$A$6:$R$39</definedName>
    <definedName name="Z_02448BA5_88FA_11D2_B05A_00104B2CC235_.wvu.PrintTitles" localSheetId="10" hidden="1">'Roll-6'!$1:$5</definedName>
    <definedName name="Z_02448BA6_88FA_11D2_B05A_00104B2CC235_.wvu.PrintArea" localSheetId="11" hidden="1">'Roll-7'!$A$6:$R$39</definedName>
    <definedName name="Z_02448BA6_88FA_11D2_B05A_00104B2CC235_.wvu.PrintTitles" localSheetId="11" hidden="1">'Roll-7'!$1:$5</definedName>
    <definedName name="Z_02448BA7_88FA_11D2_B05A_00104B2CC235_.wvu.PrintArea" localSheetId="12" hidden="1">'Roll-8'!$A$6:$R$39</definedName>
    <definedName name="Z_02448BA7_88FA_11D2_B05A_00104B2CC235_.wvu.PrintTitles" localSheetId="12" hidden="1">'Roll-8'!$1:$5</definedName>
    <definedName name="Z_02448BA8_88FA_11D2_B05A_00104B2CC235_.wvu.PrintArea" localSheetId="8" hidden="1">'US $'!$A$6:$R$39</definedName>
    <definedName name="Z_02448BA8_88FA_11D2_B05A_00104B2CC235_.wvu.PrintTitles" localSheetId="8" hidden="1">'US $'!$1:$5</definedName>
    <definedName name="Z_02448BA9_88FA_11D2_B05A_00104B2CC235_.wvu.PrintArea" localSheetId="4" hidden="1">Index!$A$40:$AG$119</definedName>
    <definedName name="Z_02448BA9_88FA_11D2_B05A_00104B2CC235_.wvu.PrintTitles" localSheetId="4" hidden="1">Index!$1:$5</definedName>
    <definedName name="Z_02448BAA_88FA_11D2_B05A_00104B2CC235_.wvu.PrintArea" localSheetId="5" hidden="1">GasDaily!$A$40:$AG$118</definedName>
    <definedName name="Z_02448BAA_88FA_11D2_B05A_00104B2CC235_.wvu.PrintTitles" localSheetId="5" hidden="1">GasDaily!$1:$5</definedName>
    <definedName name="Z_02448BAC_88FA_11D2_B05A_00104B2CC235_.wvu.PrintArea" localSheetId="3" hidden="1">Price!$A$40:$AG$119</definedName>
    <definedName name="Z_02448BAC_88FA_11D2_B05A_00104B2CC235_.wvu.PrintTitles" localSheetId="3" hidden="1">Price!$1:$5</definedName>
    <definedName name="Z_02448BAD_88FA_11D2_B05A_00104B2CC235_.wvu.PrintArea" localSheetId="9" hidden="1">'Roll-5'!$A$40:$AG$118</definedName>
    <definedName name="Z_02448BAD_88FA_11D2_B05A_00104B2CC235_.wvu.PrintTitles" localSheetId="9" hidden="1">'Roll-5'!$1:$5</definedName>
    <definedName name="Z_02448BAE_88FA_11D2_B05A_00104B2CC235_.wvu.PrintArea" localSheetId="10" hidden="1">'Roll-6'!$A$40:$AG$118</definedName>
    <definedName name="Z_02448BAE_88FA_11D2_B05A_00104B2CC235_.wvu.PrintTitles" localSheetId="10" hidden="1">'Roll-6'!$1:$5</definedName>
    <definedName name="Z_02448BAF_88FA_11D2_B05A_00104B2CC235_.wvu.PrintArea" localSheetId="11" hidden="1">'Roll-7'!$A$40:$AG$118</definedName>
    <definedName name="Z_02448BAF_88FA_11D2_B05A_00104B2CC235_.wvu.PrintTitles" localSheetId="11" hidden="1">'Roll-7'!$1:$5</definedName>
    <definedName name="Z_02448BB0_88FA_11D2_B05A_00104B2CC235_.wvu.PrintArea" localSheetId="12" hidden="1">'Roll-8'!$A$40:$AG$118</definedName>
    <definedName name="Z_02448BB0_88FA_11D2_B05A_00104B2CC235_.wvu.PrintTitles" localSheetId="12" hidden="1">'Roll-8'!$1:$5</definedName>
    <definedName name="Z_02448BB1_88FA_11D2_B05A_00104B2CC235_.wvu.PrintArea" localSheetId="8" hidden="1">'US $'!$A$40:$AG$118</definedName>
    <definedName name="Z_02448BB1_88FA_11D2_B05A_00104B2CC235_.wvu.PrintTitles" localSheetId="8" hidden="1">'US $'!$1:$5</definedName>
    <definedName name="Z_02448BB2_88FA_11D2_B05A_00104B2CC235_.wvu.PrintArea" localSheetId="4" hidden="1">Index!$A$121:$M$239</definedName>
    <definedName name="Z_02448BB2_88FA_11D2_B05A_00104B2CC235_.wvu.PrintTitles" localSheetId="4" hidden="1">Index!$1:$5</definedName>
    <definedName name="Z_02448BB3_88FA_11D2_B05A_00104B2CC235_.wvu.PrintArea" localSheetId="5" hidden="1">GasDaily!$A$120:$M$238</definedName>
    <definedName name="Z_02448BB3_88FA_11D2_B05A_00104B2CC235_.wvu.PrintTitles" localSheetId="5" hidden="1">GasDaily!$1:$5</definedName>
    <definedName name="Z_02448BB5_88FA_11D2_B05A_00104B2CC235_.wvu.PrintArea" localSheetId="3" hidden="1">Price!$A$121:$M$239</definedName>
    <definedName name="Z_02448BB5_88FA_11D2_B05A_00104B2CC235_.wvu.PrintTitles" localSheetId="3" hidden="1">Price!$1:$5</definedName>
    <definedName name="Z_02448BB6_88FA_11D2_B05A_00104B2CC235_.wvu.PrintArea" localSheetId="9" hidden="1">'Roll-5'!$A$120:$M$238</definedName>
    <definedName name="Z_02448BB6_88FA_11D2_B05A_00104B2CC235_.wvu.PrintTitles" localSheetId="9" hidden="1">'Roll-5'!$1:$5</definedName>
    <definedName name="Z_02448BB7_88FA_11D2_B05A_00104B2CC235_.wvu.PrintArea" localSheetId="10" hidden="1">'Roll-6'!$A$120:$M$238</definedName>
    <definedName name="Z_02448BB7_88FA_11D2_B05A_00104B2CC235_.wvu.PrintTitles" localSheetId="10" hidden="1">'Roll-6'!$1:$5</definedName>
    <definedName name="Z_02448BB8_88FA_11D2_B05A_00104B2CC235_.wvu.PrintArea" localSheetId="11" hidden="1">'Roll-7'!$A$120:$M$238</definedName>
    <definedName name="Z_02448BB8_88FA_11D2_B05A_00104B2CC235_.wvu.PrintTitles" localSheetId="11" hidden="1">'Roll-7'!$1:$5</definedName>
    <definedName name="Z_02448BB9_88FA_11D2_B05A_00104B2CC235_.wvu.PrintArea" localSheetId="12" hidden="1">'Roll-8'!$A$120:$M$238</definedName>
    <definedName name="Z_02448BB9_88FA_11D2_B05A_00104B2CC235_.wvu.PrintTitles" localSheetId="12" hidden="1">'Roll-8'!$1:$5</definedName>
    <definedName name="Z_02448BBA_88FA_11D2_B05A_00104B2CC235_.wvu.PrintArea" localSheetId="8" hidden="1">'US $'!$A$120:$M$238</definedName>
    <definedName name="Z_02448BBA_88FA_11D2_B05A_00104B2CC235_.wvu.PrintTitles" localSheetId="8" hidden="1">'US $'!$1:$5</definedName>
    <definedName name="Z_0AC5A1F0_9EA7_11D2_A842_00805F2505DF_.wvu.PrintArea" localSheetId="4" hidden="1">Index!$A$6:$R$39</definedName>
    <definedName name="Z_0AC5A1F0_9EA7_11D2_A842_00805F2505DF_.wvu.PrintTitles" localSheetId="4" hidden="1">Index!$1:$5</definedName>
    <definedName name="Z_0AC5A1F1_9EA7_11D2_A842_00805F2505DF_.wvu.PrintArea" localSheetId="5" hidden="1">GasDaily!$A$6:$R$39</definedName>
    <definedName name="Z_0AC5A1F1_9EA7_11D2_A842_00805F2505DF_.wvu.PrintTitles" localSheetId="5" hidden="1">GasDaily!$1:$5</definedName>
    <definedName name="Z_0AC5A1F3_9EA7_11D2_A842_00805F2505DF_.wvu.PrintArea" localSheetId="3" hidden="1">Price!$A$6:$R$39</definedName>
    <definedName name="Z_0AC5A1F3_9EA7_11D2_A842_00805F2505DF_.wvu.PrintTitles" localSheetId="3" hidden="1">Price!$1:$5</definedName>
    <definedName name="Z_0AC5A1F4_9EA7_11D2_A842_00805F2505DF_.wvu.PrintArea" localSheetId="9" hidden="1">'Roll-5'!$A$6:$R$39</definedName>
    <definedName name="Z_0AC5A1F4_9EA7_11D2_A842_00805F2505DF_.wvu.PrintTitles" localSheetId="9" hidden="1">'Roll-5'!$1:$5</definedName>
    <definedName name="Z_0AC5A1F5_9EA7_11D2_A842_00805F2505DF_.wvu.PrintArea" localSheetId="10" hidden="1">'Roll-6'!$A$6:$R$39</definedName>
    <definedName name="Z_0AC5A1F5_9EA7_11D2_A842_00805F2505DF_.wvu.PrintTitles" localSheetId="10" hidden="1">'Roll-6'!$1:$5</definedName>
    <definedName name="Z_0AC5A1F6_9EA7_11D2_A842_00805F2505DF_.wvu.PrintArea" localSheetId="11" hidden="1">'Roll-7'!$A$6:$R$39</definedName>
    <definedName name="Z_0AC5A1F6_9EA7_11D2_A842_00805F2505DF_.wvu.PrintTitles" localSheetId="11" hidden="1">'Roll-7'!$1:$5</definedName>
    <definedName name="Z_0AC5A1F7_9EA7_11D2_A842_00805F2505DF_.wvu.PrintArea" localSheetId="12" hidden="1">'Roll-8'!$A$6:$R$39</definedName>
    <definedName name="Z_0AC5A1F7_9EA7_11D2_A842_00805F2505DF_.wvu.PrintTitles" localSheetId="12" hidden="1">'Roll-8'!$1:$5</definedName>
    <definedName name="Z_0AC5A1F8_9EA7_11D2_A842_00805F2505DF_.wvu.PrintArea" localSheetId="8" hidden="1">'US $'!$A$6:$R$39</definedName>
    <definedName name="Z_0AC5A1F8_9EA7_11D2_A842_00805F2505DF_.wvu.PrintTitles" localSheetId="8" hidden="1">'US $'!$1:$5</definedName>
    <definedName name="Z_0AC5A1F9_9EA7_11D2_A842_00805F2505DF_.wvu.PrintArea" localSheetId="4" hidden="1">Index!$A$40:$AG$119</definedName>
    <definedName name="Z_0AC5A1F9_9EA7_11D2_A842_00805F2505DF_.wvu.PrintTitles" localSheetId="4" hidden="1">Index!$1:$5</definedName>
    <definedName name="Z_0AC5A1FA_9EA7_11D2_A842_00805F2505DF_.wvu.PrintArea" localSheetId="5" hidden="1">GasDaily!$A$40:$AG$118</definedName>
    <definedName name="Z_0AC5A1FA_9EA7_11D2_A842_00805F2505DF_.wvu.PrintTitles" localSheetId="5" hidden="1">GasDaily!$1:$5</definedName>
    <definedName name="Z_0AC5A1FC_9EA7_11D2_A842_00805F2505DF_.wvu.PrintArea" localSheetId="3" hidden="1">Price!$A$40:$AG$119</definedName>
    <definedName name="Z_0AC5A1FC_9EA7_11D2_A842_00805F2505DF_.wvu.PrintTitles" localSheetId="3" hidden="1">Price!$1:$5</definedName>
    <definedName name="Z_0AC5A1FD_9EA7_11D2_A842_00805F2505DF_.wvu.PrintArea" localSheetId="9" hidden="1">'Roll-5'!$A$40:$AG$118</definedName>
    <definedName name="Z_0AC5A1FD_9EA7_11D2_A842_00805F2505DF_.wvu.PrintTitles" localSheetId="9" hidden="1">'Roll-5'!$1:$5</definedName>
    <definedName name="Z_0AC5A1FE_9EA7_11D2_A842_00805F2505DF_.wvu.PrintArea" localSheetId="10" hidden="1">'Roll-6'!$A$40:$AG$118</definedName>
    <definedName name="Z_0AC5A1FE_9EA7_11D2_A842_00805F2505DF_.wvu.PrintTitles" localSheetId="10" hidden="1">'Roll-6'!$1:$5</definedName>
    <definedName name="Z_0AC5A1FF_9EA7_11D2_A842_00805F2505DF_.wvu.PrintArea" localSheetId="11" hidden="1">'Roll-7'!$A$40:$AG$118</definedName>
    <definedName name="Z_0AC5A1FF_9EA7_11D2_A842_00805F2505DF_.wvu.PrintTitles" localSheetId="11" hidden="1">'Roll-7'!$1:$5</definedName>
    <definedName name="Z_0AC5A200_9EA7_11D2_A842_00805F2505DF_.wvu.PrintArea" localSheetId="12" hidden="1">'Roll-8'!$A$40:$AG$118</definedName>
    <definedName name="Z_0AC5A200_9EA7_11D2_A842_00805F2505DF_.wvu.PrintTitles" localSheetId="12" hidden="1">'Roll-8'!$1:$5</definedName>
    <definedName name="Z_0AC5A201_9EA7_11D2_A842_00805F2505DF_.wvu.PrintArea" localSheetId="8" hidden="1">'US $'!$A$40:$AG$118</definedName>
    <definedName name="Z_0AC5A201_9EA7_11D2_A842_00805F2505DF_.wvu.PrintTitles" localSheetId="8" hidden="1">'US $'!$1:$5</definedName>
    <definedName name="Z_0AC5A202_9EA7_11D2_A842_00805F2505DF_.wvu.PrintArea" localSheetId="4" hidden="1">Index!$A$121:$M$239</definedName>
    <definedName name="Z_0AC5A202_9EA7_11D2_A842_00805F2505DF_.wvu.PrintTitles" localSheetId="4" hidden="1">Index!$1:$5</definedName>
    <definedName name="Z_0AC5A203_9EA7_11D2_A842_00805F2505DF_.wvu.PrintArea" localSheetId="5" hidden="1">GasDaily!$A$120:$M$238</definedName>
    <definedName name="Z_0AC5A203_9EA7_11D2_A842_00805F2505DF_.wvu.PrintTitles" localSheetId="5" hidden="1">GasDaily!$1:$5</definedName>
    <definedName name="Z_0AC5A205_9EA7_11D2_A842_00805F2505DF_.wvu.PrintArea" localSheetId="3" hidden="1">Price!$A$121:$M$239</definedName>
    <definedName name="Z_0AC5A205_9EA7_11D2_A842_00805F2505DF_.wvu.PrintTitles" localSheetId="3" hidden="1">Price!$1:$5</definedName>
    <definedName name="Z_0AC5A206_9EA7_11D2_A842_00805F2505DF_.wvu.PrintArea" localSheetId="9" hidden="1">'Roll-5'!$A$120:$M$238</definedName>
    <definedName name="Z_0AC5A206_9EA7_11D2_A842_00805F2505DF_.wvu.PrintTitles" localSheetId="9" hidden="1">'Roll-5'!$1:$5</definedName>
    <definedName name="Z_0AC5A207_9EA7_11D2_A842_00805F2505DF_.wvu.PrintArea" localSheetId="10" hidden="1">'Roll-6'!$A$120:$M$238</definedName>
    <definedName name="Z_0AC5A207_9EA7_11D2_A842_00805F2505DF_.wvu.PrintTitles" localSheetId="10" hidden="1">'Roll-6'!$1:$5</definedName>
    <definedName name="Z_0AC5A208_9EA7_11D2_A842_00805F2505DF_.wvu.PrintArea" localSheetId="11" hidden="1">'Roll-7'!$A$120:$M$238</definedName>
    <definedName name="Z_0AC5A208_9EA7_11D2_A842_00805F2505DF_.wvu.PrintTitles" localSheetId="11" hidden="1">'Roll-7'!$1:$5</definedName>
    <definedName name="Z_0AC5A209_9EA7_11D2_A842_00805F2505DF_.wvu.PrintArea" localSheetId="12" hidden="1">'Roll-8'!$A$120:$M$238</definedName>
    <definedName name="Z_0AC5A209_9EA7_11D2_A842_00805F2505DF_.wvu.PrintTitles" localSheetId="12" hidden="1">'Roll-8'!$1:$5</definedName>
    <definedName name="Z_0AC5A20A_9EA7_11D2_A842_00805F2505DF_.wvu.PrintArea" localSheetId="8" hidden="1">'US $'!$A$120:$M$238</definedName>
    <definedName name="Z_0AC5A20A_9EA7_11D2_A842_00805F2505DF_.wvu.PrintTitles" localSheetId="8" hidden="1">'US $'!$1:$5</definedName>
    <definedName name="Z_37FD7BD7_ABC9_11D2_843C_00805F3629DE_.wvu.PrintArea" localSheetId="4" hidden="1">Index!$A$6:$R$39</definedName>
    <definedName name="Z_37FD7BD7_ABC9_11D2_843C_00805F3629DE_.wvu.PrintTitles" localSheetId="4" hidden="1">Index!$1:$5</definedName>
    <definedName name="Z_37FD7BD8_ABC9_11D2_843C_00805F3629DE_.wvu.PrintArea" localSheetId="5" hidden="1">GasDaily!$A$6:$R$39</definedName>
    <definedName name="Z_37FD7BD8_ABC9_11D2_843C_00805F3629DE_.wvu.PrintTitles" localSheetId="5" hidden="1">GasDaily!$1:$5</definedName>
    <definedName name="Z_37FD7BDA_ABC9_11D2_843C_00805F3629DE_.wvu.PrintArea" localSheetId="3" hidden="1">Price!$A$6:$R$39</definedName>
    <definedName name="Z_37FD7BDA_ABC9_11D2_843C_00805F3629DE_.wvu.PrintTitles" localSheetId="3" hidden="1">Price!$1:$5</definedName>
    <definedName name="Z_37FD7BDB_ABC9_11D2_843C_00805F3629DE_.wvu.PrintArea" localSheetId="9" hidden="1">'Roll-5'!$A$6:$R$39</definedName>
    <definedName name="Z_37FD7BDB_ABC9_11D2_843C_00805F3629DE_.wvu.PrintTitles" localSheetId="9" hidden="1">'Roll-5'!$1:$5</definedName>
    <definedName name="Z_37FD7BDC_ABC9_11D2_843C_00805F3629DE_.wvu.PrintArea" localSheetId="10" hidden="1">'Roll-6'!$A$6:$R$39</definedName>
    <definedName name="Z_37FD7BDC_ABC9_11D2_843C_00805F3629DE_.wvu.PrintTitles" localSheetId="10" hidden="1">'Roll-6'!$1:$5</definedName>
    <definedName name="Z_37FD7BDD_ABC9_11D2_843C_00805F3629DE_.wvu.PrintArea" localSheetId="11" hidden="1">'Roll-7'!$A$6:$R$39</definedName>
    <definedName name="Z_37FD7BDD_ABC9_11D2_843C_00805F3629DE_.wvu.PrintTitles" localSheetId="11" hidden="1">'Roll-7'!$1:$5</definedName>
    <definedName name="Z_37FD7BDE_ABC9_11D2_843C_00805F3629DE_.wvu.PrintArea" localSheetId="12" hidden="1">'Roll-8'!$A$6:$R$39</definedName>
    <definedName name="Z_37FD7BDE_ABC9_11D2_843C_00805F3629DE_.wvu.PrintTitles" localSheetId="12" hidden="1">'Roll-8'!$1:$5</definedName>
    <definedName name="Z_37FD7BDF_ABC9_11D2_843C_00805F3629DE_.wvu.PrintArea" localSheetId="8" hidden="1">'US $'!$A$6:$R$39</definedName>
    <definedName name="Z_37FD7BDF_ABC9_11D2_843C_00805F3629DE_.wvu.PrintTitles" localSheetId="8" hidden="1">'US $'!$1:$5</definedName>
    <definedName name="Z_37FD7BE0_ABC9_11D2_843C_00805F3629DE_.wvu.PrintArea" localSheetId="4" hidden="1">Index!$A$40:$AG$119</definedName>
    <definedName name="Z_37FD7BE0_ABC9_11D2_843C_00805F3629DE_.wvu.PrintTitles" localSheetId="4" hidden="1">Index!$1:$5</definedName>
    <definedName name="Z_37FD7BE1_ABC9_11D2_843C_00805F3629DE_.wvu.PrintArea" localSheetId="5" hidden="1">GasDaily!$A$40:$AG$118</definedName>
    <definedName name="Z_37FD7BE1_ABC9_11D2_843C_00805F3629DE_.wvu.PrintTitles" localSheetId="5" hidden="1">GasDaily!$1:$5</definedName>
    <definedName name="Z_37FD7BE3_ABC9_11D2_843C_00805F3629DE_.wvu.PrintArea" localSheetId="3" hidden="1">Price!$A$40:$AG$119</definedName>
    <definedName name="Z_37FD7BE3_ABC9_11D2_843C_00805F3629DE_.wvu.PrintTitles" localSheetId="3" hidden="1">Price!$1:$5</definedName>
    <definedName name="Z_37FD7BE4_ABC9_11D2_843C_00805F3629DE_.wvu.PrintArea" localSheetId="9" hidden="1">'Roll-5'!$A$40:$AG$118</definedName>
    <definedName name="Z_37FD7BE4_ABC9_11D2_843C_00805F3629DE_.wvu.PrintTitles" localSheetId="9" hidden="1">'Roll-5'!$1:$5</definedName>
    <definedName name="Z_37FD7BE5_ABC9_11D2_843C_00805F3629DE_.wvu.PrintArea" localSheetId="10" hidden="1">'Roll-6'!$A$40:$AG$118</definedName>
    <definedName name="Z_37FD7BE5_ABC9_11D2_843C_00805F3629DE_.wvu.PrintTitles" localSheetId="10" hidden="1">'Roll-6'!$1:$5</definedName>
    <definedName name="Z_37FD7BE6_ABC9_11D2_843C_00805F3629DE_.wvu.PrintArea" localSheetId="11" hidden="1">'Roll-7'!$A$40:$AG$118</definedName>
    <definedName name="Z_37FD7BE6_ABC9_11D2_843C_00805F3629DE_.wvu.PrintTitles" localSheetId="11" hidden="1">'Roll-7'!$1:$5</definedName>
    <definedName name="Z_37FD7BE7_ABC9_11D2_843C_00805F3629DE_.wvu.PrintArea" localSheetId="12" hidden="1">'Roll-8'!$A$40:$AG$118</definedName>
    <definedName name="Z_37FD7BE7_ABC9_11D2_843C_00805F3629DE_.wvu.PrintTitles" localSheetId="12" hidden="1">'Roll-8'!$1:$5</definedName>
    <definedName name="Z_37FD7BE8_ABC9_11D2_843C_00805F3629DE_.wvu.PrintArea" localSheetId="8" hidden="1">'US $'!$A$40:$AG$118</definedName>
    <definedName name="Z_37FD7BE8_ABC9_11D2_843C_00805F3629DE_.wvu.PrintTitles" localSheetId="8" hidden="1">'US $'!$1:$5</definedName>
    <definedName name="Z_37FD7BE9_ABC9_11D2_843C_00805F3629DE_.wvu.PrintArea" localSheetId="4" hidden="1">Index!$A$121:$M$239</definedName>
    <definedName name="Z_37FD7BE9_ABC9_11D2_843C_00805F3629DE_.wvu.PrintTitles" localSheetId="4" hidden="1">Index!$1:$5</definedName>
    <definedName name="Z_37FD7BEA_ABC9_11D2_843C_00805F3629DE_.wvu.PrintArea" localSheetId="5" hidden="1">GasDaily!$A$120:$M$238</definedName>
    <definedName name="Z_37FD7BEA_ABC9_11D2_843C_00805F3629DE_.wvu.PrintTitles" localSheetId="5" hidden="1">GasDaily!$1:$5</definedName>
    <definedName name="Z_37FD7BEC_ABC9_11D2_843C_00805F3629DE_.wvu.PrintArea" localSheetId="3" hidden="1">Price!$A$121:$M$239</definedName>
    <definedName name="Z_37FD7BEC_ABC9_11D2_843C_00805F3629DE_.wvu.PrintTitles" localSheetId="3" hidden="1">Price!$1:$5</definedName>
    <definedName name="Z_37FD7BED_ABC9_11D2_843C_00805F3629DE_.wvu.PrintArea" localSheetId="9" hidden="1">'Roll-5'!$A$120:$M$238</definedName>
    <definedName name="Z_37FD7BED_ABC9_11D2_843C_00805F3629DE_.wvu.PrintTitles" localSheetId="9" hidden="1">'Roll-5'!$1:$5</definedName>
    <definedName name="Z_37FD7BEE_ABC9_11D2_843C_00805F3629DE_.wvu.PrintArea" localSheetId="10" hidden="1">'Roll-6'!$A$120:$M$238</definedName>
    <definedName name="Z_37FD7BEE_ABC9_11D2_843C_00805F3629DE_.wvu.PrintTitles" localSheetId="10" hidden="1">'Roll-6'!$1:$5</definedName>
    <definedName name="Z_37FD7BEF_ABC9_11D2_843C_00805F3629DE_.wvu.PrintArea" localSheetId="11" hidden="1">'Roll-7'!$A$120:$M$238</definedName>
    <definedName name="Z_37FD7BEF_ABC9_11D2_843C_00805F3629DE_.wvu.PrintTitles" localSheetId="11" hidden="1">'Roll-7'!$1:$5</definedName>
    <definedName name="Z_37FD7BF0_ABC9_11D2_843C_00805F3629DE_.wvu.PrintArea" localSheetId="12" hidden="1">'Roll-8'!$A$120:$M$238</definedName>
    <definedName name="Z_37FD7BF0_ABC9_11D2_843C_00805F3629DE_.wvu.PrintTitles" localSheetId="12" hidden="1">'Roll-8'!$1:$5</definedName>
    <definedName name="Z_37FD7BF1_ABC9_11D2_843C_00805F3629DE_.wvu.PrintArea" localSheetId="8" hidden="1">'US $'!$A$120:$M$238</definedName>
    <definedName name="Z_37FD7BF1_ABC9_11D2_843C_00805F3629DE_.wvu.PrintTitles" localSheetId="8" hidden="1">'US $'!$1:$5</definedName>
    <definedName name="Z_383AC424_A3FF_11D2_A845_00805F2505DF_.wvu.PrintArea" localSheetId="4" hidden="1">Index!$A$6:$R$39</definedName>
    <definedName name="Z_383AC424_A3FF_11D2_A845_00805F2505DF_.wvu.PrintTitles" localSheetId="4" hidden="1">Index!$1:$5</definedName>
    <definedName name="Z_383AC425_A3FF_11D2_A845_00805F2505DF_.wvu.PrintArea" localSheetId="5" hidden="1">GasDaily!$A$6:$R$39</definedName>
    <definedName name="Z_383AC425_A3FF_11D2_A845_00805F2505DF_.wvu.PrintTitles" localSheetId="5" hidden="1">GasDaily!$1:$5</definedName>
    <definedName name="Z_383AC427_A3FF_11D2_A845_00805F2505DF_.wvu.PrintArea" localSheetId="3" hidden="1">Price!$A$6:$R$39</definedName>
    <definedName name="Z_383AC427_A3FF_11D2_A845_00805F2505DF_.wvu.PrintTitles" localSheetId="3" hidden="1">Price!$1:$5</definedName>
    <definedName name="Z_383AC428_A3FF_11D2_A845_00805F2505DF_.wvu.PrintArea" localSheetId="9" hidden="1">'Roll-5'!$A$6:$R$39</definedName>
    <definedName name="Z_383AC428_A3FF_11D2_A845_00805F2505DF_.wvu.PrintTitles" localSheetId="9" hidden="1">'Roll-5'!$1:$5</definedName>
    <definedName name="Z_383AC429_A3FF_11D2_A845_00805F2505DF_.wvu.PrintArea" localSheetId="10" hidden="1">'Roll-6'!$A$6:$R$39</definedName>
    <definedName name="Z_383AC429_A3FF_11D2_A845_00805F2505DF_.wvu.PrintTitles" localSheetId="10" hidden="1">'Roll-6'!$1:$5</definedName>
    <definedName name="Z_383AC42A_A3FF_11D2_A845_00805F2505DF_.wvu.PrintArea" localSheetId="11" hidden="1">'Roll-7'!$A$6:$R$39</definedName>
    <definedName name="Z_383AC42A_A3FF_11D2_A845_00805F2505DF_.wvu.PrintTitles" localSheetId="11" hidden="1">'Roll-7'!$1:$5</definedName>
    <definedName name="Z_383AC42B_A3FF_11D2_A845_00805F2505DF_.wvu.PrintArea" localSheetId="12" hidden="1">'Roll-8'!$A$6:$R$39</definedName>
    <definedName name="Z_383AC42B_A3FF_11D2_A845_00805F2505DF_.wvu.PrintTitles" localSheetId="12" hidden="1">'Roll-8'!$1:$5</definedName>
    <definedName name="Z_383AC42C_A3FF_11D2_A845_00805F2505DF_.wvu.PrintArea" localSheetId="8" hidden="1">'US $'!$A$6:$R$39</definedName>
    <definedName name="Z_383AC42C_A3FF_11D2_A845_00805F2505DF_.wvu.PrintTitles" localSheetId="8" hidden="1">'US $'!$1:$5</definedName>
    <definedName name="Z_383AC42D_A3FF_11D2_A845_00805F2505DF_.wvu.PrintArea" localSheetId="4" hidden="1">Index!$A$40:$AG$119</definedName>
    <definedName name="Z_383AC42D_A3FF_11D2_A845_00805F2505DF_.wvu.PrintTitles" localSheetId="4" hidden="1">Index!$1:$5</definedName>
    <definedName name="Z_383AC42E_A3FF_11D2_A845_00805F2505DF_.wvu.PrintArea" localSheetId="5" hidden="1">GasDaily!$A$40:$AG$118</definedName>
    <definedName name="Z_383AC42E_A3FF_11D2_A845_00805F2505DF_.wvu.PrintTitles" localSheetId="5" hidden="1">GasDaily!$1:$5</definedName>
    <definedName name="Z_383AC430_A3FF_11D2_A845_00805F2505DF_.wvu.PrintArea" localSheetId="3" hidden="1">Price!$A$40:$AG$119</definedName>
    <definedName name="Z_383AC430_A3FF_11D2_A845_00805F2505DF_.wvu.PrintTitles" localSheetId="3" hidden="1">Price!$1:$5</definedName>
    <definedName name="Z_383AC431_A3FF_11D2_A845_00805F2505DF_.wvu.PrintArea" localSheetId="9" hidden="1">'Roll-5'!$A$40:$AG$118</definedName>
    <definedName name="Z_383AC431_A3FF_11D2_A845_00805F2505DF_.wvu.PrintTitles" localSheetId="9" hidden="1">'Roll-5'!$1:$5</definedName>
    <definedName name="Z_383AC432_A3FF_11D2_A845_00805F2505DF_.wvu.PrintArea" localSheetId="10" hidden="1">'Roll-6'!$A$40:$AG$118</definedName>
    <definedName name="Z_383AC432_A3FF_11D2_A845_00805F2505DF_.wvu.PrintTitles" localSheetId="10" hidden="1">'Roll-6'!$1:$5</definedName>
    <definedName name="Z_383AC433_A3FF_11D2_A845_00805F2505DF_.wvu.PrintArea" localSheetId="11" hidden="1">'Roll-7'!$A$40:$AG$118</definedName>
    <definedName name="Z_383AC433_A3FF_11D2_A845_00805F2505DF_.wvu.PrintTitles" localSheetId="11" hidden="1">'Roll-7'!$1:$5</definedName>
    <definedName name="Z_383AC434_A3FF_11D2_A845_00805F2505DF_.wvu.PrintArea" localSheetId="12" hidden="1">'Roll-8'!$A$40:$AG$118</definedName>
    <definedName name="Z_383AC434_A3FF_11D2_A845_00805F2505DF_.wvu.PrintTitles" localSheetId="12" hidden="1">'Roll-8'!$1:$5</definedName>
    <definedName name="Z_383AC435_A3FF_11D2_A845_00805F2505DF_.wvu.PrintArea" localSheetId="8" hidden="1">'US $'!$A$40:$AG$118</definedName>
    <definedName name="Z_383AC435_A3FF_11D2_A845_00805F2505DF_.wvu.PrintTitles" localSheetId="8" hidden="1">'US $'!$1:$5</definedName>
    <definedName name="Z_383AC436_A3FF_11D2_A845_00805F2505DF_.wvu.PrintArea" localSheetId="4" hidden="1">Index!$A$121:$M$239</definedName>
    <definedName name="Z_383AC436_A3FF_11D2_A845_00805F2505DF_.wvu.PrintTitles" localSheetId="4" hidden="1">Index!$1:$5</definedName>
    <definedName name="Z_383AC437_A3FF_11D2_A845_00805F2505DF_.wvu.PrintArea" localSheetId="5" hidden="1">GasDaily!$A$120:$M$238</definedName>
    <definedName name="Z_383AC437_A3FF_11D2_A845_00805F2505DF_.wvu.PrintTitles" localSheetId="5" hidden="1">GasDaily!$1:$5</definedName>
    <definedName name="Z_383AC439_A3FF_11D2_A845_00805F2505DF_.wvu.PrintArea" localSheetId="3" hidden="1">Price!$A$121:$M$239</definedName>
    <definedName name="Z_383AC439_A3FF_11D2_A845_00805F2505DF_.wvu.PrintTitles" localSheetId="3" hidden="1">Price!$1:$5</definedName>
    <definedName name="Z_383AC43A_A3FF_11D2_A845_00805F2505DF_.wvu.PrintArea" localSheetId="9" hidden="1">'Roll-5'!$A$120:$M$238</definedName>
    <definedName name="Z_383AC43A_A3FF_11D2_A845_00805F2505DF_.wvu.PrintTitles" localSheetId="9" hidden="1">'Roll-5'!$1:$5</definedName>
    <definedName name="Z_383AC43B_A3FF_11D2_A845_00805F2505DF_.wvu.PrintArea" localSheetId="10" hidden="1">'Roll-6'!$A$120:$M$238</definedName>
    <definedName name="Z_383AC43B_A3FF_11D2_A845_00805F2505DF_.wvu.PrintTitles" localSheetId="10" hidden="1">'Roll-6'!$1:$5</definedName>
    <definedName name="Z_383AC43C_A3FF_11D2_A845_00805F2505DF_.wvu.PrintArea" localSheetId="11" hidden="1">'Roll-7'!$A$120:$M$238</definedName>
    <definedName name="Z_383AC43C_A3FF_11D2_A845_00805F2505DF_.wvu.PrintTitles" localSheetId="11" hidden="1">'Roll-7'!$1:$5</definedName>
    <definedName name="Z_383AC43D_A3FF_11D2_A845_00805F2505DF_.wvu.PrintArea" localSheetId="12" hidden="1">'Roll-8'!$A$120:$M$238</definedName>
    <definedName name="Z_383AC43D_A3FF_11D2_A845_00805F2505DF_.wvu.PrintTitles" localSheetId="12" hidden="1">'Roll-8'!$1:$5</definedName>
    <definedName name="Z_383AC43E_A3FF_11D2_A845_00805F2505DF_.wvu.PrintArea" localSheetId="8" hidden="1">'US $'!$A$120:$M$238</definedName>
    <definedName name="Z_383AC43E_A3FF_11D2_A845_00805F2505DF_.wvu.PrintTitles" localSheetId="8" hidden="1">'US $'!$1:$5</definedName>
    <definedName name="Z_4398CED0_B092_11D2_A84E_00805F2505DF_.wvu.PrintArea" localSheetId="4" hidden="1">Index!$A$6:$R$39</definedName>
    <definedName name="Z_4398CED0_B092_11D2_A84E_00805F2505DF_.wvu.PrintTitles" localSheetId="4" hidden="1">Index!$1:$5</definedName>
    <definedName name="Z_4398CED1_B092_11D2_A84E_00805F2505DF_.wvu.PrintArea" localSheetId="5" hidden="1">GasDaily!$A$6:$R$39</definedName>
    <definedName name="Z_4398CED1_B092_11D2_A84E_00805F2505DF_.wvu.PrintTitles" localSheetId="5" hidden="1">GasDaily!$1:$5</definedName>
    <definedName name="Z_4398CED3_B092_11D2_A84E_00805F2505DF_.wvu.PrintArea" localSheetId="3" hidden="1">Price!$A$6:$R$39</definedName>
    <definedName name="Z_4398CED3_B092_11D2_A84E_00805F2505DF_.wvu.PrintTitles" localSheetId="3" hidden="1">Price!$1:$5</definedName>
    <definedName name="Z_4398CED4_B092_11D2_A84E_00805F2505DF_.wvu.PrintArea" localSheetId="9" hidden="1">'Roll-5'!$A$6:$R$39</definedName>
    <definedName name="Z_4398CED4_B092_11D2_A84E_00805F2505DF_.wvu.PrintTitles" localSheetId="9" hidden="1">'Roll-5'!$1:$5</definedName>
    <definedName name="Z_4398CED5_B092_11D2_A84E_00805F2505DF_.wvu.PrintArea" localSheetId="10" hidden="1">'Roll-6'!$A$6:$R$39</definedName>
    <definedName name="Z_4398CED5_B092_11D2_A84E_00805F2505DF_.wvu.PrintTitles" localSheetId="10" hidden="1">'Roll-6'!$1:$5</definedName>
    <definedName name="Z_4398CED6_B092_11D2_A84E_00805F2505DF_.wvu.PrintArea" localSheetId="11" hidden="1">'Roll-7'!$A$6:$R$39</definedName>
    <definedName name="Z_4398CED6_B092_11D2_A84E_00805F2505DF_.wvu.PrintTitles" localSheetId="11" hidden="1">'Roll-7'!$1:$5</definedName>
    <definedName name="Z_4398CED7_B092_11D2_A84E_00805F2505DF_.wvu.PrintArea" localSheetId="12" hidden="1">'Roll-8'!$A$6:$R$39</definedName>
    <definedName name="Z_4398CED7_B092_11D2_A84E_00805F2505DF_.wvu.PrintTitles" localSheetId="12" hidden="1">'Roll-8'!$1:$5</definedName>
    <definedName name="Z_4398CED8_B092_11D2_A84E_00805F2505DF_.wvu.PrintArea" localSheetId="8" hidden="1">'US $'!$A$6:$R$39</definedName>
    <definedName name="Z_4398CED8_B092_11D2_A84E_00805F2505DF_.wvu.PrintTitles" localSheetId="8" hidden="1">'US $'!$1:$5</definedName>
    <definedName name="Z_4398CED9_B092_11D2_A84E_00805F2505DF_.wvu.PrintArea" localSheetId="4" hidden="1">Index!$A$40:$AG$119</definedName>
    <definedName name="Z_4398CED9_B092_11D2_A84E_00805F2505DF_.wvu.PrintTitles" localSheetId="4" hidden="1">Index!$1:$5</definedName>
    <definedName name="Z_4398CEDA_B092_11D2_A84E_00805F2505DF_.wvu.PrintArea" localSheetId="5" hidden="1">GasDaily!$A$40:$AG$118</definedName>
    <definedName name="Z_4398CEDA_B092_11D2_A84E_00805F2505DF_.wvu.PrintTitles" localSheetId="5" hidden="1">GasDaily!$1:$5</definedName>
    <definedName name="Z_4398CEDC_B092_11D2_A84E_00805F2505DF_.wvu.PrintArea" localSheetId="3" hidden="1">Price!$A$40:$AG$119</definedName>
    <definedName name="Z_4398CEDC_B092_11D2_A84E_00805F2505DF_.wvu.PrintTitles" localSheetId="3" hidden="1">Price!$1:$5</definedName>
    <definedName name="Z_4398CEDD_B092_11D2_A84E_00805F2505DF_.wvu.PrintArea" localSheetId="9" hidden="1">'Roll-5'!$A$40:$AG$118</definedName>
    <definedName name="Z_4398CEDD_B092_11D2_A84E_00805F2505DF_.wvu.PrintTitles" localSheetId="9" hidden="1">'Roll-5'!$1:$5</definedName>
    <definedName name="Z_4398CEDE_B092_11D2_A84E_00805F2505DF_.wvu.PrintArea" localSheetId="10" hidden="1">'Roll-6'!$A$40:$AG$118</definedName>
    <definedName name="Z_4398CEDE_B092_11D2_A84E_00805F2505DF_.wvu.PrintTitles" localSheetId="10" hidden="1">'Roll-6'!$1:$5</definedName>
    <definedName name="Z_4398CEDF_B092_11D2_A84E_00805F2505DF_.wvu.PrintArea" localSheetId="11" hidden="1">'Roll-7'!$A$40:$AG$118</definedName>
    <definedName name="Z_4398CEDF_B092_11D2_A84E_00805F2505DF_.wvu.PrintTitles" localSheetId="11" hidden="1">'Roll-7'!$1:$5</definedName>
    <definedName name="Z_4398CEE0_B092_11D2_A84E_00805F2505DF_.wvu.PrintArea" localSheetId="12" hidden="1">'Roll-8'!$A$40:$AG$118</definedName>
    <definedName name="Z_4398CEE0_B092_11D2_A84E_00805F2505DF_.wvu.PrintTitles" localSheetId="12" hidden="1">'Roll-8'!$1:$5</definedName>
    <definedName name="Z_4398CEE1_B092_11D2_A84E_00805F2505DF_.wvu.PrintArea" localSheetId="8" hidden="1">'US $'!$A$40:$AG$118</definedName>
    <definedName name="Z_4398CEE1_B092_11D2_A84E_00805F2505DF_.wvu.PrintTitles" localSheetId="8" hidden="1">'US $'!$1:$5</definedName>
    <definedName name="Z_4398CEE2_B092_11D2_A84E_00805F2505DF_.wvu.PrintArea" localSheetId="4" hidden="1">Index!$A$121:$M$239</definedName>
    <definedName name="Z_4398CEE2_B092_11D2_A84E_00805F2505DF_.wvu.PrintTitles" localSheetId="4" hidden="1">Index!$1:$5</definedName>
    <definedName name="Z_4398CEE3_B092_11D2_A84E_00805F2505DF_.wvu.PrintArea" localSheetId="5" hidden="1">GasDaily!$A$120:$M$238</definedName>
    <definedName name="Z_4398CEE3_B092_11D2_A84E_00805F2505DF_.wvu.PrintTitles" localSheetId="5" hidden="1">GasDaily!$1:$5</definedName>
    <definedName name="Z_4398CEE5_B092_11D2_A84E_00805F2505DF_.wvu.PrintArea" localSheetId="3" hidden="1">Price!$A$121:$M$239</definedName>
    <definedName name="Z_4398CEE5_B092_11D2_A84E_00805F2505DF_.wvu.PrintTitles" localSheetId="3" hidden="1">Price!$1:$5</definedName>
    <definedName name="Z_4398CEE6_B092_11D2_A84E_00805F2505DF_.wvu.PrintArea" localSheetId="9" hidden="1">'Roll-5'!$A$120:$M$238</definedName>
    <definedName name="Z_4398CEE6_B092_11D2_A84E_00805F2505DF_.wvu.PrintTitles" localSheetId="9" hidden="1">'Roll-5'!$1:$5</definedName>
    <definedName name="Z_4398CEE7_B092_11D2_A84E_00805F2505DF_.wvu.PrintArea" localSheetId="10" hidden="1">'Roll-6'!$A$120:$M$238</definedName>
    <definedName name="Z_4398CEE7_B092_11D2_A84E_00805F2505DF_.wvu.PrintTitles" localSheetId="10" hidden="1">'Roll-6'!$1:$5</definedName>
    <definedName name="Z_4398CEE8_B092_11D2_A84E_00805F2505DF_.wvu.PrintArea" localSheetId="11" hidden="1">'Roll-7'!$A$120:$M$238</definedName>
    <definedName name="Z_4398CEE8_B092_11D2_A84E_00805F2505DF_.wvu.PrintTitles" localSheetId="11" hidden="1">'Roll-7'!$1:$5</definedName>
    <definedName name="Z_4398CEE9_B092_11D2_A84E_00805F2505DF_.wvu.PrintArea" localSheetId="12" hidden="1">'Roll-8'!$A$120:$M$238</definedName>
    <definedName name="Z_4398CEE9_B092_11D2_A84E_00805F2505DF_.wvu.PrintTitles" localSheetId="12" hidden="1">'Roll-8'!$1:$5</definedName>
    <definedName name="Z_4398CEEA_B092_11D2_A84E_00805F2505DF_.wvu.PrintArea" localSheetId="8" hidden="1">'US $'!$A$120:$M$238</definedName>
    <definedName name="Z_4398CEEA_B092_11D2_A84E_00805F2505DF_.wvu.PrintTitles" localSheetId="8" hidden="1">'US $'!$1:$5</definedName>
    <definedName name="Z_535643BC_B9EE_11D2_A857_00805F2505DF_.wvu.PrintArea" localSheetId="4" hidden="1">Index!$A$6:$R$39</definedName>
    <definedName name="Z_535643BC_B9EE_11D2_A857_00805F2505DF_.wvu.PrintTitles" localSheetId="4" hidden="1">Index!$1:$5</definedName>
    <definedName name="Z_535643BD_B9EE_11D2_A857_00805F2505DF_.wvu.PrintArea" localSheetId="5" hidden="1">GasDaily!$A$6:$R$39</definedName>
    <definedName name="Z_535643BD_B9EE_11D2_A857_00805F2505DF_.wvu.PrintTitles" localSheetId="5" hidden="1">GasDaily!$1:$5</definedName>
    <definedName name="Z_535643BF_B9EE_11D2_A857_00805F2505DF_.wvu.PrintArea" localSheetId="3" hidden="1">Price!$A$6:$R$39</definedName>
    <definedName name="Z_535643BF_B9EE_11D2_A857_00805F2505DF_.wvu.PrintTitles" localSheetId="3" hidden="1">Price!$1:$5</definedName>
    <definedName name="Z_535643C0_B9EE_11D2_A857_00805F2505DF_.wvu.PrintArea" localSheetId="9" hidden="1">'Roll-5'!$A$6:$R$39</definedName>
    <definedName name="Z_535643C0_B9EE_11D2_A857_00805F2505DF_.wvu.PrintTitles" localSheetId="9" hidden="1">'Roll-5'!$1:$5</definedName>
    <definedName name="Z_535643C1_B9EE_11D2_A857_00805F2505DF_.wvu.PrintArea" localSheetId="10" hidden="1">'Roll-6'!$A$6:$R$39</definedName>
    <definedName name="Z_535643C1_B9EE_11D2_A857_00805F2505DF_.wvu.PrintTitles" localSheetId="10" hidden="1">'Roll-6'!$1:$5</definedName>
    <definedName name="Z_535643C2_B9EE_11D2_A857_00805F2505DF_.wvu.PrintArea" localSheetId="11" hidden="1">'Roll-7'!$A$6:$R$39</definedName>
    <definedName name="Z_535643C2_B9EE_11D2_A857_00805F2505DF_.wvu.PrintTitles" localSheetId="11" hidden="1">'Roll-7'!$1:$5</definedName>
    <definedName name="Z_535643C3_B9EE_11D2_A857_00805F2505DF_.wvu.PrintArea" localSheetId="12" hidden="1">'Roll-8'!$A$6:$R$39</definedName>
    <definedName name="Z_535643C3_B9EE_11D2_A857_00805F2505DF_.wvu.PrintTitles" localSheetId="12" hidden="1">'Roll-8'!$1:$5</definedName>
    <definedName name="Z_535643C4_B9EE_11D2_A857_00805F2505DF_.wvu.PrintArea" localSheetId="8" hidden="1">'US $'!$A$6:$R$39</definedName>
    <definedName name="Z_535643C4_B9EE_11D2_A857_00805F2505DF_.wvu.PrintTitles" localSheetId="8" hidden="1">'US $'!$1:$5</definedName>
    <definedName name="Z_535643C5_B9EE_11D2_A857_00805F2505DF_.wvu.PrintArea" localSheetId="4" hidden="1">Index!$A$40:$AG$119</definedName>
    <definedName name="Z_535643C5_B9EE_11D2_A857_00805F2505DF_.wvu.PrintTitles" localSheetId="4" hidden="1">Index!$1:$5</definedName>
    <definedName name="Z_535643C6_B9EE_11D2_A857_00805F2505DF_.wvu.PrintArea" localSheetId="5" hidden="1">GasDaily!$A$40:$AG$118</definedName>
    <definedName name="Z_535643C6_B9EE_11D2_A857_00805F2505DF_.wvu.PrintTitles" localSheetId="5" hidden="1">GasDaily!$1:$5</definedName>
    <definedName name="Z_535643C8_B9EE_11D2_A857_00805F2505DF_.wvu.PrintArea" localSheetId="3" hidden="1">Price!$A$40:$AG$119</definedName>
    <definedName name="Z_535643C8_B9EE_11D2_A857_00805F2505DF_.wvu.PrintTitles" localSheetId="3" hidden="1">Price!$1:$5</definedName>
    <definedName name="Z_535643C9_B9EE_11D2_A857_00805F2505DF_.wvu.PrintArea" localSheetId="9" hidden="1">'Roll-5'!$A$40:$AG$118</definedName>
    <definedName name="Z_535643C9_B9EE_11D2_A857_00805F2505DF_.wvu.PrintTitles" localSheetId="9" hidden="1">'Roll-5'!$1:$5</definedName>
    <definedName name="Z_535643CA_B9EE_11D2_A857_00805F2505DF_.wvu.PrintArea" localSheetId="10" hidden="1">'Roll-6'!$A$40:$AG$118</definedName>
    <definedName name="Z_535643CA_B9EE_11D2_A857_00805F2505DF_.wvu.PrintTitles" localSheetId="10" hidden="1">'Roll-6'!$1:$5</definedName>
    <definedName name="Z_535643CB_B9EE_11D2_A857_00805F2505DF_.wvu.PrintArea" localSheetId="11" hidden="1">'Roll-7'!$A$40:$AG$118</definedName>
    <definedName name="Z_535643CB_B9EE_11D2_A857_00805F2505DF_.wvu.PrintTitles" localSheetId="11" hidden="1">'Roll-7'!$1:$5</definedName>
    <definedName name="Z_535643CC_B9EE_11D2_A857_00805F2505DF_.wvu.PrintArea" localSheetId="12" hidden="1">'Roll-8'!$A$40:$AG$118</definedName>
    <definedName name="Z_535643CC_B9EE_11D2_A857_00805F2505DF_.wvu.PrintTitles" localSheetId="12" hidden="1">'Roll-8'!$1:$5</definedName>
    <definedName name="Z_535643CD_B9EE_11D2_A857_00805F2505DF_.wvu.PrintArea" localSheetId="8" hidden="1">'US $'!$A$40:$AG$118</definedName>
    <definedName name="Z_535643CD_B9EE_11D2_A857_00805F2505DF_.wvu.PrintTitles" localSheetId="8" hidden="1">'US $'!$1:$5</definedName>
    <definedName name="Z_535643CE_B9EE_11D2_A857_00805F2505DF_.wvu.PrintArea" localSheetId="4" hidden="1">Index!$A$121:$M$239</definedName>
    <definedName name="Z_535643CE_B9EE_11D2_A857_00805F2505DF_.wvu.PrintTitles" localSheetId="4" hidden="1">Index!$1:$5</definedName>
    <definedName name="Z_535643CF_B9EE_11D2_A857_00805F2505DF_.wvu.PrintArea" localSheetId="5" hidden="1">GasDaily!$A$120:$M$238</definedName>
    <definedName name="Z_535643CF_B9EE_11D2_A857_00805F2505DF_.wvu.PrintTitles" localSheetId="5" hidden="1">GasDaily!$1:$5</definedName>
    <definedName name="Z_535643D1_B9EE_11D2_A857_00805F2505DF_.wvu.PrintArea" localSheetId="3" hidden="1">Price!$A$121:$M$239</definedName>
    <definedName name="Z_535643D1_B9EE_11D2_A857_00805F2505DF_.wvu.PrintTitles" localSheetId="3" hidden="1">Price!$1:$5</definedName>
    <definedName name="Z_535643D2_B9EE_11D2_A857_00805F2505DF_.wvu.PrintArea" localSheetId="9" hidden="1">'Roll-5'!$A$120:$M$238</definedName>
    <definedName name="Z_535643D2_B9EE_11D2_A857_00805F2505DF_.wvu.PrintTitles" localSheetId="9" hidden="1">'Roll-5'!$1:$5</definedName>
    <definedName name="Z_535643D3_B9EE_11D2_A857_00805F2505DF_.wvu.PrintArea" localSheetId="10" hidden="1">'Roll-6'!$A$120:$M$238</definedName>
    <definedName name="Z_535643D3_B9EE_11D2_A857_00805F2505DF_.wvu.PrintTitles" localSheetId="10" hidden="1">'Roll-6'!$1:$5</definedName>
    <definedName name="Z_535643D4_B9EE_11D2_A857_00805F2505DF_.wvu.PrintArea" localSheetId="11" hidden="1">'Roll-7'!$A$120:$M$238</definedName>
    <definedName name="Z_535643D4_B9EE_11D2_A857_00805F2505DF_.wvu.PrintTitles" localSheetId="11" hidden="1">'Roll-7'!$1:$5</definedName>
    <definedName name="Z_535643D5_B9EE_11D2_A857_00805F2505DF_.wvu.PrintArea" localSheetId="12" hidden="1">'Roll-8'!$A$120:$M$238</definedName>
    <definedName name="Z_535643D5_B9EE_11D2_A857_00805F2505DF_.wvu.PrintTitles" localSheetId="12" hidden="1">'Roll-8'!$1:$5</definedName>
    <definedName name="Z_535643D6_B9EE_11D2_A857_00805F2505DF_.wvu.PrintArea" localSheetId="8" hidden="1">'US $'!$A$120:$M$238</definedName>
    <definedName name="Z_535643D6_B9EE_11D2_A857_00805F2505DF_.wvu.PrintTitles" localSheetId="8" hidden="1">'US $'!$1:$5</definedName>
    <definedName name="Z_70785CB6_A4C6_11D2_A845_00805F2505DF_.wvu.PrintArea" localSheetId="4" hidden="1">Index!$A$6:$R$39</definedName>
    <definedName name="Z_70785CB6_A4C6_11D2_A845_00805F2505DF_.wvu.PrintTitles" localSheetId="4" hidden="1">Index!$1:$5</definedName>
    <definedName name="Z_70785CB7_A4C6_11D2_A845_00805F2505DF_.wvu.PrintArea" localSheetId="5" hidden="1">GasDaily!$A$6:$R$39</definedName>
    <definedName name="Z_70785CB7_A4C6_11D2_A845_00805F2505DF_.wvu.PrintTitles" localSheetId="5" hidden="1">GasDaily!$1:$5</definedName>
    <definedName name="Z_70785CB9_A4C6_11D2_A845_00805F2505DF_.wvu.PrintArea" localSheetId="3" hidden="1">Price!$A$6:$R$39</definedName>
    <definedName name="Z_70785CB9_A4C6_11D2_A845_00805F2505DF_.wvu.PrintTitles" localSheetId="3" hidden="1">Price!$1:$5</definedName>
    <definedName name="Z_70785CBA_A4C6_11D2_A845_00805F2505DF_.wvu.PrintArea" localSheetId="9" hidden="1">'Roll-5'!$A$6:$R$39</definedName>
    <definedName name="Z_70785CBA_A4C6_11D2_A845_00805F2505DF_.wvu.PrintTitles" localSheetId="9" hidden="1">'Roll-5'!$1:$5</definedName>
    <definedName name="Z_70785CBB_A4C6_11D2_A845_00805F2505DF_.wvu.PrintArea" localSheetId="10" hidden="1">'Roll-6'!$A$6:$R$39</definedName>
    <definedName name="Z_70785CBB_A4C6_11D2_A845_00805F2505DF_.wvu.PrintTitles" localSheetId="10" hidden="1">'Roll-6'!$1:$5</definedName>
    <definedName name="Z_70785CBC_A4C6_11D2_A845_00805F2505DF_.wvu.PrintArea" localSheetId="11" hidden="1">'Roll-7'!$A$6:$R$39</definedName>
    <definedName name="Z_70785CBC_A4C6_11D2_A845_00805F2505DF_.wvu.PrintTitles" localSheetId="11" hidden="1">'Roll-7'!$1:$5</definedName>
    <definedName name="Z_70785CBD_A4C6_11D2_A845_00805F2505DF_.wvu.PrintArea" localSheetId="12" hidden="1">'Roll-8'!$A$6:$R$39</definedName>
    <definedName name="Z_70785CBD_A4C6_11D2_A845_00805F2505DF_.wvu.PrintTitles" localSheetId="12" hidden="1">'Roll-8'!$1:$5</definedName>
    <definedName name="Z_70785CBE_A4C6_11D2_A845_00805F2505DF_.wvu.PrintArea" localSheetId="8" hidden="1">'US $'!$A$6:$R$39</definedName>
    <definedName name="Z_70785CBE_A4C6_11D2_A845_00805F2505DF_.wvu.PrintTitles" localSheetId="8" hidden="1">'US $'!$1:$5</definedName>
    <definedName name="Z_70785CBF_A4C6_11D2_A845_00805F2505DF_.wvu.PrintArea" localSheetId="4" hidden="1">Index!$A$40:$AG$119</definedName>
    <definedName name="Z_70785CBF_A4C6_11D2_A845_00805F2505DF_.wvu.PrintTitles" localSheetId="4" hidden="1">Index!$1:$5</definedName>
    <definedName name="Z_70785CC0_A4C6_11D2_A845_00805F2505DF_.wvu.PrintArea" localSheetId="5" hidden="1">GasDaily!$A$40:$AG$118</definedName>
    <definedName name="Z_70785CC0_A4C6_11D2_A845_00805F2505DF_.wvu.PrintTitles" localSheetId="5" hidden="1">GasDaily!$1:$5</definedName>
    <definedName name="Z_70785CC2_A4C6_11D2_A845_00805F2505DF_.wvu.PrintArea" localSheetId="3" hidden="1">Price!$A$40:$AG$119</definedName>
    <definedName name="Z_70785CC2_A4C6_11D2_A845_00805F2505DF_.wvu.PrintTitles" localSheetId="3" hidden="1">Price!$1:$5</definedName>
    <definedName name="Z_70785CC3_A4C6_11D2_A845_00805F2505DF_.wvu.PrintArea" localSheetId="9" hidden="1">'Roll-5'!$A$40:$AG$118</definedName>
    <definedName name="Z_70785CC3_A4C6_11D2_A845_00805F2505DF_.wvu.PrintTitles" localSheetId="9" hidden="1">'Roll-5'!$1:$5</definedName>
    <definedName name="Z_70785CC4_A4C6_11D2_A845_00805F2505DF_.wvu.PrintArea" localSheetId="10" hidden="1">'Roll-6'!$A$40:$AG$118</definedName>
    <definedName name="Z_70785CC4_A4C6_11D2_A845_00805F2505DF_.wvu.PrintTitles" localSheetId="10" hidden="1">'Roll-6'!$1:$5</definedName>
    <definedName name="Z_70785CC5_A4C6_11D2_A845_00805F2505DF_.wvu.PrintArea" localSheetId="11" hidden="1">'Roll-7'!$A$40:$AG$118</definedName>
    <definedName name="Z_70785CC5_A4C6_11D2_A845_00805F2505DF_.wvu.PrintTitles" localSheetId="11" hidden="1">'Roll-7'!$1:$5</definedName>
    <definedName name="Z_70785CC6_A4C6_11D2_A845_00805F2505DF_.wvu.PrintArea" localSheetId="12" hidden="1">'Roll-8'!$A$40:$AG$118</definedName>
    <definedName name="Z_70785CC6_A4C6_11D2_A845_00805F2505DF_.wvu.PrintTitles" localSheetId="12" hidden="1">'Roll-8'!$1:$5</definedName>
    <definedName name="Z_70785CC7_A4C6_11D2_A845_00805F2505DF_.wvu.PrintArea" localSheetId="8" hidden="1">'US $'!$A$40:$AG$118</definedName>
    <definedName name="Z_70785CC7_A4C6_11D2_A845_00805F2505DF_.wvu.PrintTitles" localSheetId="8" hidden="1">'US $'!$1:$5</definedName>
    <definedName name="Z_70785CC8_A4C6_11D2_A845_00805F2505DF_.wvu.PrintArea" localSheetId="4" hidden="1">Index!$A$121:$M$239</definedName>
    <definedName name="Z_70785CC8_A4C6_11D2_A845_00805F2505DF_.wvu.PrintTitles" localSheetId="4" hidden="1">Index!$1:$5</definedName>
    <definedName name="Z_70785CC9_A4C6_11D2_A845_00805F2505DF_.wvu.PrintArea" localSheetId="5" hidden="1">GasDaily!$A$120:$M$238</definedName>
    <definedName name="Z_70785CC9_A4C6_11D2_A845_00805F2505DF_.wvu.PrintTitles" localSheetId="5" hidden="1">GasDaily!$1:$5</definedName>
    <definedName name="Z_70785CCB_A4C6_11D2_A845_00805F2505DF_.wvu.PrintArea" localSheetId="3" hidden="1">Price!$A$121:$M$239</definedName>
    <definedName name="Z_70785CCB_A4C6_11D2_A845_00805F2505DF_.wvu.PrintTitles" localSheetId="3" hidden="1">Price!$1:$5</definedName>
    <definedName name="Z_70785CCC_A4C6_11D2_A845_00805F2505DF_.wvu.PrintArea" localSheetId="9" hidden="1">'Roll-5'!$A$120:$M$238</definedName>
    <definedName name="Z_70785CCC_A4C6_11D2_A845_00805F2505DF_.wvu.PrintTitles" localSheetId="9" hidden="1">'Roll-5'!$1:$5</definedName>
    <definedName name="Z_70785CCD_A4C6_11D2_A845_00805F2505DF_.wvu.PrintArea" localSheetId="10" hidden="1">'Roll-6'!$A$120:$M$238</definedName>
    <definedName name="Z_70785CCD_A4C6_11D2_A845_00805F2505DF_.wvu.PrintTitles" localSheetId="10" hidden="1">'Roll-6'!$1:$5</definedName>
    <definedName name="Z_70785CCE_A4C6_11D2_A845_00805F2505DF_.wvu.PrintArea" localSheetId="11" hidden="1">'Roll-7'!$A$120:$M$238</definedName>
    <definedName name="Z_70785CCE_A4C6_11D2_A845_00805F2505DF_.wvu.PrintTitles" localSheetId="11" hidden="1">'Roll-7'!$1:$5</definedName>
    <definedName name="Z_70785CCF_A4C6_11D2_A845_00805F2505DF_.wvu.PrintArea" localSheetId="12" hidden="1">'Roll-8'!$A$120:$M$238</definedName>
    <definedName name="Z_70785CCF_A4C6_11D2_A845_00805F2505DF_.wvu.PrintTitles" localSheetId="12" hidden="1">'Roll-8'!$1:$5</definedName>
    <definedName name="Z_70785CD0_A4C6_11D2_A845_00805F2505DF_.wvu.PrintArea" localSheetId="8" hidden="1">'US $'!$A$120:$M$238</definedName>
    <definedName name="Z_70785CD0_A4C6_11D2_A845_00805F2505DF_.wvu.PrintTitles" localSheetId="8" hidden="1">'US $'!$1:$5</definedName>
    <definedName name="Z_76D54FA7_89F3_11D2_B05A_00104B2CC235_.wvu.PrintArea" localSheetId="4" hidden="1">Index!$A$6:$R$39</definedName>
    <definedName name="Z_76D54FA7_89F3_11D2_B05A_00104B2CC235_.wvu.PrintTitles" localSheetId="4" hidden="1">Index!$1:$5</definedName>
    <definedName name="Z_76D54FA8_89F3_11D2_B05A_00104B2CC235_.wvu.PrintArea" localSheetId="5" hidden="1">GasDaily!$A$6:$R$39</definedName>
    <definedName name="Z_76D54FA8_89F3_11D2_B05A_00104B2CC235_.wvu.PrintTitles" localSheetId="5" hidden="1">GasDaily!$1:$5</definedName>
    <definedName name="Z_76D54FAA_89F3_11D2_B05A_00104B2CC235_.wvu.PrintArea" localSheetId="3" hidden="1">Price!$A$6:$R$39</definedName>
    <definedName name="Z_76D54FAA_89F3_11D2_B05A_00104B2CC235_.wvu.PrintTitles" localSheetId="3" hidden="1">Price!$1:$5</definedName>
    <definedName name="Z_76D54FAB_89F3_11D2_B05A_00104B2CC235_.wvu.PrintArea" localSheetId="9" hidden="1">'Roll-5'!$A$6:$R$39</definedName>
    <definedName name="Z_76D54FAB_89F3_11D2_B05A_00104B2CC235_.wvu.PrintTitles" localSheetId="9" hidden="1">'Roll-5'!$1:$5</definedName>
    <definedName name="Z_76D54FAC_89F3_11D2_B05A_00104B2CC235_.wvu.PrintArea" localSheetId="10" hidden="1">'Roll-6'!$A$6:$R$39</definedName>
    <definedName name="Z_76D54FAC_89F3_11D2_B05A_00104B2CC235_.wvu.PrintTitles" localSheetId="10" hidden="1">'Roll-6'!$1:$5</definedName>
    <definedName name="Z_76D54FAD_89F3_11D2_B05A_00104B2CC235_.wvu.PrintArea" localSheetId="11" hidden="1">'Roll-7'!$A$6:$R$39</definedName>
    <definedName name="Z_76D54FAD_89F3_11D2_B05A_00104B2CC235_.wvu.PrintTitles" localSheetId="11" hidden="1">'Roll-7'!$1:$5</definedName>
    <definedName name="Z_76D54FAE_89F3_11D2_B05A_00104B2CC235_.wvu.PrintArea" localSheetId="12" hidden="1">'Roll-8'!$A$6:$R$39</definedName>
    <definedName name="Z_76D54FAE_89F3_11D2_B05A_00104B2CC235_.wvu.PrintTitles" localSheetId="12" hidden="1">'Roll-8'!$1:$5</definedName>
    <definedName name="Z_76D54FAF_89F3_11D2_B05A_00104B2CC235_.wvu.PrintArea" localSheetId="8" hidden="1">'US $'!$A$6:$R$39</definedName>
    <definedName name="Z_76D54FAF_89F3_11D2_B05A_00104B2CC235_.wvu.PrintTitles" localSheetId="8" hidden="1">'US $'!$1:$5</definedName>
    <definedName name="Z_76D54FB0_89F3_11D2_B05A_00104B2CC235_.wvu.PrintArea" localSheetId="4" hidden="1">Index!$A$40:$AG$119</definedName>
    <definedName name="Z_76D54FB0_89F3_11D2_B05A_00104B2CC235_.wvu.PrintTitles" localSheetId="4" hidden="1">Index!$1:$5</definedName>
    <definedName name="Z_76D54FB1_89F3_11D2_B05A_00104B2CC235_.wvu.PrintArea" localSheetId="5" hidden="1">GasDaily!$A$40:$AG$118</definedName>
    <definedName name="Z_76D54FB1_89F3_11D2_B05A_00104B2CC235_.wvu.PrintTitles" localSheetId="5" hidden="1">GasDaily!$1:$5</definedName>
    <definedName name="Z_76D54FB3_89F3_11D2_B05A_00104B2CC235_.wvu.PrintArea" localSheetId="3" hidden="1">Price!$A$40:$AG$119</definedName>
    <definedName name="Z_76D54FB3_89F3_11D2_B05A_00104B2CC235_.wvu.PrintTitles" localSheetId="3" hidden="1">Price!$1:$5</definedName>
    <definedName name="Z_76D54FB4_89F3_11D2_B05A_00104B2CC235_.wvu.PrintArea" localSheetId="9" hidden="1">'Roll-5'!$A$40:$AG$118</definedName>
    <definedName name="Z_76D54FB4_89F3_11D2_B05A_00104B2CC235_.wvu.PrintTitles" localSheetId="9" hidden="1">'Roll-5'!$1:$5</definedName>
    <definedName name="Z_76D54FB5_89F3_11D2_B05A_00104B2CC235_.wvu.PrintArea" localSheetId="10" hidden="1">'Roll-6'!$A$40:$AG$118</definedName>
    <definedName name="Z_76D54FB5_89F3_11D2_B05A_00104B2CC235_.wvu.PrintTitles" localSheetId="10" hidden="1">'Roll-6'!$1:$5</definedName>
    <definedName name="Z_76D54FB6_89F3_11D2_B05A_00104B2CC235_.wvu.PrintArea" localSheetId="11" hidden="1">'Roll-7'!$A$40:$AG$118</definedName>
    <definedName name="Z_76D54FB6_89F3_11D2_B05A_00104B2CC235_.wvu.PrintTitles" localSheetId="11" hidden="1">'Roll-7'!$1:$5</definedName>
    <definedName name="Z_76D54FB7_89F3_11D2_B05A_00104B2CC235_.wvu.PrintArea" localSheetId="12" hidden="1">'Roll-8'!$A$40:$AG$118</definedName>
    <definedName name="Z_76D54FB7_89F3_11D2_B05A_00104B2CC235_.wvu.PrintTitles" localSheetId="12" hidden="1">'Roll-8'!$1:$5</definedName>
    <definedName name="Z_76D54FB8_89F3_11D2_B05A_00104B2CC235_.wvu.PrintArea" localSheetId="8" hidden="1">'US $'!$A$40:$AG$118</definedName>
    <definedName name="Z_76D54FB8_89F3_11D2_B05A_00104B2CC235_.wvu.PrintTitles" localSheetId="8" hidden="1">'US $'!$1:$5</definedName>
    <definedName name="Z_76D54FB9_89F3_11D2_B05A_00104B2CC235_.wvu.PrintArea" localSheetId="4" hidden="1">Index!$A$121:$M$239</definedName>
    <definedName name="Z_76D54FB9_89F3_11D2_B05A_00104B2CC235_.wvu.PrintTitles" localSheetId="4" hidden="1">Index!$1:$5</definedName>
    <definedName name="Z_76D54FBA_89F3_11D2_B05A_00104B2CC235_.wvu.PrintArea" localSheetId="5" hidden="1">GasDaily!$A$120:$M$238</definedName>
    <definedName name="Z_76D54FBA_89F3_11D2_B05A_00104B2CC235_.wvu.PrintTitles" localSheetId="5" hidden="1">GasDaily!$1:$5</definedName>
    <definedName name="Z_76D54FBC_89F3_11D2_B05A_00104B2CC235_.wvu.PrintArea" localSheetId="3" hidden="1">Price!$A$121:$M$239</definedName>
    <definedName name="Z_76D54FBC_89F3_11D2_B05A_00104B2CC235_.wvu.PrintTitles" localSheetId="3" hidden="1">Price!$1:$5</definedName>
    <definedName name="Z_76D54FBD_89F3_11D2_B05A_00104B2CC235_.wvu.PrintArea" localSheetId="9" hidden="1">'Roll-5'!$A$120:$M$238</definedName>
    <definedName name="Z_76D54FBD_89F3_11D2_B05A_00104B2CC235_.wvu.PrintTitles" localSheetId="9" hidden="1">'Roll-5'!$1:$5</definedName>
    <definedName name="Z_76D54FBE_89F3_11D2_B05A_00104B2CC235_.wvu.PrintArea" localSheetId="10" hidden="1">'Roll-6'!$A$120:$M$238</definedName>
    <definedName name="Z_76D54FBE_89F3_11D2_B05A_00104B2CC235_.wvu.PrintTitles" localSheetId="10" hidden="1">'Roll-6'!$1:$5</definedName>
    <definedName name="Z_76D54FBF_89F3_11D2_B05A_00104B2CC235_.wvu.PrintArea" localSheetId="11" hidden="1">'Roll-7'!$A$120:$M$238</definedName>
    <definedName name="Z_76D54FBF_89F3_11D2_B05A_00104B2CC235_.wvu.PrintTitles" localSheetId="11" hidden="1">'Roll-7'!$1:$5</definedName>
    <definedName name="Z_76D54FC0_89F3_11D2_B05A_00104B2CC235_.wvu.PrintArea" localSheetId="12" hidden="1">'Roll-8'!$A$120:$M$238</definedName>
    <definedName name="Z_76D54FC0_89F3_11D2_B05A_00104B2CC235_.wvu.PrintTitles" localSheetId="12" hidden="1">'Roll-8'!$1:$5</definedName>
    <definedName name="Z_76D54FC1_89F3_11D2_B05A_00104B2CC235_.wvu.PrintArea" localSheetId="8" hidden="1">'US $'!$A$120:$M$238</definedName>
    <definedName name="Z_76D54FC1_89F3_11D2_B05A_00104B2CC235_.wvu.PrintTitles" localSheetId="8" hidden="1">'US $'!$1:$5</definedName>
    <definedName name="Z_7B7539EC_B7B8_11D2_A856_00805F2505DF_.wvu.PrintArea" localSheetId="4" hidden="1">Index!$A$6:$R$39</definedName>
    <definedName name="Z_7B7539EC_B7B8_11D2_A856_00805F2505DF_.wvu.PrintTitles" localSheetId="4" hidden="1">Index!$1:$5</definedName>
    <definedName name="Z_7B7539ED_B7B8_11D2_A856_00805F2505DF_.wvu.PrintArea" localSheetId="5" hidden="1">GasDaily!$A$6:$R$39</definedName>
    <definedName name="Z_7B7539ED_B7B8_11D2_A856_00805F2505DF_.wvu.PrintTitles" localSheetId="5" hidden="1">GasDaily!$1:$5</definedName>
    <definedName name="Z_7B7539EF_B7B8_11D2_A856_00805F2505DF_.wvu.PrintArea" localSheetId="3" hidden="1">Price!$A$6:$R$39</definedName>
    <definedName name="Z_7B7539EF_B7B8_11D2_A856_00805F2505DF_.wvu.PrintTitles" localSheetId="3" hidden="1">Price!$1:$5</definedName>
    <definedName name="Z_7B7539F0_B7B8_11D2_A856_00805F2505DF_.wvu.PrintArea" localSheetId="9" hidden="1">'Roll-5'!$A$6:$R$39</definedName>
    <definedName name="Z_7B7539F0_B7B8_11D2_A856_00805F2505DF_.wvu.PrintTitles" localSheetId="9" hidden="1">'Roll-5'!$1:$5</definedName>
    <definedName name="Z_7B7539F1_B7B8_11D2_A856_00805F2505DF_.wvu.PrintArea" localSheetId="10" hidden="1">'Roll-6'!$A$6:$R$39</definedName>
    <definedName name="Z_7B7539F1_B7B8_11D2_A856_00805F2505DF_.wvu.PrintTitles" localSheetId="10" hidden="1">'Roll-6'!$1:$5</definedName>
    <definedName name="Z_7B7539F2_B7B8_11D2_A856_00805F2505DF_.wvu.PrintArea" localSheetId="11" hidden="1">'Roll-7'!$A$6:$R$39</definedName>
    <definedName name="Z_7B7539F2_B7B8_11D2_A856_00805F2505DF_.wvu.PrintTitles" localSheetId="11" hidden="1">'Roll-7'!$1:$5</definedName>
    <definedName name="Z_7B7539F3_B7B8_11D2_A856_00805F2505DF_.wvu.PrintArea" localSheetId="12" hidden="1">'Roll-8'!$A$6:$R$39</definedName>
    <definedName name="Z_7B7539F3_B7B8_11D2_A856_00805F2505DF_.wvu.PrintTitles" localSheetId="12" hidden="1">'Roll-8'!$1:$5</definedName>
    <definedName name="Z_7B7539F4_B7B8_11D2_A856_00805F2505DF_.wvu.PrintArea" localSheetId="8" hidden="1">'US $'!$A$6:$R$39</definedName>
    <definedName name="Z_7B7539F4_B7B8_11D2_A856_00805F2505DF_.wvu.PrintTitles" localSheetId="8" hidden="1">'US $'!$1:$5</definedName>
    <definedName name="Z_7B7539F5_B7B8_11D2_A856_00805F2505DF_.wvu.PrintArea" localSheetId="4" hidden="1">Index!$A$40:$AG$119</definedName>
    <definedName name="Z_7B7539F5_B7B8_11D2_A856_00805F2505DF_.wvu.PrintTitles" localSheetId="4" hidden="1">Index!$1:$5</definedName>
    <definedName name="Z_7B7539F6_B7B8_11D2_A856_00805F2505DF_.wvu.PrintArea" localSheetId="5" hidden="1">GasDaily!$A$40:$AG$118</definedName>
    <definedName name="Z_7B7539F6_B7B8_11D2_A856_00805F2505DF_.wvu.PrintTitles" localSheetId="5" hidden="1">GasDaily!$1:$5</definedName>
    <definedName name="Z_7B7539F8_B7B8_11D2_A856_00805F2505DF_.wvu.PrintArea" localSheetId="3" hidden="1">Price!$A$40:$AG$119</definedName>
    <definedName name="Z_7B7539F8_B7B8_11D2_A856_00805F2505DF_.wvu.PrintTitles" localSheetId="3" hidden="1">Price!$1:$5</definedName>
    <definedName name="Z_7B7539F9_B7B8_11D2_A856_00805F2505DF_.wvu.PrintArea" localSheetId="9" hidden="1">'Roll-5'!$A$40:$AG$118</definedName>
    <definedName name="Z_7B7539F9_B7B8_11D2_A856_00805F2505DF_.wvu.PrintTitles" localSheetId="9" hidden="1">'Roll-5'!$1:$5</definedName>
    <definedName name="Z_7B7539FA_B7B8_11D2_A856_00805F2505DF_.wvu.PrintArea" localSheetId="10" hidden="1">'Roll-6'!$A$40:$AG$118</definedName>
    <definedName name="Z_7B7539FA_B7B8_11D2_A856_00805F2505DF_.wvu.PrintTitles" localSheetId="10" hidden="1">'Roll-6'!$1:$5</definedName>
    <definedName name="Z_7B7539FB_B7B8_11D2_A856_00805F2505DF_.wvu.PrintArea" localSheetId="11" hidden="1">'Roll-7'!$A$40:$AG$118</definedName>
    <definedName name="Z_7B7539FB_B7B8_11D2_A856_00805F2505DF_.wvu.PrintTitles" localSheetId="11" hidden="1">'Roll-7'!$1:$5</definedName>
    <definedName name="Z_7B7539FC_B7B8_11D2_A856_00805F2505DF_.wvu.PrintArea" localSheetId="12" hidden="1">'Roll-8'!$A$40:$AG$118</definedName>
    <definedName name="Z_7B7539FC_B7B8_11D2_A856_00805F2505DF_.wvu.PrintTitles" localSheetId="12" hidden="1">'Roll-8'!$1:$5</definedName>
    <definedName name="Z_7B7539FD_B7B8_11D2_A856_00805F2505DF_.wvu.PrintArea" localSheetId="8" hidden="1">'US $'!$A$40:$AG$118</definedName>
    <definedName name="Z_7B7539FD_B7B8_11D2_A856_00805F2505DF_.wvu.PrintTitles" localSheetId="8" hidden="1">'US $'!$1:$5</definedName>
    <definedName name="Z_7B7539FE_B7B8_11D2_A856_00805F2505DF_.wvu.PrintArea" localSheetId="4" hidden="1">Index!$A$121:$M$239</definedName>
    <definedName name="Z_7B7539FE_B7B8_11D2_A856_00805F2505DF_.wvu.PrintTitles" localSheetId="4" hidden="1">Index!$1:$5</definedName>
    <definedName name="Z_7B7539FF_B7B8_11D2_A856_00805F2505DF_.wvu.PrintArea" localSheetId="5" hidden="1">GasDaily!$A$120:$M$238</definedName>
    <definedName name="Z_7B7539FF_B7B8_11D2_A856_00805F2505DF_.wvu.PrintTitles" localSheetId="5" hidden="1">GasDaily!$1:$5</definedName>
    <definedName name="Z_7B753A01_B7B8_11D2_A856_00805F2505DF_.wvu.PrintArea" localSheetId="3" hidden="1">Price!$A$121:$M$239</definedName>
    <definedName name="Z_7B753A01_B7B8_11D2_A856_00805F2505DF_.wvu.PrintTitles" localSheetId="3" hidden="1">Price!$1:$5</definedName>
    <definedName name="Z_7B753A02_B7B8_11D2_A856_00805F2505DF_.wvu.PrintArea" localSheetId="9" hidden="1">'Roll-5'!$A$120:$M$238</definedName>
    <definedName name="Z_7B753A02_B7B8_11D2_A856_00805F2505DF_.wvu.PrintTitles" localSheetId="9" hidden="1">'Roll-5'!$1:$5</definedName>
    <definedName name="Z_7B753A03_B7B8_11D2_A856_00805F2505DF_.wvu.PrintArea" localSheetId="10" hidden="1">'Roll-6'!$A$120:$M$238</definedName>
    <definedName name="Z_7B753A03_B7B8_11D2_A856_00805F2505DF_.wvu.PrintTitles" localSheetId="10" hidden="1">'Roll-6'!$1:$5</definedName>
    <definedName name="Z_7B753A04_B7B8_11D2_A856_00805F2505DF_.wvu.PrintArea" localSheetId="11" hidden="1">'Roll-7'!$A$120:$M$238</definedName>
    <definedName name="Z_7B753A04_B7B8_11D2_A856_00805F2505DF_.wvu.PrintTitles" localSheetId="11" hidden="1">'Roll-7'!$1:$5</definedName>
    <definedName name="Z_7B753A05_B7B8_11D2_A856_00805F2505DF_.wvu.PrintArea" localSheetId="12" hidden="1">'Roll-8'!$A$120:$M$238</definedName>
    <definedName name="Z_7B753A05_B7B8_11D2_A856_00805F2505DF_.wvu.PrintTitles" localSheetId="12" hidden="1">'Roll-8'!$1:$5</definedName>
    <definedName name="Z_7B753A06_B7B8_11D2_A856_00805F2505DF_.wvu.PrintArea" localSheetId="8" hidden="1">'US $'!$A$120:$M$238</definedName>
    <definedName name="Z_7B753A06_B7B8_11D2_A856_00805F2505DF_.wvu.PrintTitles" localSheetId="8" hidden="1">'US $'!$1:$5</definedName>
    <definedName name="Z_7C160640_B226_11D2_A850_00805F2505DF_.wvu.PrintArea" localSheetId="4" hidden="1">Index!$A$6:$R$39</definedName>
    <definedName name="Z_7C160640_B226_11D2_A850_00805F2505DF_.wvu.PrintTitles" localSheetId="4" hidden="1">Index!$1:$5</definedName>
    <definedName name="Z_7C160641_B226_11D2_A850_00805F2505DF_.wvu.PrintArea" localSheetId="5" hidden="1">GasDaily!$A$6:$R$39</definedName>
    <definedName name="Z_7C160641_B226_11D2_A850_00805F2505DF_.wvu.PrintTitles" localSheetId="5" hidden="1">GasDaily!$1:$5</definedName>
    <definedName name="Z_7C160643_B226_11D2_A850_00805F2505DF_.wvu.PrintArea" localSheetId="3" hidden="1">Price!$A$6:$R$39</definedName>
    <definedName name="Z_7C160643_B226_11D2_A850_00805F2505DF_.wvu.PrintTitles" localSheetId="3" hidden="1">Price!$1:$5</definedName>
    <definedName name="Z_7C160644_B226_11D2_A850_00805F2505DF_.wvu.PrintArea" localSheetId="9" hidden="1">'Roll-5'!$A$6:$R$39</definedName>
    <definedName name="Z_7C160644_B226_11D2_A850_00805F2505DF_.wvu.PrintTitles" localSheetId="9" hidden="1">'Roll-5'!$1:$5</definedName>
    <definedName name="Z_7C160645_B226_11D2_A850_00805F2505DF_.wvu.PrintArea" localSheetId="10" hidden="1">'Roll-6'!$A$6:$R$39</definedName>
    <definedName name="Z_7C160645_B226_11D2_A850_00805F2505DF_.wvu.PrintTitles" localSheetId="10" hidden="1">'Roll-6'!$1:$5</definedName>
    <definedName name="Z_7C160646_B226_11D2_A850_00805F2505DF_.wvu.PrintArea" localSheetId="11" hidden="1">'Roll-7'!$A$6:$R$39</definedName>
    <definedName name="Z_7C160646_B226_11D2_A850_00805F2505DF_.wvu.PrintTitles" localSheetId="11" hidden="1">'Roll-7'!$1:$5</definedName>
    <definedName name="Z_7C160647_B226_11D2_A850_00805F2505DF_.wvu.PrintArea" localSheetId="12" hidden="1">'Roll-8'!$A$6:$R$39</definedName>
    <definedName name="Z_7C160647_B226_11D2_A850_00805F2505DF_.wvu.PrintTitles" localSheetId="12" hidden="1">'Roll-8'!$1:$5</definedName>
    <definedName name="Z_7C160648_B226_11D2_A850_00805F2505DF_.wvu.PrintArea" localSheetId="8" hidden="1">'US $'!$A$6:$R$39</definedName>
    <definedName name="Z_7C160648_B226_11D2_A850_00805F2505DF_.wvu.PrintTitles" localSheetId="8" hidden="1">'US $'!$1:$5</definedName>
    <definedName name="Z_7C160649_B226_11D2_A850_00805F2505DF_.wvu.PrintArea" localSheetId="4" hidden="1">Index!$A$40:$AG$119</definedName>
    <definedName name="Z_7C160649_B226_11D2_A850_00805F2505DF_.wvu.PrintTitles" localSheetId="4" hidden="1">Index!$1:$5</definedName>
    <definedName name="Z_7C16064A_B226_11D2_A850_00805F2505DF_.wvu.PrintArea" localSheetId="5" hidden="1">GasDaily!$A$40:$AG$118</definedName>
    <definedName name="Z_7C16064A_B226_11D2_A850_00805F2505DF_.wvu.PrintTitles" localSheetId="5" hidden="1">GasDaily!$1:$5</definedName>
    <definedName name="Z_7C16064C_B226_11D2_A850_00805F2505DF_.wvu.PrintArea" localSheetId="3" hidden="1">Price!$A$40:$AG$119</definedName>
    <definedName name="Z_7C16064C_B226_11D2_A850_00805F2505DF_.wvu.PrintTitles" localSheetId="3" hidden="1">Price!$1:$5</definedName>
    <definedName name="Z_7C16064D_B226_11D2_A850_00805F2505DF_.wvu.PrintArea" localSheetId="9" hidden="1">'Roll-5'!$A$40:$AG$118</definedName>
    <definedName name="Z_7C16064D_B226_11D2_A850_00805F2505DF_.wvu.PrintTitles" localSheetId="9" hidden="1">'Roll-5'!$1:$5</definedName>
    <definedName name="Z_7C16064E_B226_11D2_A850_00805F2505DF_.wvu.PrintArea" localSheetId="10" hidden="1">'Roll-6'!$A$40:$AG$118</definedName>
    <definedName name="Z_7C16064E_B226_11D2_A850_00805F2505DF_.wvu.PrintTitles" localSheetId="10" hidden="1">'Roll-6'!$1:$5</definedName>
    <definedName name="Z_7C16064F_B226_11D2_A850_00805F2505DF_.wvu.PrintArea" localSheetId="11" hidden="1">'Roll-7'!$A$40:$AG$118</definedName>
    <definedName name="Z_7C16064F_B226_11D2_A850_00805F2505DF_.wvu.PrintTitles" localSheetId="11" hidden="1">'Roll-7'!$1:$5</definedName>
    <definedName name="Z_7C160650_B226_11D2_A850_00805F2505DF_.wvu.PrintArea" localSheetId="12" hidden="1">'Roll-8'!$A$40:$AG$118</definedName>
    <definedName name="Z_7C160650_B226_11D2_A850_00805F2505DF_.wvu.PrintTitles" localSheetId="12" hidden="1">'Roll-8'!$1:$5</definedName>
    <definedName name="Z_7C160651_B226_11D2_A850_00805F2505DF_.wvu.PrintArea" localSheetId="8" hidden="1">'US $'!$A$40:$AG$118</definedName>
    <definedName name="Z_7C160651_B226_11D2_A850_00805F2505DF_.wvu.PrintTitles" localSheetId="8" hidden="1">'US $'!$1:$5</definedName>
    <definedName name="Z_7C160652_B226_11D2_A850_00805F2505DF_.wvu.PrintArea" localSheetId="4" hidden="1">Index!$A$121:$M$239</definedName>
    <definedName name="Z_7C160652_B226_11D2_A850_00805F2505DF_.wvu.PrintTitles" localSheetId="4" hidden="1">Index!$1:$5</definedName>
    <definedName name="Z_7C160653_B226_11D2_A850_00805F2505DF_.wvu.PrintArea" localSheetId="5" hidden="1">GasDaily!$A$120:$M$238</definedName>
    <definedName name="Z_7C160653_B226_11D2_A850_00805F2505DF_.wvu.PrintTitles" localSheetId="5" hidden="1">GasDaily!$1:$5</definedName>
    <definedName name="Z_7C160655_B226_11D2_A850_00805F2505DF_.wvu.PrintArea" localSheetId="3" hidden="1">Price!$A$121:$M$239</definedName>
    <definedName name="Z_7C160655_B226_11D2_A850_00805F2505DF_.wvu.PrintTitles" localSheetId="3" hidden="1">Price!$1:$5</definedName>
    <definedName name="Z_7C160656_B226_11D2_A850_00805F2505DF_.wvu.PrintArea" localSheetId="9" hidden="1">'Roll-5'!$A$120:$M$238</definedName>
    <definedName name="Z_7C160656_B226_11D2_A850_00805F2505DF_.wvu.PrintTitles" localSheetId="9" hidden="1">'Roll-5'!$1:$5</definedName>
    <definedName name="Z_7C160657_B226_11D2_A850_00805F2505DF_.wvu.PrintArea" localSheetId="10" hidden="1">'Roll-6'!$A$120:$M$238</definedName>
    <definedName name="Z_7C160657_B226_11D2_A850_00805F2505DF_.wvu.PrintTitles" localSheetId="10" hidden="1">'Roll-6'!$1:$5</definedName>
    <definedName name="Z_7C160658_B226_11D2_A850_00805F2505DF_.wvu.PrintArea" localSheetId="11" hidden="1">'Roll-7'!$A$120:$M$238</definedName>
    <definedName name="Z_7C160658_B226_11D2_A850_00805F2505DF_.wvu.PrintTitles" localSheetId="11" hidden="1">'Roll-7'!$1:$5</definedName>
    <definedName name="Z_7C160659_B226_11D2_A850_00805F2505DF_.wvu.PrintArea" localSheetId="12" hidden="1">'Roll-8'!$A$120:$M$238</definedName>
    <definedName name="Z_7C160659_B226_11D2_A850_00805F2505DF_.wvu.PrintTitles" localSheetId="12" hidden="1">'Roll-8'!$1:$5</definedName>
    <definedName name="Z_7C16065A_B226_11D2_A850_00805F2505DF_.wvu.PrintArea" localSheetId="8" hidden="1">'US $'!$A$120:$M$238</definedName>
    <definedName name="Z_7C16065A_B226_11D2_A850_00805F2505DF_.wvu.PrintTitles" localSheetId="8" hidden="1">'US $'!$1:$5</definedName>
    <definedName name="Z_8106BDAD_AA5F_11D2_A84B_00805F2505DF_.wvu.PrintArea" localSheetId="4" hidden="1">Index!$A$6:$R$39</definedName>
    <definedName name="Z_8106BDAD_AA5F_11D2_A84B_00805F2505DF_.wvu.PrintTitles" localSheetId="4" hidden="1">Index!$1:$5</definedName>
    <definedName name="Z_8106BDAE_AA5F_11D2_A84B_00805F2505DF_.wvu.PrintArea" localSheetId="5" hidden="1">GasDaily!$A$6:$R$39</definedName>
    <definedName name="Z_8106BDAE_AA5F_11D2_A84B_00805F2505DF_.wvu.PrintTitles" localSheetId="5" hidden="1">GasDaily!$1:$5</definedName>
    <definedName name="Z_8106BDB0_AA5F_11D2_A84B_00805F2505DF_.wvu.PrintArea" localSheetId="3" hidden="1">Price!$A$6:$R$39</definedName>
    <definedName name="Z_8106BDB0_AA5F_11D2_A84B_00805F2505DF_.wvu.PrintTitles" localSheetId="3" hidden="1">Price!$1:$5</definedName>
    <definedName name="Z_8106BDB1_AA5F_11D2_A84B_00805F2505DF_.wvu.PrintArea" localSheetId="9" hidden="1">'Roll-5'!$A$6:$R$39</definedName>
    <definedName name="Z_8106BDB1_AA5F_11D2_A84B_00805F2505DF_.wvu.PrintTitles" localSheetId="9" hidden="1">'Roll-5'!$1:$5</definedName>
    <definedName name="Z_8106BDB2_AA5F_11D2_A84B_00805F2505DF_.wvu.PrintArea" localSheetId="10" hidden="1">'Roll-6'!$A$6:$R$39</definedName>
    <definedName name="Z_8106BDB2_AA5F_11D2_A84B_00805F2505DF_.wvu.PrintTitles" localSheetId="10" hidden="1">'Roll-6'!$1:$5</definedName>
    <definedName name="Z_8106BDB3_AA5F_11D2_A84B_00805F2505DF_.wvu.PrintArea" localSheetId="11" hidden="1">'Roll-7'!$A$6:$R$39</definedName>
    <definedName name="Z_8106BDB3_AA5F_11D2_A84B_00805F2505DF_.wvu.PrintTitles" localSheetId="11" hidden="1">'Roll-7'!$1:$5</definedName>
    <definedName name="Z_8106BDB4_AA5F_11D2_A84B_00805F2505DF_.wvu.PrintArea" localSheetId="12" hidden="1">'Roll-8'!$A$6:$R$39</definedName>
    <definedName name="Z_8106BDB4_AA5F_11D2_A84B_00805F2505DF_.wvu.PrintTitles" localSheetId="12" hidden="1">'Roll-8'!$1:$5</definedName>
    <definedName name="Z_8106BDB5_AA5F_11D2_A84B_00805F2505DF_.wvu.PrintArea" localSheetId="8" hidden="1">'US $'!$A$6:$R$39</definedName>
    <definedName name="Z_8106BDB5_AA5F_11D2_A84B_00805F2505DF_.wvu.PrintTitles" localSheetId="8" hidden="1">'US $'!$1:$5</definedName>
    <definedName name="Z_8106BDB6_AA5F_11D2_A84B_00805F2505DF_.wvu.PrintArea" localSheetId="4" hidden="1">Index!$A$40:$AG$119</definedName>
    <definedName name="Z_8106BDB6_AA5F_11D2_A84B_00805F2505DF_.wvu.PrintTitles" localSheetId="4" hidden="1">Index!$1:$5</definedName>
    <definedName name="Z_8106BDB7_AA5F_11D2_A84B_00805F2505DF_.wvu.PrintArea" localSheetId="5" hidden="1">GasDaily!$A$40:$AG$118</definedName>
    <definedName name="Z_8106BDB7_AA5F_11D2_A84B_00805F2505DF_.wvu.PrintTitles" localSheetId="5" hidden="1">GasDaily!$1:$5</definedName>
    <definedName name="Z_8106BDB9_AA5F_11D2_A84B_00805F2505DF_.wvu.PrintArea" localSheetId="3" hidden="1">Price!$A$40:$AG$119</definedName>
    <definedName name="Z_8106BDB9_AA5F_11D2_A84B_00805F2505DF_.wvu.PrintTitles" localSheetId="3" hidden="1">Price!$1:$5</definedName>
    <definedName name="Z_8106BDBA_AA5F_11D2_A84B_00805F2505DF_.wvu.PrintArea" localSheetId="9" hidden="1">'Roll-5'!$A$40:$AG$118</definedName>
    <definedName name="Z_8106BDBA_AA5F_11D2_A84B_00805F2505DF_.wvu.PrintTitles" localSheetId="9" hidden="1">'Roll-5'!$1:$5</definedName>
    <definedName name="Z_8106BDBB_AA5F_11D2_A84B_00805F2505DF_.wvu.PrintArea" localSheetId="10" hidden="1">'Roll-6'!$A$40:$AG$118</definedName>
    <definedName name="Z_8106BDBB_AA5F_11D2_A84B_00805F2505DF_.wvu.PrintTitles" localSheetId="10" hidden="1">'Roll-6'!$1:$5</definedName>
    <definedName name="Z_8106BDBC_AA5F_11D2_A84B_00805F2505DF_.wvu.PrintArea" localSheetId="11" hidden="1">'Roll-7'!$A$40:$AG$118</definedName>
    <definedName name="Z_8106BDBC_AA5F_11D2_A84B_00805F2505DF_.wvu.PrintTitles" localSheetId="11" hidden="1">'Roll-7'!$1:$5</definedName>
    <definedName name="Z_8106BDBD_AA5F_11D2_A84B_00805F2505DF_.wvu.PrintArea" localSheetId="12" hidden="1">'Roll-8'!$A$40:$AG$118</definedName>
    <definedName name="Z_8106BDBD_AA5F_11D2_A84B_00805F2505DF_.wvu.PrintTitles" localSheetId="12" hidden="1">'Roll-8'!$1:$5</definedName>
    <definedName name="Z_8106BDBE_AA5F_11D2_A84B_00805F2505DF_.wvu.PrintArea" localSheetId="8" hidden="1">'US $'!$A$40:$AG$118</definedName>
    <definedName name="Z_8106BDBE_AA5F_11D2_A84B_00805F2505DF_.wvu.PrintTitles" localSheetId="8" hidden="1">'US $'!$1:$5</definedName>
    <definedName name="Z_8106BDBF_AA5F_11D2_A84B_00805F2505DF_.wvu.PrintArea" localSheetId="4" hidden="1">Index!$A$121:$M$239</definedName>
    <definedName name="Z_8106BDBF_AA5F_11D2_A84B_00805F2505DF_.wvu.PrintTitles" localSheetId="4" hidden="1">Index!$1:$5</definedName>
    <definedName name="Z_8106BDC0_AA5F_11D2_A84B_00805F2505DF_.wvu.PrintArea" localSheetId="5" hidden="1">GasDaily!$A$120:$M$238</definedName>
    <definedName name="Z_8106BDC0_AA5F_11D2_A84B_00805F2505DF_.wvu.PrintTitles" localSheetId="5" hidden="1">GasDaily!$1:$5</definedName>
    <definedName name="Z_8106BDC2_AA5F_11D2_A84B_00805F2505DF_.wvu.PrintArea" localSheetId="3" hidden="1">Price!$A$121:$M$239</definedName>
    <definedName name="Z_8106BDC2_AA5F_11D2_A84B_00805F2505DF_.wvu.PrintTitles" localSheetId="3" hidden="1">Price!$1:$5</definedName>
    <definedName name="Z_8106BDC3_AA5F_11D2_A84B_00805F2505DF_.wvu.PrintArea" localSheetId="9" hidden="1">'Roll-5'!$A$120:$M$238</definedName>
    <definedName name="Z_8106BDC3_AA5F_11D2_A84B_00805F2505DF_.wvu.PrintTitles" localSheetId="9" hidden="1">'Roll-5'!$1:$5</definedName>
    <definedName name="Z_8106BDC4_AA5F_11D2_A84B_00805F2505DF_.wvu.PrintArea" localSheetId="10" hidden="1">'Roll-6'!$A$120:$M$238</definedName>
    <definedName name="Z_8106BDC4_AA5F_11D2_A84B_00805F2505DF_.wvu.PrintTitles" localSheetId="10" hidden="1">'Roll-6'!$1:$5</definedName>
    <definedName name="Z_8106BDC5_AA5F_11D2_A84B_00805F2505DF_.wvu.PrintArea" localSheetId="11" hidden="1">'Roll-7'!$A$120:$M$238</definedName>
    <definedName name="Z_8106BDC5_AA5F_11D2_A84B_00805F2505DF_.wvu.PrintTitles" localSheetId="11" hidden="1">'Roll-7'!$1:$5</definedName>
    <definedName name="Z_8106BDC6_AA5F_11D2_A84B_00805F2505DF_.wvu.PrintArea" localSheetId="12" hidden="1">'Roll-8'!$A$120:$M$238</definedName>
    <definedName name="Z_8106BDC6_AA5F_11D2_A84B_00805F2505DF_.wvu.PrintTitles" localSheetId="12" hidden="1">'Roll-8'!$1:$5</definedName>
    <definedName name="Z_8106BDC7_AA5F_11D2_A84B_00805F2505DF_.wvu.PrintArea" localSheetId="8" hidden="1">'US $'!$A$120:$M$238</definedName>
    <definedName name="Z_8106BDC7_AA5F_11D2_A84B_00805F2505DF_.wvu.PrintTitles" localSheetId="8" hidden="1">'US $'!$1:$5</definedName>
    <definedName name="Z_90E3CCDF_A590_11D2_A845_00805F2505DF_.wvu.PrintArea" localSheetId="4" hidden="1">Index!$A$6:$R$39</definedName>
    <definedName name="Z_90E3CCDF_A590_11D2_A845_00805F2505DF_.wvu.PrintTitles" localSheetId="4" hidden="1">Index!$1:$5</definedName>
    <definedName name="Z_90E3CCE0_A590_11D2_A845_00805F2505DF_.wvu.PrintArea" localSheetId="5" hidden="1">GasDaily!$A$6:$R$39</definedName>
    <definedName name="Z_90E3CCE0_A590_11D2_A845_00805F2505DF_.wvu.PrintTitles" localSheetId="5" hidden="1">GasDaily!$1:$5</definedName>
    <definedName name="Z_90E3CCE2_A590_11D2_A845_00805F2505DF_.wvu.PrintArea" localSheetId="3" hidden="1">Price!$A$6:$R$39</definedName>
    <definedName name="Z_90E3CCE2_A590_11D2_A845_00805F2505DF_.wvu.PrintTitles" localSheetId="3" hidden="1">Price!$1:$5</definedName>
    <definedName name="Z_90E3CCE3_A590_11D2_A845_00805F2505DF_.wvu.PrintArea" localSheetId="9" hidden="1">'Roll-5'!$A$6:$R$39</definedName>
    <definedName name="Z_90E3CCE3_A590_11D2_A845_00805F2505DF_.wvu.PrintTitles" localSheetId="9" hidden="1">'Roll-5'!$1:$5</definedName>
    <definedName name="Z_90E3CCE4_A590_11D2_A845_00805F2505DF_.wvu.PrintArea" localSheetId="10" hidden="1">'Roll-6'!$A$6:$R$39</definedName>
    <definedName name="Z_90E3CCE4_A590_11D2_A845_00805F2505DF_.wvu.PrintTitles" localSheetId="10" hidden="1">'Roll-6'!$1:$5</definedName>
    <definedName name="Z_90E3CCE5_A590_11D2_A845_00805F2505DF_.wvu.PrintArea" localSheetId="11" hidden="1">'Roll-7'!$A$6:$R$39</definedName>
    <definedName name="Z_90E3CCE5_A590_11D2_A845_00805F2505DF_.wvu.PrintTitles" localSheetId="11" hidden="1">'Roll-7'!$1:$5</definedName>
    <definedName name="Z_90E3CCE6_A590_11D2_A845_00805F2505DF_.wvu.PrintArea" localSheetId="12" hidden="1">'Roll-8'!$A$6:$R$39</definedName>
    <definedName name="Z_90E3CCE6_A590_11D2_A845_00805F2505DF_.wvu.PrintTitles" localSheetId="12" hidden="1">'Roll-8'!$1:$5</definedName>
    <definedName name="Z_90E3CCE7_A590_11D2_A845_00805F2505DF_.wvu.PrintArea" localSheetId="8" hidden="1">'US $'!$A$6:$R$39</definedName>
    <definedName name="Z_90E3CCE7_A590_11D2_A845_00805F2505DF_.wvu.PrintTitles" localSheetId="8" hidden="1">'US $'!$1:$5</definedName>
    <definedName name="Z_90E3CCE8_A590_11D2_A845_00805F2505DF_.wvu.PrintArea" localSheetId="4" hidden="1">Index!$A$40:$AG$119</definedName>
    <definedName name="Z_90E3CCE8_A590_11D2_A845_00805F2505DF_.wvu.PrintTitles" localSheetId="4" hidden="1">Index!$1:$5</definedName>
    <definedName name="Z_90E3CCE9_A590_11D2_A845_00805F2505DF_.wvu.PrintArea" localSheetId="5" hidden="1">GasDaily!$A$40:$AG$118</definedName>
    <definedName name="Z_90E3CCE9_A590_11D2_A845_00805F2505DF_.wvu.PrintTitles" localSheetId="5" hidden="1">GasDaily!$1:$5</definedName>
    <definedName name="Z_90E3CCEB_A590_11D2_A845_00805F2505DF_.wvu.PrintArea" localSheetId="3" hidden="1">Price!$A$40:$AG$119</definedName>
    <definedName name="Z_90E3CCEB_A590_11D2_A845_00805F2505DF_.wvu.PrintTitles" localSheetId="3" hidden="1">Price!$1:$5</definedName>
    <definedName name="Z_90E3CCEC_A590_11D2_A845_00805F2505DF_.wvu.PrintArea" localSheetId="9" hidden="1">'Roll-5'!$A$40:$AG$118</definedName>
    <definedName name="Z_90E3CCEC_A590_11D2_A845_00805F2505DF_.wvu.PrintTitles" localSheetId="9" hidden="1">'Roll-5'!$1:$5</definedName>
    <definedName name="Z_90E3CCED_A590_11D2_A845_00805F2505DF_.wvu.PrintArea" localSheetId="10" hidden="1">'Roll-6'!$A$40:$AG$118</definedName>
    <definedName name="Z_90E3CCED_A590_11D2_A845_00805F2505DF_.wvu.PrintTitles" localSheetId="10" hidden="1">'Roll-6'!$1:$5</definedName>
    <definedName name="Z_90E3CCEE_A590_11D2_A845_00805F2505DF_.wvu.PrintArea" localSheetId="11" hidden="1">'Roll-7'!$A$40:$AG$118</definedName>
    <definedName name="Z_90E3CCEE_A590_11D2_A845_00805F2505DF_.wvu.PrintTitles" localSheetId="11" hidden="1">'Roll-7'!$1:$5</definedName>
    <definedName name="Z_90E3CCEF_A590_11D2_A845_00805F2505DF_.wvu.PrintArea" localSheetId="12" hidden="1">'Roll-8'!$A$40:$AG$118</definedName>
    <definedName name="Z_90E3CCEF_A590_11D2_A845_00805F2505DF_.wvu.PrintTitles" localSheetId="12" hidden="1">'Roll-8'!$1:$5</definedName>
    <definedName name="Z_90E3CCF0_A590_11D2_A845_00805F2505DF_.wvu.PrintArea" localSheetId="8" hidden="1">'US $'!$A$40:$AG$118</definedName>
    <definedName name="Z_90E3CCF0_A590_11D2_A845_00805F2505DF_.wvu.PrintTitles" localSheetId="8" hidden="1">'US $'!$1:$5</definedName>
    <definedName name="Z_90E3CCF1_A590_11D2_A845_00805F2505DF_.wvu.PrintArea" localSheetId="4" hidden="1">Index!$A$121:$M$239</definedName>
    <definedName name="Z_90E3CCF1_A590_11D2_A845_00805F2505DF_.wvu.PrintTitles" localSheetId="4" hidden="1">Index!$1:$5</definedName>
    <definedName name="Z_90E3CCF2_A590_11D2_A845_00805F2505DF_.wvu.PrintArea" localSheetId="5" hidden="1">GasDaily!$A$120:$M$238</definedName>
    <definedName name="Z_90E3CCF2_A590_11D2_A845_00805F2505DF_.wvu.PrintTitles" localSheetId="5" hidden="1">GasDaily!$1:$5</definedName>
    <definedName name="Z_90E3CCF4_A590_11D2_A845_00805F2505DF_.wvu.PrintArea" localSheetId="3" hidden="1">Price!$A$121:$M$239</definedName>
    <definedName name="Z_90E3CCF4_A590_11D2_A845_00805F2505DF_.wvu.PrintTitles" localSheetId="3" hidden="1">Price!$1:$5</definedName>
    <definedName name="Z_90E3CCF5_A590_11D2_A845_00805F2505DF_.wvu.PrintArea" localSheetId="9" hidden="1">'Roll-5'!$A$120:$M$238</definedName>
    <definedName name="Z_90E3CCF5_A590_11D2_A845_00805F2505DF_.wvu.PrintTitles" localSheetId="9" hidden="1">'Roll-5'!$1:$5</definedName>
    <definedName name="Z_90E3CCF6_A590_11D2_A845_00805F2505DF_.wvu.PrintArea" localSheetId="10" hidden="1">'Roll-6'!$A$120:$M$238</definedName>
    <definedName name="Z_90E3CCF6_A590_11D2_A845_00805F2505DF_.wvu.PrintTitles" localSheetId="10" hidden="1">'Roll-6'!$1:$5</definedName>
    <definedName name="Z_90E3CCF7_A590_11D2_A845_00805F2505DF_.wvu.PrintArea" localSheetId="11" hidden="1">'Roll-7'!$A$120:$M$238</definedName>
    <definedName name="Z_90E3CCF7_A590_11D2_A845_00805F2505DF_.wvu.PrintTitles" localSheetId="11" hidden="1">'Roll-7'!$1:$5</definedName>
    <definedName name="Z_90E3CCF8_A590_11D2_A845_00805F2505DF_.wvu.PrintArea" localSheetId="12" hidden="1">'Roll-8'!$A$120:$M$238</definedName>
    <definedName name="Z_90E3CCF8_A590_11D2_A845_00805F2505DF_.wvu.PrintTitles" localSheetId="12" hidden="1">'Roll-8'!$1:$5</definedName>
    <definedName name="Z_90E3CCF9_A590_11D2_A845_00805F2505DF_.wvu.PrintArea" localSheetId="8" hidden="1">'US $'!$A$120:$M$238</definedName>
    <definedName name="Z_90E3CCF9_A590_11D2_A845_00805F2505DF_.wvu.PrintTitles" localSheetId="8" hidden="1">'US $'!$1:$5</definedName>
    <definedName name="Z_9F5984A5_ADA0_11D2_A84C_00805F2505DF_.wvu.PrintArea" localSheetId="4" hidden="1">Index!$A$6:$R$39</definedName>
    <definedName name="Z_9F5984A5_ADA0_11D2_A84C_00805F2505DF_.wvu.PrintTitles" localSheetId="4" hidden="1">Index!$1:$5</definedName>
    <definedName name="Z_9F5984A6_ADA0_11D2_A84C_00805F2505DF_.wvu.PrintArea" localSheetId="5" hidden="1">GasDaily!$A$6:$R$39</definedName>
    <definedName name="Z_9F5984A6_ADA0_11D2_A84C_00805F2505DF_.wvu.PrintTitles" localSheetId="5" hidden="1">GasDaily!$1:$5</definedName>
    <definedName name="Z_9F5984A8_ADA0_11D2_A84C_00805F2505DF_.wvu.PrintArea" localSheetId="3" hidden="1">Price!$A$6:$R$39</definedName>
    <definedName name="Z_9F5984A8_ADA0_11D2_A84C_00805F2505DF_.wvu.PrintTitles" localSheetId="3" hidden="1">Price!$1:$5</definedName>
    <definedName name="Z_9F5984A9_ADA0_11D2_A84C_00805F2505DF_.wvu.PrintArea" localSheetId="9" hidden="1">'Roll-5'!$A$6:$R$39</definedName>
    <definedName name="Z_9F5984A9_ADA0_11D2_A84C_00805F2505DF_.wvu.PrintTitles" localSheetId="9" hidden="1">'Roll-5'!$1:$5</definedName>
    <definedName name="Z_9F5984AA_ADA0_11D2_A84C_00805F2505DF_.wvu.PrintArea" localSheetId="10" hidden="1">'Roll-6'!$A$6:$R$39</definedName>
    <definedName name="Z_9F5984AA_ADA0_11D2_A84C_00805F2505DF_.wvu.PrintTitles" localSheetId="10" hidden="1">'Roll-6'!$1:$5</definedName>
    <definedName name="Z_9F5984AB_ADA0_11D2_A84C_00805F2505DF_.wvu.PrintArea" localSheetId="11" hidden="1">'Roll-7'!$A$6:$R$39</definedName>
    <definedName name="Z_9F5984AB_ADA0_11D2_A84C_00805F2505DF_.wvu.PrintTitles" localSheetId="11" hidden="1">'Roll-7'!$1:$5</definedName>
    <definedName name="Z_9F5984AC_ADA0_11D2_A84C_00805F2505DF_.wvu.PrintArea" localSheetId="12" hidden="1">'Roll-8'!$A$6:$R$39</definedName>
    <definedName name="Z_9F5984AC_ADA0_11D2_A84C_00805F2505DF_.wvu.PrintTitles" localSheetId="12" hidden="1">'Roll-8'!$1:$5</definedName>
    <definedName name="Z_9F5984AD_ADA0_11D2_A84C_00805F2505DF_.wvu.PrintArea" localSheetId="8" hidden="1">'US $'!$A$6:$R$39</definedName>
    <definedName name="Z_9F5984AD_ADA0_11D2_A84C_00805F2505DF_.wvu.PrintTitles" localSheetId="8" hidden="1">'US $'!$1:$5</definedName>
    <definedName name="Z_9F5984AE_ADA0_11D2_A84C_00805F2505DF_.wvu.PrintArea" localSheetId="4" hidden="1">Index!$A$40:$AG$119</definedName>
    <definedName name="Z_9F5984AE_ADA0_11D2_A84C_00805F2505DF_.wvu.PrintTitles" localSheetId="4" hidden="1">Index!$1:$5</definedName>
    <definedName name="Z_9F5984AF_ADA0_11D2_A84C_00805F2505DF_.wvu.PrintArea" localSheetId="5" hidden="1">GasDaily!$A$40:$AG$118</definedName>
    <definedName name="Z_9F5984AF_ADA0_11D2_A84C_00805F2505DF_.wvu.PrintTitles" localSheetId="5" hidden="1">GasDaily!$1:$5</definedName>
    <definedName name="Z_9F5984B1_ADA0_11D2_A84C_00805F2505DF_.wvu.PrintArea" localSheetId="3" hidden="1">Price!$A$40:$AG$119</definedName>
    <definedName name="Z_9F5984B1_ADA0_11D2_A84C_00805F2505DF_.wvu.PrintTitles" localSheetId="3" hidden="1">Price!$1:$5</definedName>
    <definedName name="Z_9F5984B2_ADA0_11D2_A84C_00805F2505DF_.wvu.PrintArea" localSheetId="9" hidden="1">'Roll-5'!$A$40:$AG$118</definedName>
    <definedName name="Z_9F5984B2_ADA0_11D2_A84C_00805F2505DF_.wvu.PrintTitles" localSheetId="9" hidden="1">'Roll-5'!$1:$5</definedName>
    <definedName name="Z_9F5984B3_ADA0_11D2_A84C_00805F2505DF_.wvu.PrintArea" localSheetId="10" hidden="1">'Roll-6'!$A$40:$AG$118</definedName>
    <definedName name="Z_9F5984B3_ADA0_11D2_A84C_00805F2505DF_.wvu.PrintTitles" localSheetId="10" hidden="1">'Roll-6'!$1:$5</definedName>
    <definedName name="Z_9F5984B4_ADA0_11D2_A84C_00805F2505DF_.wvu.PrintArea" localSheetId="11" hidden="1">'Roll-7'!$A$40:$AG$118</definedName>
    <definedName name="Z_9F5984B4_ADA0_11D2_A84C_00805F2505DF_.wvu.PrintTitles" localSheetId="11" hidden="1">'Roll-7'!$1:$5</definedName>
    <definedName name="Z_9F5984B5_ADA0_11D2_A84C_00805F2505DF_.wvu.PrintArea" localSheetId="12" hidden="1">'Roll-8'!$A$40:$AG$118</definedName>
    <definedName name="Z_9F5984B5_ADA0_11D2_A84C_00805F2505DF_.wvu.PrintTitles" localSheetId="12" hidden="1">'Roll-8'!$1:$5</definedName>
    <definedName name="Z_9F5984B6_ADA0_11D2_A84C_00805F2505DF_.wvu.PrintArea" localSheetId="8" hidden="1">'US $'!$A$40:$AG$118</definedName>
    <definedName name="Z_9F5984B6_ADA0_11D2_A84C_00805F2505DF_.wvu.PrintTitles" localSheetId="8" hidden="1">'US $'!$1:$5</definedName>
    <definedName name="Z_9F5984B7_ADA0_11D2_A84C_00805F2505DF_.wvu.PrintArea" localSheetId="4" hidden="1">Index!$A$121:$M$239</definedName>
    <definedName name="Z_9F5984B7_ADA0_11D2_A84C_00805F2505DF_.wvu.PrintTitles" localSheetId="4" hidden="1">Index!$1:$5</definedName>
    <definedName name="Z_9F5984B8_ADA0_11D2_A84C_00805F2505DF_.wvu.PrintArea" localSheetId="5" hidden="1">GasDaily!$A$120:$M$238</definedName>
    <definedName name="Z_9F5984B8_ADA0_11D2_A84C_00805F2505DF_.wvu.PrintTitles" localSheetId="5" hidden="1">GasDaily!$1:$5</definedName>
    <definedName name="Z_9F5984BA_ADA0_11D2_A84C_00805F2505DF_.wvu.PrintArea" localSheetId="3" hidden="1">Price!$A$121:$M$239</definedName>
    <definedName name="Z_9F5984BA_ADA0_11D2_A84C_00805F2505DF_.wvu.PrintTitles" localSheetId="3" hidden="1">Price!$1:$5</definedName>
    <definedName name="Z_9F5984BB_ADA0_11D2_A84C_00805F2505DF_.wvu.PrintArea" localSheetId="9" hidden="1">'Roll-5'!$A$120:$M$238</definedName>
    <definedName name="Z_9F5984BB_ADA0_11D2_A84C_00805F2505DF_.wvu.PrintTitles" localSheetId="9" hidden="1">'Roll-5'!$1:$5</definedName>
    <definedName name="Z_9F5984BC_ADA0_11D2_A84C_00805F2505DF_.wvu.PrintArea" localSheetId="10" hidden="1">'Roll-6'!$A$120:$M$238</definedName>
    <definedName name="Z_9F5984BC_ADA0_11D2_A84C_00805F2505DF_.wvu.PrintTitles" localSheetId="10" hidden="1">'Roll-6'!$1:$5</definedName>
    <definedName name="Z_9F5984BD_ADA0_11D2_A84C_00805F2505DF_.wvu.PrintArea" localSheetId="11" hidden="1">'Roll-7'!$A$120:$M$238</definedName>
    <definedName name="Z_9F5984BD_ADA0_11D2_A84C_00805F2505DF_.wvu.PrintTitles" localSheetId="11" hidden="1">'Roll-7'!$1:$5</definedName>
    <definedName name="Z_9F5984BE_ADA0_11D2_A84C_00805F2505DF_.wvu.PrintArea" localSheetId="12" hidden="1">'Roll-8'!$A$120:$M$238</definedName>
    <definedName name="Z_9F5984BE_ADA0_11D2_A84C_00805F2505DF_.wvu.PrintTitles" localSheetId="12" hidden="1">'Roll-8'!$1:$5</definedName>
    <definedName name="Z_9F5984BF_ADA0_11D2_A84C_00805F2505DF_.wvu.PrintArea" localSheetId="8" hidden="1">'US $'!$A$120:$M$238</definedName>
    <definedName name="Z_9F5984BF_ADA0_11D2_A84C_00805F2505DF_.wvu.PrintTitles" localSheetId="8" hidden="1">'US $'!$1:$5</definedName>
    <definedName name="Z_AA00244C_B62E_11D2_A853_00805F2505DF_.wvu.PrintArea" localSheetId="4" hidden="1">Index!$A$6:$R$39</definedName>
    <definedName name="Z_AA00244C_B62E_11D2_A853_00805F2505DF_.wvu.PrintTitles" localSheetId="4" hidden="1">Index!$1:$5</definedName>
    <definedName name="Z_AA00244D_B62E_11D2_A853_00805F2505DF_.wvu.PrintArea" localSheetId="5" hidden="1">GasDaily!$A$6:$R$39</definedName>
    <definedName name="Z_AA00244D_B62E_11D2_A853_00805F2505DF_.wvu.PrintTitles" localSheetId="5" hidden="1">GasDaily!$1:$5</definedName>
    <definedName name="Z_AA00244F_B62E_11D2_A853_00805F2505DF_.wvu.PrintArea" localSheetId="3" hidden="1">Price!$A$6:$R$39</definedName>
    <definedName name="Z_AA00244F_B62E_11D2_A853_00805F2505DF_.wvu.PrintTitles" localSheetId="3" hidden="1">Price!$1:$5</definedName>
    <definedName name="Z_AA002450_B62E_11D2_A853_00805F2505DF_.wvu.PrintArea" localSheetId="9" hidden="1">'Roll-5'!$A$6:$R$39</definedName>
    <definedName name="Z_AA002450_B62E_11D2_A853_00805F2505DF_.wvu.PrintTitles" localSheetId="9" hidden="1">'Roll-5'!$1:$5</definedName>
    <definedName name="Z_AA002451_B62E_11D2_A853_00805F2505DF_.wvu.PrintArea" localSheetId="10" hidden="1">'Roll-6'!$A$6:$R$39</definedName>
    <definedName name="Z_AA002451_B62E_11D2_A853_00805F2505DF_.wvu.PrintTitles" localSheetId="10" hidden="1">'Roll-6'!$1:$5</definedName>
    <definedName name="Z_AA002452_B62E_11D2_A853_00805F2505DF_.wvu.PrintArea" localSheetId="11" hidden="1">'Roll-7'!$A$6:$R$39</definedName>
    <definedName name="Z_AA002452_B62E_11D2_A853_00805F2505DF_.wvu.PrintTitles" localSheetId="11" hidden="1">'Roll-7'!$1:$5</definedName>
    <definedName name="Z_AA002453_B62E_11D2_A853_00805F2505DF_.wvu.PrintArea" localSheetId="12" hidden="1">'Roll-8'!$A$6:$R$39</definedName>
    <definedName name="Z_AA002453_B62E_11D2_A853_00805F2505DF_.wvu.PrintTitles" localSheetId="12" hidden="1">'Roll-8'!$1:$5</definedName>
    <definedName name="Z_AA002454_B62E_11D2_A853_00805F2505DF_.wvu.PrintArea" localSheetId="8" hidden="1">'US $'!$A$6:$R$39</definedName>
    <definedName name="Z_AA002454_B62E_11D2_A853_00805F2505DF_.wvu.PrintTitles" localSheetId="8" hidden="1">'US $'!$1:$5</definedName>
    <definedName name="Z_AA002455_B62E_11D2_A853_00805F2505DF_.wvu.PrintArea" localSheetId="4" hidden="1">Index!$A$40:$AG$119</definedName>
    <definedName name="Z_AA002455_B62E_11D2_A853_00805F2505DF_.wvu.PrintTitles" localSheetId="4" hidden="1">Index!$1:$5</definedName>
    <definedName name="Z_AA002456_B62E_11D2_A853_00805F2505DF_.wvu.PrintArea" localSheetId="5" hidden="1">GasDaily!$A$40:$AG$118</definedName>
    <definedName name="Z_AA002456_B62E_11D2_A853_00805F2505DF_.wvu.PrintTitles" localSheetId="5" hidden="1">GasDaily!$1:$5</definedName>
    <definedName name="Z_AA002458_B62E_11D2_A853_00805F2505DF_.wvu.PrintArea" localSheetId="3" hidden="1">Price!$A$40:$AG$119</definedName>
    <definedName name="Z_AA002458_B62E_11D2_A853_00805F2505DF_.wvu.PrintTitles" localSheetId="3" hidden="1">Price!$1:$5</definedName>
    <definedName name="Z_AA002459_B62E_11D2_A853_00805F2505DF_.wvu.PrintArea" localSheetId="9" hidden="1">'Roll-5'!$A$40:$AG$118</definedName>
    <definedName name="Z_AA002459_B62E_11D2_A853_00805F2505DF_.wvu.PrintTitles" localSheetId="9" hidden="1">'Roll-5'!$1:$5</definedName>
    <definedName name="Z_AA00245A_B62E_11D2_A853_00805F2505DF_.wvu.PrintArea" localSheetId="10" hidden="1">'Roll-6'!$A$40:$AG$118</definedName>
    <definedName name="Z_AA00245A_B62E_11D2_A853_00805F2505DF_.wvu.PrintTitles" localSheetId="10" hidden="1">'Roll-6'!$1:$5</definedName>
    <definedName name="Z_AA00245B_B62E_11D2_A853_00805F2505DF_.wvu.PrintArea" localSheetId="11" hidden="1">'Roll-7'!$A$40:$AG$118</definedName>
    <definedName name="Z_AA00245B_B62E_11D2_A853_00805F2505DF_.wvu.PrintTitles" localSheetId="11" hidden="1">'Roll-7'!$1:$5</definedName>
    <definedName name="Z_AA00245C_B62E_11D2_A853_00805F2505DF_.wvu.PrintArea" localSheetId="12" hidden="1">'Roll-8'!$A$40:$AG$118</definedName>
    <definedName name="Z_AA00245C_B62E_11D2_A853_00805F2505DF_.wvu.PrintTitles" localSheetId="12" hidden="1">'Roll-8'!$1:$5</definedName>
    <definedName name="Z_AA00245D_B62E_11D2_A853_00805F2505DF_.wvu.PrintArea" localSheetId="8" hidden="1">'US $'!$A$40:$AG$118</definedName>
    <definedName name="Z_AA00245D_B62E_11D2_A853_00805F2505DF_.wvu.PrintTitles" localSheetId="8" hidden="1">'US $'!$1:$5</definedName>
    <definedName name="Z_AA00245E_B62E_11D2_A853_00805F2505DF_.wvu.PrintArea" localSheetId="4" hidden="1">Index!$A$121:$M$239</definedName>
    <definedName name="Z_AA00245E_B62E_11D2_A853_00805F2505DF_.wvu.PrintTitles" localSheetId="4" hidden="1">Index!$1:$5</definedName>
    <definedName name="Z_AA00245F_B62E_11D2_A853_00805F2505DF_.wvu.PrintArea" localSheetId="5" hidden="1">GasDaily!$A$120:$M$238</definedName>
    <definedName name="Z_AA00245F_B62E_11D2_A853_00805F2505DF_.wvu.PrintTitles" localSheetId="5" hidden="1">GasDaily!$1:$5</definedName>
    <definedName name="Z_AA002461_B62E_11D2_A853_00805F2505DF_.wvu.PrintArea" localSheetId="3" hidden="1">Price!$A$121:$M$239</definedName>
    <definedName name="Z_AA002461_B62E_11D2_A853_00805F2505DF_.wvu.PrintTitles" localSheetId="3" hidden="1">Price!$1:$5</definedName>
    <definedName name="Z_AA002462_B62E_11D2_A853_00805F2505DF_.wvu.PrintArea" localSheetId="9" hidden="1">'Roll-5'!$A$120:$M$238</definedName>
    <definedName name="Z_AA002462_B62E_11D2_A853_00805F2505DF_.wvu.PrintTitles" localSheetId="9" hidden="1">'Roll-5'!$1:$5</definedName>
    <definedName name="Z_AA002463_B62E_11D2_A853_00805F2505DF_.wvu.PrintArea" localSheetId="10" hidden="1">'Roll-6'!$A$120:$M$238</definedName>
    <definedName name="Z_AA002463_B62E_11D2_A853_00805F2505DF_.wvu.PrintTitles" localSheetId="10" hidden="1">'Roll-6'!$1:$5</definedName>
    <definedName name="Z_AA002464_B62E_11D2_A853_00805F2505DF_.wvu.PrintArea" localSheetId="11" hidden="1">'Roll-7'!$A$120:$M$238</definedName>
    <definedName name="Z_AA002464_B62E_11D2_A853_00805F2505DF_.wvu.PrintTitles" localSheetId="11" hidden="1">'Roll-7'!$1:$5</definedName>
    <definedName name="Z_AA002465_B62E_11D2_A853_00805F2505DF_.wvu.PrintArea" localSheetId="12" hidden="1">'Roll-8'!$A$120:$M$238</definedName>
    <definedName name="Z_AA002465_B62E_11D2_A853_00805F2505DF_.wvu.PrintTitles" localSheetId="12" hidden="1">'Roll-8'!$1:$5</definedName>
    <definedName name="Z_AA002466_B62E_11D2_A853_00805F2505DF_.wvu.PrintArea" localSheetId="8" hidden="1">'US $'!$A$120:$M$238</definedName>
    <definedName name="Z_AA002466_B62E_11D2_A853_00805F2505DF_.wvu.PrintTitles" localSheetId="8" hidden="1">'US $'!$1:$5</definedName>
    <definedName name="Z_AA0024AA_B62E_11D2_A853_00805F2505DF_.wvu.PrintArea" localSheetId="4" hidden="1">Index!$A$6:$R$39</definedName>
    <definedName name="Z_AA0024AA_B62E_11D2_A853_00805F2505DF_.wvu.PrintTitles" localSheetId="4" hidden="1">Index!$1:$5</definedName>
    <definedName name="Z_AA0024AB_B62E_11D2_A853_00805F2505DF_.wvu.PrintArea" localSheetId="5" hidden="1">GasDaily!$A$6:$R$39</definedName>
    <definedName name="Z_AA0024AB_B62E_11D2_A853_00805F2505DF_.wvu.PrintTitles" localSheetId="5" hidden="1">GasDaily!$1:$5</definedName>
    <definedName name="Z_AA0024AD_B62E_11D2_A853_00805F2505DF_.wvu.PrintArea" localSheetId="3" hidden="1">Price!$A$6:$R$39</definedName>
    <definedName name="Z_AA0024AD_B62E_11D2_A853_00805F2505DF_.wvu.PrintTitles" localSheetId="3" hidden="1">Price!$1:$5</definedName>
    <definedName name="Z_AA0024AE_B62E_11D2_A853_00805F2505DF_.wvu.PrintArea" localSheetId="9" hidden="1">'Roll-5'!$A$6:$R$39</definedName>
    <definedName name="Z_AA0024AE_B62E_11D2_A853_00805F2505DF_.wvu.PrintTitles" localSheetId="9" hidden="1">'Roll-5'!$1:$5</definedName>
    <definedName name="Z_AA0024AF_B62E_11D2_A853_00805F2505DF_.wvu.PrintArea" localSheetId="10" hidden="1">'Roll-6'!$A$6:$R$39</definedName>
    <definedName name="Z_AA0024AF_B62E_11D2_A853_00805F2505DF_.wvu.PrintTitles" localSheetId="10" hidden="1">'Roll-6'!$1:$5</definedName>
    <definedName name="Z_AA0024B0_B62E_11D2_A853_00805F2505DF_.wvu.PrintArea" localSheetId="11" hidden="1">'Roll-7'!$A$6:$R$39</definedName>
    <definedName name="Z_AA0024B0_B62E_11D2_A853_00805F2505DF_.wvu.PrintTitles" localSheetId="11" hidden="1">'Roll-7'!$1:$5</definedName>
    <definedName name="Z_AA0024B1_B62E_11D2_A853_00805F2505DF_.wvu.PrintArea" localSheetId="12" hidden="1">'Roll-8'!$A$6:$R$39</definedName>
    <definedName name="Z_AA0024B1_B62E_11D2_A853_00805F2505DF_.wvu.PrintTitles" localSheetId="12" hidden="1">'Roll-8'!$1:$5</definedName>
    <definedName name="Z_AA0024B2_B62E_11D2_A853_00805F2505DF_.wvu.PrintArea" localSheetId="8" hidden="1">'US $'!$A$6:$R$39</definedName>
    <definedName name="Z_AA0024B2_B62E_11D2_A853_00805F2505DF_.wvu.PrintTitles" localSheetId="8" hidden="1">'US $'!$1:$5</definedName>
    <definedName name="Z_AA0024B3_B62E_11D2_A853_00805F2505DF_.wvu.PrintArea" localSheetId="4" hidden="1">Index!$A$40:$AG$119</definedName>
    <definedName name="Z_AA0024B3_B62E_11D2_A853_00805F2505DF_.wvu.PrintTitles" localSheetId="4" hidden="1">Index!$1:$5</definedName>
    <definedName name="Z_AA0024B4_B62E_11D2_A853_00805F2505DF_.wvu.PrintArea" localSheetId="5" hidden="1">GasDaily!$A$40:$AG$118</definedName>
    <definedName name="Z_AA0024B4_B62E_11D2_A853_00805F2505DF_.wvu.PrintTitles" localSheetId="5" hidden="1">GasDaily!$1:$5</definedName>
    <definedName name="Z_AA0024B6_B62E_11D2_A853_00805F2505DF_.wvu.PrintArea" localSheetId="3" hidden="1">Price!$A$40:$AG$119</definedName>
    <definedName name="Z_AA0024B6_B62E_11D2_A853_00805F2505DF_.wvu.PrintTitles" localSheetId="3" hidden="1">Price!$1:$5</definedName>
    <definedName name="Z_AA0024B7_B62E_11D2_A853_00805F2505DF_.wvu.PrintArea" localSheetId="9" hidden="1">'Roll-5'!$A$40:$AG$118</definedName>
    <definedName name="Z_AA0024B7_B62E_11D2_A853_00805F2505DF_.wvu.PrintTitles" localSheetId="9" hidden="1">'Roll-5'!$1:$5</definedName>
    <definedName name="Z_AA0024B8_B62E_11D2_A853_00805F2505DF_.wvu.PrintArea" localSheetId="10" hidden="1">'Roll-6'!$A$40:$AG$118</definedName>
    <definedName name="Z_AA0024B8_B62E_11D2_A853_00805F2505DF_.wvu.PrintTitles" localSheetId="10" hidden="1">'Roll-6'!$1:$5</definedName>
    <definedName name="Z_AA0024B9_B62E_11D2_A853_00805F2505DF_.wvu.PrintArea" localSheetId="11" hidden="1">'Roll-7'!$A$40:$AG$118</definedName>
    <definedName name="Z_AA0024B9_B62E_11D2_A853_00805F2505DF_.wvu.PrintTitles" localSheetId="11" hidden="1">'Roll-7'!$1:$5</definedName>
    <definedName name="Z_AA0024BA_B62E_11D2_A853_00805F2505DF_.wvu.PrintArea" localSheetId="12" hidden="1">'Roll-8'!$A$40:$AG$118</definedName>
    <definedName name="Z_AA0024BA_B62E_11D2_A853_00805F2505DF_.wvu.PrintTitles" localSheetId="12" hidden="1">'Roll-8'!$1:$5</definedName>
    <definedName name="Z_AA0024BB_B62E_11D2_A853_00805F2505DF_.wvu.PrintArea" localSheetId="8" hidden="1">'US $'!$A$40:$AG$118</definedName>
    <definedName name="Z_AA0024BB_B62E_11D2_A853_00805F2505DF_.wvu.PrintTitles" localSheetId="8" hidden="1">'US $'!$1:$5</definedName>
    <definedName name="Z_AA0024BC_B62E_11D2_A853_00805F2505DF_.wvu.PrintArea" localSheetId="4" hidden="1">Index!$A$121:$M$239</definedName>
    <definedName name="Z_AA0024BC_B62E_11D2_A853_00805F2505DF_.wvu.PrintTitles" localSheetId="4" hidden="1">Index!$1:$5</definedName>
    <definedName name="Z_AA0024BD_B62E_11D2_A853_00805F2505DF_.wvu.PrintArea" localSheetId="5" hidden="1">GasDaily!$A$120:$M$238</definedName>
    <definedName name="Z_AA0024BD_B62E_11D2_A853_00805F2505DF_.wvu.PrintTitles" localSheetId="5" hidden="1">GasDaily!$1:$5</definedName>
    <definedName name="Z_AA0024BF_B62E_11D2_A853_00805F2505DF_.wvu.PrintArea" localSheetId="3" hidden="1">Price!$A$121:$M$239</definedName>
    <definedName name="Z_AA0024BF_B62E_11D2_A853_00805F2505DF_.wvu.PrintTitles" localSheetId="3" hidden="1">Price!$1:$5</definedName>
    <definedName name="Z_AA0024C0_B62E_11D2_A853_00805F2505DF_.wvu.PrintArea" localSheetId="9" hidden="1">'Roll-5'!$A$120:$M$238</definedName>
    <definedName name="Z_AA0024C0_B62E_11D2_A853_00805F2505DF_.wvu.PrintTitles" localSheetId="9" hidden="1">'Roll-5'!$1:$5</definedName>
    <definedName name="Z_AA0024C1_B62E_11D2_A853_00805F2505DF_.wvu.PrintArea" localSheetId="10" hidden="1">'Roll-6'!$A$120:$M$238</definedName>
    <definedName name="Z_AA0024C1_B62E_11D2_A853_00805F2505DF_.wvu.PrintTitles" localSheetId="10" hidden="1">'Roll-6'!$1:$5</definedName>
    <definedName name="Z_AA0024C2_B62E_11D2_A853_00805F2505DF_.wvu.PrintArea" localSheetId="11" hidden="1">'Roll-7'!$A$120:$M$238</definedName>
    <definedName name="Z_AA0024C2_B62E_11D2_A853_00805F2505DF_.wvu.PrintTitles" localSheetId="11" hidden="1">'Roll-7'!$1:$5</definedName>
    <definedName name="Z_AA0024C3_B62E_11D2_A853_00805F2505DF_.wvu.PrintArea" localSheetId="12" hidden="1">'Roll-8'!$A$120:$M$238</definedName>
    <definedName name="Z_AA0024C3_B62E_11D2_A853_00805F2505DF_.wvu.PrintTitles" localSheetId="12" hidden="1">'Roll-8'!$1:$5</definedName>
    <definedName name="Z_AA0024C4_B62E_11D2_A853_00805F2505DF_.wvu.PrintArea" localSheetId="8" hidden="1">'US $'!$A$120:$M$238</definedName>
    <definedName name="Z_AA0024C4_B62E_11D2_A853_00805F2505DF_.wvu.PrintTitles" localSheetId="8" hidden="1">'US $'!$1:$5</definedName>
    <definedName name="Z_B2298A91_9F4B_11D2_A842_00805F2505DF_.wvu.PrintArea" localSheetId="4" hidden="1">Index!$A$6:$R$39</definedName>
    <definedName name="Z_B2298A91_9F4B_11D2_A842_00805F2505DF_.wvu.PrintTitles" localSheetId="4" hidden="1">Index!$1:$5</definedName>
    <definedName name="Z_B2298A92_9F4B_11D2_A842_00805F2505DF_.wvu.PrintArea" localSheetId="5" hidden="1">GasDaily!$A$6:$R$39</definedName>
    <definedName name="Z_B2298A92_9F4B_11D2_A842_00805F2505DF_.wvu.PrintTitles" localSheetId="5" hidden="1">GasDaily!$1:$5</definedName>
    <definedName name="Z_B2298A94_9F4B_11D2_A842_00805F2505DF_.wvu.PrintArea" localSheetId="3" hidden="1">Price!$A$6:$R$39</definedName>
    <definedName name="Z_B2298A94_9F4B_11D2_A842_00805F2505DF_.wvu.PrintTitles" localSheetId="3" hidden="1">Price!$1:$5</definedName>
    <definedName name="Z_B2298A95_9F4B_11D2_A842_00805F2505DF_.wvu.PrintArea" localSheetId="9" hidden="1">'Roll-5'!$A$6:$R$39</definedName>
    <definedName name="Z_B2298A95_9F4B_11D2_A842_00805F2505DF_.wvu.PrintTitles" localSheetId="9" hidden="1">'Roll-5'!$1:$5</definedName>
    <definedName name="Z_B2298A96_9F4B_11D2_A842_00805F2505DF_.wvu.PrintArea" localSheetId="10" hidden="1">'Roll-6'!$A$6:$R$39</definedName>
    <definedName name="Z_B2298A96_9F4B_11D2_A842_00805F2505DF_.wvu.PrintTitles" localSheetId="10" hidden="1">'Roll-6'!$1:$5</definedName>
    <definedName name="Z_B2298A97_9F4B_11D2_A842_00805F2505DF_.wvu.PrintArea" localSheetId="11" hidden="1">'Roll-7'!$A$6:$R$39</definedName>
    <definedName name="Z_B2298A97_9F4B_11D2_A842_00805F2505DF_.wvu.PrintTitles" localSheetId="11" hidden="1">'Roll-7'!$1:$5</definedName>
    <definedName name="Z_B2298A98_9F4B_11D2_A842_00805F2505DF_.wvu.PrintArea" localSheetId="12" hidden="1">'Roll-8'!$A$6:$R$39</definedName>
    <definedName name="Z_B2298A98_9F4B_11D2_A842_00805F2505DF_.wvu.PrintTitles" localSheetId="12" hidden="1">'Roll-8'!$1:$5</definedName>
    <definedName name="Z_B2298A99_9F4B_11D2_A842_00805F2505DF_.wvu.PrintArea" localSheetId="8" hidden="1">'US $'!$A$6:$R$39</definedName>
    <definedName name="Z_B2298A99_9F4B_11D2_A842_00805F2505DF_.wvu.PrintTitles" localSheetId="8" hidden="1">'US $'!$1:$5</definedName>
    <definedName name="Z_B2298A9A_9F4B_11D2_A842_00805F2505DF_.wvu.PrintArea" localSheetId="4" hidden="1">Index!$A$40:$AG$119</definedName>
    <definedName name="Z_B2298A9A_9F4B_11D2_A842_00805F2505DF_.wvu.PrintTitles" localSheetId="4" hidden="1">Index!$1:$5</definedName>
    <definedName name="Z_B2298A9B_9F4B_11D2_A842_00805F2505DF_.wvu.PrintArea" localSheetId="5" hidden="1">GasDaily!$A$40:$AG$118</definedName>
    <definedName name="Z_B2298A9B_9F4B_11D2_A842_00805F2505DF_.wvu.PrintTitles" localSheetId="5" hidden="1">GasDaily!$1:$5</definedName>
    <definedName name="Z_B2298A9D_9F4B_11D2_A842_00805F2505DF_.wvu.PrintArea" localSheetId="3" hidden="1">Price!$A$40:$AG$119</definedName>
    <definedName name="Z_B2298A9D_9F4B_11D2_A842_00805F2505DF_.wvu.PrintTitles" localSheetId="3" hidden="1">Price!$1:$5</definedName>
    <definedName name="Z_B2298A9E_9F4B_11D2_A842_00805F2505DF_.wvu.PrintArea" localSheetId="9" hidden="1">'Roll-5'!$A$40:$AG$118</definedName>
    <definedName name="Z_B2298A9E_9F4B_11D2_A842_00805F2505DF_.wvu.PrintTitles" localSheetId="9" hidden="1">'Roll-5'!$1:$5</definedName>
    <definedName name="Z_B2298A9F_9F4B_11D2_A842_00805F2505DF_.wvu.PrintArea" localSheetId="10" hidden="1">'Roll-6'!$A$40:$AG$118</definedName>
    <definedName name="Z_B2298A9F_9F4B_11D2_A842_00805F2505DF_.wvu.PrintTitles" localSheetId="10" hidden="1">'Roll-6'!$1:$5</definedName>
    <definedName name="Z_B2298AA0_9F4B_11D2_A842_00805F2505DF_.wvu.PrintArea" localSheetId="11" hidden="1">'Roll-7'!$A$40:$AG$118</definedName>
    <definedName name="Z_B2298AA0_9F4B_11D2_A842_00805F2505DF_.wvu.PrintTitles" localSheetId="11" hidden="1">'Roll-7'!$1:$5</definedName>
    <definedName name="Z_B2298AA1_9F4B_11D2_A842_00805F2505DF_.wvu.PrintArea" localSheetId="12" hidden="1">'Roll-8'!$A$40:$AG$118</definedName>
    <definedName name="Z_B2298AA1_9F4B_11D2_A842_00805F2505DF_.wvu.PrintTitles" localSheetId="12" hidden="1">'Roll-8'!$1:$5</definedName>
    <definedName name="Z_B2298AA2_9F4B_11D2_A842_00805F2505DF_.wvu.PrintArea" localSheetId="8" hidden="1">'US $'!$A$40:$AG$118</definedName>
    <definedName name="Z_B2298AA2_9F4B_11D2_A842_00805F2505DF_.wvu.PrintTitles" localSheetId="8" hidden="1">'US $'!$1:$5</definedName>
    <definedName name="Z_B2298AA3_9F4B_11D2_A842_00805F2505DF_.wvu.PrintArea" localSheetId="4" hidden="1">Index!$A$121:$M$239</definedName>
    <definedName name="Z_B2298AA3_9F4B_11D2_A842_00805F2505DF_.wvu.PrintTitles" localSheetId="4" hidden="1">Index!$1:$5</definedName>
    <definedName name="Z_B2298AA4_9F4B_11D2_A842_00805F2505DF_.wvu.PrintArea" localSheetId="5" hidden="1">GasDaily!$A$120:$M$238</definedName>
    <definedName name="Z_B2298AA4_9F4B_11D2_A842_00805F2505DF_.wvu.PrintTitles" localSheetId="5" hidden="1">GasDaily!$1:$5</definedName>
    <definedName name="Z_B2298AA6_9F4B_11D2_A842_00805F2505DF_.wvu.PrintArea" localSheetId="3" hidden="1">Price!$A$121:$M$239</definedName>
    <definedName name="Z_B2298AA6_9F4B_11D2_A842_00805F2505DF_.wvu.PrintTitles" localSheetId="3" hidden="1">Price!$1:$5</definedName>
    <definedName name="Z_B2298AA7_9F4B_11D2_A842_00805F2505DF_.wvu.PrintArea" localSheetId="9" hidden="1">'Roll-5'!$A$120:$M$238</definedName>
    <definedName name="Z_B2298AA7_9F4B_11D2_A842_00805F2505DF_.wvu.PrintTitles" localSheetId="9" hidden="1">'Roll-5'!$1:$5</definedName>
    <definedName name="Z_B2298AA8_9F4B_11D2_A842_00805F2505DF_.wvu.PrintArea" localSheetId="10" hidden="1">'Roll-6'!$A$120:$M$238</definedName>
    <definedName name="Z_B2298AA8_9F4B_11D2_A842_00805F2505DF_.wvu.PrintTitles" localSheetId="10" hidden="1">'Roll-6'!$1:$5</definedName>
    <definedName name="Z_B2298AA9_9F4B_11D2_A842_00805F2505DF_.wvu.PrintArea" localSheetId="11" hidden="1">'Roll-7'!$A$120:$M$238</definedName>
    <definedName name="Z_B2298AA9_9F4B_11D2_A842_00805F2505DF_.wvu.PrintTitles" localSheetId="11" hidden="1">'Roll-7'!$1:$5</definedName>
    <definedName name="Z_B2298AAA_9F4B_11D2_A842_00805F2505DF_.wvu.PrintArea" localSheetId="12" hidden="1">'Roll-8'!$A$120:$M$238</definedName>
    <definedName name="Z_B2298AAA_9F4B_11D2_A842_00805F2505DF_.wvu.PrintTitles" localSheetId="12" hidden="1">'Roll-8'!$1:$5</definedName>
    <definedName name="Z_B2298AAB_9F4B_11D2_A842_00805F2505DF_.wvu.PrintArea" localSheetId="8" hidden="1">'US $'!$A$120:$M$238</definedName>
    <definedName name="Z_B2298AAB_9F4B_11D2_A842_00805F2505DF_.wvu.PrintTitles" localSheetId="8" hidden="1">'US $'!$1:$5</definedName>
    <definedName name="Z_B2F7E2C2_7FBD_11D2_A836_00805F2505DF_.wvu.PrintArea" localSheetId="4" hidden="1">Index!$A$6:$R$39</definedName>
    <definedName name="Z_B2F7E2C2_7FBD_11D2_A836_00805F2505DF_.wvu.PrintTitles" localSheetId="4" hidden="1">Index!$1:$5</definedName>
    <definedName name="Z_B2F7E2C3_7FBD_11D2_A836_00805F2505DF_.wvu.PrintArea" localSheetId="5" hidden="1">GasDaily!$A$6:$R$39</definedName>
    <definedName name="Z_B2F7E2C3_7FBD_11D2_A836_00805F2505DF_.wvu.PrintTitles" localSheetId="5" hidden="1">GasDaily!$1:$5</definedName>
    <definedName name="Z_B2F7E2C5_7FBD_11D2_A836_00805F2505DF_.wvu.PrintArea" localSheetId="3" hidden="1">Price!$A$6:$R$39</definedName>
    <definedName name="Z_B2F7E2C5_7FBD_11D2_A836_00805F2505DF_.wvu.PrintTitles" localSheetId="3" hidden="1">Price!$1:$5</definedName>
    <definedName name="Z_B2F7E2C6_7FBD_11D2_A836_00805F2505DF_.wvu.PrintArea" localSheetId="9" hidden="1">'Roll-5'!$A$6:$R$39</definedName>
    <definedName name="Z_B2F7E2C6_7FBD_11D2_A836_00805F2505DF_.wvu.PrintTitles" localSheetId="9" hidden="1">'Roll-5'!$1:$5</definedName>
    <definedName name="Z_B2F7E2C7_7FBD_11D2_A836_00805F2505DF_.wvu.PrintArea" localSheetId="10" hidden="1">'Roll-6'!$A$6:$R$39</definedName>
    <definedName name="Z_B2F7E2C7_7FBD_11D2_A836_00805F2505DF_.wvu.PrintTitles" localSheetId="10" hidden="1">'Roll-6'!$1:$5</definedName>
    <definedName name="Z_B2F7E2C8_7FBD_11D2_A836_00805F2505DF_.wvu.PrintArea" localSheetId="11" hidden="1">'Roll-7'!$A$6:$R$39</definedName>
    <definedName name="Z_B2F7E2C8_7FBD_11D2_A836_00805F2505DF_.wvu.PrintTitles" localSheetId="11" hidden="1">'Roll-7'!$1:$5</definedName>
    <definedName name="Z_B2F7E2C9_7FBD_11D2_A836_00805F2505DF_.wvu.PrintArea" localSheetId="12" hidden="1">'Roll-8'!$A$6:$R$39</definedName>
    <definedName name="Z_B2F7E2C9_7FBD_11D2_A836_00805F2505DF_.wvu.PrintTitles" localSheetId="12" hidden="1">'Roll-8'!$1:$5</definedName>
    <definedName name="Z_B2F7E2CA_7FBD_11D2_A836_00805F2505DF_.wvu.PrintArea" localSheetId="8" hidden="1">'US $'!$A$6:$R$39</definedName>
    <definedName name="Z_B2F7E2CA_7FBD_11D2_A836_00805F2505DF_.wvu.PrintTitles" localSheetId="8" hidden="1">'US $'!$1:$5</definedName>
    <definedName name="Z_B2F7E2CB_7FBD_11D2_A836_00805F2505DF_.wvu.PrintArea" localSheetId="4" hidden="1">Index!$A$40:$AG$119</definedName>
    <definedName name="Z_B2F7E2CB_7FBD_11D2_A836_00805F2505DF_.wvu.PrintTitles" localSheetId="4" hidden="1">Index!$1:$5</definedName>
    <definedName name="Z_B2F7E2CC_7FBD_11D2_A836_00805F2505DF_.wvu.PrintArea" localSheetId="5" hidden="1">GasDaily!$A$40:$AG$118</definedName>
    <definedName name="Z_B2F7E2CC_7FBD_11D2_A836_00805F2505DF_.wvu.PrintTitles" localSheetId="5" hidden="1">GasDaily!$1:$5</definedName>
    <definedName name="Z_B2F7E2CE_7FBD_11D2_A836_00805F2505DF_.wvu.PrintArea" localSheetId="3" hidden="1">Price!$A$40:$AG$119</definedName>
    <definedName name="Z_B2F7E2CE_7FBD_11D2_A836_00805F2505DF_.wvu.PrintTitles" localSheetId="3" hidden="1">Price!$1:$5</definedName>
    <definedName name="Z_B2F7E2CF_7FBD_11D2_A836_00805F2505DF_.wvu.PrintArea" localSheetId="9" hidden="1">'Roll-5'!$A$40:$AG$118</definedName>
    <definedName name="Z_B2F7E2CF_7FBD_11D2_A836_00805F2505DF_.wvu.PrintTitles" localSheetId="9" hidden="1">'Roll-5'!$1:$5</definedName>
    <definedName name="Z_B2F7E2D0_7FBD_11D2_A836_00805F2505DF_.wvu.PrintArea" localSheetId="10" hidden="1">'Roll-6'!$A$40:$AG$118</definedName>
    <definedName name="Z_B2F7E2D0_7FBD_11D2_A836_00805F2505DF_.wvu.PrintTitles" localSheetId="10" hidden="1">'Roll-6'!$1:$5</definedName>
    <definedName name="Z_B2F7E2D1_7FBD_11D2_A836_00805F2505DF_.wvu.PrintArea" localSheetId="11" hidden="1">'Roll-7'!$A$40:$AG$118</definedName>
    <definedName name="Z_B2F7E2D1_7FBD_11D2_A836_00805F2505DF_.wvu.PrintTitles" localSheetId="11" hidden="1">'Roll-7'!$1:$5</definedName>
    <definedName name="Z_B2F7E2D2_7FBD_11D2_A836_00805F2505DF_.wvu.PrintArea" localSheetId="12" hidden="1">'Roll-8'!$A$40:$AG$118</definedName>
    <definedName name="Z_B2F7E2D2_7FBD_11D2_A836_00805F2505DF_.wvu.PrintTitles" localSheetId="12" hidden="1">'Roll-8'!$1:$5</definedName>
    <definedName name="Z_B2F7E2D3_7FBD_11D2_A836_00805F2505DF_.wvu.PrintArea" localSheetId="8" hidden="1">'US $'!$A$40:$AG$118</definedName>
    <definedName name="Z_B2F7E2D3_7FBD_11D2_A836_00805F2505DF_.wvu.PrintTitles" localSheetId="8" hidden="1">'US $'!$1:$5</definedName>
    <definedName name="Z_B2F7E2D4_7FBD_11D2_A836_00805F2505DF_.wvu.PrintArea" localSheetId="4" hidden="1">Index!$A$121:$M$239</definedName>
    <definedName name="Z_B2F7E2D4_7FBD_11D2_A836_00805F2505DF_.wvu.PrintTitles" localSheetId="4" hidden="1">Index!$1:$5</definedName>
    <definedName name="Z_B2F7E2D5_7FBD_11D2_A836_00805F2505DF_.wvu.PrintArea" localSheetId="5" hidden="1">GasDaily!$A$120:$M$238</definedName>
    <definedName name="Z_B2F7E2D5_7FBD_11D2_A836_00805F2505DF_.wvu.PrintTitles" localSheetId="5" hidden="1">GasDaily!$1:$5</definedName>
    <definedName name="Z_B2F7E2D7_7FBD_11D2_A836_00805F2505DF_.wvu.PrintArea" localSheetId="3" hidden="1">Price!$A$121:$M$239</definedName>
    <definedName name="Z_B2F7E2D7_7FBD_11D2_A836_00805F2505DF_.wvu.PrintTitles" localSheetId="3" hidden="1">Price!$1:$5</definedName>
    <definedName name="Z_B2F7E2D8_7FBD_11D2_A836_00805F2505DF_.wvu.PrintArea" localSheetId="9" hidden="1">'Roll-5'!$A$120:$M$238</definedName>
    <definedName name="Z_B2F7E2D8_7FBD_11D2_A836_00805F2505DF_.wvu.PrintTitles" localSheetId="9" hidden="1">'Roll-5'!$1:$5</definedName>
    <definedName name="Z_B2F7E2D9_7FBD_11D2_A836_00805F2505DF_.wvu.PrintArea" localSheetId="10" hidden="1">'Roll-6'!$A$120:$M$238</definedName>
    <definedName name="Z_B2F7E2D9_7FBD_11D2_A836_00805F2505DF_.wvu.PrintTitles" localSheetId="10" hidden="1">'Roll-6'!$1:$5</definedName>
    <definedName name="Z_B2F7E2DA_7FBD_11D2_A836_00805F2505DF_.wvu.PrintArea" localSheetId="11" hidden="1">'Roll-7'!$A$120:$M$238</definedName>
    <definedName name="Z_B2F7E2DA_7FBD_11D2_A836_00805F2505DF_.wvu.PrintTitles" localSheetId="11" hidden="1">'Roll-7'!$1:$5</definedName>
    <definedName name="Z_B2F7E2DB_7FBD_11D2_A836_00805F2505DF_.wvu.PrintArea" localSheetId="12" hidden="1">'Roll-8'!$A$120:$M$238</definedName>
    <definedName name="Z_B2F7E2DB_7FBD_11D2_A836_00805F2505DF_.wvu.PrintTitles" localSheetId="12" hidden="1">'Roll-8'!$1:$5</definedName>
    <definedName name="Z_B2F7E2DC_7FBD_11D2_A836_00805F2505DF_.wvu.PrintArea" localSheetId="8" hidden="1">'US $'!$A$120:$M$238</definedName>
    <definedName name="Z_B2F7E2DC_7FBD_11D2_A836_00805F2505DF_.wvu.PrintTitles" localSheetId="8" hidden="1">'US $'!$1:$5</definedName>
    <definedName name="Z_CAE48B00_AFF0_11D2_A84D_00805F2505DF_.wvu.PrintArea" localSheetId="4" hidden="1">Index!$A$6:$R$39</definedName>
    <definedName name="Z_CAE48B00_AFF0_11D2_A84D_00805F2505DF_.wvu.PrintTitles" localSheetId="4" hidden="1">Index!$1:$5</definedName>
    <definedName name="Z_CAE48B01_AFF0_11D2_A84D_00805F2505DF_.wvu.PrintArea" localSheetId="5" hidden="1">GasDaily!$A$6:$R$39</definedName>
    <definedName name="Z_CAE48B01_AFF0_11D2_A84D_00805F2505DF_.wvu.PrintTitles" localSheetId="5" hidden="1">GasDaily!$1:$5</definedName>
    <definedName name="Z_CAE48B03_AFF0_11D2_A84D_00805F2505DF_.wvu.PrintArea" localSheetId="3" hidden="1">Price!$A$6:$R$39</definedName>
    <definedName name="Z_CAE48B03_AFF0_11D2_A84D_00805F2505DF_.wvu.PrintTitles" localSheetId="3" hidden="1">Price!$1:$5</definedName>
    <definedName name="Z_CAE48B04_AFF0_11D2_A84D_00805F2505DF_.wvu.PrintArea" localSheetId="9" hidden="1">'Roll-5'!$A$6:$R$39</definedName>
    <definedName name="Z_CAE48B04_AFF0_11D2_A84D_00805F2505DF_.wvu.PrintTitles" localSheetId="9" hidden="1">'Roll-5'!$1:$5</definedName>
    <definedName name="Z_CAE48B05_AFF0_11D2_A84D_00805F2505DF_.wvu.PrintArea" localSheetId="10" hidden="1">'Roll-6'!$A$6:$R$39</definedName>
    <definedName name="Z_CAE48B05_AFF0_11D2_A84D_00805F2505DF_.wvu.PrintTitles" localSheetId="10" hidden="1">'Roll-6'!$1:$5</definedName>
    <definedName name="Z_CAE48B06_AFF0_11D2_A84D_00805F2505DF_.wvu.PrintArea" localSheetId="11" hidden="1">'Roll-7'!$A$6:$R$39</definedName>
    <definedName name="Z_CAE48B06_AFF0_11D2_A84D_00805F2505DF_.wvu.PrintTitles" localSheetId="11" hidden="1">'Roll-7'!$1:$5</definedName>
    <definedName name="Z_CAE48B07_AFF0_11D2_A84D_00805F2505DF_.wvu.PrintArea" localSheetId="12" hidden="1">'Roll-8'!$A$6:$R$39</definedName>
    <definedName name="Z_CAE48B07_AFF0_11D2_A84D_00805F2505DF_.wvu.PrintTitles" localSheetId="12" hidden="1">'Roll-8'!$1:$5</definedName>
    <definedName name="Z_CAE48B08_AFF0_11D2_A84D_00805F2505DF_.wvu.PrintArea" localSheetId="8" hidden="1">'US $'!$A$6:$R$39</definedName>
    <definedName name="Z_CAE48B08_AFF0_11D2_A84D_00805F2505DF_.wvu.PrintTitles" localSheetId="8" hidden="1">'US $'!$1:$5</definedName>
    <definedName name="Z_CAE48B09_AFF0_11D2_A84D_00805F2505DF_.wvu.PrintArea" localSheetId="4" hidden="1">Index!$A$40:$AG$119</definedName>
    <definedName name="Z_CAE48B09_AFF0_11D2_A84D_00805F2505DF_.wvu.PrintTitles" localSheetId="4" hidden="1">Index!$1:$5</definedName>
    <definedName name="Z_CAE48B0A_AFF0_11D2_A84D_00805F2505DF_.wvu.PrintArea" localSheetId="5" hidden="1">GasDaily!$A$40:$AG$118</definedName>
    <definedName name="Z_CAE48B0A_AFF0_11D2_A84D_00805F2505DF_.wvu.PrintTitles" localSheetId="5" hidden="1">GasDaily!$1:$5</definedName>
    <definedName name="Z_CAE48B0C_AFF0_11D2_A84D_00805F2505DF_.wvu.PrintArea" localSheetId="3" hidden="1">Price!$A$40:$AG$119</definedName>
    <definedName name="Z_CAE48B0C_AFF0_11D2_A84D_00805F2505DF_.wvu.PrintTitles" localSheetId="3" hidden="1">Price!$1:$5</definedName>
    <definedName name="Z_CAE48B0D_AFF0_11D2_A84D_00805F2505DF_.wvu.PrintArea" localSheetId="9" hidden="1">'Roll-5'!$A$40:$AG$118</definedName>
    <definedName name="Z_CAE48B0D_AFF0_11D2_A84D_00805F2505DF_.wvu.PrintTitles" localSheetId="9" hidden="1">'Roll-5'!$1:$5</definedName>
    <definedName name="Z_CAE48B0E_AFF0_11D2_A84D_00805F2505DF_.wvu.PrintArea" localSheetId="10" hidden="1">'Roll-6'!$A$40:$AG$118</definedName>
    <definedName name="Z_CAE48B0E_AFF0_11D2_A84D_00805F2505DF_.wvu.PrintTitles" localSheetId="10" hidden="1">'Roll-6'!$1:$5</definedName>
    <definedName name="Z_CAE48B0F_AFF0_11D2_A84D_00805F2505DF_.wvu.PrintArea" localSheetId="11" hidden="1">'Roll-7'!$A$40:$AG$118</definedName>
    <definedName name="Z_CAE48B0F_AFF0_11D2_A84D_00805F2505DF_.wvu.PrintTitles" localSheetId="11" hidden="1">'Roll-7'!$1:$5</definedName>
    <definedName name="Z_CAE48B10_AFF0_11D2_A84D_00805F2505DF_.wvu.PrintArea" localSheetId="12" hidden="1">'Roll-8'!$A$40:$AG$118</definedName>
    <definedName name="Z_CAE48B10_AFF0_11D2_A84D_00805F2505DF_.wvu.PrintTitles" localSheetId="12" hidden="1">'Roll-8'!$1:$5</definedName>
    <definedName name="Z_CAE48B11_AFF0_11D2_A84D_00805F2505DF_.wvu.PrintArea" localSheetId="8" hidden="1">'US $'!$A$40:$AG$118</definedName>
    <definedName name="Z_CAE48B11_AFF0_11D2_A84D_00805F2505DF_.wvu.PrintTitles" localSheetId="8" hidden="1">'US $'!$1:$5</definedName>
    <definedName name="Z_CAE48B12_AFF0_11D2_A84D_00805F2505DF_.wvu.PrintArea" localSheetId="4" hidden="1">Index!$A$121:$M$239</definedName>
    <definedName name="Z_CAE48B12_AFF0_11D2_A84D_00805F2505DF_.wvu.PrintTitles" localSheetId="4" hidden="1">Index!$1:$5</definedName>
    <definedName name="Z_CAE48B13_AFF0_11D2_A84D_00805F2505DF_.wvu.PrintArea" localSheetId="5" hidden="1">GasDaily!$A$120:$M$238</definedName>
    <definedName name="Z_CAE48B13_AFF0_11D2_A84D_00805F2505DF_.wvu.PrintTitles" localSheetId="5" hidden="1">GasDaily!$1:$5</definedName>
    <definedName name="Z_CAE48B15_AFF0_11D2_A84D_00805F2505DF_.wvu.PrintArea" localSheetId="3" hidden="1">Price!$A$121:$M$239</definedName>
    <definedName name="Z_CAE48B15_AFF0_11D2_A84D_00805F2505DF_.wvu.PrintTitles" localSheetId="3" hidden="1">Price!$1:$5</definedName>
    <definedName name="Z_CAE48B16_AFF0_11D2_A84D_00805F2505DF_.wvu.PrintArea" localSheetId="9" hidden="1">'Roll-5'!$A$120:$M$238</definedName>
    <definedName name="Z_CAE48B16_AFF0_11D2_A84D_00805F2505DF_.wvu.PrintTitles" localSheetId="9" hidden="1">'Roll-5'!$1:$5</definedName>
    <definedName name="Z_CAE48B17_AFF0_11D2_A84D_00805F2505DF_.wvu.PrintArea" localSheetId="10" hidden="1">'Roll-6'!$A$120:$M$238</definedName>
    <definedName name="Z_CAE48B17_AFF0_11D2_A84D_00805F2505DF_.wvu.PrintTitles" localSheetId="10" hidden="1">'Roll-6'!$1:$5</definedName>
    <definedName name="Z_CAE48B18_AFF0_11D2_A84D_00805F2505DF_.wvu.PrintArea" localSheetId="11" hidden="1">'Roll-7'!$A$120:$M$238</definedName>
    <definedName name="Z_CAE48B18_AFF0_11D2_A84D_00805F2505DF_.wvu.PrintTitles" localSheetId="11" hidden="1">'Roll-7'!$1:$5</definedName>
    <definedName name="Z_CAE48B19_AFF0_11D2_A84D_00805F2505DF_.wvu.PrintArea" localSheetId="12" hidden="1">'Roll-8'!$A$120:$M$238</definedName>
    <definedName name="Z_CAE48B19_AFF0_11D2_A84D_00805F2505DF_.wvu.PrintTitles" localSheetId="12" hidden="1">'Roll-8'!$1:$5</definedName>
    <definedName name="Z_CAE48B1A_AFF0_11D2_A84D_00805F2505DF_.wvu.PrintArea" localSheetId="8" hidden="1">'US $'!$A$120:$M$238</definedName>
    <definedName name="Z_CAE48B1A_AFF0_11D2_A84D_00805F2505DF_.wvu.PrintTitles" localSheetId="8" hidden="1">'US $'!$1:$5</definedName>
    <definedName name="Z_CC3965C8_A99C_11D2_A84A_00805F2505DF_.wvu.PrintArea" localSheetId="4" hidden="1">Index!$A$6:$R$39</definedName>
    <definedName name="Z_CC3965C8_A99C_11D2_A84A_00805F2505DF_.wvu.PrintTitles" localSheetId="4" hidden="1">Index!$1:$5</definedName>
    <definedName name="Z_CC3965C9_A99C_11D2_A84A_00805F2505DF_.wvu.PrintArea" localSheetId="5" hidden="1">GasDaily!$A$6:$R$39</definedName>
    <definedName name="Z_CC3965C9_A99C_11D2_A84A_00805F2505DF_.wvu.PrintTitles" localSheetId="5" hidden="1">GasDaily!$1:$5</definedName>
    <definedName name="Z_CC3965CB_A99C_11D2_A84A_00805F2505DF_.wvu.PrintArea" localSheetId="3" hidden="1">Price!$A$6:$R$39</definedName>
    <definedName name="Z_CC3965CB_A99C_11D2_A84A_00805F2505DF_.wvu.PrintTitles" localSheetId="3" hidden="1">Price!$1:$5</definedName>
    <definedName name="Z_CC3965CC_A99C_11D2_A84A_00805F2505DF_.wvu.PrintArea" localSheetId="9" hidden="1">'Roll-5'!$A$6:$R$39</definedName>
    <definedName name="Z_CC3965CC_A99C_11D2_A84A_00805F2505DF_.wvu.PrintTitles" localSheetId="9" hidden="1">'Roll-5'!$1:$5</definedName>
    <definedName name="Z_CC3965CD_A99C_11D2_A84A_00805F2505DF_.wvu.PrintArea" localSheetId="10" hidden="1">'Roll-6'!$A$6:$R$39</definedName>
    <definedName name="Z_CC3965CD_A99C_11D2_A84A_00805F2505DF_.wvu.PrintTitles" localSheetId="10" hidden="1">'Roll-6'!$1:$5</definedName>
    <definedName name="Z_CC3965CE_A99C_11D2_A84A_00805F2505DF_.wvu.PrintArea" localSheetId="11" hidden="1">'Roll-7'!$A$6:$R$39</definedName>
    <definedName name="Z_CC3965CE_A99C_11D2_A84A_00805F2505DF_.wvu.PrintTitles" localSheetId="11" hidden="1">'Roll-7'!$1:$5</definedName>
    <definedName name="Z_CC3965CF_A99C_11D2_A84A_00805F2505DF_.wvu.PrintArea" localSheetId="12" hidden="1">'Roll-8'!$A$6:$R$39</definedName>
    <definedName name="Z_CC3965CF_A99C_11D2_A84A_00805F2505DF_.wvu.PrintTitles" localSheetId="12" hidden="1">'Roll-8'!$1:$5</definedName>
    <definedName name="Z_CC3965D0_A99C_11D2_A84A_00805F2505DF_.wvu.PrintArea" localSheetId="8" hidden="1">'US $'!$A$6:$R$39</definedName>
    <definedName name="Z_CC3965D0_A99C_11D2_A84A_00805F2505DF_.wvu.PrintTitles" localSheetId="8" hidden="1">'US $'!$1:$5</definedName>
    <definedName name="Z_CC3965D1_A99C_11D2_A84A_00805F2505DF_.wvu.PrintArea" localSheetId="4" hidden="1">Index!$A$40:$AG$119</definedName>
    <definedName name="Z_CC3965D1_A99C_11D2_A84A_00805F2505DF_.wvu.PrintTitles" localSheetId="4" hidden="1">Index!$1:$5</definedName>
    <definedName name="Z_CC3965D2_A99C_11D2_A84A_00805F2505DF_.wvu.PrintArea" localSheetId="5" hidden="1">GasDaily!$A$40:$AG$118</definedName>
    <definedName name="Z_CC3965D2_A99C_11D2_A84A_00805F2505DF_.wvu.PrintTitles" localSheetId="5" hidden="1">GasDaily!$1:$5</definedName>
    <definedName name="Z_CC3965D4_A99C_11D2_A84A_00805F2505DF_.wvu.PrintArea" localSheetId="3" hidden="1">Price!$A$40:$AG$119</definedName>
    <definedName name="Z_CC3965D4_A99C_11D2_A84A_00805F2505DF_.wvu.PrintTitles" localSheetId="3" hidden="1">Price!$1:$5</definedName>
    <definedName name="Z_CC3965D5_A99C_11D2_A84A_00805F2505DF_.wvu.PrintArea" localSheetId="9" hidden="1">'Roll-5'!$A$40:$AG$118</definedName>
    <definedName name="Z_CC3965D5_A99C_11D2_A84A_00805F2505DF_.wvu.PrintTitles" localSheetId="9" hidden="1">'Roll-5'!$1:$5</definedName>
    <definedName name="Z_CC3965D6_A99C_11D2_A84A_00805F2505DF_.wvu.PrintArea" localSheetId="10" hidden="1">'Roll-6'!$A$40:$AG$118</definedName>
    <definedName name="Z_CC3965D6_A99C_11D2_A84A_00805F2505DF_.wvu.PrintTitles" localSheetId="10" hidden="1">'Roll-6'!$1:$5</definedName>
    <definedName name="Z_CC3965D7_A99C_11D2_A84A_00805F2505DF_.wvu.PrintArea" localSheetId="11" hidden="1">'Roll-7'!$A$40:$AG$118</definedName>
    <definedName name="Z_CC3965D7_A99C_11D2_A84A_00805F2505DF_.wvu.PrintTitles" localSheetId="11" hidden="1">'Roll-7'!$1:$5</definedName>
    <definedName name="Z_CC3965D8_A99C_11D2_A84A_00805F2505DF_.wvu.PrintArea" localSheetId="12" hidden="1">'Roll-8'!$A$40:$AG$118</definedName>
    <definedName name="Z_CC3965D8_A99C_11D2_A84A_00805F2505DF_.wvu.PrintTitles" localSheetId="12" hidden="1">'Roll-8'!$1:$5</definedName>
    <definedName name="Z_CC3965D9_A99C_11D2_A84A_00805F2505DF_.wvu.PrintArea" localSheetId="8" hidden="1">'US $'!$A$40:$AG$118</definedName>
    <definedName name="Z_CC3965D9_A99C_11D2_A84A_00805F2505DF_.wvu.PrintTitles" localSheetId="8" hidden="1">'US $'!$1:$5</definedName>
    <definedName name="Z_CC3965DA_A99C_11D2_A84A_00805F2505DF_.wvu.PrintArea" localSheetId="4" hidden="1">Index!$A$121:$M$239</definedName>
    <definedName name="Z_CC3965DA_A99C_11D2_A84A_00805F2505DF_.wvu.PrintTitles" localSheetId="4" hidden="1">Index!$1:$5</definedName>
    <definedName name="Z_CC3965DB_A99C_11D2_A84A_00805F2505DF_.wvu.PrintArea" localSheetId="5" hidden="1">GasDaily!$A$120:$M$238</definedName>
    <definedName name="Z_CC3965DB_A99C_11D2_A84A_00805F2505DF_.wvu.PrintTitles" localSheetId="5" hidden="1">GasDaily!$1:$5</definedName>
    <definedName name="Z_CC3965DD_A99C_11D2_A84A_00805F2505DF_.wvu.PrintArea" localSheetId="3" hidden="1">Price!$A$121:$M$239</definedName>
    <definedName name="Z_CC3965DD_A99C_11D2_A84A_00805F2505DF_.wvu.PrintTitles" localSheetId="3" hidden="1">Price!$1:$5</definedName>
    <definedName name="Z_CC3965DE_A99C_11D2_A84A_00805F2505DF_.wvu.PrintArea" localSheetId="9" hidden="1">'Roll-5'!$A$120:$M$238</definedName>
    <definedName name="Z_CC3965DE_A99C_11D2_A84A_00805F2505DF_.wvu.PrintTitles" localSheetId="9" hidden="1">'Roll-5'!$1:$5</definedName>
    <definedName name="Z_CC3965DF_A99C_11D2_A84A_00805F2505DF_.wvu.PrintArea" localSheetId="10" hidden="1">'Roll-6'!$A$120:$M$238</definedName>
    <definedName name="Z_CC3965DF_A99C_11D2_A84A_00805F2505DF_.wvu.PrintTitles" localSheetId="10" hidden="1">'Roll-6'!$1:$5</definedName>
    <definedName name="Z_CC3965E0_A99C_11D2_A84A_00805F2505DF_.wvu.PrintArea" localSheetId="11" hidden="1">'Roll-7'!$A$120:$M$238</definedName>
    <definedName name="Z_CC3965E0_A99C_11D2_A84A_00805F2505DF_.wvu.PrintTitles" localSheetId="11" hidden="1">'Roll-7'!$1:$5</definedName>
    <definedName name="Z_CC3965E1_A99C_11D2_A84A_00805F2505DF_.wvu.PrintArea" localSheetId="12" hidden="1">'Roll-8'!$A$120:$M$238</definedName>
    <definedName name="Z_CC3965E1_A99C_11D2_A84A_00805F2505DF_.wvu.PrintTitles" localSheetId="12" hidden="1">'Roll-8'!$1:$5</definedName>
    <definedName name="Z_CC3965E2_A99C_11D2_A84A_00805F2505DF_.wvu.PrintArea" localSheetId="8" hidden="1">'US $'!$A$120:$M$238</definedName>
    <definedName name="Z_CC3965E2_A99C_11D2_A84A_00805F2505DF_.wvu.PrintTitles" localSheetId="8" hidden="1">'US $'!$1:$5</definedName>
    <definedName name="Z_D4AB6C08_AB0F_11D2_A84C_00805F2505DF_.wvu.PrintArea" localSheetId="4" hidden="1">Index!$A$6:$R$39</definedName>
    <definedName name="Z_D4AB6C08_AB0F_11D2_A84C_00805F2505DF_.wvu.PrintTitles" localSheetId="4" hidden="1">Index!$1:$5</definedName>
    <definedName name="Z_D4AB6C09_AB0F_11D2_A84C_00805F2505DF_.wvu.PrintArea" localSheetId="5" hidden="1">GasDaily!$A$6:$R$39</definedName>
    <definedName name="Z_D4AB6C09_AB0F_11D2_A84C_00805F2505DF_.wvu.PrintTitles" localSheetId="5" hidden="1">GasDaily!$1:$5</definedName>
    <definedName name="Z_D4AB6C0B_AB0F_11D2_A84C_00805F2505DF_.wvu.PrintArea" localSheetId="3" hidden="1">Price!$A$6:$R$39</definedName>
    <definedName name="Z_D4AB6C0B_AB0F_11D2_A84C_00805F2505DF_.wvu.PrintTitles" localSheetId="3" hidden="1">Price!$1:$5</definedName>
    <definedName name="Z_D4AB6C0C_AB0F_11D2_A84C_00805F2505DF_.wvu.PrintArea" localSheetId="9" hidden="1">'Roll-5'!$A$6:$R$39</definedName>
    <definedName name="Z_D4AB6C0C_AB0F_11D2_A84C_00805F2505DF_.wvu.PrintTitles" localSheetId="9" hidden="1">'Roll-5'!$1:$5</definedName>
    <definedName name="Z_D4AB6C0D_AB0F_11D2_A84C_00805F2505DF_.wvu.PrintArea" localSheetId="10" hidden="1">'Roll-6'!$A$6:$R$39</definedName>
    <definedName name="Z_D4AB6C0D_AB0F_11D2_A84C_00805F2505DF_.wvu.PrintTitles" localSheetId="10" hidden="1">'Roll-6'!$1:$5</definedName>
    <definedName name="Z_D4AB6C0E_AB0F_11D2_A84C_00805F2505DF_.wvu.PrintArea" localSheetId="11" hidden="1">'Roll-7'!$A$6:$R$39</definedName>
    <definedName name="Z_D4AB6C0E_AB0F_11D2_A84C_00805F2505DF_.wvu.PrintTitles" localSheetId="11" hidden="1">'Roll-7'!$1:$5</definedName>
    <definedName name="Z_D4AB6C0F_AB0F_11D2_A84C_00805F2505DF_.wvu.PrintArea" localSheetId="12" hidden="1">'Roll-8'!$A$6:$R$39</definedName>
    <definedName name="Z_D4AB6C0F_AB0F_11D2_A84C_00805F2505DF_.wvu.PrintTitles" localSheetId="12" hidden="1">'Roll-8'!$1:$5</definedName>
    <definedName name="Z_D4AB6C10_AB0F_11D2_A84C_00805F2505DF_.wvu.PrintArea" localSheetId="8" hidden="1">'US $'!$A$6:$R$39</definedName>
    <definedName name="Z_D4AB6C10_AB0F_11D2_A84C_00805F2505DF_.wvu.PrintTitles" localSheetId="8" hidden="1">'US $'!$1:$5</definedName>
    <definedName name="Z_D4AB6C11_AB0F_11D2_A84C_00805F2505DF_.wvu.PrintArea" localSheetId="4" hidden="1">Index!$A$40:$AG$119</definedName>
    <definedName name="Z_D4AB6C11_AB0F_11D2_A84C_00805F2505DF_.wvu.PrintTitles" localSheetId="4" hidden="1">Index!$1:$5</definedName>
    <definedName name="Z_D4AB6C12_AB0F_11D2_A84C_00805F2505DF_.wvu.PrintArea" localSheetId="5" hidden="1">GasDaily!$A$40:$AG$118</definedName>
    <definedName name="Z_D4AB6C12_AB0F_11D2_A84C_00805F2505DF_.wvu.PrintTitles" localSheetId="5" hidden="1">GasDaily!$1:$5</definedName>
    <definedName name="Z_D4AB6C14_AB0F_11D2_A84C_00805F2505DF_.wvu.PrintArea" localSheetId="3" hidden="1">Price!$A$40:$AG$119</definedName>
    <definedName name="Z_D4AB6C14_AB0F_11D2_A84C_00805F2505DF_.wvu.PrintTitles" localSheetId="3" hidden="1">Price!$1:$5</definedName>
    <definedName name="Z_D4AB6C15_AB0F_11D2_A84C_00805F2505DF_.wvu.PrintArea" localSheetId="9" hidden="1">'Roll-5'!$A$40:$AG$118</definedName>
    <definedName name="Z_D4AB6C15_AB0F_11D2_A84C_00805F2505DF_.wvu.PrintTitles" localSheetId="9" hidden="1">'Roll-5'!$1:$5</definedName>
    <definedName name="Z_D4AB6C16_AB0F_11D2_A84C_00805F2505DF_.wvu.PrintArea" localSheetId="10" hidden="1">'Roll-6'!$A$40:$AG$118</definedName>
    <definedName name="Z_D4AB6C16_AB0F_11D2_A84C_00805F2505DF_.wvu.PrintTitles" localSheetId="10" hidden="1">'Roll-6'!$1:$5</definedName>
    <definedName name="Z_D4AB6C17_AB0F_11D2_A84C_00805F2505DF_.wvu.PrintArea" localSheetId="11" hidden="1">'Roll-7'!$A$40:$AG$118</definedName>
    <definedName name="Z_D4AB6C17_AB0F_11D2_A84C_00805F2505DF_.wvu.PrintTitles" localSheetId="11" hidden="1">'Roll-7'!$1:$5</definedName>
    <definedName name="Z_D4AB6C18_AB0F_11D2_A84C_00805F2505DF_.wvu.PrintArea" localSheetId="12" hidden="1">'Roll-8'!$A$40:$AG$118</definedName>
    <definedName name="Z_D4AB6C18_AB0F_11D2_A84C_00805F2505DF_.wvu.PrintTitles" localSheetId="12" hidden="1">'Roll-8'!$1:$5</definedName>
    <definedName name="Z_D4AB6C19_AB0F_11D2_A84C_00805F2505DF_.wvu.PrintArea" localSheetId="8" hidden="1">'US $'!$A$40:$AG$118</definedName>
    <definedName name="Z_D4AB6C19_AB0F_11D2_A84C_00805F2505DF_.wvu.PrintTitles" localSheetId="8" hidden="1">'US $'!$1:$5</definedName>
    <definedName name="Z_D4AB6C1A_AB0F_11D2_A84C_00805F2505DF_.wvu.PrintArea" localSheetId="4" hidden="1">Index!$A$121:$M$239</definedName>
    <definedName name="Z_D4AB6C1A_AB0F_11D2_A84C_00805F2505DF_.wvu.PrintTitles" localSheetId="4" hidden="1">Index!$1:$5</definedName>
    <definedName name="Z_D4AB6C1B_AB0F_11D2_A84C_00805F2505DF_.wvu.PrintArea" localSheetId="5" hidden="1">GasDaily!$A$120:$M$238</definedName>
    <definedName name="Z_D4AB6C1B_AB0F_11D2_A84C_00805F2505DF_.wvu.PrintTitles" localSheetId="5" hidden="1">GasDaily!$1:$5</definedName>
    <definedName name="Z_D4AB6C1D_AB0F_11D2_A84C_00805F2505DF_.wvu.PrintArea" localSheetId="3" hidden="1">Price!$A$121:$M$239</definedName>
    <definedName name="Z_D4AB6C1D_AB0F_11D2_A84C_00805F2505DF_.wvu.PrintTitles" localSheetId="3" hidden="1">Price!$1:$5</definedName>
    <definedName name="Z_D4AB6C1E_AB0F_11D2_A84C_00805F2505DF_.wvu.PrintArea" localSheetId="9" hidden="1">'Roll-5'!$A$120:$M$238</definedName>
    <definedName name="Z_D4AB6C1E_AB0F_11D2_A84C_00805F2505DF_.wvu.PrintTitles" localSheetId="9" hidden="1">'Roll-5'!$1:$5</definedName>
    <definedName name="Z_D4AB6C1F_AB0F_11D2_A84C_00805F2505DF_.wvu.PrintArea" localSheetId="10" hidden="1">'Roll-6'!$A$120:$M$238</definedName>
    <definedName name="Z_D4AB6C1F_AB0F_11D2_A84C_00805F2505DF_.wvu.PrintTitles" localSheetId="10" hidden="1">'Roll-6'!$1:$5</definedName>
    <definedName name="Z_D4AB6C20_AB0F_11D2_A84C_00805F2505DF_.wvu.PrintArea" localSheetId="11" hidden="1">'Roll-7'!$A$120:$M$238</definedName>
    <definedName name="Z_D4AB6C20_AB0F_11D2_A84C_00805F2505DF_.wvu.PrintTitles" localSheetId="11" hidden="1">'Roll-7'!$1:$5</definedName>
    <definedName name="Z_D4AB6C21_AB0F_11D2_A84C_00805F2505DF_.wvu.PrintArea" localSheetId="12" hidden="1">'Roll-8'!$A$120:$M$238</definedName>
    <definedName name="Z_D4AB6C21_AB0F_11D2_A84C_00805F2505DF_.wvu.PrintTitles" localSheetId="12" hidden="1">'Roll-8'!$1:$5</definedName>
    <definedName name="Z_D4AB6C22_AB0F_11D2_A84C_00805F2505DF_.wvu.PrintArea" localSheetId="8" hidden="1">'US $'!$A$120:$M$238</definedName>
    <definedName name="Z_D4AB6C22_AB0F_11D2_A84C_00805F2505DF_.wvu.PrintTitles" localSheetId="8" hidden="1">'US $'!$1:$5</definedName>
    <definedName name="Z_D4AB6C61_AB0F_11D2_A84C_00805F2505DF_.wvu.PrintArea" localSheetId="4" hidden="1">Index!$A$6:$R$39</definedName>
    <definedName name="Z_D4AB6C61_AB0F_11D2_A84C_00805F2505DF_.wvu.PrintTitles" localSheetId="4" hidden="1">Index!$1:$5</definedName>
    <definedName name="Z_D4AB6C62_AB0F_11D2_A84C_00805F2505DF_.wvu.PrintArea" localSheetId="5" hidden="1">GasDaily!$A$6:$R$39</definedName>
    <definedName name="Z_D4AB6C62_AB0F_11D2_A84C_00805F2505DF_.wvu.PrintTitles" localSheetId="5" hidden="1">GasDaily!$1:$5</definedName>
    <definedName name="Z_D4AB6C64_AB0F_11D2_A84C_00805F2505DF_.wvu.PrintArea" localSheetId="3" hidden="1">Price!$A$6:$R$39</definedName>
    <definedName name="Z_D4AB6C64_AB0F_11D2_A84C_00805F2505DF_.wvu.PrintTitles" localSheetId="3" hidden="1">Price!$1:$5</definedName>
    <definedName name="Z_D4AB6C65_AB0F_11D2_A84C_00805F2505DF_.wvu.PrintArea" localSheetId="9" hidden="1">'Roll-5'!$A$6:$R$39</definedName>
    <definedName name="Z_D4AB6C65_AB0F_11D2_A84C_00805F2505DF_.wvu.PrintTitles" localSheetId="9" hidden="1">'Roll-5'!$1:$5</definedName>
    <definedName name="Z_D4AB6C66_AB0F_11D2_A84C_00805F2505DF_.wvu.PrintArea" localSheetId="10" hidden="1">'Roll-6'!$A$6:$R$39</definedName>
    <definedName name="Z_D4AB6C66_AB0F_11D2_A84C_00805F2505DF_.wvu.PrintTitles" localSheetId="10" hidden="1">'Roll-6'!$1:$5</definedName>
    <definedName name="Z_D4AB6C67_AB0F_11D2_A84C_00805F2505DF_.wvu.PrintArea" localSheetId="11" hidden="1">'Roll-7'!$A$6:$R$39</definedName>
    <definedName name="Z_D4AB6C67_AB0F_11D2_A84C_00805F2505DF_.wvu.PrintTitles" localSheetId="11" hidden="1">'Roll-7'!$1:$5</definedName>
    <definedName name="Z_D4AB6C68_AB0F_11D2_A84C_00805F2505DF_.wvu.PrintArea" localSheetId="12" hidden="1">'Roll-8'!$A$6:$R$39</definedName>
    <definedName name="Z_D4AB6C68_AB0F_11D2_A84C_00805F2505DF_.wvu.PrintTitles" localSheetId="12" hidden="1">'Roll-8'!$1:$5</definedName>
    <definedName name="Z_D4AB6C69_AB0F_11D2_A84C_00805F2505DF_.wvu.PrintArea" localSheetId="8" hidden="1">'US $'!$A$6:$R$39</definedName>
    <definedName name="Z_D4AB6C69_AB0F_11D2_A84C_00805F2505DF_.wvu.PrintTitles" localSheetId="8" hidden="1">'US $'!$1:$5</definedName>
    <definedName name="Z_D4AB6C6A_AB0F_11D2_A84C_00805F2505DF_.wvu.PrintArea" localSheetId="4" hidden="1">Index!$A$40:$AG$119</definedName>
    <definedName name="Z_D4AB6C6A_AB0F_11D2_A84C_00805F2505DF_.wvu.PrintTitles" localSheetId="4" hidden="1">Index!$1:$5</definedName>
    <definedName name="Z_D4AB6C6B_AB0F_11D2_A84C_00805F2505DF_.wvu.PrintArea" localSheetId="5" hidden="1">GasDaily!$A$40:$AG$118</definedName>
    <definedName name="Z_D4AB6C6B_AB0F_11D2_A84C_00805F2505DF_.wvu.PrintTitles" localSheetId="5" hidden="1">GasDaily!$1:$5</definedName>
    <definedName name="Z_D4AB6C6D_AB0F_11D2_A84C_00805F2505DF_.wvu.PrintArea" localSheetId="3" hidden="1">Price!$A$40:$AG$119</definedName>
    <definedName name="Z_D4AB6C6D_AB0F_11D2_A84C_00805F2505DF_.wvu.PrintTitles" localSheetId="3" hidden="1">Price!$1:$5</definedName>
    <definedName name="Z_D4AB6C6E_AB0F_11D2_A84C_00805F2505DF_.wvu.PrintArea" localSheetId="9" hidden="1">'Roll-5'!$A$40:$AG$118</definedName>
    <definedName name="Z_D4AB6C6E_AB0F_11D2_A84C_00805F2505DF_.wvu.PrintTitles" localSheetId="9" hidden="1">'Roll-5'!$1:$5</definedName>
    <definedName name="Z_D4AB6C6F_AB0F_11D2_A84C_00805F2505DF_.wvu.PrintArea" localSheetId="10" hidden="1">'Roll-6'!$A$40:$AG$118</definedName>
    <definedName name="Z_D4AB6C6F_AB0F_11D2_A84C_00805F2505DF_.wvu.PrintTitles" localSheetId="10" hidden="1">'Roll-6'!$1:$5</definedName>
    <definedName name="Z_D4AB6C70_AB0F_11D2_A84C_00805F2505DF_.wvu.PrintArea" localSheetId="11" hidden="1">'Roll-7'!$A$40:$AG$118</definedName>
    <definedName name="Z_D4AB6C70_AB0F_11D2_A84C_00805F2505DF_.wvu.PrintTitles" localSheetId="11" hidden="1">'Roll-7'!$1:$5</definedName>
    <definedName name="Z_D4AB6C71_AB0F_11D2_A84C_00805F2505DF_.wvu.PrintArea" localSheetId="12" hidden="1">'Roll-8'!$A$40:$AG$118</definedName>
    <definedName name="Z_D4AB6C71_AB0F_11D2_A84C_00805F2505DF_.wvu.PrintTitles" localSheetId="12" hidden="1">'Roll-8'!$1:$5</definedName>
    <definedName name="Z_D4AB6C72_AB0F_11D2_A84C_00805F2505DF_.wvu.PrintArea" localSheetId="8" hidden="1">'US $'!$A$40:$AG$118</definedName>
    <definedName name="Z_D4AB6C72_AB0F_11D2_A84C_00805F2505DF_.wvu.PrintTitles" localSheetId="8" hidden="1">'US $'!$1:$5</definedName>
    <definedName name="Z_D4AB6C73_AB0F_11D2_A84C_00805F2505DF_.wvu.PrintArea" localSheetId="4" hidden="1">Index!$A$121:$M$239</definedName>
    <definedName name="Z_D4AB6C73_AB0F_11D2_A84C_00805F2505DF_.wvu.PrintTitles" localSheetId="4" hidden="1">Index!$1:$5</definedName>
    <definedName name="Z_D4AB6C74_AB0F_11D2_A84C_00805F2505DF_.wvu.PrintArea" localSheetId="5" hidden="1">GasDaily!$A$120:$M$238</definedName>
    <definedName name="Z_D4AB6C74_AB0F_11D2_A84C_00805F2505DF_.wvu.PrintTitles" localSheetId="5" hidden="1">GasDaily!$1:$5</definedName>
    <definedName name="Z_D4AB6C76_AB0F_11D2_A84C_00805F2505DF_.wvu.PrintArea" localSheetId="3" hidden="1">Price!$A$121:$M$239</definedName>
    <definedName name="Z_D4AB6C76_AB0F_11D2_A84C_00805F2505DF_.wvu.PrintTitles" localSheetId="3" hidden="1">Price!$1:$5</definedName>
    <definedName name="Z_D4AB6C77_AB0F_11D2_A84C_00805F2505DF_.wvu.PrintArea" localSheetId="9" hidden="1">'Roll-5'!$A$120:$M$238</definedName>
    <definedName name="Z_D4AB6C77_AB0F_11D2_A84C_00805F2505DF_.wvu.PrintTitles" localSheetId="9" hidden="1">'Roll-5'!$1:$5</definedName>
    <definedName name="Z_D4AB6C78_AB0F_11D2_A84C_00805F2505DF_.wvu.PrintArea" localSheetId="10" hidden="1">'Roll-6'!$A$120:$M$238</definedName>
    <definedName name="Z_D4AB6C78_AB0F_11D2_A84C_00805F2505DF_.wvu.PrintTitles" localSheetId="10" hidden="1">'Roll-6'!$1:$5</definedName>
    <definedName name="Z_D4AB6C79_AB0F_11D2_A84C_00805F2505DF_.wvu.PrintArea" localSheetId="11" hidden="1">'Roll-7'!$A$120:$M$238</definedName>
    <definedName name="Z_D4AB6C79_AB0F_11D2_A84C_00805F2505DF_.wvu.PrintTitles" localSheetId="11" hidden="1">'Roll-7'!$1:$5</definedName>
    <definedName name="Z_D4AB6C7A_AB0F_11D2_A84C_00805F2505DF_.wvu.PrintArea" localSheetId="12" hidden="1">'Roll-8'!$A$120:$M$238</definedName>
    <definedName name="Z_D4AB6C7A_AB0F_11D2_A84C_00805F2505DF_.wvu.PrintTitles" localSheetId="12" hidden="1">'Roll-8'!$1:$5</definedName>
    <definedName name="Z_D4AB6C7B_AB0F_11D2_A84C_00805F2505DF_.wvu.PrintArea" localSheetId="8" hidden="1">'US $'!$A$120:$M$238</definedName>
    <definedName name="Z_D4AB6C7B_AB0F_11D2_A84C_00805F2505DF_.wvu.PrintTitles" localSheetId="8" hidden="1">'US $'!$1:$5</definedName>
    <definedName name="Z_E05B511F_A672_11D2_A848_00805F2505DF_.wvu.PrintArea" localSheetId="4" hidden="1">Index!$A$6:$R$39</definedName>
    <definedName name="Z_E05B511F_A672_11D2_A848_00805F2505DF_.wvu.PrintTitles" localSheetId="4" hidden="1">Index!$1:$5</definedName>
    <definedName name="Z_E05B5120_A672_11D2_A848_00805F2505DF_.wvu.PrintArea" localSheetId="5" hidden="1">GasDaily!$A$6:$R$39</definedName>
    <definedName name="Z_E05B5120_A672_11D2_A848_00805F2505DF_.wvu.PrintTitles" localSheetId="5" hidden="1">GasDaily!$1:$5</definedName>
    <definedName name="Z_E05B5122_A672_11D2_A848_00805F2505DF_.wvu.PrintArea" localSheetId="3" hidden="1">Price!$A$6:$R$39</definedName>
    <definedName name="Z_E05B5122_A672_11D2_A848_00805F2505DF_.wvu.PrintTitles" localSheetId="3" hidden="1">Price!$1:$5</definedName>
    <definedName name="Z_E05B5123_A672_11D2_A848_00805F2505DF_.wvu.PrintArea" localSheetId="9" hidden="1">'Roll-5'!$A$6:$R$39</definedName>
    <definedName name="Z_E05B5123_A672_11D2_A848_00805F2505DF_.wvu.PrintTitles" localSheetId="9" hidden="1">'Roll-5'!$1:$5</definedName>
    <definedName name="Z_E05B5124_A672_11D2_A848_00805F2505DF_.wvu.PrintArea" localSheetId="10" hidden="1">'Roll-6'!$A$6:$R$39</definedName>
    <definedName name="Z_E05B5124_A672_11D2_A848_00805F2505DF_.wvu.PrintTitles" localSheetId="10" hidden="1">'Roll-6'!$1:$5</definedName>
    <definedName name="Z_E05B5125_A672_11D2_A848_00805F2505DF_.wvu.PrintArea" localSheetId="11" hidden="1">'Roll-7'!$A$6:$R$39</definedName>
    <definedName name="Z_E05B5125_A672_11D2_A848_00805F2505DF_.wvu.PrintTitles" localSheetId="11" hidden="1">'Roll-7'!$1:$5</definedName>
    <definedName name="Z_E05B5126_A672_11D2_A848_00805F2505DF_.wvu.PrintArea" localSheetId="12" hidden="1">'Roll-8'!$A$6:$R$39</definedName>
    <definedName name="Z_E05B5126_A672_11D2_A848_00805F2505DF_.wvu.PrintTitles" localSheetId="12" hidden="1">'Roll-8'!$1:$5</definedName>
    <definedName name="Z_E05B5127_A672_11D2_A848_00805F2505DF_.wvu.PrintArea" localSheetId="8" hidden="1">'US $'!$A$6:$R$39</definedName>
    <definedName name="Z_E05B5127_A672_11D2_A848_00805F2505DF_.wvu.PrintTitles" localSheetId="8" hidden="1">'US $'!$1:$5</definedName>
    <definedName name="Z_E05B5128_A672_11D2_A848_00805F2505DF_.wvu.PrintArea" localSheetId="4" hidden="1">Index!$A$40:$AG$119</definedName>
    <definedName name="Z_E05B5128_A672_11D2_A848_00805F2505DF_.wvu.PrintTitles" localSheetId="4" hidden="1">Index!$1:$5</definedName>
    <definedName name="Z_E05B5129_A672_11D2_A848_00805F2505DF_.wvu.PrintArea" localSheetId="5" hidden="1">GasDaily!$A$40:$AG$118</definedName>
    <definedName name="Z_E05B5129_A672_11D2_A848_00805F2505DF_.wvu.PrintTitles" localSheetId="5" hidden="1">GasDaily!$1:$5</definedName>
    <definedName name="Z_E05B512B_A672_11D2_A848_00805F2505DF_.wvu.PrintArea" localSheetId="3" hidden="1">Price!$A$40:$AG$119</definedName>
    <definedName name="Z_E05B512B_A672_11D2_A848_00805F2505DF_.wvu.PrintTitles" localSheetId="3" hidden="1">Price!$1:$5</definedName>
    <definedName name="Z_E05B512C_A672_11D2_A848_00805F2505DF_.wvu.PrintArea" localSheetId="9" hidden="1">'Roll-5'!$A$40:$AG$118</definedName>
    <definedName name="Z_E05B512C_A672_11D2_A848_00805F2505DF_.wvu.PrintTitles" localSheetId="9" hidden="1">'Roll-5'!$1:$5</definedName>
    <definedName name="Z_E05B512D_A672_11D2_A848_00805F2505DF_.wvu.PrintArea" localSheetId="10" hidden="1">'Roll-6'!$A$40:$AG$118</definedName>
    <definedName name="Z_E05B512D_A672_11D2_A848_00805F2505DF_.wvu.PrintTitles" localSheetId="10" hidden="1">'Roll-6'!$1:$5</definedName>
    <definedName name="Z_E05B512E_A672_11D2_A848_00805F2505DF_.wvu.PrintArea" localSheetId="11" hidden="1">'Roll-7'!$A$40:$AG$118</definedName>
    <definedName name="Z_E05B512E_A672_11D2_A848_00805F2505DF_.wvu.PrintTitles" localSheetId="11" hidden="1">'Roll-7'!$1:$5</definedName>
    <definedName name="Z_E05B512F_A672_11D2_A848_00805F2505DF_.wvu.PrintArea" localSheetId="12" hidden="1">'Roll-8'!$A$40:$AG$118</definedName>
    <definedName name="Z_E05B512F_A672_11D2_A848_00805F2505DF_.wvu.PrintTitles" localSheetId="12" hidden="1">'Roll-8'!$1:$5</definedName>
    <definedName name="Z_E05B5130_A672_11D2_A848_00805F2505DF_.wvu.PrintArea" localSheetId="8" hidden="1">'US $'!$A$40:$AG$118</definedName>
    <definedName name="Z_E05B5130_A672_11D2_A848_00805F2505DF_.wvu.PrintTitles" localSheetId="8" hidden="1">'US $'!$1:$5</definedName>
    <definedName name="Z_E05B5131_A672_11D2_A848_00805F2505DF_.wvu.PrintArea" localSheetId="4" hidden="1">Index!$A$121:$M$239</definedName>
    <definedName name="Z_E05B5131_A672_11D2_A848_00805F2505DF_.wvu.PrintTitles" localSheetId="4" hidden="1">Index!$1:$5</definedName>
    <definedName name="Z_E05B5132_A672_11D2_A848_00805F2505DF_.wvu.PrintArea" localSheetId="5" hidden="1">GasDaily!$A$120:$M$238</definedName>
    <definedName name="Z_E05B5132_A672_11D2_A848_00805F2505DF_.wvu.PrintTitles" localSheetId="5" hidden="1">GasDaily!$1:$5</definedName>
    <definedName name="Z_E05B5134_A672_11D2_A848_00805F2505DF_.wvu.PrintArea" localSheetId="3" hidden="1">Price!$A$121:$M$239</definedName>
    <definedName name="Z_E05B5134_A672_11D2_A848_00805F2505DF_.wvu.PrintTitles" localSheetId="3" hidden="1">Price!$1:$5</definedName>
    <definedName name="Z_E05B5135_A672_11D2_A848_00805F2505DF_.wvu.PrintArea" localSheetId="9" hidden="1">'Roll-5'!$A$120:$M$238</definedName>
    <definedName name="Z_E05B5135_A672_11D2_A848_00805F2505DF_.wvu.PrintTitles" localSheetId="9" hidden="1">'Roll-5'!$1:$5</definedName>
    <definedName name="Z_E05B5136_A672_11D2_A848_00805F2505DF_.wvu.PrintArea" localSheetId="10" hidden="1">'Roll-6'!$A$120:$M$238</definedName>
    <definedName name="Z_E05B5136_A672_11D2_A848_00805F2505DF_.wvu.PrintTitles" localSheetId="10" hidden="1">'Roll-6'!$1:$5</definedName>
    <definedName name="Z_E05B5137_A672_11D2_A848_00805F2505DF_.wvu.PrintArea" localSheetId="11" hidden="1">'Roll-7'!$A$120:$M$238</definedName>
    <definedName name="Z_E05B5137_A672_11D2_A848_00805F2505DF_.wvu.PrintTitles" localSheetId="11" hidden="1">'Roll-7'!$1:$5</definedName>
    <definedName name="Z_E05B5138_A672_11D2_A848_00805F2505DF_.wvu.PrintArea" localSheetId="12" hidden="1">'Roll-8'!$A$120:$M$238</definedName>
    <definedName name="Z_E05B5138_A672_11D2_A848_00805F2505DF_.wvu.PrintTitles" localSheetId="12" hidden="1">'Roll-8'!$1:$5</definedName>
    <definedName name="Z_E05B5139_A672_11D2_A848_00805F2505DF_.wvu.PrintArea" localSheetId="8" hidden="1">'US $'!$A$120:$M$238</definedName>
    <definedName name="Z_E05B5139_A672_11D2_A848_00805F2505DF_.wvu.PrintTitles" localSheetId="8" hidden="1">'US $'!$1:$5</definedName>
    <definedName name="Z_F60B7B76_B470_11D2_A851_00805F2505DF_.wvu.PrintArea" localSheetId="4" hidden="1">Index!$A$6:$R$39</definedName>
    <definedName name="Z_F60B7B76_B470_11D2_A851_00805F2505DF_.wvu.PrintTitles" localSheetId="4" hidden="1">Index!$1:$5</definedName>
    <definedName name="Z_F60B7B77_B470_11D2_A851_00805F2505DF_.wvu.PrintArea" localSheetId="5" hidden="1">GasDaily!$A$6:$R$39</definedName>
    <definedName name="Z_F60B7B77_B470_11D2_A851_00805F2505DF_.wvu.PrintTitles" localSheetId="5" hidden="1">GasDaily!$1:$5</definedName>
    <definedName name="Z_F60B7B79_B470_11D2_A851_00805F2505DF_.wvu.PrintArea" localSheetId="3" hidden="1">Price!$A$6:$R$39</definedName>
    <definedName name="Z_F60B7B79_B470_11D2_A851_00805F2505DF_.wvu.PrintTitles" localSheetId="3" hidden="1">Price!$1:$5</definedName>
    <definedName name="Z_F60B7B7A_B470_11D2_A851_00805F2505DF_.wvu.PrintArea" localSheetId="9" hidden="1">'Roll-5'!$A$6:$R$39</definedName>
    <definedName name="Z_F60B7B7A_B470_11D2_A851_00805F2505DF_.wvu.PrintTitles" localSheetId="9" hidden="1">'Roll-5'!$1:$5</definedName>
    <definedName name="Z_F60B7B7B_B470_11D2_A851_00805F2505DF_.wvu.PrintArea" localSheetId="10" hidden="1">'Roll-6'!$A$6:$R$39</definedName>
    <definedName name="Z_F60B7B7B_B470_11D2_A851_00805F2505DF_.wvu.PrintTitles" localSheetId="10" hidden="1">'Roll-6'!$1:$5</definedName>
    <definedName name="Z_F60B7B7C_B470_11D2_A851_00805F2505DF_.wvu.PrintArea" localSheetId="11" hidden="1">'Roll-7'!$A$6:$R$39</definedName>
    <definedName name="Z_F60B7B7C_B470_11D2_A851_00805F2505DF_.wvu.PrintTitles" localSheetId="11" hidden="1">'Roll-7'!$1:$5</definedName>
    <definedName name="Z_F60B7B7D_B470_11D2_A851_00805F2505DF_.wvu.PrintArea" localSheetId="12" hidden="1">'Roll-8'!$A$6:$R$39</definedName>
    <definedName name="Z_F60B7B7D_B470_11D2_A851_00805F2505DF_.wvu.PrintTitles" localSheetId="12" hidden="1">'Roll-8'!$1:$5</definedName>
    <definedName name="Z_F60B7B7E_B470_11D2_A851_00805F2505DF_.wvu.PrintArea" localSheetId="8" hidden="1">'US $'!$A$6:$R$39</definedName>
    <definedName name="Z_F60B7B7E_B470_11D2_A851_00805F2505DF_.wvu.PrintTitles" localSheetId="8" hidden="1">'US $'!$1:$5</definedName>
    <definedName name="Z_F60B7B7F_B470_11D2_A851_00805F2505DF_.wvu.PrintArea" localSheetId="4" hidden="1">Index!$A$40:$AG$119</definedName>
    <definedName name="Z_F60B7B7F_B470_11D2_A851_00805F2505DF_.wvu.PrintTitles" localSheetId="4" hidden="1">Index!$1:$5</definedName>
    <definedName name="Z_F60B7B80_B470_11D2_A851_00805F2505DF_.wvu.PrintArea" localSheetId="5" hidden="1">GasDaily!$A$40:$AG$118</definedName>
    <definedName name="Z_F60B7B80_B470_11D2_A851_00805F2505DF_.wvu.PrintTitles" localSheetId="5" hidden="1">GasDaily!$1:$5</definedName>
    <definedName name="Z_F60B7B82_B470_11D2_A851_00805F2505DF_.wvu.PrintArea" localSheetId="3" hidden="1">Price!$A$40:$AG$119</definedName>
    <definedName name="Z_F60B7B82_B470_11D2_A851_00805F2505DF_.wvu.PrintTitles" localSheetId="3" hidden="1">Price!$1:$5</definedName>
    <definedName name="Z_F60B7B83_B470_11D2_A851_00805F2505DF_.wvu.PrintArea" localSheetId="9" hidden="1">'Roll-5'!$A$40:$AG$118</definedName>
    <definedName name="Z_F60B7B83_B470_11D2_A851_00805F2505DF_.wvu.PrintTitles" localSheetId="9" hidden="1">'Roll-5'!$1:$5</definedName>
    <definedName name="Z_F60B7B84_B470_11D2_A851_00805F2505DF_.wvu.PrintArea" localSheetId="10" hidden="1">'Roll-6'!$A$40:$AG$118</definedName>
    <definedName name="Z_F60B7B84_B470_11D2_A851_00805F2505DF_.wvu.PrintTitles" localSheetId="10" hidden="1">'Roll-6'!$1:$5</definedName>
    <definedName name="Z_F60B7B85_B470_11D2_A851_00805F2505DF_.wvu.PrintArea" localSheetId="11" hidden="1">'Roll-7'!$A$40:$AG$118</definedName>
    <definedName name="Z_F60B7B85_B470_11D2_A851_00805F2505DF_.wvu.PrintTitles" localSheetId="11" hidden="1">'Roll-7'!$1:$5</definedName>
    <definedName name="Z_F60B7B86_B470_11D2_A851_00805F2505DF_.wvu.PrintArea" localSheetId="12" hidden="1">'Roll-8'!$A$40:$AG$118</definedName>
    <definedName name="Z_F60B7B86_B470_11D2_A851_00805F2505DF_.wvu.PrintTitles" localSheetId="12" hidden="1">'Roll-8'!$1:$5</definedName>
    <definedName name="Z_F60B7B87_B470_11D2_A851_00805F2505DF_.wvu.PrintArea" localSheetId="8" hidden="1">'US $'!$A$40:$AG$118</definedName>
    <definedName name="Z_F60B7B87_B470_11D2_A851_00805F2505DF_.wvu.PrintTitles" localSheetId="8" hidden="1">'US $'!$1:$5</definedName>
    <definedName name="Z_F60B7B88_B470_11D2_A851_00805F2505DF_.wvu.PrintArea" localSheetId="4" hidden="1">Index!$A$121:$M$239</definedName>
    <definedName name="Z_F60B7B88_B470_11D2_A851_00805F2505DF_.wvu.PrintTitles" localSheetId="4" hidden="1">Index!$1:$5</definedName>
    <definedName name="Z_F60B7B89_B470_11D2_A851_00805F2505DF_.wvu.PrintArea" localSheetId="5" hidden="1">GasDaily!$A$120:$M$238</definedName>
    <definedName name="Z_F60B7B89_B470_11D2_A851_00805F2505DF_.wvu.PrintTitles" localSheetId="5" hidden="1">GasDaily!$1:$5</definedName>
    <definedName name="Z_F60B7B8B_B470_11D2_A851_00805F2505DF_.wvu.PrintArea" localSheetId="3" hidden="1">Price!$A$121:$M$239</definedName>
    <definedName name="Z_F60B7B8B_B470_11D2_A851_00805F2505DF_.wvu.PrintTitles" localSheetId="3" hidden="1">Price!$1:$5</definedName>
    <definedName name="Z_F60B7B8C_B470_11D2_A851_00805F2505DF_.wvu.PrintArea" localSheetId="9" hidden="1">'Roll-5'!$A$120:$M$238</definedName>
    <definedName name="Z_F60B7B8C_B470_11D2_A851_00805F2505DF_.wvu.PrintTitles" localSheetId="9" hidden="1">'Roll-5'!$1:$5</definedName>
    <definedName name="Z_F60B7B8D_B470_11D2_A851_00805F2505DF_.wvu.PrintArea" localSheetId="10" hidden="1">'Roll-6'!$A$120:$M$238</definedName>
    <definedName name="Z_F60B7B8D_B470_11D2_A851_00805F2505DF_.wvu.PrintTitles" localSheetId="10" hidden="1">'Roll-6'!$1:$5</definedName>
    <definedName name="Z_F60B7B8E_B470_11D2_A851_00805F2505DF_.wvu.PrintArea" localSheetId="11" hidden="1">'Roll-7'!$A$120:$M$238</definedName>
    <definedName name="Z_F60B7B8E_B470_11D2_A851_00805F2505DF_.wvu.PrintTitles" localSheetId="11" hidden="1">'Roll-7'!$1:$5</definedName>
    <definedName name="Z_F60B7B8F_B470_11D2_A851_00805F2505DF_.wvu.PrintArea" localSheetId="12" hidden="1">'Roll-8'!$A$120:$M$238</definedName>
    <definedName name="Z_F60B7B8F_B470_11D2_A851_00805F2505DF_.wvu.PrintTitles" localSheetId="12" hidden="1">'Roll-8'!$1:$5</definedName>
    <definedName name="Z_F60B7B90_B470_11D2_A851_00805F2505DF_.wvu.PrintArea" localSheetId="8" hidden="1">'US $'!$A$120:$M$238</definedName>
    <definedName name="Z_F60B7B90_B470_11D2_A851_00805F2505DF_.wvu.PrintTitles" localSheetId="8" hidden="1">'US $'!$1:$5</definedName>
    <definedName name="Z_F60B7BDB_B470_11D2_A851_00805F2505DF_.wvu.PrintArea" localSheetId="4" hidden="1">Index!$A$6:$R$39</definedName>
    <definedName name="Z_F60B7BDB_B470_11D2_A851_00805F2505DF_.wvu.PrintTitles" localSheetId="4" hidden="1">Index!$1:$5</definedName>
    <definedName name="Z_F60B7BDC_B470_11D2_A851_00805F2505DF_.wvu.PrintArea" localSheetId="5" hidden="1">GasDaily!$A$6:$R$39</definedName>
    <definedName name="Z_F60B7BDC_B470_11D2_A851_00805F2505DF_.wvu.PrintTitles" localSheetId="5" hidden="1">GasDaily!$1:$5</definedName>
    <definedName name="Z_F60B7BDE_B470_11D2_A851_00805F2505DF_.wvu.PrintArea" localSheetId="3" hidden="1">Price!$A$6:$R$39</definedName>
    <definedName name="Z_F60B7BDE_B470_11D2_A851_00805F2505DF_.wvu.PrintTitles" localSheetId="3" hidden="1">Price!$1:$5</definedName>
    <definedName name="Z_F60B7BDF_B470_11D2_A851_00805F2505DF_.wvu.PrintArea" localSheetId="9" hidden="1">'Roll-5'!$A$6:$R$39</definedName>
    <definedName name="Z_F60B7BDF_B470_11D2_A851_00805F2505DF_.wvu.PrintTitles" localSheetId="9" hidden="1">'Roll-5'!$1:$5</definedName>
    <definedName name="Z_F60B7BE0_B470_11D2_A851_00805F2505DF_.wvu.PrintArea" localSheetId="10" hidden="1">'Roll-6'!$A$6:$R$39</definedName>
    <definedName name="Z_F60B7BE0_B470_11D2_A851_00805F2505DF_.wvu.PrintTitles" localSheetId="10" hidden="1">'Roll-6'!$1:$5</definedName>
    <definedName name="Z_F60B7BE1_B470_11D2_A851_00805F2505DF_.wvu.PrintArea" localSheetId="11" hidden="1">'Roll-7'!$A$6:$R$39</definedName>
    <definedName name="Z_F60B7BE1_B470_11D2_A851_00805F2505DF_.wvu.PrintTitles" localSheetId="11" hidden="1">'Roll-7'!$1:$5</definedName>
    <definedName name="Z_F60B7BE2_B470_11D2_A851_00805F2505DF_.wvu.PrintArea" localSheetId="12" hidden="1">'Roll-8'!$A$6:$R$39</definedName>
    <definedName name="Z_F60B7BE2_B470_11D2_A851_00805F2505DF_.wvu.PrintTitles" localSheetId="12" hidden="1">'Roll-8'!$1:$5</definedName>
    <definedName name="Z_F60B7BE3_B470_11D2_A851_00805F2505DF_.wvu.PrintArea" localSheetId="8" hidden="1">'US $'!$A$6:$R$39</definedName>
    <definedName name="Z_F60B7BE3_B470_11D2_A851_00805F2505DF_.wvu.PrintTitles" localSheetId="8" hidden="1">'US $'!$1:$5</definedName>
    <definedName name="Z_F60B7BE4_B470_11D2_A851_00805F2505DF_.wvu.PrintArea" localSheetId="4" hidden="1">Index!$A$40:$AG$119</definedName>
    <definedName name="Z_F60B7BE4_B470_11D2_A851_00805F2505DF_.wvu.PrintTitles" localSheetId="4" hidden="1">Index!$1:$5</definedName>
    <definedName name="Z_F60B7BE5_B470_11D2_A851_00805F2505DF_.wvu.PrintArea" localSheetId="5" hidden="1">GasDaily!$A$40:$AG$118</definedName>
    <definedName name="Z_F60B7BE5_B470_11D2_A851_00805F2505DF_.wvu.PrintTitles" localSheetId="5" hidden="1">GasDaily!$1:$5</definedName>
    <definedName name="Z_F60B7BE7_B470_11D2_A851_00805F2505DF_.wvu.PrintArea" localSheetId="3" hidden="1">Price!$A$40:$AG$119</definedName>
    <definedName name="Z_F60B7BE7_B470_11D2_A851_00805F2505DF_.wvu.PrintTitles" localSheetId="3" hidden="1">Price!$1:$5</definedName>
    <definedName name="Z_F60B7BE8_B470_11D2_A851_00805F2505DF_.wvu.PrintArea" localSheetId="9" hidden="1">'Roll-5'!$A$40:$AG$118</definedName>
    <definedName name="Z_F60B7BE8_B470_11D2_A851_00805F2505DF_.wvu.PrintTitles" localSheetId="9" hidden="1">'Roll-5'!$1:$5</definedName>
    <definedName name="Z_F60B7BE9_B470_11D2_A851_00805F2505DF_.wvu.PrintArea" localSheetId="10" hidden="1">'Roll-6'!$A$40:$AG$118</definedName>
    <definedName name="Z_F60B7BE9_B470_11D2_A851_00805F2505DF_.wvu.PrintTitles" localSheetId="10" hidden="1">'Roll-6'!$1:$5</definedName>
    <definedName name="Z_F60B7BEA_B470_11D2_A851_00805F2505DF_.wvu.PrintArea" localSheetId="11" hidden="1">'Roll-7'!$A$40:$AG$118</definedName>
    <definedName name="Z_F60B7BEA_B470_11D2_A851_00805F2505DF_.wvu.PrintTitles" localSheetId="11" hidden="1">'Roll-7'!$1:$5</definedName>
    <definedName name="Z_F60B7BEB_B470_11D2_A851_00805F2505DF_.wvu.PrintArea" localSheetId="12" hidden="1">'Roll-8'!$A$40:$AG$118</definedName>
    <definedName name="Z_F60B7BEB_B470_11D2_A851_00805F2505DF_.wvu.PrintTitles" localSheetId="12" hidden="1">'Roll-8'!$1:$5</definedName>
    <definedName name="Z_F60B7BEC_B470_11D2_A851_00805F2505DF_.wvu.PrintArea" localSheetId="8" hidden="1">'US $'!$A$40:$AG$118</definedName>
    <definedName name="Z_F60B7BEC_B470_11D2_A851_00805F2505DF_.wvu.PrintTitles" localSheetId="8" hidden="1">'US $'!$1:$5</definedName>
    <definedName name="Z_F60B7BED_B470_11D2_A851_00805F2505DF_.wvu.PrintArea" localSheetId="4" hidden="1">Index!$A$121:$M$239</definedName>
    <definedName name="Z_F60B7BED_B470_11D2_A851_00805F2505DF_.wvu.PrintTitles" localSheetId="4" hidden="1">Index!$1:$5</definedName>
    <definedName name="Z_F60B7BEE_B470_11D2_A851_00805F2505DF_.wvu.PrintArea" localSheetId="5" hidden="1">GasDaily!$A$120:$M$238</definedName>
    <definedName name="Z_F60B7BEE_B470_11D2_A851_00805F2505DF_.wvu.PrintTitles" localSheetId="5" hidden="1">GasDaily!$1:$5</definedName>
    <definedName name="Z_F60B7BF0_B470_11D2_A851_00805F2505DF_.wvu.PrintArea" localSheetId="3" hidden="1">Price!$A$121:$M$239</definedName>
    <definedName name="Z_F60B7BF0_B470_11D2_A851_00805F2505DF_.wvu.PrintTitles" localSheetId="3" hidden="1">Price!$1:$5</definedName>
    <definedName name="Z_F60B7BF1_B470_11D2_A851_00805F2505DF_.wvu.PrintArea" localSheetId="9" hidden="1">'Roll-5'!$A$120:$M$238</definedName>
    <definedName name="Z_F60B7BF1_B470_11D2_A851_00805F2505DF_.wvu.PrintTitles" localSheetId="9" hidden="1">'Roll-5'!$1:$5</definedName>
    <definedName name="Z_F60B7BF2_B470_11D2_A851_00805F2505DF_.wvu.PrintArea" localSheetId="10" hidden="1">'Roll-6'!$A$120:$M$238</definedName>
    <definedName name="Z_F60B7BF2_B470_11D2_A851_00805F2505DF_.wvu.PrintTitles" localSheetId="10" hidden="1">'Roll-6'!$1:$5</definedName>
    <definedName name="Z_F60B7BF3_B470_11D2_A851_00805F2505DF_.wvu.PrintArea" localSheetId="11" hidden="1">'Roll-7'!$A$120:$M$238</definedName>
    <definedName name="Z_F60B7BF3_B470_11D2_A851_00805F2505DF_.wvu.PrintTitles" localSheetId="11" hidden="1">'Roll-7'!$1:$5</definedName>
    <definedName name="Z_F60B7BF4_B470_11D2_A851_00805F2505DF_.wvu.PrintArea" localSheetId="12" hidden="1">'Roll-8'!$A$120:$M$238</definedName>
    <definedName name="Z_F60B7BF4_B470_11D2_A851_00805F2505DF_.wvu.PrintTitles" localSheetId="12" hidden="1">'Roll-8'!$1:$5</definedName>
    <definedName name="Z_F60B7BF5_B470_11D2_A851_00805F2505DF_.wvu.PrintArea" localSheetId="8" hidden="1">'US $'!$A$120:$M$238</definedName>
    <definedName name="Z_F60B7BF5_B470_11D2_A851_00805F2505DF_.wvu.PrintTitles" localSheetId="8" hidden="1">'US $'!$1:$5</definedName>
    <definedName name="Z_F947EA28_ABF3_11D2_A84C_00805F2505DF_.wvu.PrintArea" localSheetId="4" hidden="1">Index!$A$6:$R$39</definedName>
    <definedName name="Z_F947EA28_ABF3_11D2_A84C_00805F2505DF_.wvu.PrintTitles" localSheetId="4" hidden="1">Index!$1:$5</definedName>
    <definedName name="Z_F947EA29_ABF3_11D2_A84C_00805F2505DF_.wvu.PrintArea" localSheetId="5" hidden="1">GasDaily!$A$6:$R$39</definedName>
    <definedName name="Z_F947EA29_ABF3_11D2_A84C_00805F2505DF_.wvu.PrintTitles" localSheetId="5" hidden="1">GasDaily!$1:$5</definedName>
    <definedName name="Z_F947EA2B_ABF3_11D2_A84C_00805F2505DF_.wvu.PrintArea" localSheetId="3" hidden="1">Price!$A$6:$R$39</definedName>
    <definedName name="Z_F947EA2B_ABF3_11D2_A84C_00805F2505DF_.wvu.PrintTitles" localSheetId="3" hidden="1">Price!$1:$5</definedName>
    <definedName name="Z_F947EA2C_ABF3_11D2_A84C_00805F2505DF_.wvu.PrintArea" localSheetId="9" hidden="1">'Roll-5'!$A$6:$R$39</definedName>
    <definedName name="Z_F947EA2C_ABF3_11D2_A84C_00805F2505DF_.wvu.PrintTitles" localSheetId="9" hidden="1">'Roll-5'!$1:$5</definedName>
    <definedName name="Z_F947EA2D_ABF3_11D2_A84C_00805F2505DF_.wvu.PrintArea" localSheetId="10" hidden="1">'Roll-6'!$A$6:$R$39</definedName>
    <definedName name="Z_F947EA2D_ABF3_11D2_A84C_00805F2505DF_.wvu.PrintTitles" localSheetId="10" hidden="1">'Roll-6'!$1:$5</definedName>
    <definedName name="Z_F947EA2E_ABF3_11D2_A84C_00805F2505DF_.wvu.PrintArea" localSheetId="11" hidden="1">'Roll-7'!$A$6:$R$39</definedName>
    <definedName name="Z_F947EA2E_ABF3_11D2_A84C_00805F2505DF_.wvu.PrintTitles" localSheetId="11" hidden="1">'Roll-7'!$1:$5</definedName>
    <definedName name="Z_F947EA2F_ABF3_11D2_A84C_00805F2505DF_.wvu.PrintArea" localSheetId="12" hidden="1">'Roll-8'!$A$6:$R$39</definedName>
    <definedName name="Z_F947EA2F_ABF3_11D2_A84C_00805F2505DF_.wvu.PrintTitles" localSheetId="12" hidden="1">'Roll-8'!$1:$5</definedName>
    <definedName name="Z_F947EA30_ABF3_11D2_A84C_00805F2505DF_.wvu.PrintArea" localSheetId="8" hidden="1">'US $'!$A$6:$R$39</definedName>
    <definedName name="Z_F947EA30_ABF3_11D2_A84C_00805F2505DF_.wvu.PrintTitles" localSheetId="8" hidden="1">'US $'!$1:$5</definedName>
    <definedName name="Z_F947EA31_ABF3_11D2_A84C_00805F2505DF_.wvu.PrintArea" localSheetId="4" hidden="1">Index!$A$40:$AG$119</definedName>
    <definedName name="Z_F947EA31_ABF3_11D2_A84C_00805F2505DF_.wvu.PrintTitles" localSheetId="4" hidden="1">Index!$1:$5</definedName>
    <definedName name="Z_F947EA32_ABF3_11D2_A84C_00805F2505DF_.wvu.PrintArea" localSheetId="5" hidden="1">GasDaily!$A$40:$AG$118</definedName>
    <definedName name="Z_F947EA32_ABF3_11D2_A84C_00805F2505DF_.wvu.PrintTitles" localSheetId="5" hidden="1">GasDaily!$1:$5</definedName>
    <definedName name="Z_F947EA34_ABF3_11D2_A84C_00805F2505DF_.wvu.PrintArea" localSheetId="3" hidden="1">Price!$A$40:$AG$119</definedName>
    <definedName name="Z_F947EA34_ABF3_11D2_A84C_00805F2505DF_.wvu.PrintTitles" localSheetId="3" hidden="1">Price!$1:$5</definedName>
    <definedName name="Z_F947EA35_ABF3_11D2_A84C_00805F2505DF_.wvu.PrintArea" localSheetId="9" hidden="1">'Roll-5'!$A$40:$AG$118</definedName>
    <definedName name="Z_F947EA35_ABF3_11D2_A84C_00805F2505DF_.wvu.PrintTitles" localSheetId="9" hidden="1">'Roll-5'!$1:$5</definedName>
    <definedName name="Z_F947EA36_ABF3_11D2_A84C_00805F2505DF_.wvu.PrintArea" localSheetId="10" hidden="1">'Roll-6'!$A$40:$AG$118</definedName>
    <definedName name="Z_F947EA36_ABF3_11D2_A84C_00805F2505DF_.wvu.PrintTitles" localSheetId="10" hidden="1">'Roll-6'!$1:$5</definedName>
    <definedName name="Z_F947EA37_ABF3_11D2_A84C_00805F2505DF_.wvu.PrintArea" localSheetId="11" hidden="1">'Roll-7'!$A$40:$AG$118</definedName>
    <definedName name="Z_F947EA37_ABF3_11D2_A84C_00805F2505DF_.wvu.PrintTitles" localSheetId="11" hidden="1">'Roll-7'!$1:$5</definedName>
    <definedName name="Z_F947EA38_ABF3_11D2_A84C_00805F2505DF_.wvu.PrintArea" localSheetId="12" hidden="1">'Roll-8'!$A$40:$AG$118</definedName>
    <definedName name="Z_F947EA38_ABF3_11D2_A84C_00805F2505DF_.wvu.PrintTitles" localSheetId="12" hidden="1">'Roll-8'!$1:$5</definedName>
    <definedName name="Z_F947EA39_ABF3_11D2_A84C_00805F2505DF_.wvu.PrintArea" localSheetId="8" hidden="1">'US $'!$A$40:$AG$118</definedName>
    <definedName name="Z_F947EA39_ABF3_11D2_A84C_00805F2505DF_.wvu.PrintTitles" localSheetId="8" hidden="1">'US $'!$1:$5</definedName>
    <definedName name="Z_F947EA3A_ABF3_11D2_A84C_00805F2505DF_.wvu.PrintArea" localSheetId="4" hidden="1">Index!$A$121:$M$239</definedName>
    <definedName name="Z_F947EA3A_ABF3_11D2_A84C_00805F2505DF_.wvu.PrintTitles" localSheetId="4" hidden="1">Index!$1:$5</definedName>
    <definedName name="Z_F947EA3B_ABF3_11D2_A84C_00805F2505DF_.wvu.PrintArea" localSheetId="5" hidden="1">GasDaily!$A$120:$M$238</definedName>
    <definedName name="Z_F947EA3B_ABF3_11D2_A84C_00805F2505DF_.wvu.PrintTitles" localSheetId="5" hidden="1">GasDaily!$1:$5</definedName>
    <definedName name="Z_F947EA3D_ABF3_11D2_A84C_00805F2505DF_.wvu.PrintArea" localSheetId="3" hidden="1">Price!$A$121:$M$239</definedName>
    <definedName name="Z_F947EA3D_ABF3_11D2_A84C_00805F2505DF_.wvu.PrintTitles" localSheetId="3" hidden="1">Price!$1:$5</definedName>
    <definedName name="Z_F947EA3E_ABF3_11D2_A84C_00805F2505DF_.wvu.PrintArea" localSheetId="9" hidden="1">'Roll-5'!$A$120:$M$238</definedName>
    <definedName name="Z_F947EA3E_ABF3_11D2_A84C_00805F2505DF_.wvu.PrintTitles" localSheetId="9" hidden="1">'Roll-5'!$1:$5</definedName>
    <definedName name="Z_F947EA3F_ABF3_11D2_A84C_00805F2505DF_.wvu.PrintArea" localSheetId="10" hidden="1">'Roll-6'!$A$120:$M$238</definedName>
    <definedName name="Z_F947EA3F_ABF3_11D2_A84C_00805F2505DF_.wvu.PrintTitles" localSheetId="10" hidden="1">'Roll-6'!$1:$5</definedName>
    <definedName name="Z_F947EA40_ABF3_11D2_A84C_00805F2505DF_.wvu.PrintArea" localSheetId="11" hidden="1">'Roll-7'!$A$120:$M$238</definedName>
    <definedName name="Z_F947EA40_ABF3_11D2_A84C_00805F2505DF_.wvu.PrintTitles" localSheetId="11" hidden="1">'Roll-7'!$1:$5</definedName>
    <definedName name="Z_F947EA41_ABF3_11D2_A84C_00805F2505DF_.wvu.PrintArea" localSheetId="12" hidden="1">'Roll-8'!$A$120:$M$238</definedName>
    <definedName name="Z_F947EA41_ABF3_11D2_A84C_00805F2505DF_.wvu.PrintTitles" localSheetId="12" hidden="1">'Roll-8'!$1:$5</definedName>
    <definedName name="Z_F947EA42_ABF3_11D2_A84C_00805F2505DF_.wvu.PrintArea" localSheetId="8" hidden="1">'US $'!$A$120:$M$238</definedName>
    <definedName name="Z_F947EA42_ABF3_11D2_A84C_00805F2505DF_.wvu.PrintTitles" localSheetId="8" hidden="1">'US $'!$1:$5</definedName>
  </definedNames>
  <calcPr calcId="152511" fullCalcOnLoad="1"/>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3" i="4" l="1"/>
  <c r="B4" i="4"/>
  <c r="B44" i="4" s="1"/>
  <c r="B5" i="4"/>
  <c r="D9" i="4"/>
  <c r="L9" i="4"/>
  <c r="R9" i="4"/>
  <c r="S9" i="4"/>
  <c r="T9" i="4"/>
  <c r="L10" i="4"/>
  <c r="R10" i="4"/>
  <c r="T10" i="4" s="1"/>
  <c r="S10" i="4"/>
  <c r="R11" i="4"/>
  <c r="S11" i="4"/>
  <c r="T11" i="4"/>
  <c r="R12" i="4"/>
  <c r="S12" i="4" s="1"/>
  <c r="T12" i="4"/>
  <c r="E14" i="4"/>
  <c r="L14" i="4"/>
  <c r="M14" i="4"/>
  <c r="N14" i="4"/>
  <c r="O14" i="4"/>
  <c r="P14" i="4"/>
  <c r="Q14" i="4"/>
  <c r="R14" i="4"/>
  <c r="S14" i="4"/>
  <c r="R15" i="4"/>
  <c r="E16" i="4"/>
  <c r="R16" i="4"/>
  <c r="Y16" i="4"/>
  <c r="Y18" i="4" s="1"/>
  <c r="L17" i="4"/>
  <c r="R17" i="4" s="1"/>
  <c r="M17" i="4"/>
  <c r="N17" i="4"/>
  <c r="O17" i="4"/>
  <c r="P17" i="4"/>
  <c r="Q17" i="4"/>
  <c r="Y17" i="4"/>
  <c r="W18" i="4"/>
  <c r="X18" i="4"/>
  <c r="R19" i="4"/>
  <c r="T19" i="4" s="1"/>
  <c r="S19" i="4"/>
  <c r="R20" i="4"/>
  <c r="T20" i="4" s="1"/>
  <c r="R21" i="4"/>
  <c r="S21" i="4"/>
  <c r="T21" i="4"/>
  <c r="R22" i="4"/>
  <c r="S22" i="4"/>
  <c r="T22" i="4"/>
  <c r="L24" i="4"/>
  <c r="M24" i="4"/>
  <c r="N24" i="4"/>
  <c r="O24" i="4"/>
  <c r="P24" i="4"/>
  <c r="Q24" i="4"/>
  <c r="N31" i="4"/>
  <c r="N36" i="4" s="1"/>
  <c r="N34"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B47" i="4"/>
  <c r="B48" i="4"/>
  <c r="B49" i="4"/>
  <c r="AG50" i="4"/>
  <c r="AG51" i="4"/>
  <c r="B51" i="4" s="1"/>
  <c r="BB51" i="4"/>
  <c r="B52" i="4"/>
  <c r="AG53" i="4"/>
  <c r="B53" i="4" s="1"/>
  <c r="BB53" i="4"/>
  <c r="AG55" i="4"/>
  <c r="B55" i="4" s="1"/>
  <c r="BB60" i="4"/>
  <c r="B63" i="4"/>
  <c r="E23" i="4" s="1"/>
  <c r="E24" i="4" s="1"/>
  <c r="B64" i="4"/>
  <c r="B65" i="4"/>
  <c r="B66" i="4"/>
  <c r="B67" i="4"/>
  <c r="D2" i="16" s="1"/>
  <c r="AG67" i="4"/>
  <c r="BB67" i="4"/>
  <c r="B68" i="4"/>
  <c r="E33" i="4" s="1"/>
  <c r="B69" i="4"/>
  <c r="B70" i="4"/>
  <c r="B73" i="4"/>
  <c r="B74"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B85" i="4"/>
  <c r="B86" i="4"/>
  <c r="B87" i="4"/>
  <c r="B88" i="4"/>
  <c r="B89" i="4"/>
  <c r="B90" i="4"/>
  <c r="B91" i="4"/>
  <c r="B92" i="4"/>
  <c r="B93" i="4"/>
  <c r="B94" i="4"/>
  <c r="B95" i="4"/>
  <c r="B96" i="4"/>
  <c r="B97"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8" i="4"/>
  <c r="B109" i="4"/>
  <c r="B110" i="4"/>
  <c r="B111" i="4"/>
  <c r="B112" i="4"/>
  <c r="B113" i="4"/>
  <c r="E159" i="4"/>
  <c r="L159" i="4"/>
  <c r="E15" i="4" s="1"/>
  <c r="E185" i="4"/>
  <c r="M214" i="4"/>
  <c r="E25" i="4" s="1"/>
  <c r="F238" i="4"/>
  <c r="E35" i="4" s="1"/>
  <c r="B3" i="5"/>
  <c r="B4" i="5"/>
  <c r="B5" i="5"/>
  <c r="B6" i="5"/>
  <c r="D9" i="5"/>
  <c r="L9" i="5"/>
  <c r="R9" i="5"/>
  <c r="S9" i="5"/>
  <c r="L10" i="5"/>
  <c r="R10" i="5"/>
  <c r="S10" i="5"/>
  <c r="T10" i="5"/>
  <c r="R11" i="5"/>
  <c r="S11" i="5"/>
  <c r="T11" i="5"/>
  <c r="R12" i="5"/>
  <c r="S12" i="5" s="1"/>
  <c r="T12" i="5"/>
  <c r="E14" i="5"/>
  <c r="L14" i="5"/>
  <c r="M14" i="5"/>
  <c r="N14" i="5"/>
  <c r="O14" i="5"/>
  <c r="P14" i="5"/>
  <c r="Q14" i="5"/>
  <c r="R15" i="5"/>
  <c r="R16" i="5"/>
  <c r="Y16" i="5"/>
  <c r="Y18" i="5" s="1"/>
  <c r="L17" i="5"/>
  <c r="M17" i="5"/>
  <c r="N17" i="5"/>
  <c r="O17" i="5"/>
  <c r="P17" i="5"/>
  <c r="Q17" i="5"/>
  <c r="Y17" i="5"/>
  <c r="W18" i="5"/>
  <c r="X18" i="5"/>
  <c r="R19" i="5"/>
  <c r="R20" i="5"/>
  <c r="S20" i="5"/>
  <c r="T20" i="5"/>
  <c r="R21" i="5"/>
  <c r="T21" i="5" s="1"/>
  <c r="S21" i="5"/>
  <c r="R22" i="5"/>
  <c r="S22" i="5"/>
  <c r="T22" i="5"/>
  <c r="E23" i="5"/>
  <c r="E24" i="5" s="1"/>
  <c r="E26" i="5" s="1"/>
  <c r="L24" i="5"/>
  <c r="M24" i="5"/>
  <c r="N24" i="5"/>
  <c r="O24" i="5"/>
  <c r="P24" i="5"/>
  <c r="Q24" i="5"/>
  <c r="R24" i="5"/>
  <c r="E25" i="5"/>
  <c r="N31"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B44" i="5"/>
  <c r="B47" i="5"/>
  <c r="AG48" i="5"/>
  <c r="B48" i="5" s="1"/>
  <c r="BB48" i="5"/>
  <c r="AG49" i="5"/>
  <c r="B49" i="5" s="1"/>
  <c r="B50" i="5"/>
  <c r="B51" i="5"/>
  <c r="AG51" i="5"/>
  <c r="BB51" i="5"/>
  <c r="B52" i="5"/>
  <c r="AG53" i="5"/>
  <c r="B53" i="5" s="1"/>
  <c r="B55" i="5"/>
  <c r="BB56" i="5"/>
  <c r="BB57" i="5"/>
  <c r="AG59" i="5"/>
  <c r="B59" i="5" s="1"/>
  <c r="C79" i="5" s="1"/>
  <c r="B60" i="5"/>
  <c r="AG60" i="5"/>
  <c r="AG61" i="5"/>
  <c r="B61" i="5" s="1"/>
  <c r="BB61" i="5"/>
  <c r="B63" i="5"/>
  <c r="B64" i="5"/>
  <c r="N34" i="5" s="1"/>
  <c r="N36" i="5" s="1"/>
  <c r="N38" i="5" s="1"/>
  <c r="B65" i="5"/>
  <c r="B66" i="5"/>
  <c r="B67" i="5"/>
  <c r="AG68" i="5"/>
  <c r="B68" i="5" s="1"/>
  <c r="BB68" i="5"/>
  <c r="B69" i="5"/>
  <c r="B70" i="5"/>
  <c r="B71" i="5"/>
  <c r="AL75"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B86" i="5"/>
  <c r="B87" i="5"/>
  <c r="B88" i="5"/>
  <c r="B89" i="5"/>
  <c r="B90" i="5"/>
  <c r="B91" i="5"/>
  <c r="B92" i="5"/>
  <c r="B93" i="5"/>
  <c r="B94" i="5"/>
  <c r="B95" i="5"/>
  <c r="B96" i="5"/>
  <c r="B97" i="5"/>
  <c r="B98"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B109" i="5"/>
  <c r="B110" i="5"/>
  <c r="B111" i="5"/>
  <c r="B112" i="5"/>
  <c r="B113" i="5"/>
  <c r="B114" i="5"/>
  <c r="B119" i="5"/>
  <c r="E32" i="5" s="1"/>
  <c r="E160" i="5"/>
  <c r="L160" i="5"/>
  <c r="E15" i="5" s="1"/>
  <c r="E186" i="5"/>
  <c r="E16" i="5" s="1"/>
  <c r="M215" i="5"/>
  <c r="F239" i="5"/>
  <c r="E35" i="5" s="1"/>
  <c r="B4" i="16"/>
  <c r="B6" i="3" s="1"/>
  <c r="D4" i="16"/>
  <c r="B6" i="4" s="1"/>
  <c r="B6" i="16"/>
  <c r="E6" i="16" s="1"/>
  <c r="E9" i="16" s="1"/>
  <c r="C6" i="16"/>
  <c r="E9" i="5" s="1"/>
  <c r="E19" i="5" s="1"/>
  <c r="Z20" i="5" s="1"/>
  <c r="D6" i="16"/>
  <c r="E9" i="4" s="1"/>
  <c r="E19" i="4" s="1"/>
  <c r="Z20" i="4" s="1"/>
  <c r="B7" i="16"/>
  <c r="E7" i="16"/>
  <c r="E8" i="16"/>
  <c r="B9" i="16"/>
  <c r="D9" i="16"/>
  <c r="B12" i="16"/>
  <c r="C12" i="16"/>
  <c r="BB49" i="5" s="1"/>
  <c r="D12" i="16"/>
  <c r="BB50" i="4" s="1"/>
  <c r="E12" i="16"/>
  <c r="B13" i="16"/>
  <c r="E13" i="16"/>
  <c r="B14" i="16"/>
  <c r="E14" i="16" s="1"/>
  <c r="B15" i="16"/>
  <c r="C15" i="16"/>
  <c r="BB53" i="5" s="1"/>
  <c r="D15" i="16"/>
  <c r="E15" i="16"/>
  <c r="B17" i="16"/>
  <c r="C17" i="16"/>
  <c r="AG56" i="5" s="1"/>
  <c r="B56" i="5" s="1"/>
  <c r="D17" i="16"/>
  <c r="BB55" i="4" s="1"/>
  <c r="E17" i="16"/>
  <c r="B18" i="16"/>
  <c r="C18" i="16"/>
  <c r="AG57" i="5" s="1"/>
  <c r="B57" i="5" s="1"/>
  <c r="D18" i="16"/>
  <c r="BB56" i="4" s="1"/>
  <c r="B19" i="16"/>
  <c r="C19" i="16"/>
  <c r="BB58" i="5" s="1"/>
  <c r="D19" i="16"/>
  <c r="AG57" i="4" s="1"/>
  <c r="B57" i="4" s="1"/>
  <c r="E19" i="16"/>
  <c r="B20" i="16"/>
  <c r="E20" i="16" s="1"/>
  <c r="C20" i="16"/>
  <c r="BB59" i="5" s="1"/>
  <c r="D20" i="16"/>
  <c r="AG58" i="4" s="1"/>
  <c r="B58" i="4" s="1"/>
  <c r="B21" i="16"/>
  <c r="C21" i="16"/>
  <c r="BB60" i="5" s="1"/>
  <c r="D21" i="16"/>
  <c r="AG59" i="4" s="1"/>
  <c r="B59" i="4" s="1"/>
  <c r="E21" i="16"/>
  <c r="E22" i="16"/>
  <c r="E23" i="16"/>
  <c r="E24" i="16"/>
  <c r="C25" i="16"/>
  <c r="D25" i="16"/>
  <c r="AG60" i="4" s="1"/>
  <c r="B60" i="4" s="1"/>
  <c r="E25" i="16"/>
  <c r="B26" i="16"/>
  <c r="C26" i="16"/>
  <c r="AG62" i="5" s="1"/>
  <c r="B62" i="5" s="1"/>
  <c r="D26" i="16"/>
  <c r="AG61" i="4" s="1"/>
  <c r="B61" i="4" s="1"/>
  <c r="B27" i="16"/>
  <c r="E27" i="16" s="1"/>
  <c r="C27" i="16"/>
  <c r="AG63" i="5" s="1"/>
  <c r="D27" i="16"/>
  <c r="BB62" i="4" s="1"/>
  <c r="E28" i="16"/>
  <c r="B29" i="16"/>
  <c r="E29" i="16"/>
  <c r="E32" i="16"/>
  <c r="E33" i="16"/>
  <c r="B34" i="16"/>
  <c r="E34" i="16"/>
  <c r="E35" i="16"/>
  <c r="B37" i="16"/>
  <c r="E37" i="16" s="1"/>
  <c r="C37" i="16"/>
  <c r="D37" i="16"/>
  <c r="B39" i="16"/>
  <c r="C39" i="16"/>
  <c r="D39" i="16"/>
  <c r="B41" i="16"/>
  <c r="C41" i="16"/>
  <c r="E47" i="16"/>
  <c r="B55" i="16"/>
  <c r="B47" i="16" s="1"/>
  <c r="C55" i="16"/>
  <c r="C47" i="16" s="1"/>
  <c r="D55" i="16"/>
  <c r="D47" i="16" s="1"/>
  <c r="B60" i="16"/>
  <c r="C60" i="16"/>
  <c r="C63" i="16" s="1"/>
  <c r="C16" i="16" s="1"/>
  <c r="D60" i="16"/>
  <c r="D63" i="16" s="1"/>
  <c r="D16" i="16" s="1"/>
  <c r="E60" i="16"/>
  <c r="B61" i="16"/>
  <c r="B63" i="16" s="1"/>
  <c r="E62" i="16"/>
  <c r="G2" i="9"/>
  <c r="G3" i="9"/>
  <c r="O8" i="9"/>
  <c r="O9" i="9" s="1"/>
  <c r="K9" i="9"/>
  <c r="K15" i="9" s="1"/>
  <c r="M9" i="9"/>
  <c r="M15" i="9" s="1"/>
  <c r="Q9" i="9"/>
  <c r="Q15" i="9"/>
  <c r="S15" i="9"/>
  <c r="B5" i="3"/>
  <c r="D9" i="3"/>
  <c r="E9" i="3"/>
  <c r="L9" i="3"/>
  <c r="R9" i="3" s="1"/>
  <c r="D10" i="3"/>
  <c r="E10" i="3"/>
  <c r="L10" i="3"/>
  <c r="R10" i="3"/>
  <c r="T10" i="3" s="1"/>
  <c r="R11" i="3"/>
  <c r="T11" i="3" s="1"/>
  <c r="R12" i="3"/>
  <c r="S12" i="3"/>
  <c r="T12" i="3"/>
  <c r="D13" i="3"/>
  <c r="E13" i="3"/>
  <c r="L14" i="3"/>
  <c r="M14" i="3"/>
  <c r="N14" i="3"/>
  <c r="O14" i="3"/>
  <c r="P14" i="3"/>
  <c r="Q14" i="3"/>
  <c r="R16" i="3"/>
  <c r="R15" i="3" s="1"/>
  <c r="Y16" i="3"/>
  <c r="Y18" i="3" s="1"/>
  <c r="L17" i="3"/>
  <c r="R17" i="3" s="1"/>
  <c r="M17" i="3"/>
  <c r="N17" i="3"/>
  <c r="O17" i="3"/>
  <c r="P17" i="3"/>
  <c r="Q17" i="3"/>
  <c r="Y17" i="3"/>
  <c r="W18" i="3"/>
  <c r="X18" i="3"/>
  <c r="R19" i="3"/>
  <c r="S19" i="3"/>
  <c r="T19" i="3"/>
  <c r="R20" i="3"/>
  <c r="S20" i="3"/>
  <c r="T20" i="3"/>
  <c r="R21" i="3"/>
  <c r="S21" i="3" s="1"/>
  <c r="R22" i="3"/>
  <c r="S22" i="3" s="1"/>
  <c r="T22" i="3"/>
  <c r="L24" i="3"/>
  <c r="M24" i="3"/>
  <c r="N24" i="3"/>
  <c r="O24" i="3"/>
  <c r="P24" i="3"/>
  <c r="Q24" i="3"/>
  <c r="N31"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B44" i="3"/>
  <c r="C44" i="3"/>
  <c r="D44" i="3"/>
  <c r="E44" i="3" s="1"/>
  <c r="C45" i="3"/>
  <c r="C85" i="3" s="1"/>
  <c r="D45" i="3"/>
  <c r="D85" i="3" s="1"/>
  <c r="AG47" i="3"/>
  <c r="BB47" i="3"/>
  <c r="AG48" i="3"/>
  <c r="B48" i="3" s="1"/>
  <c r="BB48" i="3"/>
  <c r="B49" i="3"/>
  <c r="B50" i="3"/>
  <c r="AG51" i="3"/>
  <c r="B51" i="3" s="1"/>
  <c r="BB51" i="3"/>
  <c r="B52" i="3"/>
  <c r="B53" i="3"/>
  <c r="AG53" i="3"/>
  <c r="BB53" i="3"/>
  <c r="B55" i="3"/>
  <c r="AG55" i="3"/>
  <c r="BB55" i="3"/>
  <c r="B56" i="3"/>
  <c r="AG56" i="3"/>
  <c r="BB56" i="3"/>
  <c r="AG57" i="3"/>
  <c r="B57" i="3" s="1"/>
  <c r="BB57" i="3"/>
  <c r="AG58" i="3"/>
  <c r="B58" i="3" s="1"/>
  <c r="BB58" i="3"/>
  <c r="AG59" i="3"/>
  <c r="B59" i="3" s="1"/>
  <c r="BB59" i="3"/>
  <c r="AG60" i="3"/>
  <c r="B60" i="3" s="1"/>
  <c r="BB60" i="3"/>
  <c r="B61" i="3"/>
  <c r="AG61" i="3"/>
  <c r="BB61" i="3"/>
  <c r="B62" i="3"/>
  <c r="AG62" i="3"/>
  <c r="BB62" i="3"/>
  <c r="B63" i="3"/>
  <c r="AG63" i="3"/>
  <c r="BB63" i="3"/>
  <c r="B64" i="3"/>
  <c r="N34" i="3" s="1"/>
  <c r="AG64" i="3"/>
  <c r="BB64" i="3"/>
  <c r="AG65" i="3"/>
  <c r="B65" i="3" s="1"/>
  <c r="BB65" i="3"/>
  <c r="AG66" i="3"/>
  <c r="B66" i="3" s="1"/>
  <c r="BB66" i="3"/>
  <c r="B67" i="3"/>
  <c r="B68" i="3"/>
  <c r="B2" i="16" s="1"/>
  <c r="AG68" i="3"/>
  <c r="BB68" i="3"/>
  <c r="B69" i="3"/>
  <c r="B70" i="3"/>
  <c r="E34" i="3" s="1"/>
  <c r="B71" i="3"/>
  <c r="AL75"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B84" i="3"/>
  <c r="C84" i="3"/>
  <c r="D84" i="3"/>
  <c r="E84" i="3"/>
  <c r="B87" i="3"/>
  <c r="B88" i="3"/>
  <c r="B89" i="3"/>
  <c r="B90" i="3"/>
  <c r="B91" i="3"/>
  <c r="B92" i="3"/>
  <c r="B93" i="3"/>
  <c r="B94" i="3"/>
  <c r="B95" i="3"/>
  <c r="B96" i="3"/>
  <c r="B97" i="3"/>
  <c r="B98" i="3"/>
  <c r="B99"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B106" i="3"/>
  <c r="C106" i="3"/>
  <c r="D106" i="3"/>
  <c r="D107" i="3"/>
  <c r="B109" i="3"/>
  <c r="B110" i="3"/>
  <c r="B111" i="3"/>
  <c r="B112" i="3"/>
  <c r="B113" i="3"/>
  <c r="B114" i="3"/>
  <c r="E160" i="3"/>
  <c r="E14" i="3" s="1"/>
  <c r="L160" i="3"/>
  <c r="E15" i="3" s="1"/>
  <c r="E186" i="3"/>
  <c r="E16" i="3" s="1"/>
  <c r="M215" i="3"/>
  <c r="E25" i="3" s="1"/>
  <c r="F239" i="3"/>
  <c r="E35" i="3" s="1"/>
  <c r="E8" i="7"/>
  <c r="P8" i="7"/>
  <c r="AC8" i="7"/>
  <c r="AF8" i="7"/>
  <c r="AM8" i="7" s="1"/>
  <c r="A9" i="7"/>
  <c r="C9" i="7"/>
  <c r="L9" i="7"/>
  <c r="P9" i="7"/>
  <c r="R9" i="7" s="1"/>
  <c r="S9" i="7" s="1"/>
  <c r="U9" i="7"/>
  <c r="U10" i="7" s="1"/>
  <c r="U11" i="7" s="1"/>
  <c r="V9" i="7"/>
  <c r="V10" i="7" s="1"/>
  <c r="AC10" i="7" s="1"/>
  <c r="W9" i="7"/>
  <c r="X9" i="7"/>
  <c r="X10" i="7" s="1"/>
  <c r="X11" i="7" s="1"/>
  <c r="X12" i="7" s="1"/>
  <c r="Y9" i="7"/>
  <c r="Z9" i="7"/>
  <c r="AC9" i="7" s="1"/>
  <c r="AD9" i="7" s="1"/>
  <c r="AE9" i="7" s="1"/>
  <c r="AA9" i="7"/>
  <c r="AB9" i="7"/>
  <c r="AJ9" i="7"/>
  <c r="A10" i="7"/>
  <c r="A11" i="7" s="1"/>
  <c r="A12" i="7" s="1"/>
  <c r="A13" i="7" s="1"/>
  <c r="A14" i="7" s="1"/>
  <c r="A15" i="7" s="1"/>
  <c r="A16" i="7" s="1"/>
  <c r="A17" i="7" s="1"/>
  <c r="A18" i="7" s="1"/>
  <c r="L10" i="7"/>
  <c r="L11" i="7" s="1"/>
  <c r="P10" i="7"/>
  <c r="R10" i="7" s="1"/>
  <c r="S10" i="7" s="1"/>
  <c r="W10" i="7"/>
  <c r="W11" i="7" s="1"/>
  <c r="Y10" i="7"/>
  <c r="Y11" i="7" s="1"/>
  <c r="Y12" i="7" s="1"/>
  <c r="Y13" i="7" s="1"/>
  <c r="Z10" i="7"/>
  <c r="Z11" i="7" s="1"/>
  <c r="Z12" i="7" s="1"/>
  <c r="Z13" i="7" s="1"/>
  <c r="Z14" i="7" s="1"/>
  <c r="Z15" i="7" s="1"/>
  <c r="Z16" i="7" s="1"/>
  <c r="Z17" i="7" s="1"/>
  <c r="Z18" i="7" s="1"/>
  <c r="Z19" i="7" s="1"/>
  <c r="Z20" i="7" s="1"/>
  <c r="Z21" i="7" s="1"/>
  <c r="Z22" i="7" s="1"/>
  <c r="Z23" i="7" s="1"/>
  <c r="Z24" i="7" s="1"/>
  <c r="Z25" i="7" s="1"/>
  <c r="Z26" i="7" s="1"/>
  <c r="Z27" i="7" s="1"/>
  <c r="Z28" i="7" s="1"/>
  <c r="Z29" i="7" s="1"/>
  <c r="Z30" i="7" s="1"/>
  <c r="Z31" i="7" s="1"/>
  <c r="Z32" i="7" s="1"/>
  <c r="Z33" i="7" s="1"/>
  <c r="Z34" i="7" s="1"/>
  <c r="Z35" i="7" s="1"/>
  <c r="Z36" i="7" s="1"/>
  <c r="Z37" i="7" s="1"/>
  <c r="AB10" i="7"/>
  <c r="V11" i="7"/>
  <c r="V12" i="7" s="1"/>
  <c r="V13" i="7" s="1"/>
  <c r="V14" i="7" s="1"/>
  <c r="V15" i="7" s="1"/>
  <c r="V16" i="7" s="1"/>
  <c r="V17" i="7" s="1"/>
  <c r="V18" i="7" s="1"/>
  <c r="AA11" i="7"/>
  <c r="AA12" i="7" s="1"/>
  <c r="AA13" i="7" s="1"/>
  <c r="AA14" i="7" s="1"/>
  <c r="AA15" i="7" s="1"/>
  <c r="AB11" i="7"/>
  <c r="U12" i="7"/>
  <c r="W12" i="7"/>
  <c r="W13" i="7" s="1"/>
  <c r="W14" i="7" s="1"/>
  <c r="W15" i="7" s="1"/>
  <c r="W16" i="7" s="1"/>
  <c r="W17" i="7" s="1"/>
  <c r="W18" i="7" s="1"/>
  <c r="W19" i="7" s="1"/>
  <c r="AB12" i="7"/>
  <c r="AB13" i="7" s="1"/>
  <c r="AB14" i="7" s="1"/>
  <c r="AB15" i="7" s="1"/>
  <c r="AB16" i="7" s="1"/>
  <c r="AB17" i="7" s="1"/>
  <c r="AB18" i="7" s="1"/>
  <c r="AB19" i="7" s="1"/>
  <c r="AB20" i="7" s="1"/>
  <c r="AB21" i="7" s="1"/>
  <c r="AB22" i="7" s="1"/>
  <c r="AB23" i="7" s="1"/>
  <c r="AB24" i="7" s="1"/>
  <c r="AB25" i="7" s="1"/>
  <c r="AB26" i="7" s="1"/>
  <c r="AB27" i="7" s="1"/>
  <c r="AB28" i="7" s="1"/>
  <c r="AB29" i="7" s="1"/>
  <c r="AB30" i="7" s="1"/>
  <c r="AB31" i="7" s="1"/>
  <c r="AB32" i="7" s="1"/>
  <c r="AB33" i="7" s="1"/>
  <c r="AB34" i="7" s="1"/>
  <c r="AB35" i="7" s="1"/>
  <c r="AB36" i="7" s="1"/>
  <c r="AB37" i="7" s="1"/>
  <c r="AB38" i="7" s="1"/>
  <c r="AB39" i="7" s="1"/>
  <c r="AB40" i="7" s="1"/>
  <c r="AB41" i="7" s="1"/>
  <c r="X13" i="7"/>
  <c r="X14" i="7" s="1"/>
  <c r="X15" i="7" s="1"/>
  <c r="X16" i="7" s="1"/>
  <c r="X17" i="7" s="1"/>
  <c r="X18" i="7" s="1"/>
  <c r="X19" i="7" s="1"/>
  <c r="X20" i="7" s="1"/>
  <c r="X21" i="7" s="1"/>
  <c r="X22" i="7" s="1"/>
  <c r="X23" i="7" s="1"/>
  <c r="X24" i="7" s="1"/>
  <c r="X25" i="7" s="1"/>
  <c r="X26" i="7" s="1"/>
  <c r="X27" i="7" s="1"/>
  <c r="X28" i="7" s="1"/>
  <c r="X29" i="7" s="1"/>
  <c r="X30" i="7" s="1"/>
  <c r="X31" i="7" s="1"/>
  <c r="X32" i="7" s="1"/>
  <c r="X33" i="7" s="1"/>
  <c r="X34" i="7" s="1"/>
  <c r="X35" i="7" s="1"/>
  <c r="X36" i="7" s="1"/>
  <c r="X37" i="7" s="1"/>
  <c r="X38" i="7" s="1"/>
  <c r="X39" i="7" s="1"/>
  <c r="X40" i="7" s="1"/>
  <c r="Y14" i="7"/>
  <c r="Y15" i="7" s="1"/>
  <c r="Y16" i="7" s="1"/>
  <c r="Y17" i="7" s="1"/>
  <c r="Y18" i="7" s="1"/>
  <c r="Y19" i="7" s="1"/>
  <c r="Y20" i="7" s="1"/>
  <c r="Y21" i="7" s="1"/>
  <c r="AA16" i="7"/>
  <c r="AA17" i="7" s="1"/>
  <c r="AA18" i="7" s="1"/>
  <c r="AA19" i="7" s="1"/>
  <c r="AA20" i="7" s="1"/>
  <c r="AA21" i="7" s="1"/>
  <c r="AA22" i="7" s="1"/>
  <c r="AA23" i="7" s="1"/>
  <c r="AA24" i="7" s="1"/>
  <c r="AA25" i="7" s="1"/>
  <c r="AA26" i="7" s="1"/>
  <c r="AA27" i="7" s="1"/>
  <c r="AA28" i="7" s="1"/>
  <c r="AA29" i="7" s="1"/>
  <c r="AA30" i="7" s="1"/>
  <c r="AA31" i="7" s="1"/>
  <c r="AA32" i="7" s="1"/>
  <c r="AA33" i="7" s="1"/>
  <c r="C17" i="7"/>
  <c r="A19" i="7"/>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P19" i="7"/>
  <c r="V19" i="7"/>
  <c r="V20" i="7" s="1"/>
  <c r="V21" i="7" s="1"/>
  <c r="V22" i="7" s="1"/>
  <c r="V23" i="7" s="1"/>
  <c r="V24" i="7" s="1"/>
  <c r="V25" i="7" s="1"/>
  <c r="V26" i="7" s="1"/>
  <c r="V27" i="7" s="1"/>
  <c r="V28" i="7" s="1"/>
  <c r="V29" i="7" s="1"/>
  <c r="V30" i="7" s="1"/>
  <c r="V31" i="7" s="1"/>
  <c r="V32" i="7" s="1"/>
  <c r="V33" i="7" s="1"/>
  <c r="V34" i="7" s="1"/>
  <c r="V35" i="7" s="1"/>
  <c r="V36" i="7" s="1"/>
  <c r="V37" i="7" s="1"/>
  <c r="V38" i="7" s="1"/>
  <c r="V39" i="7" s="1"/>
  <c r="V40" i="7" s="1"/>
  <c r="V41" i="7" s="1"/>
  <c r="L20" i="7"/>
  <c r="L21" i="7" s="1"/>
  <c r="P21" i="7" s="1"/>
  <c r="W20" i="7"/>
  <c r="W21" i="7" s="1"/>
  <c r="W22" i="7" s="1"/>
  <c r="W23" i="7" s="1"/>
  <c r="W24" i="7" s="1"/>
  <c r="W25" i="7" s="1"/>
  <c r="W26" i="7" s="1"/>
  <c r="W27" i="7" s="1"/>
  <c r="W28" i="7" s="1"/>
  <c r="W29" i="7" s="1"/>
  <c r="W30" i="7" s="1"/>
  <c r="W31" i="7" s="1"/>
  <c r="W32" i="7" s="1"/>
  <c r="W33" i="7" s="1"/>
  <c r="W34" i="7" s="1"/>
  <c r="W35" i="7" s="1"/>
  <c r="W36" i="7" s="1"/>
  <c r="W37" i="7" s="1"/>
  <c r="W38" i="7" s="1"/>
  <c r="W39" i="7" s="1"/>
  <c r="W40" i="7" s="1"/>
  <c r="W41" i="7" s="1"/>
  <c r="L22" i="7"/>
  <c r="P22" i="7" s="1"/>
  <c r="R22" i="7" s="1"/>
  <c r="S22" i="7" s="1"/>
  <c r="Y22" i="7"/>
  <c r="C23" i="7"/>
  <c r="Y23" i="7"/>
  <c r="Y24" i="7" s="1"/>
  <c r="Y25" i="7" s="1"/>
  <c r="Y26" i="7" s="1"/>
  <c r="Y27" i="7" s="1"/>
  <c r="Y28" i="7" s="1"/>
  <c r="Y29" i="7" s="1"/>
  <c r="Y30" i="7" s="1"/>
  <c r="Y31" i="7" s="1"/>
  <c r="Y32" i="7" s="1"/>
  <c r="Y33" i="7" s="1"/>
  <c r="Y34" i="7" s="1"/>
  <c r="Y35" i="7" s="1"/>
  <c r="Y36" i="7" s="1"/>
  <c r="Y37" i="7" s="1"/>
  <c r="Y38" i="7" s="1"/>
  <c r="Y39" i="7" s="1"/>
  <c r="Y40" i="7" s="1"/>
  <c r="Y41" i="7" s="1"/>
  <c r="C24" i="7"/>
  <c r="C25" i="7"/>
  <c r="C26" i="7"/>
  <c r="C27" i="7"/>
  <c r="C28" i="7"/>
  <c r="C29" i="7"/>
  <c r="C30" i="7"/>
  <c r="C31" i="7"/>
  <c r="AA34" i="7"/>
  <c r="AA35" i="7" s="1"/>
  <c r="AA36" i="7" s="1"/>
  <c r="AA37" i="7" s="1"/>
  <c r="AA38" i="7" s="1"/>
  <c r="AA39" i="7" s="1"/>
  <c r="AA40" i="7" s="1"/>
  <c r="AA41" i="7" s="1"/>
  <c r="Z38" i="7"/>
  <c r="Z39" i="7"/>
  <c r="Z40" i="7"/>
  <c r="Z41" i="7" s="1"/>
  <c r="X41" i="7"/>
  <c r="AJ43" i="7"/>
  <c r="AM43" i="7"/>
  <c r="B4" i="10"/>
  <c r="B5" i="10"/>
  <c r="R9" i="10"/>
  <c r="T9" i="10" s="1"/>
  <c r="R10" i="10"/>
  <c r="R14" i="10" s="1"/>
  <c r="R11" i="10"/>
  <c r="S11" i="10"/>
  <c r="T11" i="10"/>
  <c r="R12" i="10"/>
  <c r="S12" i="10" s="1"/>
  <c r="L14" i="10"/>
  <c r="M14" i="10"/>
  <c r="N14" i="10"/>
  <c r="O14" i="10"/>
  <c r="P14" i="10"/>
  <c r="Q14" i="10"/>
  <c r="R15" i="10"/>
  <c r="E16" i="10"/>
  <c r="R16" i="10"/>
  <c r="Y16" i="10"/>
  <c r="L17" i="10"/>
  <c r="M17" i="10"/>
  <c r="N17" i="10"/>
  <c r="O17" i="10"/>
  <c r="P17" i="10"/>
  <c r="Q17" i="10"/>
  <c r="Y17" i="10"/>
  <c r="W18" i="10"/>
  <c r="X18" i="10"/>
  <c r="R19" i="10"/>
  <c r="T19" i="10" s="1"/>
  <c r="S19" i="10"/>
  <c r="R20" i="10"/>
  <c r="S20" i="10"/>
  <c r="T20" i="10"/>
  <c r="R21" i="10"/>
  <c r="S21" i="10" s="1"/>
  <c r="T21" i="10"/>
  <c r="R22" i="10"/>
  <c r="S22" i="10"/>
  <c r="T22" i="10"/>
  <c r="E24" i="10"/>
  <c r="L24" i="10"/>
  <c r="M24" i="10"/>
  <c r="N24" i="10"/>
  <c r="O24" i="10"/>
  <c r="P24" i="10"/>
  <c r="Q24" i="10"/>
  <c r="S24" i="10"/>
  <c r="N31" i="10"/>
  <c r="E3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C45" i="10" s="1"/>
  <c r="B47" i="10"/>
  <c r="B48" i="10"/>
  <c r="B49" i="10"/>
  <c r="B50" i="10"/>
  <c r="B51" i="10"/>
  <c r="B52" i="10"/>
  <c r="B53" i="10"/>
  <c r="B54" i="10"/>
  <c r="B55" i="10"/>
  <c r="B56" i="10"/>
  <c r="B57" i="10"/>
  <c r="B58" i="10"/>
  <c r="B59" i="10"/>
  <c r="C78" i="10" s="1"/>
  <c r="B60" i="10"/>
  <c r="B61" i="10"/>
  <c r="E30" i="10" s="1"/>
  <c r="B62" i="10"/>
  <c r="B64" i="10"/>
  <c r="B65" i="10"/>
  <c r="B66" i="10"/>
  <c r="B67" i="10"/>
  <c r="B68" i="10"/>
  <c r="B69" i="10"/>
  <c r="E34" i="10" s="1"/>
  <c r="B70"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B85" i="10"/>
  <c r="B86" i="10"/>
  <c r="B87" i="10"/>
  <c r="B88" i="10"/>
  <c r="B89" i="10"/>
  <c r="B90" i="10"/>
  <c r="B91" i="10"/>
  <c r="B92" i="10"/>
  <c r="B93" i="10"/>
  <c r="B94" i="10"/>
  <c r="B95" i="10"/>
  <c r="B96" i="10"/>
  <c r="B97"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B108" i="10"/>
  <c r="B109" i="10"/>
  <c r="B110" i="10"/>
  <c r="B111" i="10"/>
  <c r="B112" i="10"/>
  <c r="B113" i="10"/>
  <c r="B118" i="10"/>
  <c r="E32" i="10" s="1"/>
  <c r="E159" i="10"/>
  <c r="E14" i="10" s="1"/>
  <c r="E19" i="10" s="1"/>
  <c r="L159" i="10"/>
  <c r="E15" i="10" s="1"/>
  <c r="E185" i="10"/>
  <c r="M214" i="10"/>
  <c r="E25" i="10" s="1"/>
  <c r="F238" i="10"/>
  <c r="E35" i="10" s="1"/>
  <c r="B4" i="11"/>
  <c r="B44" i="11" s="1"/>
  <c r="B105" i="11" s="1"/>
  <c r="B5" i="11"/>
  <c r="R9" i="11"/>
  <c r="R10" i="11"/>
  <c r="T10" i="11" s="1"/>
  <c r="S10" i="11"/>
  <c r="R11" i="11"/>
  <c r="S11" i="11" s="1"/>
  <c r="T11" i="11"/>
  <c r="R12" i="11"/>
  <c r="S12" i="11" s="1"/>
  <c r="L14" i="11"/>
  <c r="M14" i="11"/>
  <c r="N14" i="11"/>
  <c r="O14" i="11"/>
  <c r="P14" i="11"/>
  <c r="Q14" i="11"/>
  <c r="R16" i="11"/>
  <c r="R15" i="11" s="1"/>
  <c r="Y16" i="11"/>
  <c r="L17" i="11"/>
  <c r="M17" i="11"/>
  <c r="N17" i="11"/>
  <c r="O17" i="11"/>
  <c r="P17" i="11"/>
  <c r="Q17" i="11"/>
  <c r="Y17" i="11"/>
  <c r="W18" i="11"/>
  <c r="X18" i="11"/>
  <c r="Y18" i="11"/>
  <c r="R19" i="11"/>
  <c r="R20" i="11"/>
  <c r="T20" i="11" s="1"/>
  <c r="S20" i="11"/>
  <c r="R21" i="11"/>
  <c r="S21" i="11"/>
  <c r="T21" i="11"/>
  <c r="R22" i="11"/>
  <c r="S22" i="11" s="1"/>
  <c r="T22" i="11"/>
  <c r="E24" i="11"/>
  <c r="L24" i="11"/>
  <c r="M24" i="11"/>
  <c r="N24" i="11"/>
  <c r="O24" i="11"/>
  <c r="P24" i="11"/>
  <c r="Q24" i="11"/>
  <c r="E26" i="11"/>
  <c r="N31"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C44" i="11"/>
  <c r="B47" i="11"/>
  <c r="B48" i="11"/>
  <c r="B49" i="11"/>
  <c r="B50" i="11"/>
  <c r="B51" i="11"/>
  <c r="B52" i="11"/>
  <c r="B53" i="11"/>
  <c r="B54" i="11"/>
  <c r="B55" i="11"/>
  <c r="B56" i="11"/>
  <c r="B57" i="11"/>
  <c r="B58" i="11"/>
  <c r="B59" i="11"/>
  <c r="B60" i="11"/>
  <c r="B61" i="11"/>
  <c r="E30" i="11" s="1"/>
  <c r="B62" i="11"/>
  <c r="B63" i="11"/>
  <c r="N34" i="11" s="1"/>
  <c r="N36" i="11" s="1"/>
  <c r="N38" i="11" s="1"/>
  <c r="B64" i="11"/>
  <c r="B65" i="11"/>
  <c r="B66" i="11"/>
  <c r="B67" i="11"/>
  <c r="B68" i="11"/>
  <c r="E33" i="11" s="1"/>
  <c r="B69" i="11"/>
  <c r="E34" i="11" s="1"/>
  <c r="B70"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B85" i="11"/>
  <c r="B86" i="11"/>
  <c r="B87" i="11"/>
  <c r="B88" i="11"/>
  <c r="B89" i="11"/>
  <c r="B90" i="11"/>
  <c r="B91" i="11"/>
  <c r="B92" i="11"/>
  <c r="B93" i="11"/>
  <c r="B94" i="11"/>
  <c r="B95" i="11"/>
  <c r="B96" i="11"/>
  <c r="B97"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8" i="11"/>
  <c r="B118" i="11" s="1"/>
  <c r="E32" i="11" s="1"/>
  <c r="B109" i="11"/>
  <c r="B110" i="11"/>
  <c r="B111" i="11"/>
  <c r="B112" i="11"/>
  <c r="B113" i="11"/>
  <c r="E159" i="11"/>
  <c r="E14" i="11" s="1"/>
  <c r="L159" i="11"/>
  <c r="E15" i="11" s="1"/>
  <c r="E185" i="11"/>
  <c r="E16" i="11" s="1"/>
  <c r="M214" i="11"/>
  <c r="E25" i="11" s="1"/>
  <c r="F238" i="11"/>
  <c r="E35" i="11" s="1"/>
  <c r="B4" i="12"/>
  <c r="B5" i="12"/>
  <c r="R9" i="12"/>
  <c r="S9" i="12"/>
  <c r="T9" i="12"/>
  <c r="R10" i="12"/>
  <c r="R11" i="12"/>
  <c r="T11" i="12" s="1"/>
  <c r="S11" i="12"/>
  <c r="R12" i="12"/>
  <c r="S12" i="12" s="1"/>
  <c r="E14" i="12"/>
  <c r="L14" i="12"/>
  <c r="M14" i="12"/>
  <c r="N14" i="12"/>
  <c r="O14" i="12"/>
  <c r="P14" i="12"/>
  <c r="Q14" i="12"/>
  <c r="R16" i="12"/>
  <c r="R15" i="12" s="1"/>
  <c r="Y16" i="12"/>
  <c r="L17" i="12"/>
  <c r="M17" i="12"/>
  <c r="N17" i="12"/>
  <c r="R17" i="12" s="1"/>
  <c r="O17" i="12"/>
  <c r="P17" i="12"/>
  <c r="Q17" i="12"/>
  <c r="Y17" i="12"/>
  <c r="W18" i="12"/>
  <c r="X18" i="12"/>
  <c r="Y18" i="12"/>
  <c r="R19" i="12"/>
  <c r="S19" i="12" s="1"/>
  <c r="T19" i="12"/>
  <c r="R20" i="12"/>
  <c r="S20" i="12" s="1"/>
  <c r="R21" i="12"/>
  <c r="S21" i="12" s="1"/>
  <c r="R22" i="12"/>
  <c r="S22" i="12" s="1"/>
  <c r="E24" i="12"/>
  <c r="L24" i="12"/>
  <c r="M24" i="12"/>
  <c r="N24" i="12"/>
  <c r="O24" i="12"/>
  <c r="P24" i="12"/>
  <c r="Q24" i="12"/>
  <c r="N31" i="12"/>
  <c r="E34" i="12"/>
  <c r="E43" i="12"/>
  <c r="I43" i="12"/>
  <c r="M43" i="12"/>
  <c r="Q43" i="12"/>
  <c r="U43" i="12"/>
  <c r="Y43" i="12"/>
  <c r="AC43" i="12"/>
  <c r="AG43" i="12"/>
  <c r="B44" i="12"/>
  <c r="C44" i="12" s="1"/>
  <c r="B47" i="12"/>
  <c r="B48" i="12"/>
  <c r="B49" i="12"/>
  <c r="B50" i="12"/>
  <c r="B51" i="12"/>
  <c r="B52" i="12"/>
  <c r="B53" i="12"/>
  <c r="B54" i="12"/>
  <c r="B55" i="12"/>
  <c r="B56" i="12"/>
  <c r="B57" i="12"/>
  <c r="B58" i="12"/>
  <c r="B59" i="12"/>
  <c r="B60" i="12"/>
  <c r="B61" i="12"/>
  <c r="E30" i="12" s="1"/>
  <c r="B62" i="12"/>
  <c r="C63" i="12"/>
  <c r="C43" i="12" s="1"/>
  <c r="D63" i="12"/>
  <c r="D43" i="12" s="1"/>
  <c r="E63" i="12"/>
  <c r="F63" i="12"/>
  <c r="F43" i="12" s="1"/>
  <c r="G63" i="12"/>
  <c r="G43" i="12" s="1"/>
  <c r="H63" i="12"/>
  <c r="H43" i="12" s="1"/>
  <c r="I63" i="12"/>
  <c r="J63" i="12"/>
  <c r="J43" i="12" s="1"/>
  <c r="K63" i="12"/>
  <c r="K43" i="12" s="1"/>
  <c r="L63" i="12"/>
  <c r="L43" i="12" s="1"/>
  <c r="M63" i="12"/>
  <c r="N63" i="12"/>
  <c r="N43" i="12" s="1"/>
  <c r="O63" i="12"/>
  <c r="O43" i="12" s="1"/>
  <c r="P63" i="12"/>
  <c r="P43" i="12" s="1"/>
  <c r="Q63" i="12"/>
  <c r="R63" i="12"/>
  <c r="R43" i="12" s="1"/>
  <c r="S63" i="12"/>
  <c r="S43" i="12" s="1"/>
  <c r="T63" i="12"/>
  <c r="T43" i="12" s="1"/>
  <c r="U63" i="12"/>
  <c r="V63" i="12"/>
  <c r="V43" i="12" s="1"/>
  <c r="W63" i="12"/>
  <c r="W43" i="12" s="1"/>
  <c r="X63" i="12"/>
  <c r="X43" i="12" s="1"/>
  <c r="Y63" i="12"/>
  <c r="Z63" i="12"/>
  <c r="Z43" i="12" s="1"/>
  <c r="AA63" i="12"/>
  <c r="AA43" i="12" s="1"/>
  <c r="AB63" i="12"/>
  <c r="AB43" i="12" s="1"/>
  <c r="AC63" i="12"/>
  <c r="AD63" i="12"/>
  <c r="AD43" i="12" s="1"/>
  <c r="AE63" i="12"/>
  <c r="AE43" i="12" s="1"/>
  <c r="AF63" i="12"/>
  <c r="AF43" i="12" s="1"/>
  <c r="AG63" i="12"/>
  <c r="B64" i="12"/>
  <c r="B65" i="12"/>
  <c r="B66" i="12"/>
  <c r="B67" i="12"/>
  <c r="B68" i="12"/>
  <c r="E33" i="12" s="1"/>
  <c r="B69" i="12"/>
  <c r="B7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C82" i="12"/>
  <c r="B85" i="12"/>
  <c r="B86" i="12"/>
  <c r="B87" i="12"/>
  <c r="B88" i="12"/>
  <c r="B89" i="12"/>
  <c r="B90" i="12"/>
  <c r="B91" i="12"/>
  <c r="B92" i="12"/>
  <c r="B93" i="12"/>
  <c r="B94" i="12"/>
  <c r="B95" i="12"/>
  <c r="B96" i="12"/>
  <c r="B97"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B108" i="12"/>
  <c r="B109" i="12"/>
  <c r="B110" i="12"/>
  <c r="B111" i="12"/>
  <c r="B112" i="12"/>
  <c r="B113" i="12"/>
  <c r="B118" i="12"/>
  <c r="E32" i="12" s="1"/>
  <c r="E159" i="12"/>
  <c r="L159" i="12"/>
  <c r="E15" i="12" s="1"/>
  <c r="E185" i="12"/>
  <c r="E16" i="12" s="1"/>
  <c r="M214" i="12"/>
  <c r="E25" i="12" s="1"/>
  <c r="E26" i="12" s="1"/>
  <c r="F238" i="12"/>
  <c r="E35" i="12" s="1"/>
  <c r="B4" i="13"/>
  <c r="B44" i="13" s="1"/>
  <c r="B5" i="13"/>
  <c r="R9" i="13"/>
  <c r="R10" i="13"/>
  <c r="S10" i="13"/>
  <c r="T10" i="13"/>
  <c r="R11" i="13"/>
  <c r="S11" i="13" s="1"/>
  <c r="T11" i="13"/>
  <c r="R12" i="13"/>
  <c r="S12" i="13" s="1"/>
  <c r="L14" i="13"/>
  <c r="M14" i="13"/>
  <c r="N14" i="13"/>
  <c r="O14" i="13"/>
  <c r="P14" i="13"/>
  <c r="Q14" i="13"/>
  <c r="R16" i="13"/>
  <c r="R15" i="13" s="1"/>
  <c r="Y16" i="13"/>
  <c r="L17" i="13"/>
  <c r="M17" i="13"/>
  <c r="N17" i="13"/>
  <c r="O17" i="13"/>
  <c r="P17" i="13"/>
  <c r="Q17" i="13"/>
  <c r="Y17" i="13"/>
  <c r="W18" i="13"/>
  <c r="X18" i="13"/>
  <c r="Y18" i="13"/>
  <c r="R19" i="13"/>
  <c r="R20" i="13"/>
  <c r="S20" i="13"/>
  <c r="T20" i="13"/>
  <c r="R21" i="13"/>
  <c r="S21" i="13"/>
  <c r="T21" i="13"/>
  <c r="R22" i="13"/>
  <c r="S22" i="13" s="1"/>
  <c r="T22" i="13"/>
  <c r="E24" i="13"/>
  <c r="L24" i="13"/>
  <c r="M24" i="13"/>
  <c r="N24" i="13"/>
  <c r="O24" i="13"/>
  <c r="P24" i="13"/>
  <c r="Q24" i="13"/>
  <c r="E26" i="13"/>
  <c r="N31" i="13"/>
  <c r="N34" i="13"/>
  <c r="N36" i="13" s="1"/>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7" i="13"/>
  <c r="B48" i="13"/>
  <c r="B49" i="13"/>
  <c r="B50" i="13"/>
  <c r="B51" i="13"/>
  <c r="B52" i="13"/>
  <c r="B53" i="13"/>
  <c r="B54" i="13"/>
  <c r="B55" i="13"/>
  <c r="B56" i="13"/>
  <c r="B57" i="13"/>
  <c r="B58" i="13"/>
  <c r="B59" i="13"/>
  <c r="B60" i="13"/>
  <c r="B61" i="13"/>
  <c r="E30" i="13" s="1"/>
  <c r="B62" i="13"/>
  <c r="B63" i="13"/>
  <c r="B64" i="13"/>
  <c r="B65" i="13"/>
  <c r="B66" i="13"/>
  <c r="B67" i="13"/>
  <c r="B68" i="13"/>
  <c r="E33" i="13" s="1"/>
  <c r="B69" i="13"/>
  <c r="E34" i="13" s="1"/>
  <c r="B70"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5" i="13"/>
  <c r="B86" i="13"/>
  <c r="B87" i="13"/>
  <c r="B88" i="13"/>
  <c r="B89" i="13"/>
  <c r="B90" i="13"/>
  <c r="B91" i="13"/>
  <c r="B92" i="13"/>
  <c r="B93" i="13"/>
  <c r="B94" i="13"/>
  <c r="B95" i="13"/>
  <c r="B96" i="13"/>
  <c r="B97"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8" i="13"/>
  <c r="B118" i="13" s="1"/>
  <c r="E32" i="13" s="1"/>
  <c r="B109" i="13"/>
  <c r="B110" i="13"/>
  <c r="B111" i="13"/>
  <c r="B112" i="13"/>
  <c r="B113" i="13"/>
  <c r="E159" i="13"/>
  <c r="E14" i="13" s="1"/>
  <c r="L159" i="13"/>
  <c r="E15" i="13" s="1"/>
  <c r="E185" i="13"/>
  <c r="E16" i="13" s="1"/>
  <c r="M214" i="13"/>
  <c r="E25" i="13" s="1"/>
  <c r="F238" i="13"/>
  <c r="E35" i="13" s="1"/>
  <c r="A4" i="6"/>
  <c r="B4" i="6"/>
  <c r="E4" i="6"/>
  <c r="F4" i="6"/>
  <c r="A5" i="6"/>
  <c r="B5" i="6"/>
  <c r="E5" i="6"/>
  <c r="F5" i="6"/>
  <c r="J5" i="6"/>
  <c r="A6" i="6"/>
  <c r="F6" i="6" s="1"/>
  <c r="D6" i="6"/>
  <c r="D13" i="6"/>
  <c r="D14" i="6"/>
  <c r="D17" i="6"/>
  <c r="D20" i="6"/>
  <c r="D21" i="6" s="1"/>
  <c r="D27" i="6"/>
  <c r="D28" i="6"/>
  <c r="D34" i="6"/>
  <c r="D36" i="6" s="1"/>
  <c r="B5" i="18"/>
  <c r="B6" i="18"/>
  <c r="B7" i="18"/>
  <c r="B8" i="18"/>
  <c r="B4" i="8"/>
  <c r="B5" i="8"/>
  <c r="R9" i="8"/>
  <c r="S9" i="8" s="1"/>
  <c r="R10" i="8"/>
  <c r="T10" i="8" s="1"/>
  <c r="S10" i="8"/>
  <c r="S14" i="8" s="1"/>
  <c r="R11" i="8"/>
  <c r="S11" i="8" s="1"/>
  <c r="R12" i="8"/>
  <c r="S12" i="8"/>
  <c r="T12" i="8"/>
  <c r="L14" i="8"/>
  <c r="M14" i="8"/>
  <c r="N14" i="8"/>
  <c r="O14" i="8"/>
  <c r="P14" i="8"/>
  <c r="Q14" i="8"/>
  <c r="E15" i="8"/>
  <c r="R15" i="8"/>
  <c r="R16" i="8"/>
  <c r="Y16" i="8"/>
  <c r="Y18" i="8" s="1"/>
  <c r="L17" i="8"/>
  <c r="M17" i="8"/>
  <c r="N17" i="8"/>
  <c r="O17" i="8"/>
  <c r="R17" i="8" s="1"/>
  <c r="P17" i="8"/>
  <c r="Q17" i="8"/>
  <c r="Y17" i="8"/>
  <c r="W18" i="8"/>
  <c r="X18" i="8"/>
  <c r="R19" i="8"/>
  <c r="R20" i="8"/>
  <c r="T20" i="8" s="1"/>
  <c r="S20" i="8"/>
  <c r="R21" i="8"/>
  <c r="T21" i="8" s="1"/>
  <c r="S21" i="8"/>
  <c r="R22" i="8"/>
  <c r="T22" i="8" s="1"/>
  <c r="S22" i="8"/>
  <c r="E23" i="8"/>
  <c r="E24" i="8"/>
  <c r="L24" i="8"/>
  <c r="M24" i="8"/>
  <c r="N24" i="8"/>
  <c r="O24" i="8"/>
  <c r="P24" i="8"/>
  <c r="Q24" i="8"/>
  <c r="E30" i="8"/>
  <c r="E33" i="8"/>
  <c r="E34" i="8"/>
  <c r="N34" i="8"/>
  <c r="N36" i="8" s="1"/>
  <c r="M36"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B82" i="8" s="1"/>
  <c r="C44" i="8"/>
  <c r="D44" i="8" s="1"/>
  <c r="C45" i="8"/>
  <c r="C83" i="8" s="1"/>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5" i="8"/>
  <c r="B86" i="8"/>
  <c r="B87" i="8"/>
  <c r="B102" i="8" s="1"/>
  <c r="E31" i="8" s="1"/>
  <c r="B88" i="8"/>
  <c r="B89" i="8"/>
  <c r="B90" i="8"/>
  <c r="B91" i="8"/>
  <c r="B92" i="8"/>
  <c r="B93" i="8"/>
  <c r="B94" i="8"/>
  <c r="B95" i="8"/>
  <c r="B96" i="8"/>
  <c r="B97"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8" i="8"/>
  <c r="B109" i="8"/>
  <c r="B110" i="8"/>
  <c r="B118" i="8" s="1"/>
  <c r="E32" i="8" s="1"/>
  <c r="B111" i="8"/>
  <c r="B112" i="8"/>
  <c r="B113" i="8"/>
  <c r="E159" i="8"/>
  <c r="E14" i="8" s="1"/>
  <c r="E19" i="8" s="1"/>
  <c r="Z20" i="8" s="1"/>
  <c r="L159" i="8"/>
  <c r="E185" i="8"/>
  <c r="E16" i="8" s="1"/>
  <c r="M214" i="8"/>
  <c r="E25" i="8" s="1"/>
  <c r="F238" i="8"/>
  <c r="E35" i="8" s="1"/>
  <c r="D45" i="8" l="1"/>
  <c r="E44" i="8"/>
  <c r="D82" i="8"/>
  <c r="D105" i="8"/>
  <c r="N38" i="8"/>
  <c r="S19" i="13"/>
  <c r="S24" i="13" s="1"/>
  <c r="T19" i="13"/>
  <c r="T24" i="13" s="1"/>
  <c r="R24" i="13"/>
  <c r="E19" i="12"/>
  <c r="Z20" i="12" s="1"/>
  <c r="B102" i="11"/>
  <c r="E31" i="11" s="1"/>
  <c r="C106" i="8"/>
  <c r="B105" i="8"/>
  <c r="E36" i="8"/>
  <c r="E38" i="8" s="1"/>
  <c r="R14" i="8"/>
  <c r="T9" i="8"/>
  <c r="R17" i="13"/>
  <c r="S9" i="13"/>
  <c r="S14" i="13" s="1"/>
  <c r="T9" i="13"/>
  <c r="R14" i="13"/>
  <c r="S9" i="11"/>
  <c r="S14" i="11" s="1"/>
  <c r="T9" i="11"/>
  <c r="R14" i="11"/>
  <c r="C105" i="8"/>
  <c r="M38" i="8"/>
  <c r="Z20" i="13"/>
  <c r="B102" i="12"/>
  <c r="E31" i="12" s="1"/>
  <c r="B63" i="12"/>
  <c r="N34" i="12" s="1"/>
  <c r="C45" i="12"/>
  <c r="D44" i="12"/>
  <c r="C105" i="12"/>
  <c r="R24" i="8"/>
  <c r="S19" i="8"/>
  <c r="S24" i="8" s="1"/>
  <c r="C82" i="8"/>
  <c r="E26" i="8"/>
  <c r="B102" i="13"/>
  <c r="E31" i="13" s="1"/>
  <c r="E36" i="13" s="1"/>
  <c r="E38" i="13" s="1"/>
  <c r="B105" i="13"/>
  <c r="B82" i="13"/>
  <c r="S24" i="12"/>
  <c r="S10" i="12"/>
  <c r="S14" i="12" s="1"/>
  <c r="T10" i="12"/>
  <c r="T14" i="12" s="1"/>
  <c r="R14" i="12"/>
  <c r="B76" i="11"/>
  <c r="M34" i="11" s="1"/>
  <c r="M36" i="11" s="1"/>
  <c r="T11" i="8"/>
  <c r="E19" i="13"/>
  <c r="E36" i="12"/>
  <c r="E38" i="12" s="1"/>
  <c r="T19" i="8"/>
  <c r="T24" i="8" s="1"/>
  <c r="E6" i="6"/>
  <c r="D7" i="6"/>
  <c r="E7" i="6"/>
  <c r="C44" i="13"/>
  <c r="N38" i="13"/>
  <c r="N36" i="12"/>
  <c r="N38" i="12" s="1"/>
  <c r="B82" i="12"/>
  <c r="B76" i="12"/>
  <c r="M34" i="12" s="1"/>
  <c r="M36" i="12" s="1"/>
  <c r="T20" i="12"/>
  <c r="T12" i="12"/>
  <c r="R17" i="11"/>
  <c r="B76" i="13"/>
  <c r="M34" i="13" s="1"/>
  <c r="M36" i="13" s="1"/>
  <c r="R24" i="12"/>
  <c r="T22" i="12"/>
  <c r="E19" i="11"/>
  <c r="Z20" i="11" s="1"/>
  <c r="B102" i="10"/>
  <c r="E31" i="10" s="1"/>
  <c r="C106" i="10"/>
  <c r="C83" i="10"/>
  <c r="T12" i="13"/>
  <c r="T21" i="12"/>
  <c r="E36" i="11"/>
  <c r="E38" i="11" s="1"/>
  <c r="E36" i="10"/>
  <c r="E38" i="10" s="1"/>
  <c r="E26" i="10"/>
  <c r="D44" i="11"/>
  <c r="C105" i="11"/>
  <c r="C45" i="11"/>
  <c r="C82" i="11"/>
  <c r="S19" i="11"/>
  <c r="S24" i="11" s="1"/>
  <c r="T19" i="11"/>
  <c r="T24" i="11" s="1"/>
  <c r="R24" i="11"/>
  <c r="C32" i="7"/>
  <c r="Z20" i="10"/>
  <c r="D44" i="10"/>
  <c r="R24" i="10"/>
  <c r="T10" i="10"/>
  <c r="T14" i="10" s="1"/>
  <c r="S15" i="10" s="1"/>
  <c r="T24" i="10"/>
  <c r="S10" i="10"/>
  <c r="L23" i="7"/>
  <c r="U13" i="7"/>
  <c r="AC12" i="7"/>
  <c r="AD12" i="7" s="1"/>
  <c r="AE12" i="7" s="1"/>
  <c r="T12" i="11"/>
  <c r="R17" i="10"/>
  <c r="T12" i="10"/>
  <c r="S9" i="10"/>
  <c r="S14" i="10" s="1"/>
  <c r="Y18" i="10"/>
  <c r="AD10" i="7"/>
  <c r="AE10" i="7" s="1"/>
  <c r="AK9" i="7"/>
  <c r="AJ10" i="7"/>
  <c r="AC11" i="7"/>
  <c r="AD11" i="7" s="1"/>
  <c r="AE11" i="7" s="1"/>
  <c r="BB54" i="4"/>
  <c r="AG54" i="4"/>
  <c r="B54" i="4" s="1"/>
  <c r="S24" i="3"/>
  <c r="S9" i="3"/>
  <c r="T9" i="3"/>
  <c r="T14" i="3" s="1"/>
  <c r="R14" i="3"/>
  <c r="BB54" i="5"/>
  <c r="C30" i="16"/>
  <c r="AG54" i="5"/>
  <c r="E19" i="3"/>
  <c r="Z20" i="3" s="1"/>
  <c r="E30" i="4"/>
  <c r="T24" i="3"/>
  <c r="E30" i="5"/>
  <c r="P20" i="7"/>
  <c r="R20" i="7" s="1"/>
  <c r="S20" i="7" s="1"/>
  <c r="L12" i="7"/>
  <c r="P11" i="7"/>
  <c r="R11" i="7" s="1"/>
  <c r="S11" i="7" s="1"/>
  <c r="C10" i="7"/>
  <c r="B103" i="3"/>
  <c r="E31" i="3" s="1"/>
  <c r="C79" i="3"/>
  <c r="B119" i="3"/>
  <c r="E32" i="3" s="1"/>
  <c r="E106" i="3"/>
  <c r="E45" i="3"/>
  <c r="F44" i="3"/>
  <c r="N36" i="3"/>
  <c r="E63" i="16"/>
  <c r="B16" i="16"/>
  <c r="E33" i="5"/>
  <c r="C2" i="16"/>
  <c r="R24" i="3"/>
  <c r="E23" i="3"/>
  <c r="E24" i="3" s="1"/>
  <c r="S10" i="3"/>
  <c r="E61" i="16"/>
  <c r="B106" i="5"/>
  <c r="C44" i="5"/>
  <c r="S15" i="4"/>
  <c r="T14" i="4"/>
  <c r="S19" i="5"/>
  <c r="S24" i="5" s="1"/>
  <c r="T19" i="5"/>
  <c r="T24" i="5" s="1"/>
  <c r="S14" i="5"/>
  <c r="BB58" i="4"/>
  <c r="T24" i="4"/>
  <c r="C107" i="3"/>
  <c r="C9" i="16"/>
  <c r="BB62" i="5"/>
  <c r="R14" i="5"/>
  <c r="T9" i="5"/>
  <c r="T14" i="5" s="1"/>
  <c r="E30" i="3"/>
  <c r="B103" i="5"/>
  <c r="E31" i="5" s="1"/>
  <c r="R17" i="5"/>
  <c r="B102" i="4"/>
  <c r="E31" i="4" s="1"/>
  <c r="AG56" i="4"/>
  <c r="B56" i="4" s="1"/>
  <c r="T21" i="3"/>
  <c r="E34" i="5"/>
  <c r="E34" i="4"/>
  <c r="E26" i="4"/>
  <c r="N38" i="4" s="1"/>
  <c r="D41" i="16"/>
  <c r="B50" i="4"/>
  <c r="B76" i="4" s="1"/>
  <c r="M34" i="4" s="1"/>
  <c r="M36" i="4" s="1"/>
  <c r="B47" i="3"/>
  <c r="S11" i="3"/>
  <c r="B83" i="5"/>
  <c r="B118" i="4"/>
  <c r="E32" i="4" s="1"/>
  <c r="BB61" i="4"/>
  <c r="F2" i="16"/>
  <c r="E18" i="16"/>
  <c r="S20" i="4"/>
  <c r="S24" i="4" s="1"/>
  <c r="B105" i="4"/>
  <c r="C44" i="4"/>
  <c r="E33" i="3"/>
  <c r="O15" i="9"/>
  <c r="E26" i="16"/>
  <c r="BB63" i="5"/>
  <c r="AG58" i="5"/>
  <c r="B58" i="5" s="1"/>
  <c r="AG62" i="4"/>
  <c r="B62" i="4" s="1"/>
  <c r="BB59" i="4"/>
  <c r="D30" i="16"/>
  <c r="R24" i="4"/>
  <c r="BB57" i="4"/>
  <c r="P23" i="7" l="1"/>
  <c r="R23" i="7" s="1"/>
  <c r="S23" i="7" s="1"/>
  <c r="L24" i="7"/>
  <c r="T14" i="13"/>
  <c r="S15" i="13" s="1"/>
  <c r="N38" i="3"/>
  <c r="C106" i="11"/>
  <c r="C83" i="11"/>
  <c r="D8" i="6"/>
  <c r="E18" i="6" s="1"/>
  <c r="E31" i="6"/>
  <c r="E24" i="6"/>
  <c r="E29" i="6"/>
  <c r="E28" i="6"/>
  <c r="E23" i="6"/>
  <c r="E32" i="6"/>
  <c r="E36" i="3"/>
  <c r="E36" i="4"/>
  <c r="E38" i="4" s="1"/>
  <c r="M38" i="4" s="1"/>
  <c r="M38" i="13"/>
  <c r="D44" i="13"/>
  <c r="C105" i="13"/>
  <c r="C45" i="13"/>
  <c r="C82" i="13"/>
  <c r="B1" i="8"/>
  <c r="B45" i="8"/>
  <c r="D44" i="4"/>
  <c r="C82" i="4"/>
  <c r="C105" i="4"/>
  <c r="C45" i="4"/>
  <c r="AG43" i="4"/>
  <c r="E26" i="3"/>
  <c r="AF43" i="7"/>
  <c r="E107" i="3"/>
  <c r="E85" i="3"/>
  <c r="B6" i="6"/>
  <c r="U14" i="7"/>
  <c r="AC13" i="7"/>
  <c r="AD13" i="7" s="1"/>
  <c r="AE13" i="7" s="1"/>
  <c r="E44" i="11"/>
  <c r="D45" i="11"/>
  <c r="D105" i="11"/>
  <c r="D82" i="11"/>
  <c r="E20" i="6"/>
  <c r="E12" i="6"/>
  <c r="D82" i="12"/>
  <c r="D45" i="12"/>
  <c r="E44" i="12"/>
  <c r="D105" i="12"/>
  <c r="E13" i="6"/>
  <c r="S15" i="5"/>
  <c r="S14" i="3"/>
  <c r="S15" i="3" s="1"/>
  <c r="C33" i="7"/>
  <c r="P12" i="7"/>
  <c r="R12" i="7" s="1"/>
  <c r="S12" i="7" s="1"/>
  <c r="L13" i="7"/>
  <c r="C106" i="12"/>
  <c r="C83" i="12"/>
  <c r="F106" i="3"/>
  <c r="F84" i="3"/>
  <c r="F45" i="3"/>
  <c r="G44" i="3"/>
  <c r="A7" i="6"/>
  <c r="F7" i="6" s="1"/>
  <c r="B54" i="5"/>
  <c r="B77" i="5" s="1"/>
  <c r="M34" i="5" s="1"/>
  <c r="M36" i="5" s="1"/>
  <c r="M38" i="5" s="1"/>
  <c r="AG43" i="5"/>
  <c r="R21" i="7"/>
  <c r="S21" i="7" s="1"/>
  <c r="T24" i="12"/>
  <c r="M38" i="11"/>
  <c r="T14" i="11"/>
  <c r="S15" i="11" s="1"/>
  <c r="T14" i="8"/>
  <c r="S15" i="8" s="1"/>
  <c r="E105" i="8"/>
  <c r="E45" i="8"/>
  <c r="F44" i="8"/>
  <c r="E82" i="8"/>
  <c r="E36" i="5"/>
  <c r="E38" i="5" s="1"/>
  <c r="M38" i="12"/>
  <c r="D83" i="8"/>
  <c r="D106" i="8"/>
  <c r="C106" i="5"/>
  <c r="C45" i="5"/>
  <c r="D44" i="5"/>
  <c r="C83" i="5"/>
  <c r="E16" i="16"/>
  <c r="AG54" i="3"/>
  <c r="BB54" i="3"/>
  <c r="B30" i="16"/>
  <c r="E30" i="16" s="1"/>
  <c r="AJ11" i="7"/>
  <c r="D82" i="10"/>
  <c r="D105" i="10"/>
  <c r="D45" i="10"/>
  <c r="E44" i="10"/>
  <c r="S15" i="12"/>
  <c r="B1" i="4" l="1"/>
  <c r="B45" i="4"/>
  <c r="D1" i="16"/>
  <c r="F105" i="8"/>
  <c r="F45" i="8"/>
  <c r="G44" i="8"/>
  <c r="F82" i="8"/>
  <c r="AJ12" i="7"/>
  <c r="B54" i="3"/>
  <c r="B77" i="3" s="1"/>
  <c r="M34" i="3" s="1"/>
  <c r="M36" i="3" s="1"/>
  <c r="AG43" i="3"/>
  <c r="E44" i="5"/>
  <c r="D83" i="5"/>
  <c r="D45" i="5"/>
  <c r="D106" i="5"/>
  <c r="E38" i="3"/>
  <c r="E19" i="6"/>
  <c r="C1" i="16"/>
  <c r="B45" i="5"/>
  <c r="B1" i="5"/>
  <c r="P13" i="7"/>
  <c r="R13" i="7" s="1"/>
  <c r="S13" i="7" s="1"/>
  <c r="L14" i="7"/>
  <c r="E82" i="12"/>
  <c r="E45" i="12"/>
  <c r="F44" i="12"/>
  <c r="E105" i="12"/>
  <c r="F44" i="11"/>
  <c r="E105" i="11"/>
  <c r="E45" i="11"/>
  <c r="E82" i="11"/>
  <c r="C106" i="13"/>
  <c r="C83" i="13"/>
  <c r="E26" i="6"/>
  <c r="E21" i="6"/>
  <c r="P24" i="7"/>
  <c r="R24" i="7" s="1"/>
  <c r="S24" i="7" s="1"/>
  <c r="L25" i="7"/>
  <c r="D106" i="12"/>
  <c r="D83" i="12"/>
  <c r="C106" i="4"/>
  <c r="C83" i="4"/>
  <c r="E33" i="6"/>
  <c r="C107" i="5"/>
  <c r="C84" i="5"/>
  <c r="D106" i="11"/>
  <c r="D83" i="11"/>
  <c r="F107" i="3"/>
  <c r="F85" i="3"/>
  <c r="B7" i="6"/>
  <c r="C34" i="7"/>
  <c r="AC14" i="7"/>
  <c r="AD14" i="7" s="1"/>
  <c r="AE14" i="7" s="1"/>
  <c r="U15" i="7"/>
  <c r="E44" i="13"/>
  <c r="D105" i="13"/>
  <c r="D82" i="13"/>
  <c r="D45" i="13"/>
  <c r="E22" i="6"/>
  <c r="E16" i="6"/>
  <c r="E15" i="6"/>
  <c r="E8" i="6"/>
  <c r="E9" i="6"/>
  <c r="E25" i="6"/>
  <c r="E10" i="6"/>
  <c r="E11" i="6"/>
  <c r="E34" i="6"/>
  <c r="E30" i="6"/>
  <c r="E27" i="6"/>
  <c r="E14" i="6"/>
  <c r="H44" i="3"/>
  <c r="G106" i="3"/>
  <c r="G84" i="3"/>
  <c r="G45" i="3"/>
  <c r="A8" i="6"/>
  <c r="F8" i="6" s="1"/>
  <c r="F44" i="10"/>
  <c r="E82" i="10"/>
  <c r="E105" i="10"/>
  <c r="E45" i="10"/>
  <c r="D106" i="10"/>
  <c r="D83" i="10"/>
  <c r="E17" i="6"/>
  <c r="E106" i="8"/>
  <c r="E83" i="8"/>
  <c r="D45" i="4"/>
  <c r="D105" i="4"/>
  <c r="D82" i="4"/>
  <c r="E44" i="4"/>
  <c r="AJ13" i="7" l="1"/>
  <c r="E83" i="10"/>
  <c r="E106" i="10"/>
  <c r="H45" i="3"/>
  <c r="I44" i="3"/>
  <c r="H84" i="3"/>
  <c r="H106" i="3"/>
  <c r="A9" i="6"/>
  <c r="F9" i="6" s="1"/>
  <c r="E45" i="13"/>
  <c r="E82" i="13"/>
  <c r="F44" i="13"/>
  <c r="E105" i="13"/>
  <c r="P14" i="7"/>
  <c r="R14" i="7" s="1"/>
  <c r="S14" i="7" s="1"/>
  <c r="L15" i="7"/>
  <c r="E82" i="4"/>
  <c r="F44" i="4"/>
  <c r="E105" i="4"/>
  <c r="E45" i="4"/>
  <c r="U16" i="7"/>
  <c r="AC15" i="7"/>
  <c r="AD15" i="7" s="1"/>
  <c r="AE15" i="7" s="1"/>
  <c r="D107" i="5"/>
  <c r="D84" i="5"/>
  <c r="G105" i="8"/>
  <c r="G45" i="8"/>
  <c r="H44" i="8"/>
  <c r="G82" i="8"/>
  <c r="D83" i="4"/>
  <c r="D106" i="4"/>
  <c r="P25" i="7"/>
  <c r="R25" i="7" s="1"/>
  <c r="S25" i="7" s="1"/>
  <c r="L26" i="7"/>
  <c r="F106" i="8"/>
  <c r="F83" i="8"/>
  <c r="G44" i="10"/>
  <c r="F82" i="10"/>
  <c r="F105" i="10"/>
  <c r="F45" i="10"/>
  <c r="C35" i="7"/>
  <c r="F45" i="11"/>
  <c r="F82" i="11"/>
  <c r="G44" i="11"/>
  <c r="F105" i="11"/>
  <c r="E45" i="5"/>
  <c r="F44" i="5"/>
  <c r="E106" i="5"/>
  <c r="E83" i="5"/>
  <c r="E106" i="11"/>
  <c r="E83" i="11"/>
  <c r="G107" i="3"/>
  <c r="G85" i="3"/>
  <c r="B8" i="6"/>
  <c r="D106" i="13"/>
  <c r="D83" i="13"/>
  <c r="F82" i="12"/>
  <c r="F45" i="12"/>
  <c r="G44" i="12"/>
  <c r="F105" i="12"/>
  <c r="M38" i="3"/>
  <c r="E83" i="12"/>
  <c r="E106" i="12"/>
  <c r="C36" i="7" l="1"/>
  <c r="P26" i="7"/>
  <c r="R26" i="7" s="1"/>
  <c r="S26" i="7" s="1"/>
  <c r="L27" i="7"/>
  <c r="P15" i="7"/>
  <c r="R15" i="7" s="1"/>
  <c r="S15" i="7" s="1"/>
  <c r="L16" i="7"/>
  <c r="I84" i="3"/>
  <c r="I45" i="3"/>
  <c r="J44" i="3"/>
  <c r="I106" i="3"/>
  <c r="A10" i="6"/>
  <c r="F10" i="6" s="1"/>
  <c r="F83" i="12"/>
  <c r="F106" i="12"/>
  <c r="F83" i="5"/>
  <c r="F45" i="5"/>
  <c r="G44" i="5"/>
  <c r="F106" i="5"/>
  <c r="F83" i="10"/>
  <c r="F106" i="10"/>
  <c r="H107" i="3"/>
  <c r="H85" i="3"/>
  <c r="B9" i="6"/>
  <c r="E84" i="5"/>
  <c r="E107" i="5"/>
  <c r="F45" i="13"/>
  <c r="F82" i="13"/>
  <c r="G44" i="13"/>
  <c r="F105" i="13"/>
  <c r="E106" i="4"/>
  <c r="E83" i="4"/>
  <c r="G82" i="12"/>
  <c r="G45" i="12"/>
  <c r="H44" i="12"/>
  <c r="G105" i="12"/>
  <c r="AC16" i="7"/>
  <c r="AD16" i="7" s="1"/>
  <c r="AE16" i="7" s="1"/>
  <c r="U17" i="7"/>
  <c r="B1" i="16"/>
  <c r="B45" i="3"/>
  <c r="B1" i="3"/>
  <c r="G45" i="11"/>
  <c r="G82" i="11"/>
  <c r="H44" i="11"/>
  <c r="G105" i="11"/>
  <c r="G45" i="10"/>
  <c r="H44" i="10"/>
  <c r="G82" i="10"/>
  <c r="G105" i="10"/>
  <c r="H82" i="8"/>
  <c r="H105" i="8"/>
  <c r="H45" i="8"/>
  <c r="I44" i="8"/>
  <c r="E106" i="13"/>
  <c r="E83" i="13"/>
  <c r="G106" i="8"/>
  <c r="G83" i="8"/>
  <c r="F82" i="4"/>
  <c r="G44" i="4"/>
  <c r="F105" i="4"/>
  <c r="F45" i="4"/>
  <c r="AJ14" i="7"/>
  <c r="F106" i="11"/>
  <c r="F83" i="11"/>
  <c r="G83" i="11" l="1"/>
  <c r="G106" i="11"/>
  <c r="G83" i="12"/>
  <c r="G106" i="12"/>
  <c r="G83" i="5"/>
  <c r="H44" i="5"/>
  <c r="G106" i="5"/>
  <c r="G45" i="5"/>
  <c r="I85" i="3"/>
  <c r="I107" i="3"/>
  <c r="B10" i="6"/>
  <c r="F107" i="5"/>
  <c r="F84" i="5"/>
  <c r="P16" i="7"/>
  <c r="R16" i="7" s="1"/>
  <c r="S16" i="7" s="1"/>
  <c r="L17" i="7"/>
  <c r="H105" i="10"/>
  <c r="H45" i="10"/>
  <c r="I44" i="10"/>
  <c r="H82" i="10"/>
  <c r="AJ15" i="7"/>
  <c r="G83" i="10"/>
  <c r="G106" i="10"/>
  <c r="AC17" i="7"/>
  <c r="AD17" i="7" s="1"/>
  <c r="AE17" i="7" s="1"/>
  <c r="U18" i="7"/>
  <c r="P27" i="7"/>
  <c r="R27" i="7" s="1"/>
  <c r="S27" i="7" s="1"/>
  <c r="L28" i="7"/>
  <c r="F83" i="4"/>
  <c r="F106" i="4"/>
  <c r="G45" i="13"/>
  <c r="G82" i="13"/>
  <c r="H44" i="13"/>
  <c r="G105" i="13"/>
  <c r="I82" i="8"/>
  <c r="J44" i="8"/>
  <c r="I105" i="8"/>
  <c r="I45" i="8"/>
  <c r="H106" i="8"/>
  <c r="H83" i="8"/>
  <c r="I44" i="11"/>
  <c r="H45" i="11"/>
  <c r="H105" i="11"/>
  <c r="H82" i="11"/>
  <c r="C37" i="7"/>
  <c r="G45" i="4"/>
  <c r="G105" i="4"/>
  <c r="H44" i="4"/>
  <c r="G82" i="4"/>
  <c r="H105" i="12"/>
  <c r="H82" i="12"/>
  <c r="H45" i="12"/>
  <c r="I44" i="12"/>
  <c r="F83" i="13"/>
  <c r="F106" i="13"/>
  <c r="J84" i="3"/>
  <c r="J45" i="3"/>
  <c r="K44" i="3"/>
  <c r="J106" i="3"/>
  <c r="A11" i="6"/>
  <c r="F11" i="6" s="1"/>
  <c r="G84" i="5" l="1"/>
  <c r="G107" i="5"/>
  <c r="P17" i="7"/>
  <c r="R17" i="7" s="1"/>
  <c r="S17" i="7" s="1"/>
  <c r="L18" i="7"/>
  <c r="P18" i="7" s="1"/>
  <c r="G83" i="4"/>
  <c r="G106" i="4"/>
  <c r="G83" i="13"/>
  <c r="G106" i="13"/>
  <c r="H45" i="5"/>
  <c r="H106" i="5"/>
  <c r="I44" i="5"/>
  <c r="H83" i="5"/>
  <c r="I44" i="4"/>
  <c r="H82" i="4"/>
  <c r="H45" i="4"/>
  <c r="H105" i="4"/>
  <c r="I106" i="8"/>
  <c r="I83" i="8"/>
  <c r="AJ16" i="7"/>
  <c r="H45" i="13"/>
  <c r="H82" i="13"/>
  <c r="I44" i="13"/>
  <c r="H105" i="13"/>
  <c r="J44" i="12"/>
  <c r="I105" i="12"/>
  <c r="I82" i="12"/>
  <c r="I45" i="12"/>
  <c r="C38" i="7"/>
  <c r="H83" i="12"/>
  <c r="H106" i="12"/>
  <c r="J82" i="8"/>
  <c r="J45" i="8"/>
  <c r="K44" i="8"/>
  <c r="J105" i="8"/>
  <c r="P28" i="7"/>
  <c r="R28" i="7" s="1"/>
  <c r="S28" i="7" s="1"/>
  <c r="L29" i="7"/>
  <c r="J85" i="3"/>
  <c r="J107" i="3"/>
  <c r="B11" i="6"/>
  <c r="I45" i="11"/>
  <c r="I82" i="11"/>
  <c r="J44" i="11"/>
  <c r="I105" i="11"/>
  <c r="K84" i="3"/>
  <c r="K45" i="3"/>
  <c r="L44" i="3"/>
  <c r="K106" i="3"/>
  <c r="A12" i="6"/>
  <c r="F12" i="6" s="1"/>
  <c r="I105" i="10"/>
  <c r="I45" i="10"/>
  <c r="J44" i="10"/>
  <c r="I82" i="10"/>
  <c r="H83" i="11"/>
  <c r="H106" i="11"/>
  <c r="AC18" i="7"/>
  <c r="AD18" i="7" s="1"/>
  <c r="AE18" i="7" s="1"/>
  <c r="U19" i="7"/>
  <c r="H83" i="10"/>
  <c r="H106" i="10"/>
  <c r="L45" i="3" l="1"/>
  <c r="M44" i="3"/>
  <c r="L106" i="3"/>
  <c r="L84" i="3"/>
  <c r="A13" i="6"/>
  <c r="F13" i="6" s="1"/>
  <c r="K85" i="3"/>
  <c r="K107" i="3"/>
  <c r="B12" i="6"/>
  <c r="I105" i="13"/>
  <c r="I45" i="13"/>
  <c r="I82" i="13"/>
  <c r="J44" i="13"/>
  <c r="H106" i="4"/>
  <c r="H83" i="4"/>
  <c r="P29" i="7"/>
  <c r="R29" i="7" s="1"/>
  <c r="S29" i="7" s="1"/>
  <c r="L30" i="7"/>
  <c r="C39" i="7"/>
  <c r="H83" i="13"/>
  <c r="H106" i="13"/>
  <c r="I45" i="4"/>
  <c r="I105" i="4"/>
  <c r="J44" i="4"/>
  <c r="I82" i="4"/>
  <c r="J105" i="10"/>
  <c r="J45" i="10"/>
  <c r="K44" i="10"/>
  <c r="J82" i="10"/>
  <c r="I106" i="12"/>
  <c r="I83" i="12"/>
  <c r="R18" i="7"/>
  <c r="S18" i="7" s="1"/>
  <c r="R19" i="7"/>
  <c r="S19" i="7" s="1"/>
  <c r="U20" i="7"/>
  <c r="AC19" i="7"/>
  <c r="AD19" i="7" s="1"/>
  <c r="AE19" i="7" s="1"/>
  <c r="I106" i="10"/>
  <c r="I83" i="10"/>
  <c r="J105" i="11"/>
  <c r="J45" i="11"/>
  <c r="J82" i="11"/>
  <c r="K44" i="11"/>
  <c r="AJ17" i="7"/>
  <c r="L44" i="8"/>
  <c r="K45" i="8"/>
  <c r="K82" i="8"/>
  <c r="K105" i="8"/>
  <c r="I83" i="5"/>
  <c r="I106" i="5"/>
  <c r="J44" i="5"/>
  <c r="I45" i="5"/>
  <c r="I106" i="11"/>
  <c r="I83" i="11"/>
  <c r="J83" i="8"/>
  <c r="J106" i="8"/>
  <c r="K44" i="12"/>
  <c r="J105" i="12"/>
  <c r="J82" i="12"/>
  <c r="J45" i="12"/>
  <c r="H84" i="5"/>
  <c r="H107" i="5"/>
  <c r="L44" i="11" l="1"/>
  <c r="K105" i="11"/>
  <c r="K45" i="11"/>
  <c r="K82" i="11"/>
  <c r="K45" i="12"/>
  <c r="L44" i="12"/>
  <c r="K105" i="12"/>
  <c r="K82" i="12"/>
  <c r="J45" i="4"/>
  <c r="J105" i="4"/>
  <c r="J82" i="4"/>
  <c r="K44" i="4"/>
  <c r="K83" i="8"/>
  <c r="K106" i="8"/>
  <c r="J106" i="5"/>
  <c r="K44" i="5"/>
  <c r="J83" i="5"/>
  <c r="J45" i="5"/>
  <c r="P30" i="7"/>
  <c r="R30" i="7" s="1"/>
  <c r="S30" i="7" s="1"/>
  <c r="L31" i="7"/>
  <c r="J83" i="11"/>
  <c r="J106" i="11"/>
  <c r="U21" i="7"/>
  <c r="AC20" i="7"/>
  <c r="AD20" i="7" s="1"/>
  <c r="AE20" i="7" s="1"/>
  <c r="I83" i="4"/>
  <c r="I106" i="4"/>
  <c r="J105" i="13"/>
  <c r="J45" i="13"/>
  <c r="J82" i="13"/>
  <c r="K44" i="13"/>
  <c r="L45" i="8"/>
  <c r="M44" i="8"/>
  <c r="L105" i="8"/>
  <c r="L82" i="8"/>
  <c r="K105" i="10"/>
  <c r="K45" i="10"/>
  <c r="L44" i="10"/>
  <c r="K82" i="10"/>
  <c r="J106" i="12"/>
  <c r="J83" i="12"/>
  <c r="I107" i="5"/>
  <c r="I84" i="5"/>
  <c r="AJ18" i="7"/>
  <c r="J106" i="10"/>
  <c r="J83" i="10"/>
  <c r="C40" i="7"/>
  <c r="I83" i="13"/>
  <c r="I106" i="13"/>
  <c r="M106" i="3"/>
  <c r="M45" i="3"/>
  <c r="N44" i="3"/>
  <c r="M84" i="3"/>
  <c r="A14" i="6"/>
  <c r="F14" i="6" s="1"/>
  <c r="L85" i="3"/>
  <c r="L107" i="3"/>
  <c r="B13" i="6"/>
  <c r="K106" i="5" l="1"/>
  <c r="K45" i="5"/>
  <c r="L44" i="5"/>
  <c r="K83" i="5"/>
  <c r="C41" i="7"/>
  <c r="L83" i="8"/>
  <c r="L106" i="8"/>
  <c r="U22" i="7"/>
  <c r="AC21" i="7"/>
  <c r="AD21" i="7" s="1"/>
  <c r="AE21" i="7" s="1"/>
  <c r="L82" i="12"/>
  <c r="L45" i="12"/>
  <c r="M44" i="12"/>
  <c r="L105" i="12"/>
  <c r="L44" i="13"/>
  <c r="K105" i="13"/>
  <c r="K45" i="13"/>
  <c r="K82" i="13"/>
  <c r="N106" i="3"/>
  <c r="N84" i="3"/>
  <c r="N45" i="3"/>
  <c r="O44" i="3"/>
  <c r="A15" i="6"/>
  <c r="F15" i="6" s="1"/>
  <c r="L82" i="10"/>
  <c r="L105" i="10"/>
  <c r="L45" i="10"/>
  <c r="M44" i="10"/>
  <c r="K106" i="12"/>
  <c r="K83" i="12"/>
  <c r="M107" i="3"/>
  <c r="M85" i="3"/>
  <c r="B14" i="6"/>
  <c r="AJ19" i="7"/>
  <c r="K106" i="10"/>
  <c r="K83" i="10"/>
  <c r="J106" i="13"/>
  <c r="J83" i="13"/>
  <c r="P31" i="7"/>
  <c r="R31" i="7" s="1"/>
  <c r="S31" i="7" s="1"/>
  <c r="L32" i="7"/>
  <c r="L44" i="4"/>
  <c r="K82" i="4"/>
  <c r="K105" i="4"/>
  <c r="K45" i="4"/>
  <c r="M105" i="8"/>
  <c r="M45" i="8"/>
  <c r="N44" i="8"/>
  <c r="M82" i="8"/>
  <c r="K106" i="11"/>
  <c r="K83" i="11"/>
  <c r="J84" i="5"/>
  <c r="J107" i="5"/>
  <c r="J106" i="4"/>
  <c r="J83" i="4"/>
  <c r="M44" i="11"/>
  <c r="L82" i="11"/>
  <c r="L45" i="11"/>
  <c r="L105" i="11"/>
  <c r="K106" i="4" l="1"/>
  <c r="K83" i="4"/>
  <c r="P32" i="7"/>
  <c r="R32" i="7" s="1"/>
  <c r="S32" i="7" s="1"/>
  <c r="L33" i="7"/>
  <c r="N44" i="11"/>
  <c r="M105" i="11"/>
  <c r="M82" i="11"/>
  <c r="M45" i="11"/>
  <c r="N105" i="8"/>
  <c r="N45" i="8"/>
  <c r="O44" i="8"/>
  <c r="N82" i="8"/>
  <c r="M44" i="13"/>
  <c r="L105" i="13"/>
  <c r="L82" i="13"/>
  <c r="L45" i="13"/>
  <c r="L106" i="11"/>
  <c r="L83" i="11"/>
  <c r="M83" i="8"/>
  <c r="M106" i="8"/>
  <c r="P44" i="3"/>
  <c r="O106" i="3"/>
  <c r="O84" i="3"/>
  <c r="O45" i="3"/>
  <c r="A16" i="6"/>
  <c r="F16" i="6" s="1"/>
  <c r="C42" i="7"/>
  <c r="N107" i="3"/>
  <c r="N85" i="3"/>
  <c r="B15" i="6"/>
  <c r="M82" i="12"/>
  <c r="M45" i="12"/>
  <c r="N44" i="12"/>
  <c r="M105" i="12"/>
  <c r="L106" i="12"/>
  <c r="L83" i="12"/>
  <c r="N44" i="10"/>
  <c r="M82" i="10"/>
  <c r="M105" i="10"/>
  <c r="M45" i="10"/>
  <c r="M44" i="5"/>
  <c r="L83" i="5"/>
  <c r="L45" i="5"/>
  <c r="L106" i="5"/>
  <c r="K107" i="5"/>
  <c r="K84" i="5"/>
  <c r="L106" i="10"/>
  <c r="L83" i="10"/>
  <c r="L45" i="4"/>
  <c r="L105" i="4"/>
  <c r="L82" i="4"/>
  <c r="M44" i="4"/>
  <c r="AJ20" i="7"/>
  <c r="K106" i="13"/>
  <c r="K83" i="13"/>
  <c r="AC22" i="7"/>
  <c r="AD22" i="7" s="1"/>
  <c r="AE22" i="7" s="1"/>
  <c r="U23" i="7"/>
  <c r="O107" i="3" l="1"/>
  <c r="O85" i="3"/>
  <c r="B16" i="6"/>
  <c r="M83" i="11"/>
  <c r="M106" i="11"/>
  <c r="M83" i="12"/>
  <c r="M106" i="12"/>
  <c r="M83" i="10"/>
  <c r="M106" i="10"/>
  <c r="L106" i="13"/>
  <c r="L83" i="13"/>
  <c r="AJ21" i="7"/>
  <c r="O44" i="10"/>
  <c r="N82" i="10"/>
  <c r="N105" i="10"/>
  <c r="N45" i="10"/>
  <c r="P45" i="3"/>
  <c r="Q44" i="3"/>
  <c r="P84" i="3"/>
  <c r="P106" i="3"/>
  <c r="A17" i="6"/>
  <c r="F17" i="6" s="1"/>
  <c r="M45" i="13"/>
  <c r="M82" i="13"/>
  <c r="N44" i="13"/>
  <c r="M105" i="13"/>
  <c r="N45" i="11"/>
  <c r="N82" i="11"/>
  <c r="O44" i="11"/>
  <c r="N105" i="11"/>
  <c r="M82" i="4"/>
  <c r="M45" i="4"/>
  <c r="N44" i="4"/>
  <c r="M105" i="4"/>
  <c r="P33" i="7"/>
  <c r="R33" i="7" s="1"/>
  <c r="S33" i="7" s="1"/>
  <c r="L34" i="7"/>
  <c r="L107" i="5"/>
  <c r="L84" i="5"/>
  <c r="O82" i="8"/>
  <c r="O105" i="8"/>
  <c r="O45" i="8"/>
  <c r="P44" i="8"/>
  <c r="AC23" i="7"/>
  <c r="AD23" i="7" s="1"/>
  <c r="AE23" i="7" s="1"/>
  <c r="U24" i="7"/>
  <c r="N106" i="8"/>
  <c r="N83" i="8"/>
  <c r="L83" i="4"/>
  <c r="L106" i="4"/>
  <c r="M45" i="5"/>
  <c r="N44" i="5"/>
  <c r="M106" i="5"/>
  <c r="M83" i="5"/>
  <c r="N82" i="12"/>
  <c r="N45" i="12"/>
  <c r="O44" i="12"/>
  <c r="N105" i="12"/>
  <c r="M106" i="4" l="1"/>
  <c r="M83" i="4"/>
  <c r="O82" i="12"/>
  <c r="O45" i="12"/>
  <c r="P44" i="12"/>
  <c r="O105" i="12"/>
  <c r="M106" i="13"/>
  <c r="M83" i="13"/>
  <c r="N83" i="12"/>
  <c r="N106" i="12"/>
  <c r="O45" i="10"/>
  <c r="P44" i="10"/>
  <c r="O82" i="10"/>
  <c r="O105" i="10"/>
  <c r="O45" i="11"/>
  <c r="O82" i="11"/>
  <c r="P44" i="11"/>
  <c r="O105" i="11"/>
  <c r="AC24" i="7"/>
  <c r="AD24" i="7" s="1"/>
  <c r="AE24" i="7" s="1"/>
  <c r="U25" i="7"/>
  <c r="P34" i="7"/>
  <c r="R34" i="7" s="1"/>
  <c r="S34" i="7" s="1"/>
  <c r="L35" i="7"/>
  <c r="AJ22" i="7"/>
  <c r="M84" i="5"/>
  <c r="M107" i="5"/>
  <c r="N106" i="11"/>
  <c r="N83" i="11"/>
  <c r="Q84" i="3"/>
  <c r="Q45" i="3"/>
  <c r="R44" i="3"/>
  <c r="Q106" i="3"/>
  <c r="A18" i="6"/>
  <c r="F18" i="6" s="1"/>
  <c r="N83" i="5"/>
  <c r="N45" i="5"/>
  <c r="N106" i="5"/>
  <c r="O44" i="5"/>
  <c r="P105" i="8"/>
  <c r="P82" i="8"/>
  <c r="P45" i="8"/>
  <c r="Q44" i="8"/>
  <c r="P107" i="3"/>
  <c r="P85" i="3"/>
  <c r="B17" i="6"/>
  <c r="O106" i="8"/>
  <c r="O83" i="8"/>
  <c r="N82" i="4"/>
  <c r="O44" i="4"/>
  <c r="N45" i="4"/>
  <c r="N105" i="4"/>
  <c r="N45" i="13"/>
  <c r="N82" i="13"/>
  <c r="O44" i="13"/>
  <c r="N105" i="13"/>
  <c r="N83" i="10"/>
  <c r="N106" i="10"/>
  <c r="P83" i="8" l="1"/>
  <c r="P106" i="8"/>
  <c r="R84" i="3"/>
  <c r="R45" i="3"/>
  <c r="S44" i="3"/>
  <c r="R106" i="3"/>
  <c r="A19" i="6"/>
  <c r="F19" i="6" s="1"/>
  <c r="AJ23" i="7"/>
  <c r="O83" i="11"/>
  <c r="O106" i="11"/>
  <c r="N107" i="5"/>
  <c r="N84" i="5"/>
  <c r="Q82" i="8"/>
  <c r="R44" i="8"/>
  <c r="Q105" i="8"/>
  <c r="Q45" i="8"/>
  <c r="O45" i="4"/>
  <c r="O105" i="4"/>
  <c r="P44" i="4"/>
  <c r="O82" i="4"/>
  <c r="Q85" i="3"/>
  <c r="Q107" i="3"/>
  <c r="B18" i="6"/>
  <c r="P35" i="7"/>
  <c r="R35" i="7" s="1"/>
  <c r="S35" i="7" s="1"/>
  <c r="L36" i="7"/>
  <c r="N83" i="4"/>
  <c r="N106" i="4"/>
  <c r="O45" i="13"/>
  <c r="O82" i="13"/>
  <c r="P44" i="13"/>
  <c r="O105" i="13"/>
  <c r="O83" i="5"/>
  <c r="P44" i="5"/>
  <c r="O106" i="5"/>
  <c r="O45" i="5"/>
  <c r="P105" i="12"/>
  <c r="P82" i="12"/>
  <c r="P45" i="12"/>
  <c r="Q44" i="12"/>
  <c r="AC25" i="7"/>
  <c r="AD25" i="7" s="1"/>
  <c r="AE25" i="7" s="1"/>
  <c r="U26" i="7"/>
  <c r="P105" i="10"/>
  <c r="P45" i="10"/>
  <c r="Q44" i="10"/>
  <c r="P82" i="10"/>
  <c r="O83" i="12"/>
  <c r="O106" i="12"/>
  <c r="O83" i="10"/>
  <c r="O106" i="10"/>
  <c r="N83" i="13"/>
  <c r="N106" i="13"/>
  <c r="Q44" i="11"/>
  <c r="P82" i="11"/>
  <c r="P45" i="11"/>
  <c r="P105" i="11"/>
  <c r="P45" i="5" l="1"/>
  <c r="P106" i="5"/>
  <c r="Q44" i="5"/>
  <c r="P83" i="5"/>
  <c r="R44" i="12"/>
  <c r="Q105" i="12"/>
  <c r="Q82" i="12"/>
  <c r="Q45" i="12"/>
  <c r="P83" i="12"/>
  <c r="P106" i="12"/>
  <c r="P45" i="13"/>
  <c r="P82" i="13"/>
  <c r="Q44" i="13"/>
  <c r="P105" i="13"/>
  <c r="R82" i="8"/>
  <c r="R45" i="8"/>
  <c r="R105" i="8"/>
  <c r="S44" i="8"/>
  <c r="P83" i="11"/>
  <c r="P106" i="11"/>
  <c r="Q44" i="4"/>
  <c r="P82" i="4"/>
  <c r="P45" i="4"/>
  <c r="P105" i="4"/>
  <c r="AC26" i="7"/>
  <c r="AD26" i="7" s="1"/>
  <c r="AE26" i="7" s="1"/>
  <c r="U27" i="7"/>
  <c r="P36" i="7"/>
  <c r="R36" i="7" s="1"/>
  <c r="S36" i="7" s="1"/>
  <c r="L37" i="7"/>
  <c r="AJ24" i="7"/>
  <c r="Q45" i="11"/>
  <c r="Q82" i="11"/>
  <c r="R44" i="11"/>
  <c r="Q105" i="11"/>
  <c r="Q105" i="10"/>
  <c r="Q45" i="10"/>
  <c r="R44" i="10"/>
  <c r="Q82" i="10"/>
  <c r="O83" i="13"/>
  <c r="O106" i="13"/>
  <c r="S84" i="3"/>
  <c r="S45" i="3"/>
  <c r="T44" i="3"/>
  <c r="S106" i="3"/>
  <c r="A20" i="6"/>
  <c r="F20" i="6" s="1"/>
  <c r="R85" i="3"/>
  <c r="R107" i="3"/>
  <c r="B19" i="6"/>
  <c r="O84" i="5"/>
  <c r="O107" i="5"/>
  <c r="O83" i="4"/>
  <c r="O106" i="4"/>
  <c r="P83" i="10"/>
  <c r="P106" i="10"/>
  <c r="Q83" i="8"/>
  <c r="Q106" i="8"/>
  <c r="R105" i="11" l="1"/>
  <c r="R45" i="11"/>
  <c r="S44" i="11"/>
  <c r="R82" i="11"/>
  <c r="Q83" i="11"/>
  <c r="Q106" i="11"/>
  <c r="P106" i="4"/>
  <c r="P83" i="4"/>
  <c r="R83" i="8"/>
  <c r="R106" i="8"/>
  <c r="Q106" i="12"/>
  <c r="Q83" i="12"/>
  <c r="R105" i="10"/>
  <c r="R45" i="10"/>
  <c r="S44" i="10"/>
  <c r="R82" i="10"/>
  <c r="AJ25" i="7"/>
  <c r="Q45" i="4"/>
  <c r="Q105" i="4"/>
  <c r="R44" i="4"/>
  <c r="Q82" i="4"/>
  <c r="Q105" i="13"/>
  <c r="Q45" i="13"/>
  <c r="Q82" i="13"/>
  <c r="R44" i="13"/>
  <c r="S44" i="12"/>
  <c r="R105" i="12"/>
  <c r="R82" i="12"/>
  <c r="R45" i="12"/>
  <c r="Q106" i="10"/>
  <c r="Q83" i="10"/>
  <c r="P37" i="7"/>
  <c r="R37" i="7" s="1"/>
  <c r="S37" i="7" s="1"/>
  <c r="L38" i="7"/>
  <c r="T45" i="3"/>
  <c r="U44" i="3"/>
  <c r="T106" i="3"/>
  <c r="T84" i="3"/>
  <c r="A21" i="6"/>
  <c r="F21" i="6" s="1"/>
  <c r="P83" i="13"/>
  <c r="P106" i="13"/>
  <c r="Q83" i="5"/>
  <c r="Q106" i="5"/>
  <c r="Q45" i="5"/>
  <c r="R44" i="5"/>
  <c r="S85" i="3"/>
  <c r="S107" i="3"/>
  <c r="B20" i="6"/>
  <c r="AC27" i="7"/>
  <c r="AD27" i="7" s="1"/>
  <c r="AE27" i="7" s="1"/>
  <c r="U28" i="7"/>
  <c r="T44" i="8"/>
  <c r="S82" i="8"/>
  <c r="S105" i="8"/>
  <c r="S45" i="8"/>
  <c r="P84" i="5"/>
  <c r="P107" i="5"/>
  <c r="T45" i="8" l="1"/>
  <c r="U44" i="8"/>
  <c r="T82" i="8"/>
  <c r="T105" i="8"/>
  <c r="Q83" i="13"/>
  <c r="Q106" i="13"/>
  <c r="S105" i="10"/>
  <c r="S45" i="10"/>
  <c r="T44" i="10"/>
  <c r="S82" i="10"/>
  <c r="R106" i="12"/>
  <c r="R83" i="12"/>
  <c r="S83" i="8"/>
  <c r="S106" i="8"/>
  <c r="R106" i="10"/>
  <c r="R83" i="10"/>
  <c r="R106" i="5"/>
  <c r="S44" i="5"/>
  <c r="R83" i="5"/>
  <c r="R45" i="5"/>
  <c r="R45" i="4"/>
  <c r="R105" i="4"/>
  <c r="R82" i="4"/>
  <c r="S44" i="4"/>
  <c r="Q107" i="5"/>
  <c r="Q84" i="5"/>
  <c r="U106" i="3"/>
  <c r="U45" i="3"/>
  <c r="V44" i="3"/>
  <c r="U84" i="3"/>
  <c r="A22" i="6"/>
  <c r="F22" i="6" s="1"/>
  <c r="T85" i="3"/>
  <c r="T107" i="3"/>
  <c r="B21" i="6"/>
  <c r="S45" i="12"/>
  <c r="T44" i="12"/>
  <c r="S105" i="12"/>
  <c r="S82" i="12"/>
  <c r="Q83" i="4"/>
  <c r="Q106" i="4"/>
  <c r="T44" i="11"/>
  <c r="S105" i="11"/>
  <c r="S45" i="11"/>
  <c r="S82" i="11"/>
  <c r="AC28" i="7"/>
  <c r="AD28" i="7" s="1"/>
  <c r="AE28" i="7" s="1"/>
  <c r="U29" i="7"/>
  <c r="P38" i="7"/>
  <c r="R38" i="7" s="1"/>
  <c r="S38" i="7" s="1"/>
  <c r="L39" i="7"/>
  <c r="R105" i="13"/>
  <c r="R45" i="13"/>
  <c r="R82" i="13"/>
  <c r="S44" i="13"/>
  <c r="R83" i="11"/>
  <c r="R106" i="11"/>
  <c r="AJ26" i="7"/>
  <c r="P39" i="7" l="1"/>
  <c r="R39" i="7" s="1"/>
  <c r="S39" i="7" s="1"/>
  <c r="L40" i="7"/>
  <c r="S106" i="10"/>
  <c r="S83" i="10"/>
  <c r="AJ27" i="7"/>
  <c r="T44" i="4"/>
  <c r="S82" i="4"/>
  <c r="S105" i="4"/>
  <c r="S45" i="4"/>
  <c r="U30" i="7"/>
  <c r="AC29" i="7"/>
  <c r="AD29" i="7" s="1"/>
  <c r="AE29" i="7" s="1"/>
  <c r="R106" i="4"/>
  <c r="R83" i="4"/>
  <c r="R84" i="5"/>
  <c r="R107" i="5"/>
  <c r="V106" i="3"/>
  <c r="V84" i="3"/>
  <c r="V45" i="3"/>
  <c r="W44" i="3"/>
  <c r="A23" i="6"/>
  <c r="F23" i="6" s="1"/>
  <c r="T44" i="13"/>
  <c r="S105" i="13"/>
  <c r="S45" i="13"/>
  <c r="S82" i="13"/>
  <c r="T82" i="12"/>
  <c r="T45" i="12"/>
  <c r="U44" i="12"/>
  <c r="T105" i="12"/>
  <c r="S106" i="11"/>
  <c r="S83" i="11"/>
  <c r="S106" i="12"/>
  <c r="S83" i="12"/>
  <c r="U107" i="3"/>
  <c r="U85" i="3"/>
  <c r="B22" i="6"/>
  <c r="R106" i="13"/>
  <c r="R83" i="13"/>
  <c r="S106" i="5"/>
  <c r="S45" i="5"/>
  <c r="T44" i="5"/>
  <c r="S83" i="5"/>
  <c r="U105" i="8"/>
  <c r="U45" i="8"/>
  <c r="V44" i="8"/>
  <c r="U82" i="8"/>
  <c r="U44" i="11"/>
  <c r="T105" i="11"/>
  <c r="T82" i="11"/>
  <c r="T45" i="11"/>
  <c r="T82" i="10"/>
  <c r="T105" i="10"/>
  <c r="T45" i="10"/>
  <c r="U44" i="10"/>
  <c r="T83" i="8"/>
  <c r="T106" i="8"/>
  <c r="S107" i="5" l="1"/>
  <c r="S84" i="5"/>
  <c r="S106" i="13"/>
  <c r="S83" i="13"/>
  <c r="V44" i="11"/>
  <c r="U105" i="11"/>
  <c r="U82" i="11"/>
  <c r="U45" i="11"/>
  <c r="T45" i="4"/>
  <c r="T105" i="4"/>
  <c r="T82" i="4"/>
  <c r="U44" i="4"/>
  <c r="V44" i="10"/>
  <c r="U82" i="10"/>
  <c r="U105" i="10"/>
  <c r="U45" i="10"/>
  <c r="U44" i="13"/>
  <c r="T105" i="13"/>
  <c r="T82" i="13"/>
  <c r="T45" i="13"/>
  <c r="AJ28" i="7"/>
  <c r="V105" i="8"/>
  <c r="V45" i="8"/>
  <c r="W44" i="8"/>
  <c r="V82" i="8"/>
  <c r="U106" i="8"/>
  <c r="U83" i="8"/>
  <c r="U82" i="12"/>
  <c r="U45" i="12"/>
  <c r="V44" i="12"/>
  <c r="U105" i="12"/>
  <c r="X44" i="3"/>
  <c r="W106" i="3"/>
  <c r="W84" i="3"/>
  <c r="W45" i="3"/>
  <c r="A24" i="6"/>
  <c r="F24" i="6" s="1"/>
  <c r="T106" i="10"/>
  <c r="T83" i="10"/>
  <c r="T106" i="12"/>
  <c r="T83" i="12"/>
  <c r="V107" i="3"/>
  <c r="V85" i="3"/>
  <c r="B23" i="6"/>
  <c r="U31" i="7"/>
  <c r="AC30" i="7"/>
  <c r="AD30" i="7" s="1"/>
  <c r="AE30" i="7" s="1"/>
  <c r="T106" i="11"/>
  <c r="T83" i="11"/>
  <c r="S106" i="4"/>
  <c r="S83" i="4"/>
  <c r="P40" i="7"/>
  <c r="R40" i="7" s="1"/>
  <c r="S40" i="7" s="1"/>
  <c r="L41" i="7"/>
  <c r="P41" i="7" s="1"/>
  <c r="R41" i="7" s="1"/>
  <c r="S41" i="7" s="1"/>
  <c r="U44" i="5"/>
  <c r="T83" i="5"/>
  <c r="T45" i="5"/>
  <c r="T106" i="5"/>
  <c r="V106" i="8" l="1"/>
  <c r="V83" i="8"/>
  <c r="U106" i="11"/>
  <c r="U83" i="11"/>
  <c r="T107" i="5"/>
  <c r="T84" i="5"/>
  <c r="V82" i="12"/>
  <c r="V45" i="12"/>
  <c r="W44" i="12"/>
  <c r="V105" i="12"/>
  <c r="U83" i="10"/>
  <c r="U106" i="10"/>
  <c r="U83" i="12"/>
  <c r="U106" i="12"/>
  <c r="U45" i="5"/>
  <c r="V44" i="5"/>
  <c r="U106" i="5"/>
  <c r="U83" i="5"/>
  <c r="U32" i="7"/>
  <c r="AC31" i="7"/>
  <c r="AD31" i="7" s="1"/>
  <c r="AE31" i="7" s="1"/>
  <c r="AJ29" i="7"/>
  <c r="W44" i="10"/>
  <c r="V82" i="10"/>
  <c r="V105" i="10"/>
  <c r="V45" i="10"/>
  <c r="V45" i="11"/>
  <c r="V82" i="11"/>
  <c r="V105" i="11"/>
  <c r="W44" i="11"/>
  <c r="W107" i="3"/>
  <c r="W85" i="3"/>
  <c r="B24" i="6"/>
  <c r="T106" i="13"/>
  <c r="T83" i="13"/>
  <c r="U82" i="4"/>
  <c r="V44" i="4"/>
  <c r="U105" i="4"/>
  <c r="U45" i="4"/>
  <c r="X45" i="3"/>
  <c r="Y44" i="3"/>
  <c r="X84" i="3"/>
  <c r="X106" i="3"/>
  <c r="A25" i="6"/>
  <c r="F25" i="6" s="1"/>
  <c r="W105" i="8"/>
  <c r="W82" i="8"/>
  <c r="W45" i="8"/>
  <c r="X44" i="8"/>
  <c r="U45" i="13"/>
  <c r="U82" i="13"/>
  <c r="V44" i="13"/>
  <c r="U105" i="13"/>
  <c r="T83" i="4"/>
  <c r="T106" i="4"/>
  <c r="V83" i="5" l="1"/>
  <c r="V45" i="5"/>
  <c r="V106" i="5"/>
  <c r="W44" i="5"/>
  <c r="U106" i="4"/>
  <c r="U83" i="4"/>
  <c r="W45" i="10"/>
  <c r="X44" i="10"/>
  <c r="W82" i="10"/>
  <c r="W105" i="10"/>
  <c r="U84" i="5"/>
  <c r="U107" i="5"/>
  <c r="V83" i="12"/>
  <c r="V106" i="12"/>
  <c r="W45" i="11"/>
  <c r="W82" i="11"/>
  <c r="X44" i="11"/>
  <c r="W105" i="11"/>
  <c r="X107" i="3"/>
  <c r="X85" i="3"/>
  <c r="B25" i="6"/>
  <c r="W106" i="8"/>
  <c r="W83" i="8"/>
  <c r="V82" i="4"/>
  <c r="W44" i="4"/>
  <c r="V105" i="4"/>
  <c r="V45" i="4"/>
  <c r="AJ30" i="7"/>
  <c r="X82" i="8"/>
  <c r="X105" i="8"/>
  <c r="X45" i="8"/>
  <c r="Y44" i="8"/>
  <c r="V45" i="13"/>
  <c r="V82" i="13"/>
  <c r="W44" i="13"/>
  <c r="V105" i="13"/>
  <c r="V106" i="11"/>
  <c r="V83" i="11"/>
  <c r="U33" i="7"/>
  <c r="AC32" i="7"/>
  <c r="AD32" i="7" s="1"/>
  <c r="AE32" i="7" s="1"/>
  <c r="V83" i="10"/>
  <c r="V106" i="10"/>
  <c r="U106" i="13"/>
  <c r="U83" i="13"/>
  <c r="Y84" i="3"/>
  <c r="Y45" i="3"/>
  <c r="Z44" i="3"/>
  <c r="Y106" i="3"/>
  <c r="A26" i="6"/>
  <c r="F26" i="6" s="1"/>
  <c r="W82" i="12"/>
  <c r="W45" i="12"/>
  <c r="X44" i="12"/>
  <c r="W105" i="12"/>
  <c r="W45" i="4" l="1"/>
  <c r="W105" i="4"/>
  <c r="X44" i="4"/>
  <c r="W82" i="4"/>
  <c r="Z84" i="3"/>
  <c r="Z45" i="3"/>
  <c r="AA44" i="3"/>
  <c r="Z106" i="3"/>
  <c r="A27" i="6"/>
  <c r="F27" i="6" s="1"/>
  <c r="U34" i="7"/>
  <c r="AC33" i="7"/>
  <c r="AD33" i="7" s="1"/>
  <c r="AE33" i="7" s="1"/>
  <c r="X106" i="8"/>
  <c r="X83" i="8"/>
  <c r="X105" i="10"/>
  <c r="X45" i="10"/>
  <c r="Y44" i="10"/>
  <c r="X82" i="10"/>
  <c r="Y85" i="3"/>
  <c r="Y107" i="3"/>
  <c r="B26" i="6"/>
  <c r="W83" i="11"/>
  <c r="W106" i="11"/>
  <c r="W83" i="10"/>
  <c r="W106" i="10"/>
  <c r="V83" i="13"/>
  <c r="V106" i="13"/>
  <c r="X105" i="12"/>
  <c r="X82" i="12"/>
  <c r="X45" i="12"/>
  <c r="Y44" i="12"/>
  <c r="W83" i="12"/>
  <c r="W106" i="12"/>
  <c r="W45" i="13"/>
  <c r="W82" i="13"/>
  <c r="X44" i="13"/>
  <c r="W105" i="13"/>
  <c r="AJ31" i="7"/>
  <c r="W83" i="5"/>
  <c r="X44" i="5"/>
  <c r="W45" i="5"/>
  <c r="W106" i="5"/>
  <c r="V83" i="4"/>
  <c r="V106" i="4"/>
  <c r="V107" i="5"/>
  <c r="V84" i="5"/>
  <c r="Y82" i="8"/>
  <c r="Y105" i="8"/>
  <c r="Y45" i="8"/>
  <c r="Z44" i="8"/>
  <c r="Y44" i="11"/>
  <c r="X45" i="11"/>
  <c r="X105" i="11"/>
  <c r="X82" i="11"/>
  <c r="Y83" i="8" l="1"/>
  <c r="Y106" i="8"/>
  <c r="X45" i="5"/>
  <c r="X106" i="5"/>
  <c r="X83" i="5"/>
  <c r="Y44" i="5"/>
  <c r="Y105" i="10"/>
  <c r="Y45" i="10"/>
  <c r="Z44" i="10"/>
  <c r="Y82" i="10"/>
  <c r="X83" i="10"/>
  <c r="X106" i="10"/>
  <c r="AA84" i="3"/>
  <c r="AA45" i="3"/>
  <c r="AB44" i="3"/>
  <c r="AA106" i="3"/>
  <c r="A28" i="6"/>
  <c r="F28" i="6" s="1"/>
  <c r="W84" i="5"/>
  <c r="W107" i="5"/>
  <c r="Z44" i="12"/>
  <c r="Y105" i="12"/>
  <c r="Y82" i="12"/>
  <c r="Y45" i="12"/>
  <c r="Z85" i="3"/>
  <c r="Z107" i="3"/>
  <c r="B27" i="6"/>
  <c r="W83" i="13"/>
  <c r="W106" i="13"/>
  <c r="AJ32" i="7"/>
  <c r="X83" i="12"/>
  <c r="X106" i="12"/>
  <c r="X83" i="11"/>
  <c r="X106" i="11"/>
  <c r="X45" i="13"/>
  <c r="X82" i="13"/>
  <c r="Y44" i="13"/>
  <c r="X105" i="13"/>
  <c r="Y44" i="4"/>
  <c r="X82" i="4"/>
  <c r="X45" i="4"/>
  <c r="X105" i="4"/>
  <c r="Y45" i="11"/>
  <c r="Y82" i="11"/>
  <c r="Z44" i="11"/>
  <c r="Y105" i="11"/>
  <c r="Z82" i="8"/>
  <c r="AA44" i="8"/>
  <c r="Z45" i="8"/>
  <c r="Z105" i="8"/>
  <c r="AC34" i="7"/>
  <c r="AD34" i="7" s="1"/>
  <c r="AE34" i="7" s="1"/>
  <c r="U35" i="7"/>
  <c r="W83" i="4"/>
  <c r="W106" i="4"/>
  <c r="Z83" i="8" l="1"/>
  <c r="Z106" i="8"/>
  <c r="Y45" i="4"/>
  <c r="Y105" i="4"/>
  <c r="Z44" i="4"/>
  <c r="Y82" i="4"/>
  <c r="Y106" i="12"/>
  <c r="Y83" i="12"/>
  <c r="AB45" i="3"/>
  <c r="AC44" i="3"/>
  <c r="AB106" i="3"/>
  <c r="AB84" i="3"/>
  <c r="A29" i="6"/>
  <c r="F29" i="6" s="1"/>
  <c r="AB44" i="8"/>
  <c r="AA105" i="8"/>
  <c r="AA45" i="8"/>
  <c r="AA82" i="8"/>
  <c r="AA85" i="3"/>
  <c r="AA107" i="3"/>
  <c r="B28" i="6"/>
  <c r="Y83" i="5"/>
  <c r="Y106" i="5"/>
  <c r="Z44" i="5"/>
  <c r="Y45" i="5"/>
  <c r="X83" i="13"/>
  <c r="X106" i="13"/>
  <c r="X106" i="4"/>
  <c r="X83" i="4"/>
  <c r="Y106" i="10"/>
  <c r="Y83" i="10"/>
  <c r="Z105" i="11"/>
  <c r="Z45" i="11"/>
  <c r="Z82" i="11"/>
  <c r="AA44" i="11"/>
  <c r="Y105" i="13"/>
  <c r="Y45" i="13"/>
  <c r="Y82" i="13"/>
  <c r="Z44" i="13"/>
  <c r="AJ33" i="7"/>
  <c r="AC35" i="7"/>
  <c r="AD35" i="7" s="1"/>
  <c r="AE35" i="7" s="1"/>
  <c r="U36" i="7"/>
  <c r="AA44" i="12"/>
  <c r="Z105" i="12"/>
  <c r="Z82" i="12"/>
  <c r="Z45" i="12"/>
  <c r="X84" i="5"/>
  <c r="X107" i="5"/>
  <c r="Y106" i="11"/>
  <c r="Y83" i="11"/>
  <c r="Z105" i="10"/>
  <c r="Z45" i="10"/>
  <c r="AA44" i="10"/>
  <c r="Z82" i="10"/>
  <c r="AA83" i="8" l="1"/>
  <c r="AA106" i="8"/>
  <c r="AJ34" i="7"/>
  <c r="Z106" i="5"/>
  <c r="AA44" i="5"/>
  <c r="Z83" i="5"/>
  <c r="Z45" i="5"/>
  <c r="Z83" i="11"/>
  <c r="Z106" i="11"/>
  <c r="Y107" i="5"/>
  <c r="Y84" i="5"/>
  <c r="Z106" i="12"/>
  <c r="Z83" i="12"/>
  <c r="Z105" i="13"/>
  <c r="Z45" i="13"/>
  <c r="Z82" i="13"/>
  <c r="AA44" i="13"/>
  <c r="AB45" i="8"/>
  <c r="AB105" i="8"/>
  <c r="AC44" i="8"/>
  <c r="AB82" i="8"/>
  <c r="AA105" i="10"/>
  <c r="AA45" i="10"/>
  <c r="AB44" i="10"/>
  <c r="AA82" i="10"/>
  <c r="Z45" i="4"/>
  <c r="Z105" i="4"/>
  <c r="Z82" i="4"/>
  <c r="AA44" i="4"/>
  <c r="Z106" i="10"/>
  <c r="Z83" i="10"/>
  <c r="Y83" i="13"/>
  <c r="Y106" i="13"/>
  <c r="AA45" i="12"/>
  <c r="AB44" i="12"/>
  <c r="AA105" i="12"/>
  <c r="AA82" i="12"/>
  <c r="Y83" i="4"/>
  <c r="Y106" i="4"/>
  <c r="U37" i="7"/>
  <c r="AC36" i="7"/>
  <c r="AD36" i="7" s="1"/>
  <c r="AE36" i="7" s="1"/>
  <c r="AA105" i="11"/>
  <c r="AA45" i="11"/>
  <c r="AA82" i="11"/>
  <c r="AB44" i="11"/>
  <c r="AC106" i="3"/>
  <c r="AC45" i="3"/>
  <c r="AD44" i="3"/>
  <c r="AC84" i="3"/>
  <c r="A30" i="6"/>
  <c r="F30" i="6" s="1"/>
  <c r="AB85" i="3"/>
  <c r="AB107" i="3"/>
  <c r="B29" i="6"/>
  <c r="AA106" i="10" l="1"/>
  <c r="AA83" i="10"/>
  <c r="Z106" i="13"/>
  <c r="Z83" i="13"/>
  <c r="Z84" i="5"/>
  <c r="Z107" i="5"/>
  <c r="AC44" i="11"/>
  <c r="AB45" i="11"/>
  <c r="AB82" i="11"/>
  <c r="AB105" i="11"/>
  <c r="AB44" i="4"/>
  <c r="AA82" i="4"/>
  <c r="AA105" i="4"/>
  <c r="AA45" i="4"/>
  <c r="AA106" i="5"/>
  <c r="AA45" i="5"/>
  <c r="AB44" i="5"/>
  <c r="AA83" i="5"/>
  <c r="AC37" i="7"/>
  <c r="AD37" i="7" s="1"/>
  <c r="AE37" i="7" s="1"/>
  <c r="U38" i="7"/>
  <c r="AC105" i="8"/>
  <c r="AC45" i="8"/>
  <c r="AD44" i="8"/>
  <c r="AC82" i="8"/>
  <c r="AA106" i="11"/>
  <c r="AA83" i="11"/>
  <c r="AB82" i="12"/>
  <c r="AB45" i="12"/>
  <c r="AC44" i="12"/>
  <c r="AB105" i="12"/>
  <c r="AA106" i="12"/>
  <c r="AA83" i="12"/>
  <c r="Z106" i="4"/>
  <c r="Z83" i="4"/>
  <c r="AB106" i="8"/>
  <c r="AB83" i="8"/>
  <c r="AJ35" i="7"/>
  <c r="AC107" i="3"/>
  <c r="AC85" i="3"/>
  <c r="B30" i="6"/>
  <c r="AB44" i="13"/>
  <c r="AA105" i="13"/>
  <c r="AA45" i="13"/>
  <c r="AA82" i="13"/>
  <c r="AD106" i="3"/>
  <c r="AD84" i="3"/>
  <c r="AD45" i="3"/>
  <c r="AE44" i="3"/>
  <c r="A31" i="6"/>
  <c r="F31" i="6" s="1"/>
  <c r="AB82" i="10"/>
  <c r="AB105" i="10"/>
  <c r="AB45" i="10"/>
  <c r="AC44" i="10"/>
  <c r="AD107" i="3" l="1"/>
  <c r="AD85" i="3"/>
  <c r="B31" i="6"/>
  <c r="AA107" i="5"/>
  <c r="AA84" i="5"/>
  <c r="AB106" i="11"/>
  <c r="AB83" i="11"/>
  <c r="AD105" i="8"/>
  <c r="AD45" i="8"/>
  <c r="AE44" i="8"/>
  <c r="AD82" i="8"/>
  <c r="AD44" i="11"/>
  <c r="AC105" i="11"/>
  <c r="AC45" i="11"/>
  <c r="AC82" i="11"/>
  <c r="AC83" i="8"/>
  <c r="AC106" i="8"/>
  <c r="AD44" i="10"/>
  <c r="AC82" i="10"/>
  <c r="AC105" i="10"/>
  <c r="AC45" i="10"/>
  <c r="AA106" i="4"/>
  <c r="AA83" i="4"/>
  <c r="AB106" i="10"/>
  <c r="AB83" i="10"/>
  <c r="AJ36" i="7"/>
  <c r="AC82" i="12"/>
  <c r="AC45" i="12"/>
  <c r="AD44" i="12"/>
  <c r="AC105" i="12"/>
  <c r="AC44" i="13"/>
  <c r="AB105" i="13"/>
  <c r="AB82" i="13"/>
  <c r="AB45" i="13"/>
  <c r="AF44" i="3"/>
  <c r="AE106" i="3"/>
  <c r="AE84" i="3"/>
  <c r="AE45" i="3"/>
  <c r="A32" i="6"/>
  <c r="F32" i="6" s="1"/>
  <c r="AA106" i="13"/>
  <c r="AA83" i="13"/>
  <c r="AB106" i="12"/>
  <c r="AB83" i="12"/>
  <c r="AC38" i="7"/>
  <c r="AD38" i="7" s="1"/>
  <c r="AE38" i="7" s="1"/>
  <c r="U39" i="7"/>
  <c r="AB45" i="4"/>
  <c r="AB105" i="4"/>
  <c r="AB82" i="4"/>
  <c r="AC44" i="4"/>
  <c r="AC44" i="5"/>
  <c r="AB83" i="5"/>
  <c r="AB45" i="5"/>
  <c r="AB106" i="5"/>
  <c r="AC45" i="13" l="1"/>
  <c r="AC82" i="13"/>
  <c r="AD44" i="13"/>
  <c r="AC105" i="13"/>
  <c r="AB83" i="4"/>
  <c r="AB106" i="4"/>
  <c r="AE107" i="3"/>
  <c r="AE85" i="3"/>
  <c r="B32" i="6"/>
  <c r="AC83" i="11"/>
  <c r="AC106" i="11"/>
  <c r="U40" i="7"/>
  <c r="AC39" i="7"/>
  <c r="AD39" i="7" s="1"/>
  <c r="AE39" i="7" s="1"/>
  <c r="AD82" i="12"/>
  <c r="AD45" i="12"/>
  <c r="AE44" i="12"/>
  <c r="AD105" i="12"/>
  <c r="AB107" i="5"/>
  <c r="AB84" i="5"/>
  <c r="AC83" i="12"/>
  <c r="AC106" i="12"/>
  <c r="AC83" i="10"/>
  <c r="AC106" i="10"/>
  <c r="AF45" i="3"/>
  <c r="AG44" i="3"/>
  <c r="AF84" i="3"/>
  <c r="AF106" i="3"/>
  <c r="A33" i="6"/>
  <c r="F33" i="6" s="1"/>
  <c r="F36" i="6" s="1"/>
  <c r="AC82" i="4"/>
  <c r="AD44" i="4"/>
  <c r="AC105" i="4"/>
  <c r="AC45" i="4"/>
  <c r="AD45" i="11"/>
  <c r="AD82" i="11"/>
  <c r="AD105" i="11"/>
  <c r="AE44" i="11"/>
  <c r="AC45" i="5"/>
  <c r="AD44" i="5"/>
  <c r="AC106" i="5"/>
  <c r="AC83" i="5"/>
  <c r="AB106" i="13"/>
  <c r="AB83" i="13"/>
  <c r="AJ37" i="7"/>
  <c r="AE44" i="10"/>
  <c r="AD82" i="10"/>
  <c r="AD105" i="10"/>
  <c r="AD45" i="10"/>
  <c r="AE105" i="8"/>
  <c r="AE45" i="8"/>
  <c r="AF44" i="8"/>
  <c r="AE82" i="8"/>
  <c r="AD106" i="8"/>
  <c r="AD83" i="8"/>
  <c r="AE45" i="11" l="1"/>
  <c r="AE82" i="11"/>
  <c r="AF44" i="11"/>
  <c r="AE105" i="11"/>
  <c r="AF105" i="8"/>
  <c r="AF45" i="8"/>
  <c r="AG44" i="8"/>
  <c r="AF82" i="8"/>
  <c r="AF107" i="3"/>
  <c r="AF85" i="3"/>
  <c r="B33" i="6"/>
  <c r="AE82" i="12"/>
  <c r="AE45" i="12"/>
  <c r="AF44" i="12"/>
  <c r="AE105" i="12"/>
  <c r="AD83" i="12"/>
  <c r="AD106" i="12"/>
  <c r="AD83" i="10"/>
  <c r="AD106" i="10"/>
  <c r="AD83" i="5"/>
  <c r="AD45" i="5"/>
  <c r="AD106" i="5"/>
  <c r="AE44" i="5"/>
  <c r="AD82" i="4"/>
  <c r="AE44" i="4"/>
  <c r="AD105" i="4"/>
  <c r="AD45" i="4"/>
  <c r="AC106" i="4"/>
  <c r="AC83" i="4"/>
  <c r="AE45" i="10"/>
  <c r="AF44" i="10"/>
  <c r="AE82" i="10"/>
  <c r="AE105" i="10"/>
  <c r="AC84" i="5"/>
  <c r="AC107" i="5"/>
  <c r="E18" i="7"/>
  <c r="E15" i="7"/>
  <c r="E12" i="7"/>
  <c r="E17" i="7"/>
  <c r="E19" i="7"/>
  <c r="E14" i="7"/>
  <c r="E11" i="7"/>
  <c r="E22" i="7"/>
  <c r="E13" i="7"/>
  <c r="E16" i="7"/>
  <c r="E21" i="7"/>
  <c r="E20" i="7"/>
  <c r="B66" i="8"/>
  <c r="B50" i="8"/>
  <c r="B76" i="8" s="1"/>
  <c r="B52" i="8"/>
  <c r="E29" i="7"/>
  <c r="E27" i="7"/>
  <c r="E9" i="7"/>
  <c r="E28" i="7"/>
  <c r="E25" i="7"/>
  <c r="E26" i="7"/>
  <c r="E23" i="7"/>
  <c r="E31" i="7"/>
  <c r="E30" i="7"/>
  <c r="E24" i="7"/>
  <c r="E32" i="7"/>
  <c r="E10" i="7"/>
  <c r="E33" i="7"/>
  <c r="E34" i="7"/>
  <c r="E35" i="7"/>
  <c r="E36" i="7"/>
  <c r="E37" i="7"/>
  <c r="E38" i="7"/>
  <c r="E39" i="7"/>
  <c r="E40" i="7"/>
  <c r="E41" i="7"/>
  <c r="AC40" i="7"/>
  <c r="AD40" i="7" s="1"/>
  <c r="AE40" i="7" s="1"/>
  <c r="U41" i="7"/>
  <c r="AC41" i="7" s="1"/>
  <c r="AD41" i="7" s="1"/>
  <c r="AE41" i="7" s="1"/>
  <c r="AJ38" i="7"/>
  <c r="AD45" i="13"/>
  <c r="AD82" i="13"/>
  <c r="AE44" i="13"/>
  <c r="AD105" i="13"/>
  <c r="AE106" i="8"/>
  <c r="AE83" i="8"/>
  <c r="AD106" i="11"/>
  <c r="AD83" i="11"/>
  <c r="AG84" i="3"/>
  <c r="AG45" i="3"/>
  <c r="AG106" i="3"/>
  <c r="A34" i="6"/>
  <c r="F34" i="6" s="1"/>
  <c r="AC106" i="13"/>
  <c r="AC83" i="13"/>
  <c r="G19" i="7" l="1"/>
  <c r="H19" i="7" s="1"/>
  <c r="AH19" i="7" s="1"/>
  <c r="AF19" i="7"/>
  <c r="AM19" i="7" s="1"/>
  <c r="G41" i="7"/>
  <c r="H41" i="7" s="1"/>
  <c r="AH41" i="7" s="1"/>
  <c r="AF41" i="7"/>
  <c r="AF45" i="7" s="1"/>
  <c r="G33" i="7"/>
  <c r="H33" i="7" s="1"/>
  <c r="AH33" i="7" s="1"/>
  <c r="AF33" i="7"/>
  <c r="AM33" i="7" s="1"/>
  <c r="G25" i="7"/>
  <c r="H25" i="7" s="1"/>
  <c r="AH25" i="7" s="1"/>
  <c r="AF25" i="7"/>
  <c r="AM25" i="7" s="1"/>
  <c r="AF20" i="7"/>
  <c r="AM20" i="7" s="1"/>
  <c r="G20" i="7"/>
  <c r="H20" i="7" s="1"/>
  <c r="AH20" i="7" s="1"/>
  <c r="G17" i="7"/>
  <c r="H17" i="7" s="1"/>
  <c r="AH17" i="7" s="1"/>
  <c r="AF17" i="7"/>
  <c r="AM17" i="7" s="1"/>
  <c r="AF105" i="10"/>
  <c r="AF45" i="10"/>
  <c r="AG44" i="10"/>
  <c r="AF82" i="10"/>
  <c r="AE83" i="5"/>
  <c r="AF44" i="5"/>
  <c r="AE106" i="5"/>
  <c r="AE45" i="5"/>
  <c r="AG82" i="8"/>
  <c r="AG105" i="8"/>
  <c r="AG45" i="8"/>
  <c r="G35" i="7"/>
  <c r="H35" i="7" s="1"/>
  <c r="AH35" i="7" s="1"/>
  <c r="AF35" i="7"/>
  <c r="AM35" i="7" s="1"/>
  <c r="AE45" i="13"/>
  <c r="AE82" i="13"/>
  <c r="AF44" i="13"/>
  <c r="AE105" i="13"/>
  <c r="G10" i="7"/>
  <c r="H10" i="7" s="1"/>
  <c r="AH10" i="7" s="1"/>
  <c r="D63" i="10" s="1"/>
  <c r="D43" i="10" s="1"/>
  <c r="AF10" i="7"/>
  <c r="AM10" i="7" s="1"/>
  <c r="G28" i="7"/>
  <c r="H28" i="7" s="1"/>
  <c r="AH28" i="7" s="1"/>
  <c r="AF28" i="7"/>
  <c r="AM28" i="7" s="1"/>
  <c r="G21" i="7"/>
  <c r="H21" i="7" s="1"/>
  <c r="AH21" i="7" s="1"/>
  <c r="AF21" i="7"/>
  <c r="AM21" i="7" s="1"/>
  <c r="AF12" i="7"/>
  <c r="AM12" i="7" s="1"/>
  <c r="G12" i="7"/>
  <c r="H12" i="7" s="1"/>
  <c r="AH12" i="7" s="1"/>
  <c r="AE83" i="10"/>
  <c r="AE106" i="10"/>
  <c r="AF105" i="12"/>
  <c r="AF82" i="12"/>
  <c r="AF45" i="12"/>
  <c r="AG44" i="12"/>
  <c r="AF106" i="8"/>
  <c r="AF83" i="8"/>
  <c r="G31" i="7"/>
  <c r="H31" i="7" s="1"/>
  <c r="AH31" i="7" s="1"/>
  <c r="AF31" i="7"/>
  <c r="AM31" i="7" s="1"/>
  <c r="G40" i="7"/>
  <c r="H40" i="7" s="1"/>
  <c r="AH40" i="7" s="1"/>
  <c r="AF40" i="7"/>
  <c r="G39" i="7"/>
  <c r="H39" i="7" s="1"/>
  <c r="AH39" i="7" s="1"/>
  <c r="AF39" i="7"/>
  <c r="G16" i="7"/>
  <c r="H16" i="7" s="1"/>
  <c r="AH16" i="7" s="1"/>
  <c r="AF16" i="7"/>
  <c r="AM16" i="7" s="1"/>
  <c r="AF15" i="7"/>
  <c r="AM15" i="7" s="1"/>
  <c r="G15" i="7"/>
  <c r="H15" i="7" s="1"/>
  <c r="AH15" i="7" s="1"/>
  <c r="AD107" i="5"/>
  <c r="AD84" i="5"/>
  <c r="AE83" i="12"/>
  <c r="AE106" i="12"/>
  <c r="AJ39" i="7"/>
  <c r="G23" i="7"/>
  <c r="H23" i="7" s="1"/>
  <c r="AH23" i="7" s="1"/>
  <c r="AF23" i="7"/>
  <c r="AM23" i="7" s="1"/>
  <c r="G34" i="7"/>
  <c r="H34" i="7" s="1"/>
  <c r="AH34" i="7" s="1"/>
  <c r="AF34" i="7"/>
  <c r="AM34" i="7" s="1"/>
  <c r="AD83" i="13"/>
  <c r="AD106" i="13"/>
  <c r="G27" i="7"/>
  <c r="H27" i="7" s="1"/>
  <c r="AH27" i="7" s="1"/>
  <c r="AF27" i="7"/>
  <c r="AM27" i="7" s="1"/>
  <c r="G18" i="7"/>
  <c r="H18" i="7" s="1"/>
  <c r="AH18" i="7" s="1"/>
  <c r="AF18" i="7"/>
  <c r="AM18" i="7" s="1"/>
  <c r="G26" i="7"/>
  <c r="H26" i="7" s="1"/>
  <c r="AH26" i="7" s="1"/>
  <c r="AF26" i="7"/>
  <c r="AM26" i="7" s="1"/>
  <c r="AG85" i="3"/>
  <c r="AG107" i="3"/>
  <c r="B34" i="6"/>
  <c r="G32" i="7"/>
  <c r="H32" i="7" s="1"/>
  <c r="AH32" i="7" s="1"/>
  <c r="AF32" i="7"/>
  <c r="AM32" i="7" s="1"/>
  <c r="G9" i="7"/>
  <c r="H9" i="7" s="1"/>
  <c r="AH9" i="7" s="1"/>
  <c r="C63" i="10" s="1"/>
  <c r="AF9" i="7"/>
  <c r="AM9" i="7" s="1"/>
  <c r="G38" i="7"/>
  <c r="H38" i="7" s="1"/>
  <c r="AH38" i="7" s="1"/>
  <c r="AF38" i="7"/>
  <c r="AM38" i="7" s="1"/>
  <c r="G24" i="7"/>
  <c r="H24" i="7" s="1"/>
  <c r="AH24" i="7" s="1"/>
  <c r="AF24" i="7"/>
  <c r="AM24" i="7" s="1"/>
  <c r="AF13" i="7"/>
  <c r="AM13" i="7" s="1"/>
  <c r="G13" i="7"/>
  <c r="H13" i="7" s="1"/>
  <c r="AH13" i="7" s="1"/>
  <c r="G37" i="7"/>
  <c r="H37" i="7" s="1"/>
  <c r="AH37" i="7" s="1"/>
  <c r="AF37" i="7"/>
  <c r="AM37" i="7" s="1"/>
  <c r="G30" i="7"/>
  <c r="H30" i="7" s="1"/>
  <c r="AH30" i="7" s="1"/>
  <c r="AF30" i="7"/>
  <c r="AM30" i="7" s="1"/>
  <c r="G29" i="7"/>
  <c r="H29" i="7" s="1"/>
  <c r="AH29" i="7" s="1"/>
  <c r="AF29" i="7"/>
  <c r="AM29" i="7" s="1"/>
  <c r="G22" i="7"/>
  <c r="H22" i="7" s="1"/>
  <c r="AH22" i="7" s="1"/>
  <c r="AF22" i="7"/>
  <c r="AM22" i="7" s="1"/>
  <c r="AD83" i="4"/>
  <c r="AD106" i="4"/>
  <c r="AG44" i="11"/>
  <c r="AF45" i="11"/>
  <c r="AF82" i="11"/>
  <c r="AF105" i="11"/>
  <c r="G36" i="7"/>
  <c r="H36" i="7" s="1"/>
  <c r="AH36" i="7" s="1"/>
  <c r="AF36" i="7"/>
  <c r="AM36" i="7" s="1"/>
  <c r="AF11" i="7"/>
  <c r="AM11" i="7" s="1"/>
  <c r="G11" i="7"/>
  <c r="H11" i="7" s="1"/>
  <c r="AH11" i="7" s="1"/>
  <c r="AF14" i="7"/>
  <c r="AM14" i="7" s="1"/>
  <c r="G14" i="7"/>
  <c r="H14" i="7" s="1"/>
  <c r="AH14" i="7" s="1"/>
  <c r="AE45" i="4"/>
  <c r="AE105" i="4"/>
  <c r="AF44" i="4"/>
  <c r="AE82" i="4"/>
  <c r="AE83" i="11"/>
  <c r="AE106" i="11"/>
  <c r="B63" i="10" l="1"/>
  <c r="C43" i="10"/>
  <c r="AG83" i="8"/>
  <c r="AG106" i="8"/>
  <c r="AG105" i="10"/>
  <c r="AG45" i="10"/>
  <c r="AG82" i="10"/>
  <c r="AF83" i="10"/>
  <c r="AF106" i="10"/>
  <c r="AG44" i="4"/>
  <c r="AF82" i="4"/>
  <c r="AF45" i="4"/>
  <c r="AF105" i="4"/>
  <c r="AE84" i="5"/>
  <c r="AE107" i="5"/>
  <c r="AM39" i="7"/>
  <c r="AK39" i="7"/>
  <c r="AJ40" i="7"/>
  <c r="AF45" i="13"/>
  <c r="AF82" i="13"/>
  <c r="AG44" i="13"/>
  <c r="AF105" i="13"/>
  <c r="AE83" i="4"/>
  <c r="AE106" i="4"/>
  <c r="AG105" i="12"/>
  <c r="AG82" i="12"/>
  <c r="AG45" i="12"/>
  <c r="AF83" i="11"/>
  <c r="AF106" i="11"/>
  <c r="AF83" i="12"/>
  <c r="AF106" i="12"/>
  <c r="AE83" i="13"/>
  <c r="AE106" i="13"/>
  <c r="AF45" i="5"/>
  <c r="AF106" i="5"/>
  <c r="AG44" i="5"/>
  <c r="AF83" i="5"/>
  <c r="AG45" i="11"/>
  <c r="AG82" i="11"/>
  <c r="AG105" i="11"/>
  <c r="AG83" i="11" l="1"/>
  <c r="AG106" i="11"/>
  <c r="AG106" i="10"/>
  <c r="AG83" i="10"/>
  <c r="AG105" i="13"/>
  <c r="AG45" i="13"/>
  <c r="AG82" i="13"/>
  <c r="AG83" i="5"/>
  <c r="AG106" i="5"/>
  <c r="AG45" i="5"/>
  <c r="AF106" i="4"/>
  <c r="AF83" i="4"/>
  <c r="AG106" i="12"/>
  <c r="AG83" i="12"/>
  <c r="AF83" i="13"/>
  <c r="AF106" i="13"/>
  <c r="AF84" i="5"/>
  <c r="AF107" i="5"/>
  <c r="AM40" i="7"/>
  <c r="AJ41" i="7"/>
  <c r="AG45" i="4"/>
  <c r="AG105" i="4"/>
  <c r="AG82" i="4"/>
  <c r="N34" i="10"/>
  <c r="N36" i="10" s="1"/>
  <c r="N38" i="10" s="1"/>
  <c r="B76" i="10"/>
  <c r="M34" i="10" s="1"/>
  <c r="M36" i="10" s="1"/>
  <c r="M38" i="10" s="1"/>
  <c r="AG83" i="13" l="1"/>
  <c r="AG106" i="13"/>
  <c r="AM41" i="7"/>
  <c r="AM45" i="7" s="1"/>
  <c r="AJ45" i="7"/>
  <c r="AG83" i="4"/>
  <c r="AG106" i="4"/>
  <c r="AG107" i="5"/>
  <c r="AG84" i="5"/>
</calcChain>
</file>

<file path=xl/comments1.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W5" authorId="0" shapeId="0">
      <text>
        <r>
          <rPr>
            <sz val="12"/>
            <color indexed="81"/>
            <rFont val="Tahoma"/>
          </rPr>
          <t>To specifically reserve for Lavo's Wadd &amp; Parkway long term positions</t>
        </r>
      </text>
    </comment>
    <comment ref="Y5" authorId="0" shapeId="0">
      <text>
        <r>
          <rPr>
            <sz val="12"/>
            <color indexed="81"/>
            <rFont val="Tahoma"/>
          </rPr>
          <t>Oct 3/97 deal EF4175.  The term is Nov 97 to Oct 14.  Also related to Tarragon &amp; Morrison unwinds.</t>
        </r>
      </text>
    </comment>
    <comment ref="Z5" authorId="0" shapeId="0">
      <text>
        <r>
          <rPr>
            <sz val="12"/>
            <color indexed="81"/>
            <rFont val="Tahoma"/>
          </rPr>
          <t xml:space="preserve">Related to Humble Aquisition - June 29/98
</t>
        </r>
      </text>
    </comment>
    <comment ref="AA5" authorId="0" shapeId="0">
      <text>
        <r>
          <rPr>
            <sz val="12"/>
            <color indexed="81"/>
            <rFont val="Tahoma"/>
          </rPr>
          <t>Oct 2/98 deal EP6868 &amp; EP6856.  The term is Nov 98 to Oct 99.  We agree to Diversions</t>
        </r>
      </text>
    </comment>
    <comment ref="AB5" authorId="0" shapeId="0">
      <text>
        <r>
          <rPr>
            <sz val="12"/>
            <color indexed="81"/>
            <rFont val="Tahoma"/>
          </rPr>
          <t>Jan 28/98 EI4358 deal. Liquids deal.  The term is
 Nov 99 to Oct 08.</t>
        </r>
      </text>
    </comment>
    <comment ref="AJ5" authorId="0" shapeId="0">
      <text>
        <r>
          <rPr>
            <sz val="12"/>
            <color indexed="81"/>
            <rFont val="Tahoma"/>
          </rPr>
          <t>May 18/98 &amp; Aug 12/98 - To reserve for Geof's Nov 98 - Mar 99 Storage Positions</t>
        </r>
      </text>
    </comment>
  </commentList>
</comments>
</file>

<file path=xl/comments2.xml><?xml version="1.0" encoding="utf-8"?>
<comments xmlns="http://schemas.openxmlformats.org/spreadsheetml/2006/main">
  <authors>
    <author>A satisfied Microsoft Office user</author>
  </authors>
  <commentList>
    <comment ref="C7" authorId="0" shapeId="0">
      <text>
        <r>
          <rPr>
            <sz val="12"/>
            <color indexed="81"/>
            <rFont val="Tahoma"/>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List>
</comments>
</file>

<file path=xl/sharedStrings.xml><?xml version="1.0" encoding="utf-8"?>
<sst xmlns="http://schemas.openxmlformats.org/spreadsheetml/2006/main" count="2139" uniqueCount="437">
  <si>
    <t>ENRON CAPITAL AND TRADE RESOUCES</t>
  </si>
  <si>
    <t>DAILY POSITION STATEMENT</t>
  </si>
  <si>
    <t xml:space="preserve">                                                                                            </t>
  </si>
  <si>
    <t>Approval:</t>
  </si>
  <si>
    <t>RISK BOOKS</t>
  </si>
  <si>
    <t>TOTAL</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</si>
  <si>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</si>
  <si>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</si>
  <si>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</si>
  <si>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</si>
  <si>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</si>
  <si>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</si>
  <si>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</si>
  <si>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</si>
  <si>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</si>
  <si>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</si>
  <si>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</si>
  <si>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</si>
  <si>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</si>
  <si>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</si>
  <si>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</si>
  <si>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</si>
  <si>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</si>
  <si>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t xml:space="preserve">      LTD Gross Recognized Balance</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</si>
  <si>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</si>
  <si>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</si>
  <si>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</si>
  <si>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Credit Reserve:</t>
  </si>
  <si>
    <t xml:space="preserve">         Change in New Deals</t>
  </si>
  <si>
    <t>Barret deal - to Houston</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</si>
  <si>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</si>
  <si>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</si>
  <si>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</si>
  <si>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</si>
  <si>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</si>
  <si>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</si>
  <si>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</si>
  <si>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</si>
  <si>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</si>
  <si>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</si>
  <si>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</si>
  <si>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</si>
  <si>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Translation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</si>
  <si>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</si>
  <si>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</si>
  <si>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</si>
  <si>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</si>
  <si>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</si>
  <si>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</si>
  <si>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Gross Recognized Balance</t>
  </si>
  <si>
    <t xml:space="preserve">     Prudence </t>
  </si>
  <si>
    <t xml:space="preserve">     Gross Recognized Balance with Trans Shift in USD</t>
  </si>
  <si>
    <t>Income (Loss) from Today's....</t>
  </si>
  <si>
    <t xml:space="preserve">     Originated Transactions </t>
  </si>
  <si>
    <t xml:space="preserve">     Income (Loss) with Translation Shift in US Dollars</t>
  </si>
  <si>
    <t xml:space="preserve">     Income (Loss) Without Trans. Shift in US Dollars</t>
  </si>
  <si>
    <t xml:space="preserve">  </t>
  </si>
  <si>
    <t xml:space="preserve">   LTD Gross recognized as of prior day</t>
  </si>
  <si>
    <t xml:space="preserve">   Prior Day Origination</t>
  </si>
  <si>
    <t xml:space="preserve">   Prior Day Hedge Management</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</si>
  <si>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</si>
  <si>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</si>
  <si>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</si>
  <si>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</si>
  <si>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</si>
  <si>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</si>
  <si>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</si>
  <si>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</si>
  <si>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</si>
  <si>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</si>
  <si>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</si>
  <si>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</si>
  <si>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Roll Forward Schedule</t>
  </si>
  <si>
    <t>Book:</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</si>
  <si>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</si>
  <si>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</si>
  <si>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</si>
  <si>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</si>
  <si>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</si>
  <si>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</si>
  <si>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</si>
  <si>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</si>
  <si>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</si>
  <si>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</si>
  <si>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</si>
  <si>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</si>
  <si>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</si>
  <si>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</si>
  <si>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</si>
  <si>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</si>
  <si>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</si>
  <si>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</si>
  <si>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</si>
  <si>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</si>
  <si>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</si>
  <si>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</si>
  <si>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</si>
  <si>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</si>
  <si>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</si>
  <si>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</si>
  <si>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</si>
  <si>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</si>
  <si>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</si>
  <si>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</si>
  <si>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</si>
  <si>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</si>
  <si>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</si>
  <si>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</si>
  <si>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</si>
  <si>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</si>
  <si>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</si>
  <si>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</si>
  <si>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</si>
  <si>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</si>
  <si>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</si>
  <si>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</si>
  <si>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</si>
  <si>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</si>
  <si>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</si>
  <si>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</si>
  <si>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</si>
  <si>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</si>
  <si>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</si>
  <si>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</si>
  <si>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</si>
  <si>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</si>
  <si>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</si>
  <si>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</si>
  <si>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</si>
  <si>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</si>
  <si>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</si>
  <si>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</si>
  <si>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</si>
  <si>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</si>
  <si>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</si>
  <si>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</si>
  <si>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</si>
  <si>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</si>
  <si>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</si>
  <si>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</si>
  <si>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</si>
  <si>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</si>
  <si>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</si>
  <si>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</si>
  <si>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</si>
  <si>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</si>
  <si>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</si>
  <si>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</si>
  <si>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</si>
  <si>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</si>
  <si>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</si>
  <si>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</si>
  <si>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</si>
  <si>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</si>
  <si>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</si>
  <si>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</si>
  <si>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</si>
  <si>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</si>
  <si>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</si>
  <si>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</si>
  <si>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</si>
  <si>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</si>
  <si>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</si>
  <si>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</si>
  <si>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</si>
  <si>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</si>
  <si>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</si>
  <si>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</si>
  <si>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</si>
  <si>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</si>
  <si>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</si>
  <si>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</si>
  <si>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</si>
  <si>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</si>
  <si>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</si>
  <si>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</si>
  <si>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</si>
  <si>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</si>
  <si>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</si>
  <si>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</si>
  <si>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</si>
  <si>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</si>
  <si>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</si>
  <si>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</si>
  <si>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</si>
  <si>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</si>
  <si>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</si>
  <si>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</si>
  <si>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</si>
  <si>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</si>
  <si>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</si>
  <si>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</si>
  <si>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</si>
  <si>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</si>
  <si>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</si>
  <si>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</si>
  <si>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</si>
  <si>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</si>
  <si>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</si>
  <si>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</si>
  <si>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</si>
  <si>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</si>
  <si>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</si>
  <si>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</si>
  <si>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</si>
  <si>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</si>
  <si>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</si>
  <si>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</si>
  <si>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</si>
  <si>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</si>
  <si>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</si>
  <si>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</si>
  <si>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</si>
  <si>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</si>
  <si>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</si>
  <si>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</si>
  <si>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</si>
  <si>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</si>
  <si>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</si>
  <si>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</si>
  <si>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</si>
  <si>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</si>
  <si>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</si>
  <si>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</si>
  <si>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</si>
  <si>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</si>
  <si>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</si>
  <si>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</si>
  <si>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</si>
  <si>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</si>
  <si>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</si>
  <si>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</si>
  <si>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</si>
  <si>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</si>
  <si>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</si>
  <si>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</si>
  <si>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</si>
  <si>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</si>
  <si>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</si>
  <si>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</si>
  <si>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</si>
  <si>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</si>
  <si>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</si>
  <si>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</si>
  <si>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SCH C Adjust</t>
  </si>
  <si>
    <t>LTD Through 1995</t>
  </si>
  <si>
    <t>LTD Rho/Drift Adjustment through December 1996</t>
  </si>
  <si>
    <t>FX Adjustment - CNR Deal</t>
  </si>
  <si>
    <t>FX Swap</t>
  </si>
  <si>
    <t>1995 Adj: (1)Rho/drift reclass 344,142 (2) NXProm correction 572,282 (3) '95 P7 P&amp;L 1,356,433.</t>
  </si>
  <si>
    <t>Northern Border Hedge Unwind - see George Gilbert - approx  1160K USD</t>
  </si>
  <si>
    <t>Reverse Northern Border Hedge Unwind - see George Gilbert - approx  1160K USD</t>
  </si>
  <si>
    <t xml:space="preserve">     Current Month Spot Liquidations</t>
  </si>
  <si>
    <t>Change in Existing Deals</t>
  </si>
  <si>
    <t>Prior Month Bal</t>
  </si>
  <si>
    <t>Total Prudency Balance</t>
  </si>
  <si>
    <t>Broker Fees (Intra Month)</t>
  </si>
  <si>
    <t>EXCHANGE</t>
  </si>
  <si>
    <t>C-1</t>
  </si>
  <si>
    <t>LTD Through 1994</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</si>
  <si>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</si>
  <si>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</si>
  <si>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</si>
  <si>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</si>
  <si>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</si>
  <si>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</si>
  <si>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</si>
  <si>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</si>
  <si>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</si>
  <si>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</si>
  <si>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</si>
  <si>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</si>
  <si>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</si>
  <si>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</si>
  <si>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</si>
  <si>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</si>
  <si>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</si>
  <si>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</si>
  <si>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</si>
  <si>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</si>
  <si>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</si>
  <si>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</si>
  <si>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</si>
  <si>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</si>
  <si>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</si>
  <si>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</si>
  <si>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</si>
  <si>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</si>
  <si>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</si>
  <si>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</si>
  <si>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Storage</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</si>
  <si>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</si>
  <si>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</si>
  <si>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</si>
  <si>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</si>
  <si>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</si>
  <si>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</si>
  <si>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</si>
  <si>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</si>
  <si>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</si>
  <si>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</si>
  <si>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</si>
  <si>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</si>
  <si>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</si>
  <si>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</si>
  <si>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</si>
  <si>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</si>
  <si>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</si>
  <si>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</si>
  <si>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</si>
  <si>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</si>
  <si>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</si>
  <si>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</si>
  <si>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</si>
  <si>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</si>
  <si>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</si>
  <si>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</si>
  <si>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</si>
  <si>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</si>
  <si>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</si>
  <si>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</si>
  <si>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</si>
  <si>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TOTAL ORIGINATION</t>
  </si>
  <si>
    <t>Book Name Here</t>
  </si>
  <si>
    <t>Add'l Desc. Here</t>
  </si>
  <si>
    <t>LTD Rho/Drift Adjustment through December 1994</t>
  </si>
  <si>
    <t>Adj. Drift &amp; Rho-01/95</t>
  </si>
  <si>
    <t>Adj. Drift &amp; Rho-02/95</t>
  </si>
  <si>
    <t>Adj. Drift &amp; Rho-03/95</t>
  </si>
  <si>
    <t>Adj. Drift &amp; Rho-04/95</t>
  </si>
  <si>
    <t>Adj. Drift &amp; Rho-05/95</t>
  </si>
  <si>
    <t>Adj. Drift &amp; Rho-06/95</t>
  </si>
  <si>
    <t>Adj. Drift &amp; Rho-07/95</t>
  </si>
  <si>
    <t>Adj. Drift &amp; Rho-08/95</t>
  </si>
  <si>
    <t>Adj. Drift &amp; Rho-09/95</t>
  </si>
  <si>
    <t>Adj. Drift &amp; Rho-10/95</t>
  </si>
  <si>
    <t>Adj. Drift &amp; Rho-11/95</t>
  </si>
  <si>
    <t>Adj. Drift &amp; Rho-12/95</t>
  </si>
  <si>
    <t>Sch C Adjust</t>
  </si>
  <si>
    <t>Gas Daily</t>
  </si>
  <si>
    <t xml:space="preserve">     MTD Income (Loss) - U.S. Dollars</t>
  </si>
  <si>
    <t xml:space="preserve">     Gross Recognized Balance - U.S. Dollars</t>
  </si>
  <si>
    <t>Index</t>
  </si>
  <si>
    <t>FT - ONT - CEN</t>
  </si>
  <si>
    <t>Price</t>
  </si>
  <si>
    <t xml:space="preserve">     Total Income (Loss) - U.S. Dollars</t>
  </si>
  <si>
    <t>.</t>
  </si>
  <si>
    <t>98 Year End Bal:</t>
  </si>
  <si>
    <t>The number below should tie to the broker fee report received on the 1st day of the month</t>
  </si>
  <si>
    <t>Current Month Broker Fees</t>
  </si>
  <si>
    <t>Swaps</t>
  </si>
  <si>
    <t>Options</t>
  </si>
  <si>
    <t>Change in Prior Day</t>
  </si>
  <si>
    <t>Rho</t>
  </si>
  <si>
    <t>Liquidations</t>
  </si>
  <si>
    <t>Balance</t>
  </si>
  <si>
    <t>Broker Fees</t>
  </si>
  <si>
    <t xml:space="preserve">Longs </t>
  </si>
  <si>
    <t>Shorts</t>
  </si>
  <si>
    <t>Futures</t>
  </si>
  <si>
    <t>Net PV MMBTUs</t>
  </si>
  <si>
    <t>Change in Prudency</t>
  </si>
  <si>
    <t>Total Prudency</t>
  </si>
  <si>
    <t>PRUDENCY CHECK</t>
  </si>
  <si>
    <t>Adjusted Prior Day</t>
  </si>
  <si>
    <t>Prior Day - Input Sheet</t>
  </si>
  <si>
    <t>Prior Day Prudency</t>
  </si>
  <si>
    <t>Prior Day - Download</t>
  </si>
  <si>
    <t>G1P</t>
  </si>
  <si>
    <t>G1I</t>
  </si>
  <si>
    <t>G3M</t>
  </si>
  <si>
    <t>Curve Shift - Price</t>
  </si>
  <si>
    <t>Curve Shift - Basis</t>
  </si>
  <si>
    <t>Curve Shift - Currency</t>
  </si>
  <si>
    <t>FT-ONT-Central</t>
  </si>
  <si>
    <t>LIQUIDATIONS</t>
  </si>
  <si>
    <t>date</t>
  </si>
  <si>
    <t>amount</t>
  </si>
  <si>
    <t>risk book</t>
  </si>
  <si>
    <t>month</t>
  </si>
  <si>
    <t>Item #</t>
  </si>
  <si>
    <t>BROKER FEES</t>
  </si>
  <si>
    <t>Total broker fee adjustments</t>
  </si>
  <si>
    <t xml:space="preserve">         Prior Day New Deals</t>
  </si>
  <si>
    <t xml:space="preserve">   Zero Out-LTD Gross recognized as of prior day</t>
  </si>
  <si>
    <t xml:space="preserve">   Zero Out-Prior Day Origination</t>
  </si>
  <si>
    <t xml:space="preserve">   Zero Out-Prior Day Hedge Management</t>
  </si>
  <si>
    <t xml:space="preserve">         Zero Out-Prior Day Change in Price</t>
  </si>
  <si>
    <t xml:space="preserve">         Zero Out-Prior Day Change in Basis Price</t>
  </si>
  <si>
    <t xml:space="preserve">         Zero Out-Prior Day Change in Index Price</t>
  </si>
  <si>
    <t xml:space="preserve">         Zero Out-Prior Day Gamma</t>
  </si>
  <si>
    <t xml:space="preserve">         Zero Out-Prior Day Change in Implied Volatility</t>
  </si>
  <si>
    <t xml:space="preserve">         Zero Out-Prior Day Theta</t>
  </si>
  <si>
    <t xml:space="preserve">         Zero Out-Prior Day Change in Time</t>
  </si>
  <si>
    <t xml:space="preserve">         Zero Out-Prior Day  Broker Fees</t>
  </si>
  <si>
    <t xml:space="preserve">   Zero Out-Prior Day Hedge Management - Total</t>
  </si>
  <si>
    <t xml:space="preserve">   Zero Out-Prior Day Prudency</t>
  </si>
  <si>
    <t xml:space="preserve">   Zero Out-Prior Day Other</t>
  </si>
  <si>
    <t xml:space="preserve">         Zero Out-Prior Day New Deals</t>
  </si>
  <si>
    <t xml:space="preserve">         Zero Out-Prior Day Change in Foreign Currency</t>
  </si>
  <si>
    <t>Foreign Currency - FX Book</t>
  </si>
  <si>
    <t>Currency</t>
  </si>
  <si>
    <t>Input data from top pages</t>
  </si>
  <si>
    <t>Input data from Fx Model</t>
  </si>
  <si>
    <t>Legend:</t>
  </si>
  <si>
    <t>Enter Value of</t>
  </si>
  <si>
    <t>Deal Here</t>
  </si>
  <si>
    <t>POST ID</t>
  </si>
  <si>
    <t>DATE</t>
  </si>
  <si>
    <t>TEST</t>
  </si>
  <si>
    <t>Prior Day</t>
  </si>
  <si>
    <t>Net NPV</t>
  </si>
  <si>
    <t>Curve Shift</t>
  </si>
  <si>
    <t>Liquidation</t>
  </si>
  <si>
    <t>Adjustment</t>
  </si>
  <si>
    <t>Settlement Shift</t>
  </si>
  <si>
    <t>Price CS</t>
  </si>
  <si>
    <t>Basis CS</t>
  </si>
  <si>
    <t>Index CS</t>
  </si>
  <si>
    <t>Currency USD</t>
  </si>
  <si>
    <t>FX 2nd Order</t>
  </si>
  <si>
    <t xml:space="preserve">   </t>
  </si>
  <si>
    <t>SWAPS</t>
  </si>
  <si>
    <t>User ID:</t>
  </si>
  <si>
    <t>OTCOPTIONS</t>
  </si>
  <si>
    <t>Password:</t>
  </si>
  <si>
    <t>EXGOPTIONS</t>
  </si>
  <si>
    <t>Post Ids</t>
  </si>
  <si>
    <t>ACCRUED</t>
  </si>
  <si>
    <t>6/31/99 Ending spot</t>
  </si>
  <si>
    <t>Gross Recognized Balance</t>
  </si>
  <si>
    <t>Schedule E: Prior Period Liquidation Adjustments</t>
  </si>
  <si>
    <t>LTD Through December 31, 1999</t>
  </si>
  <si>
    <t>NH2645.1</t>
  </si>
  <si>
    <t>UtiliCorp</t>
  </si>
  <si>
    <t>Middle Market - Central</t>
  </si>
  <si>
    <t>Pollan</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</si>
</sst>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205" formatCode="_(&quot;$&quot;* #,##0_);_(&quot;$&quot;* \(#,##0\);_(&quot;$&quot;* &quot;-&quot;??_);_(@_)"/>
    <numFmt numFmtId="209" formatCode="&quot;$&quot;#,##0.000_);[Red]\(&quot;$&quot;#,##0.000\)"/>
    <numFmt numFmtId="210" formatCode="&quot;$&quot;#,##0.0000_);[Red]\(&quot;$&quot;#,##0.0000\)"/>
    <numFmt numFmtId="213" formatCode="#,##0.0000000000_);[Red]\(#,##0.0000000000\)"/>
    <numFmt numFmtId="218" formatCode="m/d"/>
    <numFmt numFmtId="220" formatCode="#,##0.00000_);\(#,##0.00000\)"/>
    <numFmt numFmtId="225" formatCode="&quot;$&quot;#,##0.000000_);\(&quot;$&quot;#,##0.000000\)"/>
    <numFmt numFmtId="226" formatCode="mmmm\ dd\,\ yyyy"/>
    <numFmt numFmtId="228" formatCode="d\-mmm\-yyyy"/>
    <numFmt numFmtId="229" formatCode="&quot;$&quot;#,##0"/>
  </numFmts>
  <fonts count="5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b/>
      <sz val="16"/>
      <name val="Times New Roman"/>
      <family val="1"/>
    </font>
    <font>
      <b/>
      <sz val="10"/>
      <color indexed="9"/>
      <name val="Times New Roman"/>
      <family val="1"/>
    </font>
    <font>
      <b/>
      <i/>
      <sz val="10"/>
      <color indexed="18"/>
      <name val="Times New Roman"/>
      <family val="1"/>
    </font>
    <font>
      <b/>
      <sz val="10"/>
      <color indexed="18"/>
      <name val="Times New Roman"/>
      <family val="1"/>
    </font>
    <font>
      <b/>
      <sz val="12"/>
      <color indexed="18"/>
      <name val="Times New Roman"/>
      <family val="1"/>
    </font>
    <font>
      <b/>
      <sz val="12"/>
      <color indexed="12"/>
      <name val="Times New Roman"/>
      <family val="1"/>
    </font>
    <font>
      <b/>
      <sz val="14"/>
      <color indexed="10"/>
      <name val="Times New Roman"/>
      <family val="1"/>
    </font>
    <font>
      <i/>
      <sz val="10"/>
      <name val="Times New Roman"/>
    </font>
    <font>
      <b/>
      <sz val="12"/>
      <name val="Times New Roman"/>
      <family val="1"/>
    </font>
    <font>
      <b/>
      <sz val="11"/>
      <name val="Times New Roman"/>
      <family val="1"/>
    </font>
    <font>
      <b/>
      <i/>
      <sz val="8"/>
      <name val="Times New Roman"/>
    </font>
    <font>
      <b/>
      <sz val="10"/>
      <color indexed="56"/>
      <name val="Arial"/>
      <family val="2"/>
    </font>
    <font>
      <b/>
      <sz val="12"/>
      <name val="Arial"/>
      <family val="2"/>
    </font>
  </fonts>
  <fills count="16">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18"/>
        <bgColor indexed="64"/>
      </patternFill>
    </fill>
    <fill>
      <patternFill patternType="solid">
        <fgColor indexed="15"/>
        <bgColor indexed="64"/>
      </patternFill>
    </fill>
    <fill>
      <patternFill patternType="solid">
        <fgColor indexed="40"/>
        <bgColor indexed="64"/>
      </patternFill>
    </fill>
    <fill>
      <patternFill patternType="solid">
        <fgColor indexed="44"/>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44" fontId="2" fillId="0" borderId="0" applyFont="0" applyFill="0" applyBorder="0" applyAlignment="0" applyProtection="0"/>
    <xf numFmtId="164" fontId="3" fillId="0" borderId="0"/>
  </cellStyleXfs>
  <cellXfs count="599">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5" fontId="5" fillId="5" borderId="5" xfId="0" applyNumberFormat="1" applyFont="1" applyFill="1" applyBorder="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5" fontId="17" fillId="0" borderId="5"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0" fontId="4" fillId="0" borderId="0" xfId="0" quotePrefix="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189" fontId="10" fillId="9" borderId="12" xfId="0" applyNumberFormat="1" applyFont="1" applyFill="1" applyBorder="1"/>
    <xf numFmtId="209" fontId="4" fillId="0" borderId="0" xfId="4" applyNumberFormat="1" applyFont="1" applyBorder="1" applyProtection="1"/>
    <xf numFmtId="210" fontId="0" fillId="0" borderId="0" xfId="0" applyNumberFormat="1"/>
    <xf numFmtId="218" fontId="4" fillId="0" borderId="0" xfId="4" applyNumberFormat="1" applyFont="1" applyAlignment="1">
      <alignment horizontal="center"/>
    </xf>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6" fontId="4" fillId="0" borderId="31" xfId="2"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64" fontId="17" fillId="0" borderId="0" xfId="4" applyFont="1" applyFill="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37" fontId="7" fillId="6" borderId="3" xfId="0" applyNumberFormat="1" applyFont="1" applyFill="1" applyBorder="1"/>
    <xf numFmtId="38" fontId="4" fillId="0" borderId="5" xfId="0" applyNumberFormat="1" applyFont="1" applyBorder="1" applyProtection="1"/>
    <xf numFmtId="38" fontId="4" fillId="0" borderId="0" xfId="0" applyNumberFormat="1" applyFont="1" applyFill="1" applyBorder="1" applyProtection="1"/>
    <xf numFmtId="38" fontId="4" fillId="0" borderId="0" xfId="0" applyNumberFormat="1" applyFont="1" applyBorder="1" applyProtection="1"/>
    <xf numFmtId="38" fontId="4" fillId="3" borderId="0" xfId="0" applyNumberFormat="1" applyFont="1" applyFill="1" applyBorder="1" applyProtection="1"/>
    <xf numFmtId="38" fontId="4" fillId="3" borderId="5" xfId="0" applyNumberFormat="1" applyFont="1" applyFill="1" applyBorder="1" applyProtection="1"/>
    <xf numFmtId="38" fontId="4" fillId="3" borderId="0" xfId="0" applyNumberFormat="1" applyFont="1" applyFill="1" applyProtection="1"/>
    <xf numFmtId="38" fontId="4" fillId="0" borderId="0" xfId="0" applyNumberFormat="1" applyFont="1" applyProtection="1"/>
    <xf numFmtId="38" fontId="4" fillId="0" borderId="5" xfId="0" applyNumberFormat="1" applyFont="1" applyFill="1" applyBorder="1" applyProtection="1"/>
    <xf numFmtId="38" fontId="4" fillId="0" borderId="0" xfId="0" applyNumberFormat="1" applyFont="1" applyFill="1" applyProtection="1"/>
    <xf numFmtId="38" fontId="5" fillId="0" borderId="0" xfId="0" applyNumberFormat="1" applyFont="1"/>
    <xf numFmtId="38" fontId="4" fillId="0" borderId="3" xfId="0" applyNumberFormat="1" applyFont="1" applyBorder="1" applyProtection="1"/>
    <xf numFmtId="38" fontId="4" fillId="3" borderId="3" xfId="0" applyNumberFormat="1" applyFont="1" applyFill="1" applyBorder="1" applyProtection="1"/>
    <xf numFmtId="38" fontId="4" fillId="3" borderId="5" xfId="0" applyNumberFormat="1" applyFont="1" applyFill="1" applyBorder="1"/>
    <xf numFmtId="6" fontId="10" fillId="0" borderId="0" xfId="0" applyNumberFormat="1" applyFont="1" applyBorder="1"/>
    <xf numFmtId="6" fontId="4" fillId="0" borderId="0" xfId="0" applyNumberFormat="1" applyFont="1" applyBorder="1"/>
    <xf numFmtId="0" fontId="43" fillId="0" borderId="0" xfId="0" applyFont="1" applyBorder="1"/>
    <xf numFmtId="38" fontId="44" fillId="12" borderId="0" xfId="0" applyNumberFormat="1" applyFont="1" applyFill="1" applyBorder="1" applyAlignment="1">
      <alignment horizontal="center"/>
    </xf>
    <xf numFmtId="0" fontId="4" fillId="12" borderId="0" xfId="0" applyFont="1" applyFill="1" applyBorder="1"/>
    <xf numFmtId="0" fontId="17" fillId="0" borderId="0" xfId="0" applyFont="1" applyFill="1" applyBorder="1"/>
    <xf numFmtId="0" fontId="0" fillId="0" borderId="0" xfId="0" applyBorder="1"/>
    <xf numFmtId="38" fontId="5" fillId="0" borderId="0" xfId="0" applyNumberFormat="1" applyFont="1" applyFill="1" applyBorder="1" applyAlignment="1">
      <alignment horizontal="center"/>
    </xf>
    <xf numFmtId="38" fontId="5" fillId="0" borderId="0" xfId="0" applyNumberFormat="1" applyFont="1" applyFill="1" applyBorder="1"/>
    <xf numFmtId="0" fontId="5" fillId="0" borderId="0" xfId="0" applyFont="1" applyBorder="1"/>
    <xf numFmtId="37" fontId="45" fillId="0" borderId="0" xfId="0" applyNumberFormat="1" applyFont="1" applyFill="1" applyBorder="1" applyAlignment="1">
      <alignment horizontal="left"/>
    </xf>
    <xf numFmtId="37" fontId="46" fillId="6" borderId="0" xfId="0" applyNumberFormat="1" applyFont="1" applyFill="1" applyBorder="1" applyAlignment="1">
      <alignment horizontal="center"/>
    </xf>
    <xf numFmtId="37" fontId="47" fillId="6" borderId="0" xfId="0" applyNumberFormat="1" applyFont="1" applyFill="1" applyBorder="1" applyAlignment="1">
      <alignment horizontal="left"/>
    </xf>
    <xf numFmtId="37" fontId="17" fillId="0" borderId="0" xfId="0" applyNumberFormat="1" applyFont="1" applyFill="1" applyBorder="1"/>
    <xf numFmtId="37" fontId="44" fillId="0" borderId="0" xfId="0" applyNumberFormat="1" applyFont="1" applyFill="1" applyBorder="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49" fillId="0" borderId="0" xfId="0" quotePrefix="1" applyFont="1" applyBorder="1" applyAlignment="1">
      <alignment horizontal="center"/>
    </xf>
    <xf numFmtId="1" fontId="4" fillId="0" borderId="0" xfId="0" applyNumberFormat="1" applyFont="1" applyBorder="1"/>
    <xf numFmtId="38" fontId="4" fillId="0" borderId="0" xfId="0" applyNumberFormat="1" applyFont="1" applyBorder="1"/>
    <xf numFmtId="38" fontId="5" fillId="0" borderId="0" xfId="0" applyNumberFormat="1" applyFont="1" applyBorder="1"/>
    <xf numFmtId="165" fontId="4" fillId="0" borderId="0" xfId="0" applyNumberFormat="1" applyFont="1" applyBorder="1"/>
    <xf numFmtId="40" fontId="5" fillId="0" borderId="0" xfId="0" applyNumberFormat="1" applyFont="1" applyBorder="1"/>
    <xf numFmtId="0" fontId="51" fillId="0" borderId="0" xfId="0" applyFont="1" applyBorder="1" applyAlignment="1">
      <alignment horizontal="centerContinuous"/>
    </xf>
    <xf numFmtId="0" fontId="1" fillId="0" borderId="0" xfId="0" applyFont="1" applyBorder="1" applyAlignment="1">
      <alignment horizontal="right"/>
    </xf>
    <xf numFmtId="15" fontId="52" fillId="6" borderId="64" xfId="0" applyNumberFormat="1" applyFont="1" applyFill="1" applyBorder="1" applyAlignment="1">
      <alignment horizontal="center"/>
    </xf>
    <xf numFmtId="6" fontId="4" fillId="0" borderId="0" xfId="0" applyNumberFormat="1" applyFont="1" applyAlignment="1">
      <alignment horizontal="center"/>
    </xf>
    <xf numFmtId="17" fontId="4" fillId="0" borderId="0" xfId="0" applyNumberFormat="1" applyFont="1" applyFill="1" applyAlignment="1">
      <alignment horizontal="center"/>
    </xf>
    <xf numFmtId="38" fontId="4" fillId="0" borderId="0" xfId="1" applyNumberFormat="1" applyFont="1" applyAlignment="1">
      <alignment horizontal="right"/>
    </xf>
    <xf numFmtId="15" fontId="8" fillId="0" borderId="0" xfId="0" applyNumberFormat="1" applyFont="1" applyAlignment="1">
      <alignment horizontal="center"/>
    </xf>
    <xf numFmtId="6" fontId="8" fillId="0" borderId="0" xfId="0" applyNumberFormat="1" applyFont="1" applyAlignment="1">
      <alignment horizontal="center"/>
    </xf>
    <xf numFmtId="0" fontId="8" fillId="0" borderId="0" xfId="0" applyFont="1" applyAlignment="1">
      <alignment horizontal="center"/>
    </xf>
    <xf numFmtId="17" fontId="8" fillId="0" borderId="0" xfId="0" applyNumberFormat="1" applyFont="1" applyAlignment="1">
      <alignment horizontal="center"/>
    </xf>
    <xf numFmtId="0" fontId="8" fillId="0" borderId="0" xfId="0" applyFont="1" applyFill="1" applyAlignment="1">
      <alignment horizontal="right"/>
    </xf>
    <xf numFmtId="6" fontId="4" fillId="0" borderId="0" xfId="2" applyNumberFormat="1" applyFont="1" applyAlignment="1">
      <alignment horizontal="center"/>
    </xf>
    <xf numFmtId="38" fontId="4" fillId="0" borderId="0" xfId="1" applyNumberFormat="1" applyFont="1" applyFill="1" applyAlignment="1">
      <alignment horizontal="left"/>
    </xf>
    <xf numFmtId="38" fontId="4" fillId="0" borderId="0" xfId="1" applyNumberFormat="1" applyFont="1" applyFill="1" applyAlignment="1">
      <alignment horizontal="right"/>
    </xf>
    <xf numFmtId="6" fontId="4" fillId="0" borderId="0" xfId="0" applyNumberFormat="1" applyFont="1" applyBorder="1" applyAlignment="1">
      <alignment horizontal="center"/>
    </xf>
    <xf numFmtId="15" fontId="53" fillId="0" borderId="0" xfId="0" applyNumberFormat="1" applyFont="1" applyFill="1" applyAlignment="1">
      <alignment horizontal="center"/>
    </xf>
    <xf numFmtId="15" fontId="50" fillId="0" borderId="0" xfId="0" applyNumberFormat="1" applyFont="1" applyAlignment="1">
      <alignment horizontal="center"/>
    </xf>
    <xf numFmtId="6" fontId="50" fillId="0" borderId="0" xfId="0" applyNumberFormat="1" applyFont="1" applyAlignment="1">
      <alignment horizontal="center"/>
    </xf>
    <xf numFmtId="15" fontId="50" fillId="0" borderId="0" xfId="0" applyNumberFormat="1" applyFont="1" applyFill="1" applyAlignment="1">
      <alignment horizontal="center"/>
    </xf>
    <xf numFmtId="15" fontId="0" fillId="0" borderId="0" xfId="0" applyNumberFormat="1" applyAlignment="1">
      <alignment horizontal="center"/>
    </xf>
    <xf numFmtId="6" fontId="0" fillId="0" borderId="0" xfId="0" applyNumberFormat="1" applyAlignment="1">
      <alignment horizontal="center"/>
    </xf>
    <xf numFmtId="17" fontId="0" fillId="0" borderId="0" xfId="0" applyNumberFormat="1" applyAlignment="1">
      <alignment horizontal="center"/>
    </xf>
    <xf numFmtId="0" fontId="0" fillId="0" borderId="0" xfId="0" applyAlignment="1">
      <alignment horizontal="right"/>
    </xf>
    <xf numFmtId="17" fontId="4" fillId="0" borderId="0" xfId="0" applyNumberFormat="1" applyFont="1" applyAlignment="1">
      <alignment horizontal="center"/>
    </xf>
    <xf numFmtId="15" fontId="5" fillId="0" borderId="0" xfId="0" applyNumberFormat="1" applyFont="1" applyAlignment="1">
      <alignment horizontal="center"/>
    </xf>
    <xf numFmtId="6" fontId="25" fillId="0" borderId="0" xfId="0" applyNumberFormat="1" applyFont="1" applyAlignment="1">
      <alignment horizontal="center"/>
    </xf>
    <xf numFmtId="6" fontId="17" fillId="0" borderId="0" xfId="0" applyNumberFormat="1" applyFont="1" applyFill="1" applyAlignment="1">
      <alignment horizontal="center"/>
    </xf>
    <xf numFmtId="38" fontId="4" fillId="0" borderId="0" xfId="1" applyNumberFormat="1" applyFont="1" applyFill="1" applyAlignment="1"/>
    <xf numFmtId="1" fontId="4" fillId="0" borderId="0" xfId="0" applyNumberFormat="1" applyFont="1" applyFill="1" applyBorder="1" applyAlignment="1">
      <alignment horizontal="center"/>
    </xf>
    <xf numFmtId="38" fontId="4" fillId="0" borderId="0" xfId="1" applyNumberFormat="1" applyFont="1" applyFill="1" applyBorder="1"/>
    <xf numFmtId="38" fontId="4" fillId="0" borderId="0" xfId="0" applyNumberFormat="1" applyFont="1" applyFill="1" applyBorder="1"/>
    <xf numFmtId="38" fontId="17" fillId="0" borderId="0" xfId="0" applyNumberFormat="1" applyFont="1" applyFill="1" applyBorder="1"/>
    <xf numFmtId="38" fontId="5" fillId="0" borderId="0" xfId="1" applyNumberFormat="1" applyFont="1" applyFill="1" applyBorder="1"/>
    <xf numFmtId="38" fontId="9" fillId="0" borderId="0" xfId="1" applyNumberFormat="1" applyFont="1" applyFill="1" applyBorder="1"/>
    <xf numFmtId="0" fontId="4" fillId="0" borderId="0" xfId="0" applyFont="1" applyFill="1" applyBorder="1" applyAlignment="1">
      <alignment horizontal="centerContinuous"/>
    </xf>
    <xf numFmtId="0" fontId="1" fillId="0" borderId="0" xfId="0" quotePrefix="1" applyFont="1" applyFill="1" applyBorder="1" applyAlignment="1">
      <alignment horizontal="left"/>
    </xf>
    <xf numFmtId="0" fontId="1" fillId="0" borderId="0" xfId="0" applyFont="1" applyFill="1" applyBorder="1"/>
    <xf numFmtId="0" fontId="2" fillId="0" borderId="0" xfId="0" applyFont="1" applyFill="1" applyBorder="1"/>
    <xf numFmtId="226" fontId="48" fillId="0" borderId="0" xfId="0" applyNumberFormat="1" applyFont="1" applyFill="1" applyBorder="1" applyAlignment="1">
      <alignment horizontal="left"/>
    </xf>
    <xf numFmtId="0" fontId="6" fillId="0" borderId="0" xfId="0" applyFont="1" applyBorder="1"/>
    <xf numFmtId="38" fontId="4" fillId="13" borderId="0" xfId="0" applyNumberFormat="1" applyFont="1" applyFill="1" applyBorder="1"/>
    <xf numFmtId="38" fontId="4" fillId="14" borderId="0" xfId="0" applyNumberFormat="1" applyFont="1" applyFill="1" applyBorder="1"/>
    <xf numFmtId="38" fontId="4" fillId="14" borderId="0" xfId="1" applyNumberFormat="1" applyFont="1" applyFill="1" applyBorder="1"/>
    <xf numFmtId="1" fontId="4" fillId="13" borderId="0" xfId="0" applyNumberFormat="1" applyFont="1" applyFill="1" applyBorder="1" applyAlignment="1">
      <alignment horizontal="center"/>
    </xf>
    <xf numFmtId="37" fontId="4" fillId="13" borderId="5" xfId="0" applyNumberFormat="1" applyFont="1" applyFill="1" applyBorder="1"/>
    <xf numFmtId="37" fontId="4" fillId="14" borderId="5" xfId="0" applyNumberFormat="1" applyFont="1" applyFill="1" applyBorder="1"/>
    <xf numFmtId="37" fontId="5" fillId="0" borderId="56" xfId="0" applyNumberFormat="1" applyFont="1" applyBorder="1"/>
    <xf numFmtId="37" fontId="5" fillId="0" borderId="65" xfId="0" applyNumberFormat="1" applyFont="1" applyBorder="1"/>
    <xf numFmtId="0" fontId="4" fillId="0" borderId="52" xfId="0" applyFont="1" applyBorder="1"/>
    <xf numFmtId="37" fontId="4" fillId="0" borderId="12" xfId="0" applyNumberFormat="1" applyFont="1" applyBorder="1"/>
    <xf numFmtId="170" fontId="4" fillId="0" borderId="11" xfId="4" applyNumberFormat="1" applyFont="1" applyBorder="1" applyAlignment="1" applyProtection="1">
      <alignment horizontal="center"/>
    </xf>
    <xf numFmtId="38" fontId="4" fillId="0" borderId="31" xfId="1" applyNumberFormat="1" applyFont="1" applyBorder="1"/>
    <xf numFmtId="170" fontId="4" fillId="7" borderId="0" xfId="2" applyNumberFormat="1" applyFont="1" applyFill="1" applyBorder="1" applyAlignment="1" applyProtection="1">
      <alignment horizontal="center"/>
    </xf>
    <xf numFmtId="170" fontId="4" fillId="0" borderId="0" xfId="2" applyNumberFormat="1" applyFont="1"/>
    <xf numFmtId="165" fontId="4" fillId="11" borderId="31" xfId="1" applyNumberFormat="1" applyFont="1" applyFill="1" applyBorder="1" applyProtection="1"/>
    <xf numFmtId="0" fontId="0" fillId="0" borderId="0" xfId="0" applyAlignment="1">
      <alignment vertical="top"/>
    </xf>
    <xf numFmtId="0" fontId="54" fillId="3" borderId="0" xfId="0" applyFont="1" applyFill="1" applyAlignment="1">
      <alignment horizontal="center" vertical="top"/>
    </xf>
    <xf numFmtId="49" fontId="28" fillId="0" borderId="0" xfId="0" applyNumberFormat="1" applyFont="1" applyAlignment="1">
      <alignment horizontal="center" vertical="top"/>
    </xf>
    <xf numFmtId="228" fontId="28" fillId="0" borderId="0" xfId="0" applyNumberFormat="1" applyFont="1" applyAlignment="1">
      <alignment horizontal="center" vertical="top"/>
    </xf>
    <xf numFmtId="205" fontId="28" fillId="0" borderId="0" xfId="3" applyNumberFormat="1" applyFont="1" applyAlignment="1">
      <alignment horizontal="center" vertical="top"/>
    </xf>
    <xf numFmtId="3" fontId="28" fillId="0" borderId="0" xfId="3" applyNumberFormat="1" applyFont="1" applyAlignment="1">
      <alignment horizontal="center" vertical="top"/>
    </xf>
    <xf numFmtId="0" fontId="28" fillId="0" borderId="0" xfId="0" applyFont="1" applyAlignment="1">
      <alignment vertical="top" wrapText="1"/>
    </xf>
    <xf numFmtId="0" fontId="0" fillId="0" borderId="0" xfId="0" applyAlignment="1">
      <alignment vertical="top" wrapText="1"/>
    </xf>
    <xf numFmtId="49" fontId="0" fillId="0" borderId="0" xfId="0" applyNumberFormat="1" applyAlignment="1">
      <alignment vertical="top"/>
    </xf>
    <xf numFmtId="228" fontId="0" fillId="0" borderId="0" xfId="0" applyNumberFormat="1" applyAlignment="1">
      <alignment vertical="top"/>
    </xf>
    <xf numFmtId="205" fontId="2" fillId="0" borderId="0" xfId="3" applyNumberFormat="1" applyAlignment="1">
      <alignment vertical="top"/>
    </xf>
    <xf numFmtId="3" fontId="2" fillId="0" borderId="0" xfId="3" applyNumberFormat="1" applyAlignment="1">
      <alignment vertical="top"/>
    </xf>
    <xf numFmtId="205" fontId="2" fillId="0" borderId="0" xfId="3" applyNumberFormat="1" applyAlignment="1">
      <alignment horizontal="right" vertical="top"/>
    </xf>
    <xf numFmtId="0" fontId="28" fillId="15" borderId="3" xfId="0" applyFont="1" applyFill="1" applyBorder="1" applyAlignment="1">
      <alignment horizontal="right"/>
    </xf>
    <xf numFmtId="0" fontId="0" fillId="9" borderId="3" xfId="0" applyFill="1" applyBorder="1" applyAlignment="1">
      <alignment vertical="top"/>
    </xf>
    <xf numFmtId="0" fontId="28" fillId="15" borderId="6" xfId="0" applyFont="1" applyFill="1" applyBorder="1" applyAlignment="1">
      <alignment horizontal="right"/>
    </xf>
    <xf numFmtId="0" fontId="0" fillId="9" borderId="6" xfId="0" applyFill="1" applyBorder="1" applyAlignment="1">
      <alignment vertical="top"/>
    </xf>
    <xf numFmtId="0" fontId="28" fillId="15" borderId="13" xfId="0" applyFont="1" applyFill="1" applyBorder="1" applyAlignment="1">
      <alignment horizontal="right" vertical="top"/>
    </xf>
    <xf numFmtId="14" fontId="0" fillId="9" borderId="5" xfId="0" applyNumberFormat="1" applyFill="1" applyBorder="1" applyAlignment="1">
      <alignment vertical="top"/>
    </xf>
    <xf numFmtId="0" fontId="28" fillId="15" borderId="3" xfId="0" applyFont="1" applyFill="1" applyBorder="1" applyAlignment="1">
      <alignment horizontal="right" vertical="center"/>
    </xf>
    <xf numFmtId="1" fontId="0" fillId="9" borderId="3" xfId="0" applyNumberFormat="1" applyFill="1" applyBorder="1" applyAlignment="1">
      <alignment vertical="top"/>
    </xf>
    <xf numFmtId="0" fontId="0" fillId="15" borderId="4" xfId="0" applyFill="1" applyBorder="1" applyAlignment="1">
      <alignment horizontal="right" vertical="center"/>
    </xf>
    <xf numFmtId="229" fontId="2" fillId="0" borderId="0" xfId="3" applyNumberFormat="1" applyAlignment="1">
      <alignment vertical="top"/>
    </xf>
    <xf numFmtId="229" fontId="2" fillId="0" borderId="0" xfId="3" applyNumberFormat="1" applyFont="1" applyAlignment="1">
      <alignment vertical="top"/>
    </xf>
    <xf numFmtId="0" fontId="0" fillId="15" borderId="6" xfId="0" applyFill="1" applyBorder="1" applyAlignment="1">
      <alignment horizontal="right" vertical="center"/>
    </xf>
    <xf numFmtId="1" fontId="0" fillId="9" borderId="5" xfId="0" applyNumberFormat="1" applyFill="1" applyBorder="1" applyAlignment="1">
      <alignment vertical="top"/>
    </xf>
    <xf numFmtId="0" fontId="0" fillId="7" borderId="0" xfId="0" applyNumberFormat="1" applyFill="1" applyBorder="1" applyAlignment="1">
      <alignment vertical="top"/>
    </xf>
    <xf numFmtId="228" fontId="0" fillId="7" borderId="0" xfId="0" applyNumberFormat="1" applyFill="1" applyAlignment="1">
      <alignment vertical="top"/>
    </xf>
    <xf numFmtId="229" fontId="28" fillId="0" borderId="0" xfId="3" applyNumberFormat="1" applyFont="1" applyAlignment="1">
      <alignment vertical="top"/>
    </xf>
    <xf numFmtId="205" fontId="28" fillId="0" borderId="0" xfId="3" applyNumberFormat="1" applyFont="1" applyAlignment="1">
      <alignment vertical="top"/>
    </xf>
    <xf numFmtId="0" fontId="0" fillId="0" borderId="0" xfId="0" applyAlignment="1"/>
    <xf numFmtId="0" fontId="54" fillId="3" borderId="0" xfId="0" applyFont="1" applyFill="1" applyAlignment="1">
      <alignment horizontal="center"/>
    </xf>
    <xf numFmtId="14" fontId="0" fillId="0" borderId="0" xfId="0" applyNumberFormat="1" applyAlignment="1"/>
    <xf numFmtId="205" fontId="0" fillId="0" borderId="0" xfId="0" applyNumberFormat="1" applyAlignment="1"/>
    <xf numFmtId="3" fontId="0" fillId="0" borderId="0" xfId="0" applyNumberFormat="1" applyAlignment="1"/>
    <xf numFmtId="3" fontId="28" fillId="0" borderId="0" xfId="3" applyNumberFormat="1" applyFont="1" applyAlignment="1">
      <alignment vertical="top"/>
    </xf>
    <xf numFmtId="205" fontId="28" fillId="0" borderId="0" xfId="3" applyNumberFormat="1" applyFont="1" applyAlignment="1">
      <alignment horizontal="right" vertical="top"/>
    </xf>
    <xf numFmtId="8" fontId="4" fillId="0" borderId="0" xfId="2" applyNumberFormat="1" applyFont="1"/>
    <xf numFmtId="8" fontId="0" fillId="0" borderId="0" xfId="0" applyNumberFormat="1"/>
    <xf numFmtId="8" fontId="4" fillId="0" borderId="0" xfId="0" applyNumberFormat="1" applyFont="1"/>
    <xf numFmtId="8" fontId="4" fillId="11" borderId="31" xfId="1" applyNumberFormat="1" applyFont="1" applyFill="1" applyBorder="1" applyProtection="1"/>
    <xf numFmtId="165" fontId="4" fillId="0" borderId="31" xfId="4" applyNumberFormat="1" applyFont="1" applyBorder="1"/>
    <xf numFmtId="170" fontId="4" fillId="0" borderId="31" xfId="4" applyNumberFormat="1" applyFont="1" applyBorder="1"/>
    <xf numFmtId="8" fontId="4" fillId="0" borderId="31" xfId="4" applyNumberFormat="1" applyFont="1" applyBorder="1"/>
  </cellXfs>
  <cellStyles count="5">
    <cellStyle name="Comma" xfId="1" builtinId="3"/>
    <cellStyle name="Currency" xfId="2" builtinId="4"/>
    <cellStyle name="Currency_TopPage multi Post ID" xfId="3"/>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400050</xdr:colOff>
          <xdr:row>3</xdr:row>
          <xdr:rowOff>47625</xdr:rowOff>
        </xdr:from>
        <xdr:to>
          <xdr:col>0</xdr:col>
          <xdr:colOff>1533525</xdr:colOff>
          <xdr:row>6</xdr:row>
          <xdr:rowOff>104775</xdr:rowOff>
        </xdr:to>
        <xdr:sp macro="" textlink="">
          <xdr:nvSpPr>
            <xdr:cNvPr id="13316" name="Button 4" hidden="1">
              <a:extLst>
                <a:ext uri="{63B3BB69-23CF-44E3-9099-C40C66FF867C}">
                  <a14:compatExt spid="_x0000_s1331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Copy Daily </a:t>
              </a:r>
            </a:p>
            <a:p>
              <a:pPr algn="ctr" rtl="0">
                <a:defRPr sz="1000"/>
              </a:pPr>
              <a:r>
                <a:rPr lang="en-US" sz="1000" b="1" i="1" u="none" strike="noStrike" baseline="0">
                  <a:solidFill>
                    <a:srgbClr val="000000"/>
                  </a:solidFill>
                  <a:latin typeface="Times New Roman"/>
                  <a:cs typeface="Times New Roman"/>
                </a:rPr>
                <a:t>Update Post-Ids and Date before running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342900</xdr:colOff>
          <xdr:row>3</xdr:row>
          <xdr:rowOff>123825</xdr:rowOff>
        </xdr:from>
        <xdr:to>
          <xdr:col>6</xdr:col>
          <xdr:colOff>133350</xdr:colOff>
          <xdr:row>5</xdr:row>
          <xdr:rowOff>66675</xdr:rowOff>
        </xdr:to>
        <xdr:sp macro="" textlink="">
          <xdr:nvSpPr>
            <xdr:cNvPr id="13322" name="Button 10" hidden="1">
              <a:extLst>
                <a:ext uri="{63B3BB69-23CF-44E3-9099-C40C66FF867C}">
                  <a14:compatExt spid="_x0000_s133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Save</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514350</xdr:colOff>
          <xdr:row>9</xdr:row>
          <xdr:rowOff>19050</xdr:rowOff>
        </xdr:from>
        <xdr:to>
          <xdr:col>1</xdr:col>
          <xdr:colOff>638175</xdr:colOff>
          <xdr:row>11</xdr:row>
          <xdr:rowOff>0</xdr:rowOff>
        </xdr:to>
        <xdr:sp macro="" textlink="">
          <xdr:nvSpPr>
            <xdr:cNvPr id="15361" name="Button 1" hidden="1">
              <a:extLst>
                <a:ext uri="{63B3BB69-23CF-44E3-9099-C40C66FF867C}">
                  <a14:compatExt spid="_x0000_s153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Top Pages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xdr:cNvSpPr>
          <a:spLocks noChangeArrowheads="1"/>
        </xdr:cNvSpPr>
      </xdr:nvSpPr>
      <xdr:spPr bwMode="auto">
        <a:xfrm>
          <a:off x="338613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180975</xdr:colOff>
          <xdr:row>1</xdr:row>
          <xdr:rowOff>28575</xdr:rowOff>
        </xdr:from>
        <xdr:to>
          <xdr:col>9</xdr:col>
          <xdr:colOff>904875</xdr:colOff>
          <xdr:row>7</xdr:row>
          <xdr:rowOff>123825</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Change date in Cell B4 before running</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FIRMTRAD\2000\1postids\Ontario\Ontposti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 00"/>
      <sheetName val="May 00"/>
      <sheetName val="Apr 00"/>
      <sheetName val="Mar 00"/>
      <sheetName val="Feb 00"/>
      <sheetName val="Jan 00"/>
    </sheetNames>
    <sheetDataSet>
      <sheetData sheetId="0"/>
      <sheetData sheetId="1">
        <row r="8">
          <cell r="A8">
            <v>2000</v>
          </cell>
          <cell r="B8" t="str">
            <v>G1P</v>
          </cell>
          <cell r="C8" t="str">
            <v>G1I</v>
          </cell>
          <cell r="D8" t="str">
            <v>G3M</v>
          </cell>
          <cell r="E8" t="str">
            <v>G3M</v>
          </cell>
        </row>
        <row r="9">
          <cell r="A9">
            <v>36644</v>
          </cell>
          <cell r="B9">
            <v>771334</v>
          </cell>
          <cell r="C9">
            <v>771342</v>
          </cell>
          <cell r="D9">
            <v>771343</v>
          </cell>
          <cell r="E9">
            <v>771344</v>
          </cell>
        </row>
        <row r="11">
          <cell r="A11">
            <v>36647</v>
          </cell>
          <cell r="B11">
            <v>773065</v>
          </cell>
          <cell r="C11">
            <v>773066</v>
          </cell>
          <cell r="D11">
            <v>773067</v>
          </cell>
          <cell r="E11">
            <v>773071</v>
          </cell>
        </row>
        <row r="12">
          <cell r="A12">
            <v>36648</v>
          </cell>
          <cell r="B12">
            <v>774727</v>
          </cell>
          <cell r="C12">
            <v>774729</v>
          </cell>
          <cell r="D12">
            <v>774730</v>
          </cell>
          <cell r="E12">
            <v>774731</v>
          </cell>
        </row>
        <row r="13">
          <cell r="A13">
            <v>36649</v>
          </cell>
          <cell r="B13">
            <v>775932</v>
          </cell>
          <cell r="C13">
            <v>775933</v>
          </cell>
          <cell r="D13">
            <v>775936</v>
          </cell>
          <cell r="E13">
            <v>775937</v>
          </cell>
        </row>
        <row r="14">
          <cell r="A14">
            <v>36650</v>
          </cell>
          <cell r="B14">
            <v>776833</v>
          </cell>
          <cell r="C14">
            <v>776834</v>
          </cell>
          <cell r="D14">
            <v>776835</v>
          </cell>
          <cell r="E14">
            <v>776836</v>
          </cell>
        </row>
        <row r="15">
          <cell r="A15">
            <v>36651</v>
          </cell>
          <cell r="B15">
            <v>777755</v>
          </cell>
          <cell r="C15">
            <v>777757</v>
          </cell>
          <cell r="D15">
            <v>777758</v>
          </cell>
          <cell r="E15">
            <v>777759</v>
          </cell>
        </row>
        <row r="17">
          <cell r="A17">
            <v>36654</v>
          </cell>
          <cell r="B17">
            <v>779031</v>
          </cell>
          <cell r="C17">
            <v>779032</v>
          </cell>
          <cell r="D17">
            <v>779033</v>
          </cell>
          <cell r="E17">
            <v>779034</v>
          </cell>
        </row>
        <row r="18">
          <cell r="A18">
            <v>36655</v>
          </cell>
          <cell r="B18">
            <v>780091</v>
          </cell>
          <cell r="C18">
            <v>780092</v>
          </cell>
          <cell r="D18">
            <v>780094</v>
          </cell>
          <cell r="E18">
            <v>780095</v>
          </cell>
        </row>
        <row r="19">
          <cell r="A19">
            <v>36656</v>
          </cell>
          <cell r="B19">
            <v>781389</v>
          </cell>
          <cell r="C19">
            <v>781390</v>
          </cell>
          <cell r="D19">
            <v>781391</v>
          </cell>
          <cell r="E19">
            <v>781392</v>
          </cell>
        </row>
        <row r="20">
          <cell r="A20">
            <v>36657</v>
          </cell>
          <cell r="B20">
            <v>782223</v>
          </cell>
          <cell r="C20">
            <v>782224</v>
          </cell>
          <cell r="D20">
            <v>782228</v>
          </cell>
          <cell r="E20">
            <v>782229</v>
          </cell>
        </row>
        <row r="21">
          <cell r="A21">
            <v>36658</v>
          </cell>
          <cell r="B21">
            <v>783209</v>
          </cell>
          <cell r="C21">
            <v>783210</v>
          </cell>
          <cell r="D21">
            <v>783211</v>
          </cell>
          <cell r="E21">
            <v>783212</v>
          </cell>
        </row>
        <row r="23">
          <cell r="A23">
            <v>36661</v>
          </cell>
          <cell r="B23">
            <v>784230</v>
          </cell>
          <cell r="C23">
            <v>784231</v>
          </cell>
          <cell r="D23">
            <v>784232</v>
          </cell>
          <cell r="E23">
            <v>784233</v>
          </cell>
        </row>
        <row r="24">
          <cell r="A24">
            <v>36662</v>
          </cell>
          <cell r="B24">
            <v>785383</v>
          </cell>
          <cell r="C24">
            <v>785384</v>
          </cell>
          <cell r="D24">
            <v>785385</v>
          </cell>
          <cell r="E24">
            <v>785386</v>
          </cell>
        </row>
        <row r="25">
          <cell r="A25">
            <v>36663</v>
          </cell>
          <cell r="B25">
            <v>786394</v>
          </cell>
          <cell r="C25">
            <v>786395</v>
          </cell>
          <cell r="D25">
            <v>786396</v>
          </cell>
          <cell r="E25">
            <v>786397</v>
          </cell>
        </row>
        <row r="26">
          <cell r="A26">
            <v>36664</v>
          </cell>
          <cell r="B26">
            <v>787426</v>
          </cell>
          <cell r="C26">
            <v>787427</v>
          </cell>
          <cell r="D26">
            <v>787428</v>
          </cell>
          <cell r="E26">
            <v>787429</v>
          </cell>
        </row>
        <row r="27">
          <cell r="A27">
            <v>36665</v>
          </cell>
          <cell r="B27">
            <v>788428</v>
          </cell>
          <cell r="C27">
            <v>788429</v>
          </cell>
          <cell r="D27">
            <v>788430</v>
          </cell>
          <cell r="E27">
            <v>788431</v>
          </cell>
        </row>
        <row r="29">
          <cell r="A29">
            <v>36668</v>
          </cell>
          <cell r="B29">
            <v>789703</v>
          </cell>
          <cell r="C29">
            <v>789704</v>
          </cell>
          <cell r="D29">
            <v>789705</v>
          </cell>
          <cell r="E29">
            <v>789706</v>
          </cell>
        </row>
        <row r="30">
          <cell r="A30">
            <v>36669</v>
          </cell>
          <cell r="B30">
            <v>790954</v>
          </cell>
          <cell r="C30">
            <v>790955</v>
          </cell>
          <cell r="D30">
            <v>790956</v>
          </cell>
          <cell r="E30">
            <v>790957</v>
          </cell>
        </row>
        <row r="31">
          <cell r="A31">
            <v>36670</v>
          </cell>
          <cell r="B31">
            <v>791302</v>
          </cell>
          <cell r="C31">
            <v>791308</v>
          </cell>
          <cell r="D31">
            <v>791320</v>
          </cell>
          <cell r="E31">
            <v>791324</v>
          </cell>
        </row>
        <row r="32">
          <cell r="A32">
            <v>36671</v>
          </cell>
          <cell r="B32">
            <v>793273</v>
          </cell>
          <cell r="C32">
            <v>793275</v>
          </cell>
          <cell r="D32">
            <v>793276</v>
          </cell>
          <cell r="E32">
            <v>793277</v>
          </cell>
        </row>
        <row r="33">
          <cell r="A33">
            <v>36672</v>
          </cell>
          <cell r="B33">
            <v>794336</v>
          </cell>
          <cell r="C33">
            <v>794337</v>
          </cell>
          <cell r="D33">
            <v>794338</v>
          </cell>
          <cell r="E33">
            <v>794339</v>
          </cell>
        </row>
        <row r="35">
          <cell r="A35">
            <v>36675</v>
          </cell>
        </row>
        <row r="36">
          <cell r="A36">
            <v>36676</v>
          </cell>
          <cell r="B36">
            <v>795520</v>
          </cell>
          <cell r="C36">
            <v>795521</v>
          </cell>
          <cell r="D36">
            <v>795522</v>
          </cell>
          <cell r="E36">
            <v>795523</v>
          </cell>
        </row>
        <row r="37">
          <cell r="A37">
            <v>36677</v>
          </cell>
          <cell r="B37">
            <v>796923</v>
          </cell>
          <cell r="C37">
            <v>796924</v>
          </cell>
          <cell r="D37">
            <v>796925</v>
          </cell>
          <cell r="E37">
            <v>796926</v>
          </cell>
        </row>
        <row r="39">
          <cell r="A39" t="str">
            <v>GD Index</v>
          </cell>
          <cell r="D39">
            <v>766690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7.xml"/><Relationship Id="rId4"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8.xml"/><Relationship Id="rId4" Type="http://schemas.openxmlformats.org/officeDocument/2006/relationships/printerSettings" Target="../printerSettings/printerSettings2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9.xml"/><Relationship Id="rId4" Type="http://schemas.openxmlformats.org/officeDocument/2006/relationships/printerSettings" Target="../printerSettings/printerSettings33.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drawing" Target="../drawings/drawing10.xml"/><Relationship Id="rId4"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3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ctrlProp" Target="../ctrlProps/ctrlProp4.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4.xml"/><Relationship Id="rId4"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drawing" Target="../drawings/drawing5.xml"/><Relationship Id="rId4"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6.xml"/><Relationship Id="rId4"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151"/>
  <sheetViews>
    <sheetView showGridLines="0" tabSelected="1" zoomScale="75" workbookViewId="0">
      <pane xSplit="1" ySplit="8" topLeftCell="B9" activePane="bottomRight" state="frozen"/>
      <selection pane="topRight" activeCell="B1" sqref="B1"/>
      <selection pane="bottomLeft" activeCell="A9" sqref="A9"/>
      <selection pane="bottomRight" activeCell="E37" sqref="E37"/>
    </sheetView>
  </sheetViews>
  <sheetFormatPr defaultRowHeight="12.75" x14ac:dyDescent="0.2"/>
  <cols>
    <col min="1" max="1" width="42.28515625" style="1" customWidth="1"/>
    <col min="2" max="2" width="13.85546875" style="42" customWidth="1"/>
    <col min="3" max="3" width="18.140625" style="1" customWidth="1"/>
    <col min="4" max="4" width="9.42578125" style="42" customWidth="1"/>
    <col min="5" max="5" width="14.28515625" style="1" customWidth="1"/>
    <col min="6" max="6" width="7" style="1" customWidth="1"/>
    <col min="7" max="7" width="17.28515625" style="41" customWidth="1"/>
    <col min="8" max="8" width="9.42578125" style="42" customWidth="1"/>
    <col min="9" max="9" width="17.140625" style="1" customWidth="1"/>
    <col min="10" max="10" width="11.85546875" style="42" customWidth="1"/>
    <col min="11" max="11" width="3" style="42" hidden="1" customWidth="1"/>
    <col min="12" max="12" width="3" style="1" hidden="1" customWidth="1"/>
    <col min="13" max="13" width="3" style="42" hidden="1" customWidth="1"/>
    <col min="14" max="14" width="3" style="1" hidden="1" customWidth="1"/>
    <col min="15" max="15" width="3" style="42" hidden="1" customWidth="1"/>
    <col min="16" max="16" width="3" style="1" hidden="1" customWidth="1"/>
    <col min="17" max="17" width="3" style="42" hidden="1" customWidth="1"/>
    <col min="18" max="18" width="3" style="1" hidden="1" customWidth="1"/>
    <col min="19" max="19" width="3" style="42" hidden="1" customWidth="1"/>
    <col min="20" max="20" width="3" style="1" hidden="1" customWidth="1"/>
    <col min="21" max="21" width="3" style="42" hidden="1" customWidth="1"/>
    <col min="22" max="23" width="3" style="1" hidden="1" customWidth="1"/>
    <col min="24" max="24" width="1.7109375" style="1" hidden="1" customWidth="1"/>
    <col min="25" max="25" width="16.85546875" customWidth="1"/>
    <col min="26" max="26" width="13" style="1" customWidth="1"/>
    <col min="27" max="16384" width="9.140625" style="1"/>
  </cols>
  <sheetData>
    <row r="1" spans="1:27" x14ac:dyDescent="0.2">
      <c r="A1" s="170" t="s">
        <v>0</v>
      </c>
      <c r="B1"/>
      <c r="D1"/>
      <c r="AA1" s="2"/>
    </row>
    <row r="2" spans="1:27" ht="13.5" thickBot="1" x14ac:dyDescent="0.25">
      <c r="A2" s="170" t="s">
        <v>1</v>
      </c>
      <c r="B2"/>
      <c r="C2" s="171"/>
      <c r="D2"/>
      <c r="E2" s="171"/>
      <c r="F2" s="171"/>
      <c r="G2" s="442" t="s">
        <v>2</v>
      </c>
      <c r="H2" s="27"/>
      <c r="I2" s="171"/>
      <c r="L2" s="171"/>
      <c r="N2" s="171"/>
      <c r="P2" s="171"/>
      <c r="R2" s="171"/>
      <c r="S2" s="268"/>
      <c r="T2" s="171"/>
      <c r="U2" s="265" t="s">
        <v>3</v>
      </c>
      <c r="V2" s="130"/>
      <c r="AA2" s="3"/>
    </row>
    <row r="3" spans="1:27" x14ac:dyDescent="0.2">
      <c r="A3" s="170" t="s">
        <v>4</v>
      </c>
      <c r="B3"/>
      <c r="C3"/>
      <c r="D3"/>
      <c r="E3"/>
      <c r="F3"/>
      <c r="G3" s="399"/>
      <c r="I3"/>
      <c r="X3"/>
    </row>
    <row r="4" spans="1:27" ht="13.5" x14ac:dyDescent="0.25">
      <c r="A4" s="172">
        <v>36677</v>
      </c>
      <c r="C4" s="173"/>
      <c r="E4" s="173"/>
      <c r="F4" s="437"/>
      <c r="G4" s="443"/>
      <c r="I4" s="173"/>
      <c r="L4" s="173"/>
      <c r="N4" s="173"/>
      <c r="P4" s="173"/>
      <c r="R4" s="173"/>
      <c r="T4" s="173"/>
      <c r="V4" s="173"/>
      <c r="X4"/>
    </row>
    <row r="5" spans="1:27" x14ac:dyDescent="0.2">
      <c r="C5" s="33" t="s">
        <v>343</v>
      </c>
      <c r="E5" s="33" t="s">
        <v>343</v>
      </c>
      <c r="F5" s="33"/>
      <c r="G5" s="33" t="s">
        <v>343</v>
      </c>
      <c r="I5" s="438" t="s">
        <v>343</v>
      </c>
      <c r="L5" s="33" t="s">
        <v>343</v>
      </c>
      <c r="N5" s="33" t="s">
        <v>323</v>
      </c>
      <c r="P5" s="33" t="s">
        <v>323</v>
      </c>
      <c r="R5" s="33" t="s">
        <v>323</v>
      </c>
      <c r="T5" s="33" t="s">
        <v>323</v>
      </c>
      <c r="V5" s="33" t="s">
        <v>5</v>
      </c>
      <c r="X5"/>
    </row>
    <row r="6" spans="1:27" x14ac:dyDescent="0.2">
      <c r="A6"/>
      <c r="C6" s="269" t="s">
        <v>344</v>
      </c>
      <c r="E6" s="269" t="s">
        <v>342</v>
      </c>
      <c r="F6" s="438"/>
      <c r="G6" s="269" t="s">
        <v>339</v>
      </c>
      <c r="I6" s="335" t="s">
        <v>5</v>
      </c>
      <c r="L6" s="269" t="s">
        <v>339</v>
      </c>
      <c r="N6" s="269" t="s">
        <v>324</v>
      </c>
      <c r="P6" s="269" t="s">
        <v>324</v>
      </c>
      <c r="R6" s="269" t="s">
        <v>324</v>
      </c>
      <c r="T6" s="269" t="s">
        <v>324</v>
      </c>
      <c r="V6" s="269" t="s">
        <v>302</v>
      </c>
      <c r="X6"/>
      <c r="Z6"/>
    </row>
    <row r="7" spans="1:27" x14ac:dyDescent="0.2">
      <c r="A7"/>
      <c r="C7" s="174"/>
      <c r="E7" s="174"/>
      <c r="F7" s="174"/>
      <c r="G7" s="118"/>
      <c r="I7" s="174"/>
      <c r="L7" s="174"/>
      <c r="N7" s="174"/>
      <c r="P7" s="174"/>
      <c r="R7" s="174"/>
      <c r="T7" s="174"/>
      <c r="V7" s="174"/>
      <c r="X7"/>
      <c r="Z7"/>
    </row>
    <row r="8" spans="1:27" x14ac:dyDescent="0.2">
      <c r="A8"/>
      <c r="B8" s="1" t="s">
        <v>6</v>
      </c>
      <c r="C8" s="175">
        <v>796923</v>
      </c>
      <c r="D8" s="1"/>
      <c r="E8" s="175">
        <v>800149</v>
      </c>
      <c r="F8" s="175"/>
      <c r="G8" s="444">
        <v>796925</v>
      </c>
      <c r="I8" s="175"/>
      <c r="L8" s="175">
        <v>796925</v>
      </c>
      <c r="N8" s="175">
        <v>0</v>
      </c>
      <c r="P8" s="175">
        <v>0</v>
      </c>
      <c r="R8" s="175">
        <v>0</v>
      </c>
      <c r="T8" s="175">
        <v>0</v>
      </c>
      <c r="V8" s="175"/>
      <c r="X8"/>
      <c r="Z8"/>
    </row>
    <row r="9" spans="1:27" x14ac:dyDescent="0.2">
      <c r="A9"/>
      <c r="C9" s="174"/>
      <c r="E9" s="174"/>
      <c r="F9" s="174"/>
      <c r="G9" s="118"/>
      <c r="I9" s="174"/>
      <c r="L9" s="174"/>
      <c r="N9" s="174"/>
      <c r="P9" s="174"/>
      <c r="R9" s="174"/>
      <c r="T9" s="174"/>
      <c r="V9" s="174"/>
    </row>
    <row r="10" spans="1:27" hidden="1" x14ac:dyDescent="0.2">
      <c r="A10" s="176" t="s">
        <v>7</v>
      </c>
      <c r="E10" s="1">
        <v>1998398</v>
      </c>
      <c r="X10"/>
    </row>
    <row r="11" spans="1:27" ht="12" hidden="1" customHeight="1" x14ac:dyDescent="0.2">
      <c r="A11" s="176"/>
      <c r="X11"/>
      <c r="Z11"/>
    </row>
    <row r="12" spans="1:27" ht="13.5" hidden="1" x14ac:dyDescent="0.25">
      <c r="A12" s="177">
        <v>36677</v>
      </c>
      <c r="X12"/>
    </row>
    <row r="13" spans="1:27" hidden="1" x14ac:dyDescent="0.2">
      <c r="A13" s="178" t="s">
        <v>8</v>
      </c>
      <c r="C13" s="179">
        <v>0</v>
      </c>
      <c r="E13" s="179">
        <v>0</v>
      </c>
      <c r="F13" s="251"/>
      <c r="G13" s="445" t="e">
        <v>#REF!</v>
      </c>
      <c r="I13" s="179" t="e">
        <v>#REF!</v>
      </c>
      <c r="J13"/>
      <c r="L13" s="179">
        <v>0</v>
      </c>
      <c r="N13" s="179">
        <v>0</v>
      </c>
      <c r="P13" s="179">
        <v>0</v>
      </c>
      <c r="R13" s="179">
        <v>0</v>
      </c>
      <c r="T13" s="179">
        <v>0</v>
      </c>
      <c r="V13" s="179" t="e">
        <v>#REF!</v>
      </c>
      <c r="X13" s="4"/>
    </row>
    <row r="14" spans="1:27" hidden="1" x14ac:dyDescent="0.2">
      <c r="A14" s="178" t="s">
        <v>9</v>
      </c>
      <c r="C14" s="180">
        <v>0</v>
      </c>
      <c r="E14" s="180">
        <v>0</v>
      </c>
      <c r="F14" s="439"/>
      <c r="G14" s="180" t="e">
        <v>#REF!</v>
      </c>
      <c r="I14" s="180" t="e">
        <v>#REF!</v>
      </c>
      <c r="J14"/>
      <c r="L14" s="180">
        <v>0</v>
      </c>
      <c r="N14" s="180">
        <v>0</v>
      </c>
      <c r="P14" s="180">
        <v>0</v>
      </c>
      <c r="R14" s="180">
        <v>0</v>
      </c>
      <c r="T14" s="180">
        <v>0</v>
      </c>
      <c r="V14" s="180" t="e">
        <v>#REF!</v>
      </c>
      <c r="X14" s="4"/>
    </row>
    <row r="15" spans="1:27" hidden="1" x14ac:dyDescent="0.2">
      <c r="A15" s="178" t="s">
        <v>10</v>
      </c>
      <c r="C15" s="180">
        <v>0</v>
      </c>
      <c r="E15" s="180">
        <v>0</v>
      </c>
      <c r="F15" s="439"/>
      <c r="G15" s="180" t="e">
        <v>#REF!</v>
      </c>
      <c r="I15" s="180" t="e">
        <v>#REF!</v>
      </c>
      <c r="L15" s="180"/>
      <c r="N15" s="180"/>
      <c r="P15" s="180"/>
      <c r="R15" s="180"/>
      <c r="T15" s="180"/>
      <c r="V15" s="180"/>
      <c r="X15" s="4"/>
    </row>
    <row r="16" spans="1:27" hidden="1" x14ac:dyDescent="0.2">
      <c r="A16" s="178" t="s">
        <v>11</v>
      </c>
      <c r="C16" s="180">
        <v>0</v>
      </c>
      <c r="E16" s="180">
        <v>0</v>
      </c>
      <c r="F16" s="439"/>
      <c r="G16" s="180" t="e">
        <v>#REF!</v>
      </c>
      <c r="I16" s="180" t="e">
        <v>#REF!</v>
      </c>
      <c r="L16" s="180"/>
      <c r="N16" s="180"/>
      <c r="P16" s="180"/>
      <c r="R16" s="180"/>
      <c r="T16" s="180"/>
      <c r="V16" s="180"/>
      <c r="X16" s="4"/>
    </row>
    <row r="17" spans="1:27" hidden="1" x14ac:dyDescent="0.2">
      <c r="A17" s="178" t="s">
        <v>12</v>
      </c>
      <c r="C17" s="180">
        <v>0</v>
      </c>
      <c r="E17" s="180">
        <v>0</v>
      </c>
      <c r="F17" s="439"/>
      <c r="G17" s="180" t="e">
        <v>#REF!</v>
      </c>
      <c r="I17" s="180" t="e">
        <v>#REF!</v>
      </c>
      <c r="L17" s="180"/>
      <c r="N17" s="180"/>
      <c r="P17" s="180"/>
      <c r="R17" s="180"/>
      <c r="T17" s="180"/>
      <c r="V17" s="180"/>
      <c r="X17" s="4"/>
      <c r="AA17" s="43"/>
    </row>
    <row r="18" spans="1:27" hidden="1" x14ac:dyDescent="0.2">
      <c r="A18" s="275" t="s">
        <v>13</v>
      </c>
      <c r="B18" s="276"/>
      <c r="C18" s="277">
        <v>0</v>
      </c>
      <c r="D18" s="276"/>
      <c r="E18" s="277">
        <v>0</v>
      </c>
      <c r="F18" s="440"/>
      <c r="G18" s="446" t="e">
        <v>#REF!</v>
      </c>
      <c r="H18" s="276"/>
      <c r="I18" s="277" t="e">
        <v>#REF!</v>
      </c>
      <c r="J18" s="276"/>
      <c r="K18" s="276"/>
      <c r="L18" s="277">
        <v>0</v>
      </c>
      <c r="M18" s="276"/>
      <c r="N18" s="277">
        <v>0</v>
      </c>
      <c r="O18" s="276"/>
      <c r="P18" s="277">
        <v>0</v>
      </c>
      <c r="Q18" s="276"/>
      <c r="R18" s="277">
        <v>0</v>
      </c>
      <c r="S18" s="276"/>
      <c r="T18" s="277">
        <v>0</v>
      </c>
      <c r="U18" s="276"/>
      <c r="V18" s="278" t="e">
        <v>#REF!</v>
      </c>
      <c r="X18" s="4"/>
      <c r="AA18" s="43"/>
    </row>
    <row r="19" spans="1:27" ht="12.75" hidden="1" customHeight="1" x14ac:dyDescent="0.2">
      <c r="A19" s="181"/>
      <c r="C19" s="182"/>
      <c r="E19" s="182"/>
      <c r="F19" s="182"/>
      <c r="G19" s="447"/>
      <c r="I19" s="182"/>
      <c r="L19" s="182"/>
      <c r="N19" s="182"/>
      <c r="P19" s="182"/>
      <c r="R19" s="182"/>
      <c r="T19" s="182"/>
      <c r="V19" s="182"/>
    </row>
    <row r="20" spans="1:27" hidden="1" x14ac:dyDescent="0.2">
      <c r="A20" s="181" t="s">
        <v>14</v>
      </c>
      <c r="C20" s="183">
        <v>705.96</v>
      </c>
      <c r="E20" s="183">
        <v>457.27</v>
      </c>
      <c r="F20" s="441"/>
      <c r="G20" s="180" t="e">
        <v>#REF!</v>
      </c>
      <c r="I20" s="183" t="e">
        <v>#REF!</v>
      </c>
      <c r="L20" s="183">
        <v>11.59</v>
      </c>
      <c r="N20" s="183">
        <v>0</v>
      </c>
      <c r="P20" s="183">
        <v>0</v>
      </c>
      <c r="R20" s="183">
        <v>0</v>
      </c>
      <c r="T20" s="183">
        <v>0</v>
      </c>
      <c r="V20" s="180" t="e">
        <v>#REF!</v>
      </c>
      <c r="AA20" s="43"/>
    </row>
    <row r="21" spans="1:27" hidden="1" x14ac:dyDescent="0.2">
      <c r="A21" s="181" t="s">
        <v>15</v>
      </c>
      <c r="C21" s="183">
        <v>-719.59</v>
      </c>
      <c r="E21" s="183">
        <v>-417.34</v>
      </c>
      <c r="F21" s="441"/>
      <c r="G21" s="180" t="e">
        <v>#REF!</v>
      </c>
      <c r="I21" s="183" t="e">
        <v>#REF!</v>
      </c>
      <c r="L21" s="183">
        <v>-10.49</v>
      </c>
      <c r="N21" s="183">
        <v>0</v>
      </c>
      <c r="P21" s="183">
        <v>0</v>
      </c>
      <c r="R21" s="183">
        <v>0</v>
      </c>
      <c r="T21" s="183">
        <v>0</v>
      </c>
      <c r="V21" s="180" t="e">
        <v>#REF!</v>
      </c>
    </row>
    <row r="22" spans="1:27" hidden="1" x14ac:dyDescent="0.2">
      <c r="A22" s="181" t="s">
        <v>16</v>
      </c>
      <c r="B22" s="192"/>
      <c r="C22" s="183">
        <v>-13.63</v>
      </c>
      <c r="D22" s="192"/>
      <c r="E22" s="183">
        <v>39.93</v>
      </c>
      <c r="F22" s="441"/>
      <c r="G22" s="180" t="e">
        <v>#REF!</v>
      </c>
      <c r="H22" s="192"/>
      <c r="I22" s="183" t="e">
        <v>#REF!</v>
      </c>
      <c r="J22" s="192"/>
      <c r="K22" s="192"/>
      <c r="L22" s="183">
        <v>1.1000000000000001</v>
      </c>
      <c r="M22" s="192"/>
      <c r="N22" s="183">
        <v>0</v>
      </c>
      <c r="O22" s="192"/>
      <c r="P22" s="183">
        <v>0</v>
      </c>
      <c r="Q22" s="192"/>
      <c r="R22" s="183">
        <v>0</v>
      </c>
      <c r="S22" s="192"/>
      <c r="T22" s="183">
        <v>0</v>
      </c>
      <c r="U22" s="192"/>
      <c r="V22" s="180" t="e">
        <v>#REF!</v>
      </c>
      <c r="AA22" s="43"/>
    </row>
    <row r="23" spans="1:27" ht="6.75" hidden="1" customHeight="1" x14ac:dyDescent="0.2">
      <c r="C23" s="182"/>
      <c r="E23" s="182"/>
      <c r="F23" s="182"/>
      <c r="G23" s="447"/>
      <c r="I23" s="182"/>
      <c r="L23" s="182"/>
      <c r="N23" s="182"/>
      <c r="P23" s="182"/>
      <c r="R23" s="182"/>
      <c r="T23" s="182"/>
      <c r="V23" s="182"/>
    </row>
    <row r="24" spans="1:27" ht="13.5" hidden="1" x14ac:dyDescent="0.25">
      <c r="A24" s="177"/>
    </row>
    <row r="25" spans="1:27" hidden="1" x14ac:dyDescent="0.2">
      <c r="A25" s="181" t="s">
        <v>14</v>
      </c>
      <c r="C25" s="183">
        <v>705.96</v>
      </c>
      <c r="E25" s="183">
        <v>457.27</v>
      </c>
      <c r="F25" s="441"/>
      <c r="G25" s="180" t="e">
        <v>#REF!</v>
      </c>
      <c r="I25" s="183" t="e">
        <v>#REF!</v>
      </c>
      <c r="J25" s="42" t="s">
        <v>17</v>
      </c>
      <c r="L25" s="183">
        <v>11.59</v>
      </c>
      <c r="N25" s="183">
        <v>0</v>
      </c>
      <c r="P25" s="183">
        <v>0</v>
      </c>
      <c r="R25" s="183">
        <v>0</v>
      </c>
      <c r="T25" s="183">
        <v>0</v>
      </c>
      <c r="V25" s="180" t="e">
        <v>#REF!</v>
      </c>
    </row>
    <row r="26" spans="1:27" hidden="1" x14ac:dyDescent="0.2">
      <c r="A26" s="181" t="s">
        <v>15</v>
      </c>
      <c r="C26" s="183">
        <v>-719.59</v>
      </c>
      <c r="E26" s="183">
        <v>-417.34</v>
      </c>
      <c r="F26" s="441"/>
      <c r="G26" s="180" t="e">
        <v>#REF!</v>
      </c>
      <c r="I26" s="183" t="e">
        <v>#REF!</v>
      </c>
      <c r="L26" s="183">
        <v>-10.49</v>
      </c>
      <c r="N26" s="183">
        <v>0</v>
      </c>
      <c r="P26" s="183">
        <v>0</v>
      </c>
      <c r="R26" s="183">
        <v>0</v>
      </c>
      <c r="T26" s="183">
        <v>0</v>
      </c>
      <c r="V26" s="180" t="e">
        <v>#REF!</v>
      </c>
    </row>
    <row r="27" spans="1:27" hidden="1" x14ac:dyDescent="0.2">
      <c r="A27" s="181" t="s">
        <v>16</v>
      </c>
      <c r="B27" s="192"/>
      <c r="C27" s="183">
        <v>-13.63</v>
      </c>
      <c r="D27" s="192"/>
      <c r="E27" s="183">
        <v>39.93</v>
      </c>
      <c r="F27" s="441"/>
      <c r="G27" s="180" t="e">
        <v>#REF!</v>
      </c>
      <c r="H27" s="192"/>
      <c r="I27" s="183" t="e">
        <v>#REF!</v>
      </c>
      <c r="J27" s="192"/>
      <c r="K27" s="192"/>
      <c r="L27" s="183">
        <v>1.1000000000000001</v>
      </c>
      <c r="M27" s="192"/>
      <c r="N27" s="183">
        <v>0</v>
      </c>
      <c r="O27" s="192"/>
      <c r="P27" s="183">
        <v>0</v>
      </c>
      <c r="Q27" s="192"/>
      <c r="R27" s="183">
        <v>0</v>
      </c>
      <c r="S27" s="192"/>
      <c r="T27" s="183">
        <v>0</v>
      </c>
      <c r="U27" s="192"/>
      <c r="V27" s="180" t="e">
        <v>#REF!</v>
      </c>
    </row>
    <row r="28" spans="1:27" ht="7.5" hidden="1" customHeight="1" x14ac:dyDescent="0.2">
      <c r="B28" s="192"/>
      <c r="D28" s="192"/>
      <c r="H28" s="192"/>
      <c r="J28" s="192"/>
      <c r="K28" s="192"/>
      <c r="M28" s="192"/>
      <c r="O28" s="192"/>
      <c r="Q28" s="192"/>
      <c r="S28" s="192"/>
      <c r="U28" s="192"/>
    </row>
    <row r="29" spans="1:27" hidden="1" x14ac:dyDescent="0.2">
      <c r="A29" s="185">
        <v>36646</v>
      </c>
      <c r="B29" s="192"/>
      <c r="C29" s="183">
        <v>0</v>
      </c>
      <c r="D29" s="192"/>
      <c r="E29" s="183">
        <v>0</v>
      </c>
      <c r="F29" s="441"/>
      <c r="G29" s="180" t="e">
        <v>#REF!</v>
      </c>
      <c r="H29" s="192"/>
      <c r="I29" s="183" t="e">
        <v>#REF!</v>
      </c>
      <c r="J29" s="192"/>
      <c r="K29" s="192"/>
      <c r="L29" s="183">
        <v>0</v>
      </c>
      <c r="M29" s="192"/>
      <c r="N29" s="183">
        <v>0</v>
      </c>
      <c r="O29" s="192"/>
      <c r="P29" s="183">
        <v>0</v>
      </c>
      <c r="Q29" s="192"/>
      <c r="R29" s="183">
        <v>0</v>
      </c>
      <c r="S29" s="192"/>
      <c r="T29" s="183">
        <v>0</v>
      </c>
      <c r="U29" s="192"/>
      <c r="V29" s="180" t="e">
        <v>#REF!</v>
      </c>
    </row>
    <row r="30" spans="1:27" ht="7.5" hidden="1" customHeight="1" x14ac:dyDescent="0.2">
      <c r="B30" s="192"/>
      <c r="D30" s="192"/>
      <c r="H30" s="192"/>
      <c r="J30" s="192"/>
      <c r="K30" s="192"/>
      <c r="M30" s="192"/>
      <c r="O30" s="192"/>
      <c r="Q30" s="192"/>
      <c r="S30" s="192"/>
      <c r="U30" s="192"/>
    </row>
    <row r="31" spans="1:27" x14ac:dyDescent="0.2">
      <c r="A31" s="186" t="s">
        <v>18</v>
      </c>
      <c r="B31" s="192"/>
      <c r="D31" s="192"/>
      <c r="H31" s="192"/>
      <c r="J31" s="192"/>
      <c r="K31" s="192"/>
      <c r="M31" s="192"/>
      <c r="O31" s="192"/>
      <c r="Q31" s="192"/>
      <c r="S31" s="192"/>
      <c r="U31" s="192"/>
    </row>
    <row r="32" spans="1:27" x14ac:dyDescent="0.2">
      <c r="B32" s="192"/>
      <c r="D32" s="192"/>
      <c r="H32" s="192"/>
      <c r="J32" s="192"/>
      <c r="K32" s="192"/>
      <c r="M32" s="192"/>
      <c r="O32" s="192"/>
      <c r="Q32" s="192"/>
      <c r="S32" s="192"/>
      <c r="U32" s="192"/>
    </row>
    <row r="33" spans="1:26" ht="13.5" x14ac:dyDescent="0.25">
      <c r="A33" s="344" t="s">
        <v>19</v>
      </c>
      <c r="B33" s="192"/>
      <c r="C33" s="182"/>
      <c r="D33" s="192"/>
      <c r="E33" s="182"/>
      <c r="F33" s="182"/>
      <c r="G33" s="447"/>
      <c r="H33" s="192"/>
      <c r="I33" s="182"/>
      <c r="J33" s="192"/>
      <c r="K33" s="192"/>
      <c r="L33" s="182"/>
      <c r="M33" s="192"/>
      <c r="N33" s="182"/>
      <c r="O33" s="192"/>
      <c r="P33" s="182"/>
      <c r="Q33" s="192"/>
      <c r="R33" s="182"/>
      <c r="S33" s="192"/>
      <c r="T33" s="182"/>
      <c r="U33" s="192"/>
      <c r="V33" s="182"/>
    </row>
    <row r="34" spans="1:26" x14ac:dyDescent="0.2">
      <c r="A34" s="181" t="s">
        <v>20</v>
      </c>
      <c r="B34" s="192"/>
      <c r="C34" s="463">
        <v>-2064617.2693000003</v>
      </c>
      <c r="D34" s="192"/>
      <c r="E34" s="463">
        <v>474178.96220000001</v>
      </c>
      <c r="F34" s="326"/>
      <c r="G34" s="470">
        <v>171536.4374</v>
      </c>
      <c r="H34" s="192"/>
      <c r="I34" s="463">
        <v>-1418901.8697000004</v>
      </c>
      <c r="J34" s="192"/>
      <c r="K34" s="192"/>
      <c r="L34" s="188">
        <v>171536.4374</v>
      </c>
      <c r="M34" s="192"/>
      <c r="N34" s="188">
        <v>0</v>
      </c>
      <c r="O34" s="192"/>
      <c r="P34" s="188">
        <v>0</v>
      </c>
      <c r="Q34" s="192"/>
      <c r="R34" s="188">
        <v>0</v>
      </c>
      <c r="S34" s="192"/>
      <c r="T34" s="188">
        <v>0</v>
      </c>
      <c r="U34" s="192"/>
      <c r="V34" s="188" t="e">
        <v>#REF!</v>
      </c>
      <c r="W34" s="260"/>
    </row>
    <row r="35" spans="1:26" x14ac:dyDescent="0.2">
      <c r="A35" s="181" t="s">
        <v>21</v>
      </c>
      <c r="B35" s="192"/>
      <c r="C35" s="463">
        <v>0</v>
      </c>
      <c r="D35" s="192"/>
      <c r="E35" s="463">
        <v>0</v>
      </c>
      <c r="F35" s="326"/>
      <c r="G35" s="470">
        <v>0</v>
      </c>
      <c r="H35" s="192"/>
      <c r="I35" s="463">
        <v>0</v>
      </c>
      <c r="J35" s="192"/>
      <c r="K35" s="192"/>
      <c r="L35" s="188">
        <v>0</v>
      </c>
      <c r="M35" s="192"/>
      <c r="N35" s="188">
        <v>0</v>
      </c>
      <c r="O35" s="192"/>
      <c r="P35" s="188">
        <v>0</v>
      </c>
      <c r="Q35" s="192"/>
      <c r="R35" s="188">
        <v>0</v>
      </c>
      <c r="S35" s="192"/>
      <c r="T35" s="188">
        <v>0</v>
      </c>
      <c r="U35" s="192"/>
      <c r="V35" s="188" t="e">
        <v>#REF!</v>
      </c>
      <c r="W35" s="260"/>
    </row>
    <row r="36" spans="1:26" x14ac:dyDescent="0.2">
      <c r="A36" s="181" t="s">
        <v>22</v>
      </c>
      <c r="B36" s="192"/>
      <c r="C36" s="463">
        <v>2033395.4326000006</v>
      </c>
      <c r="D36" s="192"/>
      <c r="E36" s="463">
        <v>129288.60890000002</v>
      </c>
      <c r="F36" s="326"/>
      <c r="G36" s="470">
        <v>2570410.6483</v>
      </c>
      <c r="H36" s="192"/>
      <c r="I36" s="463">
        <v>4733094.6898000007</v>
      </c>
      <c r="J36" s="192"/>
      <c r="K36" s="192"/>
      <c r="L36" s="188">
        <v>2570410.6483</v>
      </c>
      <c r="M36" s="192"/>
      <c r="N36" s="188">
        <v>0</v>
      </c>
      <c r="O36" s="192"/>
      <c r="P36" s="188">
        <v>0</v>
      </c>
      <c r="Q36" s="192"/>
      <c r="R36" s="188">
        <v>0</v>
      </c>
      <c r="S36" s="192"/>
      <c r="T36" s="188">
        <v>0</v>
      </c>
      <c r="U36" s="192"/>
      <c r="V36" s="188" t="e">
        <v>#REF!</v>
      </c>
      <c r="W36" s="260"/>
    </row>
    <row r="37" spans="1:26" x14ac:dyDescent="0.2">
      <c r="A37" s="181" t="s">
        <v>23</v>
      </c>
      <c r="B37" s="192"/>
      <c r="C37" s="463">
        <v>-31221.836699999636</v>
      </c>
      <c r="D37" s="192"/>
      <c r="E37" s="463">
        <v>603467.57110000006</v>
      </c>
      <c r="F37" s="326"/>
      <c r="G37" s="470">
        <v>2741947.0857000002</v>
      </c>
      <c r="H37" s="192"/>
      <c r="I37" s="463">
        <v>3314192.8201000001</v>
      </c>
      <c r="J37" s="192"/>
      <c r="K37" s="192"/>
      <c r="L37" s="188">
        <v>2741947.0857000002</v>
      </c>
      <c r="M37" s="192"/>
      <c r="N37" s="188">
        <v>0</v>
      </c>
      <c r="O37" s="192"/>
      <c r="P37" s="188">
        <v>0</v>
      </c>
      <c r="Q37" s="192"/>
      <c r="R37" s="188">
        <v>0</v>
      </c>
      <c r="S37" s="192"/>
      <c r="T37" s="188">
        <v>0</v>
      </c>
      <c r="U37" s="192"/>
      <c r="V37" s="188" t="e">
        <v>#REF!</v>
      </c>
      <c r="W37" s="260"/>
    </row>
    <row r="38" spans="1:26" ht="9.75" customHeight="1" x14ac:dyDescent="0.2">
      <c r="B38" s="192"/>
      <c r="C38" s="189"/>
      <c r="D38" s="192"/>
      <c r="E38" s="189"/>
      <c r="F38" s="189"/>
      <c r="G38" s="471"/>
      <c r="H38" s="192"/>
      <c r="I38" s="469"/>
      <c r="J38" s="192"/>
      <c r="K38" s="192"/>
      <c r="L38" s="189"/>
      <c r="M38" s="192"/>
      <c r="N38" s="189"/>
      <c r="O38" s="192"/>
      <c r="P38" s="189"/>
      <c r="Q38" s="192"/>
      <c r="R38" s="189"/>
      <c r="S38" s="192"/>
      <c r="T38" s="189"/>
      <c r="U38" s="192"/>
      <c r="V38" s="189"/>
      <c r="W38" s="260"/>
    </row>
    <row r="39" spans="1:26" ht="13.5" x14ac:dyDescent="0.25">
      <c r="A39" s="190">
        <v>36677</v>
      </c>
      <c r="B39" s="192"/>
      <c r="D39" s="192"/>
      <c r="G39" s="47"/>
      <c r="H39" s="192"/>
      <c r="I39" s="43"/>
      <c r="J39" s="192"/>
      <c r="K39" s="192"/>
      <c r="M39" s="192"/>
      <c r="O39" s="192"/>
      <c r="Q39" s="192"/>
      <c r="S39" s="192"/>
      <c r="U39" s="192"/>
      <c r="W39" s="260"/>
    </row>
    <row r="40" spans="1:26" x14ac:dyDescent="0.2">
      <c r="A40" s="181" t="s">
        <v>24</v>
      </c>
      <c r="B40" s="330">
        <v>0</v>
      </c>
      <c r="C40" s="463">
        <v>5410</v>
      </c>
      <c r="D40" s="330"/>
      <c r="E40" s="463">
        <v>0</v>
      </c>
      <c r="F40" s="326"/>
      <c r="G40" s="470">
        <v>0</v>
      </c>
      <c r="H40" s="266"/>
      <c r="I40" s="463">
        <v>5410</v>
      </c>
      <c r="J40" s="266"/>
      <c r="K40" s="266"/>
      <c r="L40" s="188">
        <v>0</v>
      </c>
      <c r="M40" s="266"/>
      <c r="N40" s="188">
        <v>0</v>
      </c>
      <c r="O40" s="266"/>
      <c r="P40" s="188">
        <v>0</v>
      </c>
      <c r="Q40" s="266"/>
      <c r="R40" s="188">
        <v>0</v>
      </c>
      <c r="S40" s="266"/>
      <c r="T40" s="188">
        <v>0</v>
      </c>
      <c r="U40" s="266" t="e">
        <v>#REF!</v>
      </c>
      <c r="V40" s="188" t="e">
        <v>#REF!</v>
      </c>
      <c r="W40" s="260"/>
      <c r="Y40" s="266" t="s">
        <v>25</v>
      </c>
    </row>
    <row r="41" spans="1:26" x14ac:dyDescent="0.2">
      <c r="A41" s="181" t="s">
        <v>26</v>
      </c>
      <c r="B41" s="192"/>
      <c r="D41" s="192"/>
      <c r="G41" s="47"/>
      <c r="H41" s="192"/>
      <c r="I41" s="43"/>
      <c r="J41" s="192"/>
      <c r="K41" s="192"/>
      <c r="L41" s="189"/>
      <c r="M41" s="192"/>
      <c r="N41" s="189"/>
      <c r="O41" s="192"/>
      <c r="P41" s="189"/>
      <c r="Q41" s="192"/>
      <c r="R41" s="189"/>
      <c r="S41" s="192"/>
      <c r="T41" s="189"/>
      <c r="U41" s="192"/>
      <c r="V41" s="189"/>
      <c r="W41" s="260"/>
      <c r="Y41" s="192" t="s">
        <v>27</v>
      </c>
      <c r="Z41" s="407"/>
    </row>
    <row r="42" spans="1:26" s="41" customFormat="1" x14ac:dyDescent="0.2">
      <c r="A42" s="178" t="s">
        <v>28</v>
      </c>
      <c r="B42" s="395"/>
      <c r="C42" s="464">
        <v>-166856.64670000001</v>
      </c>
      <c r="D42" s="395"/>
      <c r="E42" s="464">
        <v>10309.315200000001</v>
      </c>
      <c r="F42" s="396"/>
      <c r="G42" s="464">
        <v>80703.647900000011</v>
      </c>
      <c r="H42" s="395"/>
      <c r="I42" s="464">
        <v>-75843.683599999989</v>
      </c>
      <c r="J42" s="395"/>
      <c r="K42" s="395"/>
      <c r="L42" s="397"/>
      <c r="M42" s="395"/>
      <c r="N42" s="397"/>
      <c r="O42" s="395"/>
      <c r="P42" s="397"/>
      <c r="Q42" s="395"/>
      <c r="R42" s="397"/>
      <c r="S42" s="395"/>
      <c r="T42" s="397"/>
      <c r="U42" s="395"/>
      <c r="V42" s="397"/>
      <c r="W42" s="398"/>
      <c r="Y42" s="395" t="s">
        <v>29</v>
      </c>
      <c r="Z42" s="429"/>
    </row>
    <row r="43" spans="1:26" x14ac:dyDescent="0.2">
      <c r="A43" s="181" t="s">
        <v>30</v>
      </c>
      <c r="B43" s="192"/>
      <c r="C43" s="465">
        <v>537227.98199999996</v>
      </c>
      <c r="D43" s="192"/>
      <c r="E43" s="465">
        <v>0</v>
      </c>
      <c r="F43" s="326"/>
      <c r="G43" s="464">
        <v>850275.62150000012</v>
      </c>
      <c r="H43" s="192"/>
      <c r="I43" s="464">
        <v>1387503.6035000002</v>
      </c>
      <c r="J43" s="192"/>
      <c r="K43" s="192"/>
      <c r="L43" s="191">
        <v>0</v>
      </c>
      <c r="M43" s="192"/>
      <c r="N43" s="191">
        <v>0</v>
      </c>
      <c r="O43" s="192"/>
      <c r="P43" s="191">
        <v>0</v>
      </c>
      <c r="Q43" s="192"/>
      <c r="R43" s="191">
        <v>0</v>
      </c>
      <c r="S43" s="192"/>
      <c r="T43" s="191">
        <v>0</v>
      </c>
      <c r="U43" s="192"/>
      <c r="V43" s="191" t="e">
        <v>#REF!</v>
      </c>
      <c r="W43" s="260"/>
      <c r="Y43" s="407"/>
      <c r="Z43" s="407">
        <v>0</v>
      </c>
    </row>
    <row r="44" spans="1:26" x14ac:dyDescent="0.2">
      <c r="A44" s="181" t="s">
        <v>31</v>
      </c>
      <c r="B44" s="192"/>
      <c r="C44" s="465">
        <v>321315.93779999856</v>
      </c>
      <c r="D44" s="192"/>
      <c r="E44" s="465">
        <v>0</v>
      </c>
      <c r="F44" s="326"/>
      <c r="G44" s="464">
        <v>0</v>
      </c>
      <c r="H44" s="192"/>
      <c r="I44" s="464">
        <v>321315.93779999856</v>
      </c>
      <c r="J44" s="192"/>
      <c r="K44" s="192"/>
      <c r="L44" s="191">
        <v>656321.57460000005</v>
      </c>
      <c r="M44" s="192"/>
      <c r="N44" s="191">
        <v>0</v>
      </c>
      <c r="O44" s="192"/>
      <c r="P44" s="191">
        <v>0</v>
      </c>
      <c r="Q44" s="192"/>
      <c r="R44" s="191">
        <v>0</v>
      </c>
      <c r="S44" s="192"/>
      <c r="T44" s="191">
        <v>0</v>
      </c>
      <c r="U44" s="192"/>
      <c r="V44" s="191" t="e">
        <v>#REF!</v>
      </c>
      <c r="W44" s="260"/>
    </row>
    <row r="45" spans="1:26" x14ac:dyDescent="0.2">
      <c r="A45" s="181" t="s">
        <v>32</v>
      </c>
      <c r="B45" s="192"/>
      <c r="C45" s="465">
        <v>0</v>
      </c>
      <c r="D45" s="192"/>
      <c r="E45" s="465">
        <v>4138.5726000000141</v>
      </c>
      <c r="F45" s="326"/>
      <c r="G45" s="464">
        <v>0</v>
      </c>
      <c r="H45" s="192"/>
      <c r="I45" s="464">
        <v>4138.5726000000141</v>
      </c>
      <c r="J45" s="192"/>
      <c r="K45" s="192"/>
      <c r="L45" s="191">
        <v>0</v>
      </c>
      <c r="M45" s="192"/>
      <c r="N45" s="191">
        <v>0</v>
      </c>
      <c r="O45" s="192"/>
      <c r="P45" s="191">
        <v>0</v>
      </c>
      <c r="Q45" s="192"/>
      <c r="R45" s="191">
        <v>0</v>
      </c>
      <c r="S45" s="192"/>
      <c r="T45" s="191">
        <v>0</v>
      </c>
      <c r="U45" s="192"/>
      <c r="V45" s="191" t="e">
        <v>#REF!</v>
      </c>
      <c r="W45" s="260"/>
    </row>
    <row r="46" spans="1:26" x14ac:dyDescent="0.2">
      <c r="A46" s="181" t="s">
        <v>33</v>
      </c>
      <c r="B46" s="192"/>
      <c r="C46" s="465">
        <v>-7079</v>
      </c>
      <c r="D46" s="192"/>
      <c r="E46" s="465">
        <v>0</v>
      </c>
      <c r="F46" s="326"/>
      <c r="G46" s="464">
        <v>0</v>
      </c>
      <c r="H46" s="192"/>
      <c r="I46" s="464">
        <v>-7079</v>
      </c>
      <c r="J46" s="192"/>
      <c r="K46" s="192"/>
      <c r="L46" s="191"/>
      <c r="M46" s="192"/>
      <c r="N46" s="191"/>
      <c r="O46" s="192"/>
      <c r="P46" s="191"/>
      <c r="Q46" s="192"/>
      <c r="R46" s="191"/>
      <c r="S46" s="192"/>
      <c r="T46" s="191"/>
      <c r="U46" s="192"/>
      <c r="V46" s="191"/>
      <c r="W46" s="260"/>
    </row>
    <row r="47" spans="1:26" x14ac:dyDescent="0.2">
      <c r="A47" s="181" t="s">
        <v>34</v>
      </c>
      <c r="B47" s="192"/>
      <c r="C47" s="465">
        <v>256188.55739999996</v>
      </c>
      <c r="D47" s="192"/>
      <c r="E47" s="465">
        <v>0</v>
      </c>
      <c r="F47" s="326"/>
      <c r="G47" s="464">
        <v>0</v>
      </c>
      <c r="H47" s="192"/>
      <c r="I47" s="464">
        <v>256188.55739999996</v>
      </c>
      <c r="J47" s="192"/>
      <c r="K47" s="192"/>
      <c r="L47" s="191">
        <v>0</v>
      </c>
      <c r="M47" s="192"/>
      <c r="N47" s="191">
        <v>0</v>
      </c>
      <c r="O47" s="192"/>
      <c r="P47" s="191">
        <v>0</v>
      </c>
      <c r="Q47" s="192"/>
      <c r="R47" s="191">
        <v>0</v>
      </c>
      <c r="S47" s="192"/>
      <c r="T47" s="191">
        <v>0</v>
      </c>
      <c r="U47" s="192"/>
      <c r="V47" s="191" t="e">
        <v>#REF!</v>
      </c>
      <c r="W47" s="260"/>
    </row>
    <row r="48" spans="1:26" x14ac:dyDescent="0.2">
      <c r="A48" s="181" t="s">
        <v>35</v>
      </c>
      <c r="B48" s="192"/>
      <c r="C48" s="465">
        <v>102535.1231</v>
      </c>
      <c r="D48" s="192"/>
      <c r="E48" s="465">
        <v>0</v>
      </c>
      <c r="F48" s="326"/>
      <c r="G48" s="464">
        <v>0</v>
      </c>
      <c r="H48" s="192"/>
      <c r="I48" s="464">
        <v>102535.1231</v>
      </c>
      <c r="J48" s="192"/>
      <c r="K48" s="192"/>
      <c r="L48" s="191">
        <v>0</v>
      </c>
      <c r="M48" s="192"/>
      <c r="N48" s="191">
        <v>0</v>
      </c>
      <c r="O48" s="192"/>
      <c r="P48" s="191">
        <v>0</v>
      </c>
      <c r="Q48" s="192"/>
      <c r="R48" s="191">
        <v>0</v>
      </c>
      <c r="S48" s="192"/>
      <c r="T48" s="191">
        <v>0</v>
      </c>
      <c r="U48" s="192"/>
      <c r="V48" s="191" t="e">
        <v>#REF!</v>
      </c>
      <c r="W48" s="260"/>
    </row>
    <row r="49" spans="1:27" x14ac:dyDescent="0.2">
      <c r="A49" s="181" t="s">
        <v>36</v>
      </c>
      <c r="B49" s="192"/>
      <c r="C49" s="465">
        <v>-209524.09129999997</v>
      </c>
      <c r="D49" s="192"/>
      <c r="E49" s="465">
        <v>0</v>
      </c>
      <c r="F49" s="326"/>
      <c r="G49" s="464">
        <v>0</v>
      </c>
      <c r="H49" s="192"/>
      <c r="I49" s="464">
        <v>-209524.09129999997</v>
      </c>
      <c r="J49" s="192"/>
      <c r="K49" s="192"/>
      <c r="L49" s="191">
        <v>0</v>
      </c>
      <c r="M49" s="192"/>
      <c r="N49" s="191">
        <v>0</v>
      </c>
      <c r="O49" s="192"/>
      <c r="P49" s="191">
        <v>0</v>
      </c>
      <c r="Q49" s="192"/>
      <c r="R49" s="191">
        <v>0</v>
      </c>
      <c r="S49" s="192"/>
      <c r="T49" s="191">
        <v>0</v>
      </c>
      <c r="U49" s="192"/>
      <c r="V49" s="191" t="e">
        <v>#REF!</v>
      </c>
      <c r="W49" s="260"/>
    </row>
    <row r="50" spans="1:27" x14ac:dyDescent="0.2">
      <c r="A50" s="181" t="s">
        <v>37</v>
      </c>
      <c r="B50" s="192"/>
      <c r="C50" s="465">
        <v>0</v>
      </c>
      <c r="D50" s="192"/>
      <c r="E50" s="465">
        <v>0</v>
      </c>
      <c r="F50" s="326"/>
      <c r="G50" s="464">
        <v>0</v>
      </c>
      <c r="H50" s="192"/>
      <c r="I50" s="464">
        <v>0</v>
      </c>
      <c r="J50" s="192"/>
      <c r="K50" s="192"/>
      <c r="L50" s="191">
        <v>0</v>
      </c>
      <c r="M50" s="192"/>
      <c r="N50" s="191">
        <v>0</v>
      </c>
      <c r="O50" s="192"/>
      <c r="P50" s="191">
        <v>0</v>
      </c>
      <c r="Q50" s="192"/>
      <c r="R50" s="191">
        <v>0</v>
      </c>
      <c r="S50" s="192"/>
      <c r="T50" s="191">
        <v>0</v>
      </c>
      <c r="U50" s="192"/>
      <c r="V50" s="191" t="e">
        <v>#REF!</v>
      </c>
      <c r="W50" s="260"/>
    </row>
    <row r="51" spans="1:27" x14ac:dyDescent="0.2">
      <c r="A51" s="181" t="s">
        <v>38</v>
      </c>
      <c r="B51" s="331"/>
      <c r="C51" s="465">
        <v>-10778</v>
      </c>
      <c r="D51" s="331"/>
      <c r="E51" s="465">
        <v>0</v>
      </c>
      <c r="F51" s="326"/>
      <c r="G51" s="464">
        <v>0</v>
      </c>
      <c r="H51" s="192"/>
      <c r="I51" s="464">
        <v>-10778</v>
      </c>
      <c r="J51" s="192"/>
      <c r="K51" s="192"/>
      <c r="L51" s="191">
        <v>0</v>
      </c>
      <c r="M51" s="192"/>
      <c r="N51" s="191">
        <v>0</v>
      </c>
      <c r="O51" s="192"/>
      <c r="P51" s="191">
        <v>0</v>
      </c>
      <c r="Q51" s="192"/>
      <c r="R51" s="191">
        <v>0</v>
      </c>
      <c r="S51" s="192"/>
      <c r="T51" s="191">
        <v>0</v>
      </c>
      <c r="U51" s="192"/>
      <c r="V51" s="191" t="e">
        <v>#REF!</v>
      </c>
      <c r="W51" s="260"/>
    </row>
    <row r="52" spans="1:27" x14ac:dyDescent="0.2">
      <c r="A52" s="271" t="s">
        <v>39</v>
      </c>
      <c r="B52" s="272"/>
      <c r="C52" s="463">
        <v>823029.86229999841</v>
      </c>
      <c r="D52" s="272"/>
      <c r="E52" s="463">
        <v>14447.887800000015</v>
      </c>
      <c r="F52" s="326"/>
      <c r="G52" s="470">
        <v>930979.26940000011</v>
      </c>
      <c r="H52" s="272"/>
      <c r="I52" s="463">
        <v>1768457.0194999988</v>
      </c>
      <c r="J52" s="272"/>
      <c r="K52" s="272"/>
      <c r="L52" s="273">
        <v>656321.57460000005</v>
      </c>
      <c r="M52" s="272"/>
      <c r="N52" s="273">
        <v>0</v>
      </c>
      <c r="O52" s="272"/>
      <c r="P52" s="273">
        <v>0</v>
      </c>
      <c r="Q52" s="272"/>
      <c r="R52" s="273">
        <v>0</v>
      </c>
      <c r="S52" s="272"/>
      <c r="T52" s="273">
        <v>0</v>
      </c>
      <c r="U52" s="272"/>
      <c r="V52" s="274" t="e">
        <v>#REF!</v>
      </c>
      <c r="W52" s="260"/>
    </row>
    <row r="53" spans="1:27" x14ac:dyDescent="0.2">
      <c r="A53" s="181" t="s">
        <v>40</v>
      </c>
      <c r="B53" s="192"/>
      <c r="C53" s="463">
        <v>0</v>
      </c>
      <c r="D53" s="192"/>
      <c r="E53" s="463">
        <v>0</v>
      </c>
      <c r="F53" s="326"/>
      <c r="G53" s="470">
        <v>0</v>
      </c>
      <c r="H53" s="192"/>
      <c r="I53" s="463">
        <v>0</v>
      </c>
      <c r="J53" s="192"/>
      <c r="K53" s="192"/>
      <c r="L53" s="188">
        <v>0</v>
      </c>
      <c r="M53" s="192"/>
      <c r="N53" s="188">
        <v>0</v>
      </c>
      <c r="O53" s="192"/>
      <c r="P53" s="188">
        <v>0</v>
      </c>
      <c r="Q53" s="192"/>
      <c r="R53" s="188">
        <v>0</v>
      </c>
      <c r="S53" s="192"/>
      <c r="T53" s="188">
        <v>0</v>
      </c>
      <c r="U53" s="192"/>
      <c r="V53" s="188" t="e">
        <v>#REF!</v>
      </c>
      <c r="W53" s="260"/>
      <c r="Y53" s="460"/>
    </row>
    <row r="54" spans="1:27" x14ac:dyDescent="0.2">
      <c r="A54" s="181" t="s">
        <v>41</v>
      </c>
      <c r="B54" s="192"/>
      <c r="C54" s="463">
        <v>-16708.719700000001</v>
      </c>
      <c r="D54" s="192"/>
      <c r="E54" s="463">
        <v>6.8278999999999996</v>
      </c>
      <c r="F54" s="326"/>
      <c r="G54" s="470">
        <v>150.30940000000001</v>
      </c>
      <c r="H54" s="192"/>
      <c r="I54" s="463">
        <v>-16551.582400000003</v>
      </c>
      <c r="J54" s="192"/>
      <c r="K54" s="192"/>
      <c r="L54" s="188">
        <v>150.30940000000001</v>
      </c>
      <c r="M54" s="192"/>
      <c r="N54" s="188">
        <v>0</v>
      </c>
      <c r="O54" s="192"/>
      <c r="P54" s="188">
        <v>0</v>
      </c>
      <c r="Q54" s="192"/>
      <c r="R54" s="188">
        <v>0</v>
      </c>
      <c r="S54" s="192"/>
      <c r="T54" s="188">
        <v>0</v>
      </c>
      <c r="U54" s="192"/>
      <c r="V54" s="188" t="e">
        <v>#REF!</v>
      </c>
      <c r="W54" s="260"/>
    </row>
    <row r="55" spans="1:27" x14ac:dyDescent="0.2">
      <c r="A55" s="271" t="s">
        <v>340</v>
      </c>
      <c r="B55" s="272"/>
      <c r="C55" s="463">
        <v>811731.14259999839</v>
      </c>
      <c r="D55" s="272"/>
      <c r="E55" s="463">
        <v>14454.715700000015</v>
      </c>
      <c r="F55" s="326"/>
      <c r="G55" s="470">
        <v>931129.57880000013</v>
      </c>
      <c r="H55" s="272"/>
      <c r="I55" s="470">
        <v>1757315.4370999988</v>
      </c>
      <c r="J55" s="272"/>
      <c r="K55" s="406"/>
      <c r="L55" s="273">
        <v>656471.88400000008</v>
      </c>
      <c r="M55" s="272"/>
      <c r="N55" s="273">
        <v>0</v>
      </c>
      <c r="O55" s="272"/>
      <c r="P55" s="273">
        <v>0</v>
      </c>
      <c r="Q55" s="272"/>
      <c r="R55" s="273">
        <v>0</v>
      </c>
      <c r="S55" s="272"/>
      <c r="T55" s="273">
        <v>0</v>
      </c>
      <c r="U55" s="272"/>
      <c r="V55" s="274" t="e">
        <v>#REF!</v>
      </c>
      <c r="W55" s="260"/>
    </row>
    <row r="56" spans="1:27" x14ac:dyDescent="0.2">
      <c r="A56" s="271"/>
      <c r="B56" s="272"/>
      <c r="C56" s="191"/>
      <c r="D56" s="272"/>
      <c r="E56" s="191"/>
      <c r="F56" s="191"/>
      <c r="G56" s="464"/>
      <c r="H56" s="272"/>
      <c r="I56" s="294"/>
      <c r="J56" s="272"/>
      <c r="K56" s="272"/>
      <c r="L56" s="314"/>
      <c r="M56" s="272"/>
      <c r="N56" s="314"/>
      <c r="O56" s="272"/>
      <c r="P56" s="314"/>
      <c r="Q56" s="272"/>
      <c r="R56" s="314"/>
      <c r="S56" s="272"/>
      <c r="T56" s="314"/>
      <c r="U56" s="272"/>
      <c r="V56" s="315"/>
      <c r="W56" s="260"/>
    </row>
    <row r="57" spans="1:27" x14ac:dyDescent="0.2">
      <c r="A57" s="271"/>
      <c r="B57" s="272"/>
      <c r="C57" s="191"/>
      <c r="D57" s="272"/>
      <c r="E57" s="191"/>
      <c r="F57" s="191"/>
      <c r="G57" s="464"/>
      <c r="H57" s="272"/>
      <c r="I57" s="294"/>
      <c r="J57" s="272"/>
      <c r="K57" s="272"/>
      <c r="L57" s="314"/>
      <c r="M57" s="272"/>
      <c r="N57" s="314"/>
      <c r="O57" s="272"/>
      <c r="P57" s="314"/>
      <c r="Q57" s="272"/>
      <c r="R57" s="314"/>
      <c r="S57" s="272"/>
      <c r="T57" s="314"/>
      <c r="U57" s="272"/>
      <c r="V57" s="315"/>
      <c r="W57" s="260"/>
    </row>
    <row r="58" spans="1:27" x14ac:dyDescent="0.2">
      <c r="A58" s="271"/>
      <c r="B58" s="272"/>
      <c r="C58" s="191"/>
      <c r="D58" s="272"/>
      <c r="E58" s="191"/>
      <c r="F58" s="191"/>
      <c r="G58" s="464"/>
      <c r="H58" s="272"/>
      <c r="I58" s="294"/>
      <c r="J58" s="272"/>
      <c r="K58" s="272"/>
      <c r="L58" s="314"/>
      <c r="M58" s="272"/>
      <c r="N58" s="314"/>
      <c r="O58" s="272"/>
      <c r="P58" s="314"/>
      <c r="Q58" s="272"/>
      <c r="R58" s="314"/>
      <c r="S58" s="272"/>
      <c r="T58" s="314"/>
      <c r="U58" s="272"/>
      <c r="V58" s="315"/>
      <c r="W58" s="260"/>
    </row>
    <row r="59" spans="1:27" ht="9" customHeight="1" x14ac:dyDescent="0.2">
      <c r="B59" s="192"/>
      <c r="C59" s="313"/>
      <c r="D59" s="192"/>
      <c r="E59" s="313"/>
      <c r="F59" s="313"/>
      <c r="G59" s="464"/>
      <c r="H59" s="192"/>
      <c r="I59" s="294"/>
      <c r="J59" s="192"/>
      <c r="K59" s="192"/>
      <c r="L59" s="189"/>
      <c r="M59" s="192"/>
      <c r="N59" s="189"/>
      <c r="O59" s="192"/>
      <c r="P59" s="189"/>
      <c r="Q59" s="192"/>
      <c r="R59" s="189"/>
      <c r="S59" s="192"/>
      <c r="T59" s="189"/>
      <c r="U59" s="192"/>
      <c r="V59" s="189"/>
      <c r="W59" s="260"/>
      <c r="X59"/>
      <c r="Z59" s="9"/>
      <c r="AA59" s="9"/>
    </row>
    <row r="60" spans="1:27" ht="13.5" x14ac:dyDescent="0.25">
      <c r="A60" s="187">
        <v>36677</v>
      </c>
      <c r="C60" s="313"/>
      <c r="E60" s="313"/>
      <c r="F60" s="313"/>
      <c r="G60" s="464"/>
      <c r="I60" s="465"/>
      <c r="W60" s="260"/>
    </row>
    <row r="61" spans="1:27" x14ac:dyDescent="0.2">
      <c r="A61" s="181" t="s">
        <v>43</v>
      </c>
      <c r="B61" s="192"/>
      <c r="C61" s="463">
        <v>-5595505.4249</v>
      </c>
      <c r="D61" s="192"/>
      <c r="E61" s="463">
        <v>483406</v>
      </c>
      <c r="F61" s="326"/>
      <c r="G61" s="470">
        <v>20657.261200000001</v>
      </c>
      <c r="H61" s="192"/>
      <c r="I61" s="463">
        <v>-5091442.1637000004</v>
      </c>
      <c r="J61" s="192"/>
      <c r="K61" s="192"/>
      <c r="L61" s="188">
        <v>20657.261200000001</v>
      </c>
      <c r="M61" s="192"/>
      <c r="N61" s="188">
        <v>0</v>
      </c>
      <c r="O61" s="192"/>
      <c r="P61" s="188">
        <v>0</v>
      </c>
      <c r="Q61" s="192"/>
      <c r="R61" s="188">
        <v>0</v>
      </c>
      <c r="S61" s="192"/>
      <c r="T61" s="188">
        <v>0</v>
      </c>
      <c r="U61" s="192"/>
      <c r="V61" s="188" t="e">
        <v>#REF!</v>
      </c>
      <c r="W61" s="260"/>
    </row>
    <row r="62" spans="1:27" x14ac:dyDescent="0.2">
      <c r="A62" s="181" t="s">
        <v>44</v>
      </c>
      <c r="B62" s="192"/>
      <c r="C62" s="463">
        <v>9496.2540000000008</v>
      </c>
      <c r="D62" s="192"/>
      <c r="E62" s="463">
        <v>-3381.7679000000003</v>
      </c>
      <c r="F62" s="326"/>
      <c r="G62" s="470">
        <v>-0.12639999999999979</v>
      </c>
      <c r="H62" s="192"/>
      <c r="I62" s="463">
        <v>6114.3597</v>
      </c>
      <c r="J62" s="192"/>
      <c r="K62" s="192"/>
      <c r="L62" s="188">
        <v>-0.12639999999999979</v>
      </c>
      <c r="M62" s="192"/>
      <c r="N62" s="188">
        <v>0</v>
      </c>
      <c r="O62" s="192"/>
      <c r="P62" s="188">
        <v>0</v>
      </c>
      <c r="Q62" s="192"/>
      <c r="R62" s="188">
        <v>0</v>
      </c>
      <c r="S62" s="192"/>
      <c r="T62" s="188">
        <v>0</v>
      </c>
      <c r="U62" s="192"/>
      <c r="V62" s="188" t="e">
        <v>#REF!</v>
      </c>
      <c r="W62" s="260"/>
    </row>
    <row r="63" spans="1:27" x14ac:dyDescent="0.2">
      <c r="A63" s="181" t="s">
        <v>45</v>
      </c>
      <c r="B63" s="192"/>
      <c r="C63" s="463">
        <v>-41983.141500000005</v>
      </c>
      <c r="D63" s="192"/>
      <c r="E63" s="463">
        <v>3151.3522999999996</v>
      </c>
      <c r="F63" s="326"/>
      <c r="G63" s="470">
        <v>40.952899999999971</v>
      </c>
      <c r="H63" s="192"/>
      <c r="I63" s="463">
        <v>-38790.83630000001</v>
      </c>
      <c r="J63" s="192"/>
      <c r="K63" s="192"/>
      <c r="L63" s="188">
        <v>40.952899999999971</v>
      </c>
      <c r="M63" s="192"/>
      <c r="N63" s="188">
        <v>0</v>
      </c>
      <c r="O63" s="192"/>
      <c r="P63" s="188">
        <v>0</v>
      </c>
      <c r="Q63" s="192"/>
      <c r="R63" s="188">
        <v>0</v>
      </c>
      <c r="S63" s="192"/>
      <c r="T63" s="188">
        <v>0</v>
      </c>
      <c r="U63" s="192"/>
      <c r="V63" s="188" t="e">
        <v>#REF!</v>
      </c>
      <c r="W63" s="260"/>
    </row>
    <row r="64" spans="1:27" ht="9.75" customHeight="1" x14ac:dyDescent="0.2">
      <c r="A64" s="181"/>
      <c r="B64" s="192"/>
      <c r="C64" s="313"/>
      <c r="D64" s="192"/>
      <c r="E64" s="313"/>
      <c r="F64" s="313"/>
      <c r="G64" s="464"/>
      <c r="H64" s="192"/>
      <c r="I64" s="465"/>
      <c r="J64" s="192"/>
      <c r="K64" s="192"/>
      <c r="L64" s="191"/>
      <c r="M64" s="192"/>
      <c r="N64" s="191"/>
      <c r="O64" s="192"/>
      <c r="P64" s="191"/>
      <c r="Q64" s="192"/>
      <c r="R64" s="191"/>
      <c r="S64" s="192"/>
      <c r="T64" s="191"/>
      <c r="U64" s="192"/>
      <c r="V64" s="191"/>
      <c r="W64" s="260"/>
    </row>
    <row r="65" spans="1:28" x14ac:dyDescent="0.2">
      <c r="A65" s="181" t="s">
        <v>46</v>
      </c>
      <c r="B65" s="192"/>
      <c r="C65" s="463">
        <v>-5595505.4249</v>
      </c>
      <c r="D65" s="192"/>
      <c r="E65" s="463">
        <v>483406</v>
      </c>
      <c r="F65" s="326"/>
      <c r="G65" s="470">
        <v>20657.261200000001</v>
      </c>
      <c r="H65" s="192"/>
      <c r="I65" s="463">
        <v>-5091442.1637000004</v>
      </c>
      <c r="J65" s="192"/>
      <c r="K65" s="192"/>
      <c r="L65" s="188">
        <v>20616.434700000002</v>
      </c>
      <c r="M65" s="192"/>
      <c r="N65" s="188">
        <v>0</v>
      </c>
      <c r="O65" s="192"/>
      <c r="P65" s="188">
        <v>0</v>
      </c>
      <c r="Q65" s="192"/>
      <c r="R65" s="188">
        <v>0</v>
      </c>
      <c r="S65" s="192"/>
      <c r="T65" s="188">
        <v>0</v>
      </c>
      <c r="U65" s="192"/>
      <c r="V65" s="188" t="e">
        <v>#REF!</v>
      </c>
      <c r="W65" s="260"/>
    </row>
    <row r="66" spans="1:28" x14ac:dyDescent="0.2">
      <c r="A66" s="181" t="s">
        <v>47</v>
      </c>
      <c r="B66" s="331">
        <v>0</v>
      </c>
      <c r="C66" s="463">
        <v>0</v>
      </c>
      <c r="D66" s="331">
        <v>0</v>
      </c>
      <c r="E66" s="463">
        <v>0</v>
      </c>
      <c r="F66" s="331">
        <v>0</v>
      </c>
      <c r="G66" s="470">
        <v>0</v>
      </c>
      <c r="H66" s="192">
        <v>0</v>
      </c>
      <c r="I66" s="463">
        <v>0</v>
      </c>
      <c r="J66" s="192"/>
      <c r="K66" s="192">
        <v>0</v>
      </c>
      <c r="L66" s="188">
        <v>0</v>
      </c>
      <c r="M66" s="192">
        <v>0</v>
      </c>
      <c r="N66" s="188">
        <v>0</v>
      </c>
      <c r="O66" s="192">
        <v>0</v>
      </c>
      <c r="P66" s="188">
        <v>0</v>
      </c>
      <c r="Q66" s="192">
        <v>0</v>
      </c>
      <c r="R66" s="188">
        <v>0</v>
      </c>
      <c r="S66" s="192">
        <v>0</v>
      </c>
      <c r="T66" s="188">
        <v>0</v>
      </c>
      <c r="U66" s="192" t="e">
        <v>#REF!</v>
      </c>
      <c r="V66" s="188" t="e">
        <v>#REF!</v>
      </c>
      <c r="W66" s="260"/>
      <c r="Y66" s="461"/>
    </row>
    <row r="67" spans="1:28" x14ac:dyDescent="0.2">
      <c r="A67" s="181" t="s">
        <v>48</v>
      </c>
      <c r="B67" s="192"/>
      <c r="C67" s="463">
        <v>6376015.1859000009</v>
      </c>
      <c r="D67" s="192"/>
      <c r="E67" s="463">
        <v>134516.02450000003</v>
      </c>
      <c r="F67" s="326"/>
      <c r="G67" s="470">
        <v>3652419.4032999999</v>
      </c>
      <c r="H67" s="192"/>
      <c r="I67" s="463">
        <v>10162950.613700001</v>
      </c>
      <c r="J67" s="192"/>
      <c r="K67" s="192"/>
      <c r="L67" s="188">
        <v>3652419.4032999999</v>
      </c>
      <c r="M67" s="192"/>
      <c r="N67" s="188">
        <v>0</v>
      </c>
      <c r="O67" s="192"/>
      <c r="P67" s="188">
        <v>0</v>
      </c>
      <c r="Q67" s="192"/>
      <c r="R67" s="188">
        <v>0</v>
      </c>
      <c r="S67" s="192"/>
      <c r="T67" s="188">
        <v>0</v>
      </c>
      <c r="U67" s="192"/>
      <c r="V67" s="188" t="e">
        <v>#REF!</v>
      </c>
      <c r="W67" s="260"/>
    </row>
    <row r="68" spans="1:28" x14ac:dyDescent="0.2">
      <c r="A68" s="181" t="s">
        <v>49</v>
      </c>
      <c r="B68" s="192">
        <v>-0.45510000211652368</v>
      </c>
      <c r="C68" s="463">
        <v>780509.30589999876</v>
      </c>
      <c r="D68" s="192">
        <v>0.2623000000603497</v>
      </c>
      <c r="E68" s="463">
        <v>617922.28680000012</v>
      </c>
      <c r="F68" s="192">
        <v>4.6566128730773926E-10</v>
      </c>
      <c r="G68" s="470">
        <v>3673076.6645000004</v>
      </c>
      <c r="H68" s="192">
        <v>-0.19280000124126673</v>
      </c>
      <c r="I68" s="463">
        <v>5071508.2571999989</v>
      </c>
      <c r="J68" s="192"/>
      <c r="K68" s="192">
        <v>-274616.86829999974</v>
      </c>
      <c r="L68" s="188">
        <v>3398418.9697000002</v>
      </c>
      <c r="M68" s="192">
        <v>0</v>
      </c>
      <c r="N68" s="188">
        <v>0</v>
      </c>
      <c r="O68" s="192">
        <v>0</v>
      </c>
      <c r="P68" s="188">
        <v>0</v>
      </c>
      <c r="Q68" s="192">
        <v>0</v>
      </c>
      <c r="R68" s="188">
        <v>0</v>
      </c>
      <c r="S68" s="192">
        <v>0</v>
      </c>
      <c r="T68" s="188">
        <v>0</v>
      </c>
      <c r="U68" s="192" t="e">
        <v>#REF!</v>
      </c>
      <c r="V68" s="188" t="e">
        <v>#REF!</v>
      </c>
      <c r="W68" s="260"/>
    </row>
    <row r="69" spans="1:28" ht="9" customHeight="1" x14ac:dyDescent="0.2">
      <c r="B69" s="192"/>
      <c r="C69" s="313"/>
      <c r="D69" s="192"/>
      <c r="E69" s="313"/>
      <c r="F69" s="313"/>
      <c r="G69" s="464"/>
      <c r="H69" s="192"/>
      <c r="I69" s="465"/>
      <c r="J69" s="192"/>
      <c r="K69" s="192"/>
      <c r="M69" s="192"/>
      <c r="O69" s="192"/>
      <c r="Q69" s="192"/>
      <c r="S69" s="192"/>
      <c r="U69" s="192"/>
      <c r="W69" s="260"/>
    </row>
    <row r="70" spans="1:28" ht="13.5" x14ac:dyDescent="0.25">
      <c r="A70" s="193" t="s">
        <v>432</v>
      </c>
      <c r="C70" s="313"/>
      <c r="E70" s="313"/>
      <c r="F70" s="313"/>
      <c r="G70" s="464"/>
      <c r="I70" s="465"/>
      <c r="W70" s="260"/>
      <c r="AB70" s="6"/>
    </row>
    <row r="71" spans="1:28" x14ac:dyDescent="0.2">
      <c r="A71" s="178" t="s">
        <v>430</v>
      </c>
      <c r="B71" s="192"/>
      <c r="C71" s="463">
        <v>-1104751</v>
      </c>
      <c r="D71" s="192"/>
      <c r="E71" s="463">
        <v>599316</v>
      </c>
      <c r="F71" s="326"/>
      <c r="G71" s="470">
        <v>3028491</v>
      </c>
      <c r="H71" s="192"/>
      <c r="I71" s="463">
        <v>2523056</v>
      </c>
      <c r="J71" s="192"/>
      <c r="K71" s="192"/>
      <c r="L71" s="188">
        <v>0</v>
      </c>
      <c r="M71" s="192"/>
      <c r="N71" s="188">
        <v>0</v>
      </c>
      <c r="O71" s="192"/>
      <c r="P71" s="188">
        <v>0</v>
      </c>
      <c r="Q71" s="192"/>
      <c r="R71" s="188">
        <v>0</v>
      </c>
      <c r="S71" s="192"/>
      <c r="T71" s="188">
        <v>0</v>
      </c>
      <c r="U71" s="192"/>
      <c r="V71" s="188" t="e">
        <v>#REF!</v>
      </c>
      <c r="W71" s="260"/>
    </row>
    <row r="72" spans="1:28" ht="12" customHeight="1" x14ac:dyDescent="0.2">
      <c r="B72" s="331">
        <v>0.455100002232939</v>
      </c>
      <c r="C72" s="313"/>
      <c r="D72" s="192">
        <v>-0.2623000000603497</v>
      </c>
      <c r="E72" s="313"/>
      <c r="F72" s="192">
        <v>0</v>
      </c>
      <c r="G72" s="464"/>
      <c r="H72" s="192">
        <v>0.19280000124126673</v>
      </c>
      <c r="I72" s="465"/>
      <c r="J72" s="192"/>
      <c r="K72" s="192">
        <v>274616.86829999974</v>
      </c>
      <c r="L72" s="184"/>
      <c r="M72" s="192">
        <v>0</v>
      </c>
      <c r="N72" s="184"/>
      <c r="O72" s="192">
        <v>0</v>
      </c>
      <c r="P72" s="184"/>
      <c r="Q72" s="192">
        <v>0</v>
      </c>
      <c r="R72" s="184"/>
      <c r="S72" s="192">
        <v>0</v>
      </c>
      <c r="T72" s="184"/>
      <c r="U72" s="192" t="e">
        <v>#REF!</v>
      </c>
      <c r="V72" s="184"/>
      <c r="W72" s="260"/>
    </row>
    <row r="73" spans="1:28" ht="13.5" x14ac:dyDescent="0.25">
      <c r="A73" s="194">
        <v>36677</v>
      </c>
      <c r="C73" s="313"/>
      <c r="E73" s="313"/>
      <c r="F73" s="313"/>
      <c r="G73" s="464"/>
      <c r="I73" s="465"/>
      <c r="W73" s="260"/>
    </row>
    <row r="74" spans="1:28" x14ac:dyDescent="0.2">
      <c r="A74" s="181" t="s">
        <v>20</v>
      </c>
      <c r="B74" s="192"/>
      <c r="C74" s="463">
        <v>7414656.5751</v>
      </c>
      <c r="D74" s="192"/>
      <c r="E74" s="463">
        <v>-38628</v>
      </c>
      <c r="F74" s="326"/>
      <c r="G74" s="470">
        <v>-574832.73880000005</v>
      </c>
      <c r="H74" s="192"/>
      <c r="I74" s="463">
        <v>6801195.8362999996</v>
      </c>
      <c r="J74" s="192"/>
      <c r="K74" s="192"/>
      <c r="L74" s="188">
        <v>20616.434700000002</v>
      </c>
      <c r="M74" s="192"/>
      <c r="N74" s="188">
        <v>0</v>
      </c>
      <c r="O74" s="192"/>
      <c r="P74" s="188">
        <v>0</v>
      </c>
      <c r="Q74" s="192"/>
      <c r="R74" s="188">
        <v>0</v>
      </c>
      <c r="S74" s="192"/>
      <c r="T74" s="188">
        <v>0</v>
      </c>
      <c r="U74" s="192"/>
      <c r="V74" s="188" t="e">
        <v>#REF!</v>
      </c>
      <c r="W74" s="260"/>
    </row>
    <row r="75" spans="1:28" x14ac:dyDescent="0.2">
      <c r="A75" s="181" t="s">
        <v>50</v>
      </c>
      <c r="B75" s="192"/>
      <c r="C75" s="463">
        <v>0</v>
      </c>
      <c r="D75" s="192"/>
      <c r="E75" s="463">
        <v>0</v>
      </c>
      <c r="F75" s="326"/>
      <c r="G75" s="470">
        <v>0</v>
      </c>
      <c r="H75" s="192"/>
      <c r="I75" s="463">
        <v>0</v>
      </c>
      <c r="J75" s="192"/>
      <c r="K75" s="192"/>
      <c r="L75" s="188">
        <v>0</v>
      </c>
      <c r="M75" s="192"/>
      <c r="N75" s="188">
        <v>0</v>
      </c>
      <c r="O75" s="192"/>
      <c r="P75" s="188">
        <v>0</v>
      </c>
      <c r="Q75" s="192"/>
      <c r="R75" s="188">
        <v>0</v>
      </c>
      <c r="S75" s="192"/>
      <c r="T75" s="188">
        <v>0</v>
      </c>
      <c r="U75" s="192"/>
      <c r="V75" s="188" t="e">
        <v>#REF!</v>
      </c>
      <c r="W75" s="260"/>
    </row>
    <row r="76" spans="1:28" x14ac:dyDescent="0.2">
      <c r="A76" s="181" t="s">
        <v>48</v>
      </c>
      <c r="B76" s="192"/>
      <c r="C76" s="463">
        <v>-5529395.8140999991</v>
      </c>
      <c r="D76" s="192"/>
      <c r="E76" s="463">
        <v>57234.024500000029</v>
      </c>
      <c r="F76" s="326"/>
      <c r="G76" s="470">
        <v>1219418.4032999999</v>
      </c>
      <c r="H76" s="192"/>
      <c r="I76" s="463">
        <v>-4252743.3862999994</v>
      </c>
      <c r="J76" s="192"/>
      <c r="K76" s="192"/>
      <c r="L76" s="188">
        <v>3652419.4032999999</v>
      </c>
      <c r="M76" s="192"/>
      <c r="N76" s="188">
        <v>0</v>
      </c>
      <c r="O76" s="192"/>
      <c r="P76" s="188">
        <v>0</v>
      </c>
      <c r="Q76" s="192"/>
      <c r="R76" s="188">
        <v>0</v>
      </c>
      <c r="S76" s="192"/>
      <c r="T76" s="188">
        <v>0</v>
      </c>
      <c r="U76" s="192"/>
      <c r="V76" s="188" t="e">
        <v>#REF!</v>
      </c>
      <c r="W76" s="260"/>
    </row>
    <row r="77" spans="1:28" x14ac:dyDescent="0.2">
      <c r="A77" s="271" t="s">
        <v>341</v>
      </c>
      <c r="B77" s="272"/>
      <c r="C77" s="463">
        <v>1885260.7610000009</v>
      </c>
      <c r="D77" s="272"/>
      <c r="E77" s="463">
        <v>18606.024500000029</v>
      </c>
      <c r="F77" s="326"/>
      <c r="G77" s="470">
        <v>644585.66449999984</v>
      </c>
      <c r="H77" s="272"/>
      <c r="I77" s="463">
        <v>2548452.4500000002</v>
      </c>
      <c r="J77" s="272"/>
      <c r="K77" s="272"/>
      <c r="L77" s="273">
        <v>3673035.838</v>
      </c>
      <c r="M77" s="272"/>
      <c r="N77" s="273">
        <v>0</v>
      </c>
      <c r="O77" s="272"/>
      <c r="P77" s="273">
        <v>0</v>
      </c>
      <c r="Q77" s="272"/>
      <c r="R77" s="273">
        <v>0</v>
      </c>
      <c r="S77" s="272"/>
      <c r="T77" s="273">
        <v>0</v>
      </c>
      <c r="U77" s="272"/>
      <c r="V77" s="274" t="e">
        <v>#REF!</v>
      </c>
      <c r="W77" s="260"/>
      <c r="X77" s="9"/>
      <c r="Z77" s="9"/>
      <c r="AA77" s="9"/>
    </row>
    <row r="78" spans="1:28" hidden="1" x14ac:dyDescent="0.2">
      <c r="A78" s="271" t="s">
        <v>51</v>
      </c>
      <c r="B78" s="272"/>
      <c r="C78" s="191"/>
      <c r="D78" s="272"/>
      <c r="E78" s="191"/>
      <c r="F78" s="191"/>
      <c r="G78" s="464"/>
      <c r="H78" s="272"/>
      <c r="I78" s="463">
        <v>0</v>
      </c>
      <c r="J78" s="272"/>
      <c r="K78" s="272"/>
      <c r="L78" s="314"/>
      <c r="M78" s="272"/>
      <c r="N78" s="314"/>
      <c r="O78" s="272"/>
      <c r="P78" s="314"/>
      <c r="Q78" s="272"/>
      <c r="R78" s="314"/>
      <c r="S78" s="272"/>
      <c r="T78" s="314"/>
      <c r="U78" s="272"/>
      <c r="V78" s="315"/>
      <c r="W78" s="260"/>
      <c r="X78" s="9"/>
      <c r="Z78" s="9"/>
      <c r="AA78" s="9"/>
    </row>
    <row r="79" spans="1:28" hidden="1" x14ac:dyDescent="0.2">
      <c r="A79" s="271" t="s">
        <v>42</v>
      </c>
      <c r="B79" s="272"/>
      <c r="C79" s="191"/>
      <c r="D79" s="272"/>
      <c r="E79" s="191"/>
      <c r="F79" s="191"/>
      <c r="G79" s="464"/>
      <c r="H79" s="272"/>
      <c r="I79" s="473">
        <v>0</v>
      </c>
      <c r="J79" s="272"/>
      <c r="K79" s="272"/>
      <c r="L79" s="314"/>
      <c r="M79" s="272"/>
      <c r="N79" s="314"/>
      <c r="O79" s="272"/>
      <c r="P79" s="314"/>
      <c r="Q79" s="272"/>
      <c r="R79" s="314"/>
      <c r="S79" s="272"/>
      <c r="T79" s="314"/>
      <c r="U79" s="272"/>
      <c r="V79" s="315"/>
      <c r="W79" s="260"/>
      <c r="X79" s="9"/>
      <c r="Z79" s="9"/>
      <c r="AA79" s="9"/>
    </row>
    <row r="80" spans="1:28" x14ac:dyDescent="0.2">
      <c r="A80" s="271"/>
      <c r="B80" s="272"/>
      <c r="C80" s="191"/>
      <c r="D80" s="272"/>
      <c r="E80" s="191"/>
      <c r="F80" s="191"/>
      <c r="G80" s="464"/>
      <c r="H80" s="272"/>
      <c r="I80" s="465"/>
      <c r="J80" s="272"/>
      <c r="K80" s="272"/>
      <c r="L80" s="314"/>
      <c r="M80" s="272"/>
      <c r="N80" s="314"/>
      <c r="O80" s="272"/>
      <c r="P80" s="314"/>
      <c r="Q80" s="272"/>
      <c r="R80" s="314"/>
      <c r="S80" s="272"/>
      <c r="T80" s="314"/>
      <c r="U80" s="272"/>
      <c r="V80" s="315"/>
      <c r="W80" s="260"/>
      <c r="X80" s="9"/>
      <c r="Z80" s="9"/>
      <c r="AA80" s="9"/>
    </row>
    <row r="81" spans="1:27" ht="12.75" customHeight="1" x14ac:dyDescent="0.2">
      <c r="A81" s="178"/>
      <c r="B81" s="192"/>
      <c r="C81" s="313"/>
      <c r="D81" s="192"/>
      <c r="E81" s="313"/>
      <c r="F81" s="313"/>
      <c r="G81" s="464"/>
      <c r="H81" s="192"/>
      <c r="I81" s="465"/>
      <c r="J81" s="192"/>
      <c r="K81" s="192"/>
      <c r="M81" s="192"/>
      <c r="O81" s="192"/>
      <c r="Q81" s="192"/>
      <c r="S81" s="192"/>
      <c r="U81" s="192"/>
      <c r="W81" s="260"/>
      <c r="X81" s="9"/>
      <c r="Z81" s="9"/>
      <c r="AA81" s="169"/>
    </row>
    <row r="82" spans="1:27" ht="13.5" x14ac:dyDescent="0.25">
      <c r="A82" s="195" t="s">
        <v>52</v>
      </c>
      <c r="C82" s="313"/>
      <c r="E82" s="313"/>
      <c r="F82" s="313"/>
      <c r="G82" s="464"/>
      <c r="I82" s="465"/>
      <c r="W82" s="260"/>
      <c r="X82" s="9"/>
      <c r="Z82" s="9"/>
      <c r="AA82" s="9"/>
    </row>
    <row r="83" spans="1:27" x14ac:dyDescent="0.2">
      <c r="A83" s="181" t="s">
        <v>53</v>
      </c>
      <c r="C83" s="463">
        <v>0</v>
      </c>
      <c r="E83" s="463">
        <v>0</v>
      </c>
      <c r="F83" s="326"/>
      <c r="G83" s="470">
        <v>0</v>
      </c>
      <c r="I83" s="463">
        <v>0</v>
      </c>
      <c r="L83" s="230">
        <v>0</v>
      </c>
      <c r="N83" s="230">
        <v>0</v>
      </c>
      <c r="P83" s="230">
        <v>0</v>
      </c>
      <c r="R83" s="230">
        <v>0</v>
      </c>
      <c r="T83" s="230">
        <v>0</v>
      </c>
      <c r="V83" s="188" t="e">
        <v>#REF!</v>
      </c>
      <c r="W83" s="260"/>
      <c r="X83" s="9"/>
      <c r="Z83" s="9"/>
      <c r="AA83" s="24"/>
    </row>
    <row r="84" spans="1:27" x14ac:dyDescent="0.2">
      <c r="A84" s="181" t="s">
        <v>26</v>
      </c>
      <c r="C84" s="313"/>
      <c r="E84" s="313"/>
      <c r="F84" s="313"/>
      <c r="G84" s="464"/>
      <c r="I84" s="465"/>
      <c r="V84" s="189"/>
      <c r="W84" s="260"/>
      <c r="X84" s="9"/>
      <c r="Z84" s="9"/>
      <c r="AA84" s="10"/>
    </row>
    <row r="85" spans="1:27" s="41" customFormat="1" x14ac:dyDescent="0.2">
      <c r="A85" s="178" t="s">
        <v>28</v>
      </c>
      <c r="B85" s="48"/>
      <c r="C85" s="464">
        <v>18230.537899999996</v>
      </c>
      <c r="D85" s="48"/>
      <c r="E85" s="464">
        <v>2325.6632</v>
      </c>
      <c r="F85" s="396"/>
      <c r="G85" s="464">
        <v>6088.9309000000067</v>
      </c>
      <c r="H85" s="48"/>
      <c r="I85" s="464">
        <v>26645.132000000001</v>
      </c>
      <c r="J85" s="48"/>
      <c r="K85" s="48"/>
      <c r="M85" s="48"/>
      <c r="O85" s="48"/>
      <c r="Q85" s="48"/>
      <c r="S85" s="48"/>
      <c r="U85" s="48"/>
      <c r="V85" s="397"/>
      <c r="W85" s="398"/>
      <c r="X85" s="400"/>
      <c r="Y85" s="399"/>
      <c r="Z85" s="400"/>
      <c r="AA85" s="401"/>
    </row>
    <row r="86" spans="1:27" x14ac:dyDescent="0.2">
      <c r="A86" s="181" t="s">
        <v>30</v>
      </c>
      <c r="C86" s="465">
        <v>-9958</v>
      </c>
      <c r="E86" s="465">
        <v>0</v>
      </c>
      <c r="F86" s="326"/>
      <c r="G86" s="464">
        <v>-22276.453699999955</v>
      </c>
      <c r="I86" s="464">
        <v>-32234.453699999955</v>
      </c>
      <c r="L86" s="8">
        <v>0</v>
      </c>
      <c r="N86" s="8">
        <v>0</v>
      </c>
      <c r="P86" s="8">
        <v>0</v>
      </c>
      <c r="R86" s="8">
        <v>0</v>
      </c>
      <c r="T86" s="8">
        <v>0</v>
      </c>
      <c r="V86" s="191" t="e">
        <v>#REF!</v>
      </c>
      <c r="W86" s="260"/>
      <c r="X86" s="9"/>
      <c r="Z86" s="9"/>
      <c r="AA86" s="10"/>
    </row>
    <row r="87" spans="1:27" x14ac:dyDescent="0.2">
      <c r="A87" s="181" t="s">
        <v>31</v>
      </c>
      <c r="C87" s="465">
        <v>185533.76099999994</v>
      </c>
      <c r="E87" s="465">
        <v>0</v>
      </c>
      <c r="F87" s="326"/>
      <c r="G87" s="464">
        <v>0</v>
      </c>
      <c r="I87" s="464">
        <v>185533.76099999994</v>
      </c>
      <c r="L87" s="8">
        <v>-22276.453699999955</v>
      </c>
      <c r="N87" s="8">
        <v>0</v>
      </c>
      <c r="P87" s="8">
        <v>0</v>
      </c>
      <c r="R87" s="8">
        <v>0</v>
      </c>
      <c r="T87" s="8">
        <v>0</v>
      </c>
      <c r="V87" s="191" t="e">
        <v>#REF!</v>
      </c>
      <c r="W87" s="260"/>
      <c r="X87" s="9"/>
      <c r="Z87" s="9"/>
      <c r="AA87" s="10"/>
    </row>
    <row r="88" spans="1:27" x14ac:dyDescent="0.2">
      <c r="A88" s="181" t="s">
        <v>32</v>
      </c>
      <c r="C88" s="465">
        <v>0</v>
      </c>
      <c r="E88" s="465">
        <v>0</v>
      </c>
      <c r="F88" s="326"/>
      <c r="G88" s="464">
        <v>0</v>
      </c>
      <c r="I88" s="464">
        <v>0</v>
      </c>
      <c r="L88" s="8">
        <v>0</v>
      </c>
      <c r="N88" s="8">
        <v>0</v>
      </c>
      <c r="P88" s="8">
        <v>0</v>
      </c>
      <c r="R88" s="8">
        <v>0</v>
      </c>
      <c r="T88" s="8">
        <v>0</v>
      </c>
      <c r="V88" s="191" t="e">
        <v>#REF!</v>
      </c>
      <c r="W88" s="260"/>
      <c r="X88" s="9"/>
      <c r="Z88" s="9"/>
      <c r="AA88" s="10"/>
    </row>
    <row r="89" spans="1:27" x14ac:dyDescent="0.2">
      <c r="A89" s="181" t="s">
        <v>33</v>
      </c>
      <c r="C89" s="465">
        <v>-18203</v>
      </c>
      <c r="E89" s="465">
        <v>0</v>
      </c>
      <c r="F89" s="326"/>
      <c r="G89" s="464">
        <v>0</v>
      </c>
      <c r="I89" s="464">
        <v>-18203</v>
      </c>
      <c r="L89" s="8"/>
      <c r="N89" s="8"/>
      <c r="P89" s="8"/>
      <c r="R89" s="8"/>
      <c r="T89" s="8"/>
      <c r="V89" s="191"/>
      <c r="W89" s="260"/>
      <c r="X89" s="9"/>
      <c r="Z89" s="9"/>
      <c r="AA89" s="10"/>
    </row>
    <row r="90" spans="1:27" x14ac:dyDescent="0.2">
      <c r="A90" s="181" t="s">
        <v>34</v>
      </c>
      <c r="C90" s="465">
        <v>0</v>
      </c>
      <c r="E90" s="465">
        <v>0</v>
      </c>
      <c r="F90" s="326"/>
      <c r="G90" s="464">
        <v>0</v>
      </c>
      <c r="I90" s="464">
        <v>0</v>
      </c>
      <c r="L90" s="8">
        <v>0</v>
      </c>
      <c r="N90" s="8">
        <v>0</v>
      </c>
      <c r="P90" s="8">
        <v>0</v>
      </c>
      <c r="R90" s="8">
        <v>0</v>
      </c>
      <c r="T90" s="8">
        <v>0</v>
      </c>
      <c r="V90" s="191" t="e">
        <v>#REF!</v>
      </c>
      <c r="W90" s="260"/>
      <c r="X90" s="9"/>
      <c r="Z90" s="9"/>
      <c r="AA90" s="10"/>
    </row>
    <row r="91" spans="1:27" x14ac:dyDescent="0.2">
      <c r="A91" s="181" t="s">
        <v>35</v>
      </c>
      <c r="C91" s="465">
        <v>0</v>
      </c>
      <c r="E91" s="465">
        <v>0</v>
      </c>
      <c r="F91" s="326"/>
      <c r="G91" s="464">
        <v>0</v>
      </c>
      <c r="I91" s="464">
        <v>0</v>
      </c>
      <c r="L91" s="8"/>
      <c r="N91" s="8"/>
      <c r="P91" s="8"/>
      <c r="R91" s="8"/>
      <c r="T91" s="8"/>
      <c r="V91" s="191"/>
      <c r="W91" s="260"/>
      <c r="X91" s="9"/>
      <c r="Z91" s="9"/>
      <c r="AA91" s="10"/>
    </row>
    <row r="92" spans="1:27" x14ac:dyDescent="0.2">
      <c r="A92" s="181" t="s">
        <v>36</v>
      </c>
      <c r="C92" s="465">
        <v>0</v>
      </c>
      <c r="E92" s="465">
        <v>0</v>
      </c>
      <c r="F92" s="326"/>
      <c r="G92" s="464">
        <v>0</v>
      </c>
      <c r="I92" s="464">
        <v>0</v>
      </c>
      <c r="L92" s="8">
        <v>0</v>
      </c>
      <c r="N92" s="8">
        <v>0</v>
      </c>
      <c r="P92" s="8">
        <v>0</v>
      </c>
      <c r="R92" s="8">
        <v>0</v>
      </c>
      <c r="T92" s="8">
        <v>0</v>
      </c>
      <c r="V92" s="191" t="e">
        <v>#REF!</v>
      </c>
      <c r="W92" s="260"/>
      <c r="X92" s="9"/>
      <c r="Z92" s="9"/>
      <c r="AA92" s="10"/>
    </row>
    <row r="93" spans="1:27" x14ac:dyDescent="0.2">
      <c r="A93" s="181" t="s">
        <v>37</v>
      </c>
      <c r="C93" s="465">
        <v>0</v>
      </c>
      <c r="E93" s="465">
        <v>0</v>
      </c>
      <c r="F93" s="326"/>
      <c r="G93" s="464">
        <v>0</v>
      </c>
      <c r="I93" s="464">
        <v>0</v>
      </c>
      <c r="L93" s="8">
        <v>0</v>
      </c>
      <c r="N93" s="8">
        <v>0</v>
      </c>
      <c r="P93" s="8">
        <v>0</v>
      </c>
      <c r="R93" s="8">
        <v>0</v>
      </c>
      <c r="T93" s="8">
        <v>0</v>
      </c>
      <c r="V93" s="191" t="e">
        <v>#REF!</v>
      </c>
      <c r="W93" s="260"/>
      <c r="X93" s="9"/>
      <c r="Z93" s="9"/>
      <c r="AA93" s="10"/>
    </row>
    <row r="94" spans="1:27" x14ac:dyDescent="0.2">
      <c r="A94" s="181" t="s">
        <v>38</v>
      </c>
      <c r="C94" s="465">
        <v>-3886</v>
      </c>
      <c r="E94" s="465">
        <v>0</v>
      </c>
      <c r="F94" s="326"/>
      <c r="G94" s="464">
        <v>0</v>
      </c>
      <c r="I94" s="464">
        <v>-3886</v>
      </c>
      <c r="L94" s="8">
        <v>0</v>
      </c>
      <c r="N94" s="8">
        <v>0</v>
      </c>
      <c r="P94" s="8">
        <v>0</v>
      </c>
      <c r="R94" s="8">
        <v>0</v>
      </c>
      <c r="T94" s="8">
        <v>0</v>
      </c>
      <c r="V94" s="191" t="e">
        <v>#REF!</v>
      </c>
      <c r="W94" s="260"/>
      <c r="X94" s="9"/>
      <c r="Z94" s="9"/>
      <c r="AA94" s="10"/>
    </row>
    <row r="95" spans="1:27" x14ac:dyDescent="0.2">
      <c r="A95" s="271" t="s">
        <v>39</v>
      </c>
      <c r="B95" s="272"/>
      <c r="C95" s="463">
        <v>171717.29889999994</v>
      </c>
      <c r="D95" s="272"/>
      <c r="E95" s="463">
        <v>2325.6632</v>
      </c>
      <c r="F95" s="326"/>
      <c r="G95" s="470">
        <v>-16187.522799999948</v>
      </c>
      <c r="H95" s="272"/>
      <c r="I95" s="463">
        <v>157855.4393</v>
      </c>
      <c r="J95" s="272"/>
      <c r="K95" s="272"/>
      <c r="L95" s="273">
        <v>-22276.453699999955</v>
      </c>
      <c r="M95" s="272"/>
      <c r="N95" s="273">
        <v>0</v>
      </c>
      <c r="O95" s="272"/>
      <c r="P95" s="273">
        <v>0</v>
      </c>
      <c r="Q95" s="272"/>
      <c r="R95" s="273">
        <v>0</v>
      </c>
      <c r="S95" s="272"/>
      <c r="T95" s="273">
        <v>0</v>
      </c>
      <c r="U95" s="272"/>
      <c r="V95" s="274" t="e">
        <v>#REF!</v>
      </c>
      <c r="W95" s="260"/>
      <c r="X95" s="9"/>
      <c r="Z95" s="9"/>
      <c r="AA95" s="10"/>
    </row>
    <row r="96" spans="1:27" x14ac:dyDescent="0.2">
      <c r="A96" s="336" t="s">
        <v>40</v>
      </c>
      <c r="B96" s="267"/>
      <c r="C96" s="463">
        <v>0</v>
      </c>
      <c r="D96" s="267"/>
      <c r="E96" s="463">
        <v>0</v>
      </c>
      <c r="F96" s="326"/>
      <c r="G96" s="470">
        <v>0</v>
      </c>
      <c r="H96" s="267"/>
      <c r="I96" s="463">
        <v>0</v>
      </c>
      <c r="J96" s="267"/>
      <c r="K96" s="267"/>
      <c r="L96" s="201">
        <v>-678598.02830000001</v>
      </c>
      <c r="M96" s="267"/>
      <c r="N96" s="201">
        <v>0</v>
      </c>
      <c r="O96" s="267"/>
      <c r="P96" s="201">
        <v>0</v>
      </c>
      <c r="Q96" s="267"/>
      <c r="R96" s="201">
        <v>0</v>
      </c>
      <c r="S96" s="267"/>
      <c r="T96" s="201">
        <v>0</v>
      </c>
      <c r="U96" s="267"/>
      <c r="V96" s="188" t="e">
        <v>#REF!</v>
      </c>
      <c r="W96" s="260"/>
    </row>
    <row r="97" spans="1:26" x14ac:dyDescent="0.2">
      <c r="A97" s="336" t="s">
        <v>41</v>
      </c>
      <c r="B97" s="267"/>
      <c r="C97" s="463">
        <v>844.67770000000019</v>
      </c>
      <c r="D97" s="267"/>
      <c r="E97" s="463">
        <v>-1.8378999999999994</v>
      </c>
      <c r="F97" s="326"/>
      <c r="G97" s="470">
        <v>-4.1034999999999968</v>
      </c>
      <c r="H97" s="267"/>
      <c r="I97" s="463">
        <v>838.73630000000026</v>
      </c>
      <c r="J97" s="267"/>
      <c r="K97" s="267"/>
      <c r="L97" s="201">
        <v>150.30940000000001</v>
      </c>
      <c r="M97" s="267"/>
      <c r="N97" s="201">
        <v>0</v>
      </c>
      <c r="O97" s="267"/>
      <c r="P97" s="201">
        <v>0</v>
      </c>
      <c r="Q97" s="267"/>
      <c r="R97" s="201">
        <v>0</v>
      </c>
      <c r="S97" s="267"/>
      <c r="T97" s="201">
        <v>0</v>
      </c>
      <c r="U97" s="267"/>
      <c r="V97" s="188" t="e">
        <v>#REF!</v>
      </c>
      <c r="W97" s="260"/>
    </row>
    <row r="98" spans="1:26" x14ac:dyDescent="0.2">
      <c r="A98" s="271" t="s">
        <v>345</v>
      </c>
      <c r="B98" s="332">
        <v>0</v>
      </c>
      <c r="C98" s="463">
        <v>172561.97659999994</v>
      </c>
      <c r="D98" s="332"/>
      <c r="E98" s="463">
        <v>2323.8253</v>
      </c>
      <c r="F98" s="326"/>
      <c r="G98" s="463">
        <v>-16191.626299999947</v>
      </c>
      <c r="H98" s="272">
        <v>0</v>
      </c>
      <c r="I98" s="463">
        <v>158694.17559999999</v>
      </c>
      <c r="J98" s="272"/>
      <c r="K98" s="272">
        <v>-678443.61540000024</v>
      </c>
      <c r="L98" s="273">
        <v>-22280.55719999969</v>
      </c>
      <c r="M98" s="272">
        <v>0</v>
      </c>
      <c r="N98" s="273">
        <v>0</v>
      </c>
      <c r="O98" s="272">
        <v>0</v>
      </c>
      <c r="P98" s="273">
        <v>0</v>
      </c>
      <c r="Q98" s="272">
        <v>0</v>
      </c>
      <c r="R98" s="273">
        <v>0</v>
      </c>
      <c r="S98" s="272">
        <v>0</v>
      </c>
      <c r="T98" s="273">
        <v>0</v>
      </c>
      <c r="U98" s="272" t="e">
        <v>#REF!</v>
      </c>
      <c r="V98" s="274" t="e">
        <v>#REF!</v>
      </c>
      <c r="W98" s="260"/>
      <c r="X98" s="6"/>
      <c r="Y98" s="272"/>
    </row>
    <row r="99" spans="1:26" hidden="1" x14ac:dyDescent="0.2">
      <c r="A99" s="271" t="s">
        <v>54</v>
      </c>
      <c r="B99" s="272"/>
      <c r="C99" s="191"/>
      <c r="D99" s="272"/>
      <c r="E99" s="191"/>
      <c r="F99" s="191"/>
      <c r="G99" s="464"/>
      <c r="H99" s="272"/>
      <c r="I99" s="463" t="e">
        <v>#DIV/0!</v>
      </c>
      <c r="J99" s="272"/>
      <c r="K99" s="272"/>
      <c r="L99" s="314"/>
      <c r="M99" s="272"/>
      <c r="N99" s="314"/>
      <c r="O99" s="272"/>
      <c r="P99" s="314"/>
      <c r="Q99" s="272"/>
      <c r="R99" s="314"/>
      <c r="S99" s="272"/>
      <c r="T99" s="314"/>
      <c r="U99" s="272"/>
      <c r="V99" s="315"/>
      <c r="W99" s="260"/>
      <c r="X99" s="6"/>
    </row>
    <row r="100" spans="1:26" hidden="1" x14ac:dyDescent="0.2">
      <c r="A100" s="271" t="s">
        <v>42</v>
      </c>
      <c r="B100" s="272"/>
      <c r="C100" s="191"/>
      <c r="D100" s="272"/>
      <c r="E100" s="191"/>
      <c r="F100" s="191"/>
      <c r="G100" s="464"/>
      <c r="H100" s="272"/>
      <c r="I100" s="463" t="e">
        <v>#REF!</v>
      </c>
      <c r="J100" s="272"/>
      <c r="K100" s="272"/>
      <c r="L100" s="314"/>
      <c r="M100" s="272"/>
      <c r="N100" s="314"/>
      <c r="O100" s="272"/>
      <c r="P100" s="314"/>
      <c r="Q100" s="272"/>
      <c r="R100" s="314"/>
      <c r="S100" s="272"/>
      <c r="T100" s="314"/>
      <c r="U100" s="272"/>
      <c r="V100" s="315"/>
      <c r="W100" s="260"/>
      <c r="X100" s="6"/>
    </row>
    <row r="101" spans="1:26" hidden="1" x14ac:dyDescent="0.2">
      <c r="A101" s="271" t="s">
        <v>55</v>
      </c>
      <c r="B101" s="272"/>
      <c r="C101" s="191"/>
      <c r="D101" s="272"/>
      <c r="E101" s="191"/>
      <c r="F101" s="191"/>
      <c r="G101" s="464"/>
      <c r="H101" s="272"/>
      <c r="I101" s="463" t="e">
        <v>#REF!</v>
      </c>
      <c r="J101" s="272"/>
      <c r="K101" s="272"/>
      <c r="L101" s="314"/>
      <c r="M101" s="272"/>
      <c r="N101" s="314"/>
      <c r="O101" s="272"/>
      <c r="P101" s="314"/>
      <c r="Q101" s="272"/>
      <c r="R101" s="314"/>
      <c r="S101" s="272"/>
      <c r="T101" s="314"/>
      <c r="U101" s="272"/>
      <c r="V101" s="315"/>
      <c r="W101" s="260"/>
      <c r="X101" s="6"/>
    </row>
    <row r="102" spans="1:26" x14ac:dyDescent="0.2">
      <c r="A102" s="271"/>
      <c r="C102" s="313"/>
      <c r="E102" s="313"/>
      <c r="F102" s="313"/>
      <c r="G102" s="464"/>
      <c r="H102" s="42" t="s">
        <v>56</v>
      </c>
      <c r="I102" s="465"/>
    </row>
    <row r="103" spans="1:26" x14ac:dyDescent="0.2">
      <c r="A103" s="181" t="s">
        <v>57</v>
      </c>
      <c r="B103" s="192"/>
      <c r="C103" s="468">
        <v>607947.32929999882</v>
      </c>
      <c r="D103" s="192">
        <v>1.652000000118278</v>
      </c>
      <c r="E103" s="468">
        <v>615598.46150000009</v>
      </c>
      <c r="F103" s="471">
        <v>0</v>
      </c>
      <c r="G103" s="468">
        <v>3689268.2908000001</v>
      </c>
      <c r="H103" s="192">
        <v>1.6589999981224537</v>
      </c>
      <c r="I103" s="468">
        <v>4912814.0815999992</v>
      </c>
      <c r="J103" s="192"/>
      <c r="K103" s="192">
        <v>-268534.67580000032</v>
      </c>
      <c r="L103" s="196">
        <v>3420699.5268999999</v>
      </c>
      <c r="M103" s="192">
        <v>0</v>
      </c>
      <c r="N103" s="196">
        <v>0</v>
      </c>
      <c r="O103" s="192">
        <v>0</v>
      </c>
      <c r="P103" s="196">
        <v>0</v>
      </c>
      <c r="Q103" s="192">
        <v>0</v>
      </c>
      <c r="R103" s="196">
        <v>0</v>
      </c>
      <c r="S103" s="192">
        <v>0</v>
      </c>
      <c r="T103" s="196">
        <v>0</v>
      </c>
      <c r="U103" s="192" t="e">
        <v>#REF!</v>
      </c>
      <c r="V103" s="196" t="e">
        <v>#REF!</v>
      </c>
      <c r="W103" s="6"/>
    </row>
    <row r="104" spans="1:26" x14ac:dyDescent="0.2">
      <c r="A104" s="181"/>
      <c r="C104" s="316"/>
      <c r="E104" s="316"/>
      <c r="F104" s="450"/>
      <c r="G104" s="472"/>
      <c r="I104" s="472"/>
      <c r="L104" s="11"/>
      <c r="N104" s="11"/>
      <c r="P104" s="11"/>
      <c r="R104" s="11"/>
      <c r="T104" s="11"/>
      <c r="V104" s="11"/>
    </row>
    <row r="105" spans="1:26" x14ac:dyDescent="0.2">
      <c r="A105" s="181" t="s">
        <v>58</v>
      </c>
      <c r="C105" s="467">
        <v>5410</v>
      </c>
      <c r="E105" s="467">
        <v>0</v>
      </c>
      <c r="F105" s="448"/>
      <c r="G105" s="467">
        <v>0</v>
      </c>
      <c r="I105" s="467">
        <v>5410</v>
      </c>
      <c r="L105" s="198">
        <v>0</v>
      </c>
      <c r="N105" s="198">
        <v>0</v>
      </c>
      <c r="P105" s="198">
        <v>0</v>
      </c>
      <c r="R105" s="198">
        <v>0</v>
      </c>
      <c r="T105" s="198">
        <v>0</v>
      </c>
      <c r="U105" s="42" t="e">
        <v>#REF!</v>
      </c>
      <c r="V105" s="198" t="e">
        <v>#REF!</v>
      </c>
      <c r="Y105" t="s">
        <v>25</v>
      </c>
    </row>
    <row r="106" spans="1:26" x14ac:dyDescent="0.2">
      <c r="A106" s="181" t="s">
        <v>59</v>
      </c>
      <c r="C106" s="466"/>
      <c r="E106" s="466"/>
      <c r="F106" s="449"/>
      <c r="G106" s="468"/>
      <c r="I106" s="468"/>
      <c r="L106" s="196"/>
      <c r="N106" s="196"/>
      <c r="P106" s="196"/>
      <c r="R106" s="196"/>
      <c r="T106" s="196"/>
      <c r="V106" s="196"/>
      <c r="Y106" t="s">
        <v>27</v>
      </c>
    </row>
    <row r="107" spans="1:26" s="393" customFormat="1" x14ac:dyDescent="0.2">
      <c r="A107" s="181" t="s">
        <v>383</v>
      </c>
      <c r="B107" s="42"/>
      <c r="C107" s="466">
        <v>-185087.18460000001</v>
      </c>
      <c r="D107" s="42"/>
      <c r="E107" s="466">
        <v>7983.652000000001</v>
      </c>
      <c r="F107" s="448"/>
      <c r="G107" s="466">
        <v>74614.717000000004</v>
      </c>
      <c r="H107" s="42"/>
      <c r="I107" s="466">
        <v>-102488.8156</v>
      </c>
      <c r="J107" s="42"/>
      <c r="K107" s="42"/>
      <c r="L107" s="199"/>
      <c r="M107" s="42"/>
      <c r="N107" s="392"/>
      <c r="O107" s="391"/>
      <c r="P107" s="392"/>
      <c r="Q107" s="391"/>
      <c r="R107" s="392"/>
      <c r="S107" s="391"/>
      <c r="T107" s="392"/>
      <c r="U107" s="391"/>
      <c r="V107" s="392"/>
      <c r="Y107" s="394" t="s">
        <v>29</v>
      </c>
    </row>
    <row r="108" spans="1:26" x14ac:dyDescent="0.2">
      <c r="A108" s="181" t="s">
        <v>60</v>
      </c>
      <c r="C108" s="466">
        <v>547185.98199999996</v>
      </c>
      <c r="E108" s="466">
        <v>0</v>
      </c>
      <c r="F108" s="448"/>
      <c r="G108" s="466">
        <v>872552.07520000008</v>
      </c>
      <c r="I108" s="466">
        <v>1419738.0572000002</v>
      </c>
      <c r="L108" s="199">
        <v>0</v>
      </c>
      <c r="N108" s="199">
        <v>0</v>
      </c>
      <c r="P108" s="199">
        <v>0</v>
      </c>
      <c r="R108" s="199">
        <v>0</v>
      </c>
      <c r="T108" s="199">
        <v>0</v>
      </c>
      <c r="V108" s="199" t="e">
        <v>#REF!</v>
      </c>
      <c r="Z108" s="1">
        <v>0</v>
      </c>
    </row>
    <row r="109" spans="1:26" x14ac:dyDescent="0.2">
      <c r="A109" s="181" t="s">
        <v>61</v>
      </c>
      <c r="C109" s="466">
        <v>135782.17679999862</v>
      </c>
      <c r="E109" s="466">
        <v>0</v>
      </c>
      <c r="F109" s="448"/>
      <c r="G109" s="466">
        <v>0</v>
      </c>
      <c r="I109" s="466">
        <v>135782.17679999862</v>
      </c>
      <c r="L109" s="199">
        <v>678598.02830000001</v>
      </c>
      <c r="N109" s="199">
        <v>0</v>
      </c>
      <c r="P109" s="199">
        <v>0</v>
      </c>
      <c r="R109" s="199">
        <v>0</v>
      </c>
      <c r="T109" s="199">
        <v>0</v>
      </c>
      <c r="V109" s="199" t="e">
        <v>#REF!</v>
      </c>
    </row>
    <row r="110" spans="1:26" x14ac:dyDescent="0.2">
      <c r="A110" s="181" t="s">
        <v>62</v>
      </c>
      <c r="C110" s="466">
        <v>0</v>
      </c>
      <c r="E110" s="466">
        <v>4138.5726000000141</v>
      </c>
      <c r="F110" s="448"/>
      <c r="G110" s="466">
        <v>0</v>
      </c>
      <c r="I110" s="466">
        <v>4138.5726000000141</v>
      </c>
      <c r="L110" s="199">
        <v>0</v>
      </c>
      <c r="N110" s="199">
        <v>0</v>
      </c>
      <c r="P110" s="199">
        <v>0</v>
      </c>
      <c r="R110" s="199">
        <v>0</v>
      </c>
      <c r="T110" s="199">
        <v>0</v>
      </c>
      <c r="V110" s="199" t="e">
        <v>#REF!</v>
      </c>
    </row>
    <row r="111" spans="1:26" x14ac:dyDescent="0.2">
      <c r="A111" s="181" t="s">
        <v>63</v>
      </c>
      <c r="C111" s="466">
        <v>11124</v>
      </c>
      <c r="E111" s="466">
        <v>0</v>
      </c>
      <c r="F111" s="448"/>
      <c r="G111" s="466">
        <v>0</v>
      </c>
      <c r="I111" s="466">
        <v>11124</v>
      </c>
      <c r="L111" s="199"/>
      <c r="N111" s="199"/>
      <c r="P111" s="199"/>
      <c r="R111" s="199"/>
      <c r="T111" s="199"/>
      <c r="V111" s="199"/>
    </row>
    <row r="112" spans="1:26" x14ac:dyDescent="0.2">
      <c r="A112" s="181" t="s">
        <v>64</v>
      </c>
      <c r="C112" s="466">
        <v>256188.55739999996</v>
      </c>
      <c r="E112" s="466">
        <v>0</v>
      </c>
      <c r="F112" s="448"/>
      <c r="G112" s="466">
        <v>0</v>
      </c>
      <c r="I112" s="466">
        <v>256188.55739999996</v>
      </c>
      <c r="L112" s="199">
        <v>0</v>
      </c>
      <c r="N112" s="199">
        <v>0</v>
      </c>
      <c r="P112" s="199">
        <v>0</v>
      </c>
      <c r="R112" s="199">
        <v>0</v>
      </c>
      <c r="T112" s="199">
        <v>0</v>
      </c>
      <c r="V112" s="199" t="e">
        <v>#REF!</v>
      </c>
    </row>
    <row r="113" spans="1:22" x14ac:dyDescent="0.2">
      <c r="A113" s="181" t="s">
        <v>65</v>
      </c>
      <c r="C113" s="466">
        <v>102535.1231</v>
      </c>
      <c r="E113" s="466">
        <v>0</v>
      </c>
      <c r="F113" s="448"/>
      <c r="G113" s="466">
        <v>0</v>
      </c>
      <c r="I113" s="466">
        <v>102535.1231</v>
      </c>
      <c r="L113" s="199">
        <v>0</v>
      </c>
      <c r="N113" s="199">
        <v>0</v>
      </c>
      <c r="P113" s="199">
        <v>0</v>
      </c>
      <c r="R113" s="199">
        <v>0</v>
      </c>
      <c r="T113" s="199">
        <v>0</v>
      </c>
      <c r="V113" s="199" t="e">
        <v>#REF!</v>
      </c>
    </row>
    <row r="114" spans="1:22" x14ac:dyDescent="0.2">
      <c r="A114" s="181" t="s">
        <v>66</v>
      </c>
      <c r="C114" s="466">
        <v>-209524.09129999997</v>
      </c>
      <c r="E114" s="466">
        <v>0</v>
      </c>
      <c r="F114" s="448"/>
      <c r="G114" s="466">
        <v>0</v>
      </c>
      <c r="I114" s="466">
        <v>-209524.09129999997</v>
      </c>
      <c r="L114" s="199">
        <v>0</v>
      </c>
      <c r="N114" s="199">
        <v>0</v>
      </c>
      <c r="P114" s="199">
        <v>0</v>
      </c>
      <c r="R114" s="199">
        <v>0</v>
      </c>
      <c r="T114" s="199">
        <v>0</v>
      </c>
      <c r="V114" s="199" t="e">
        <v>#REF!</v>
      </c>
    </row>
    <row r="115" spans="1:22" x14ac:dyDescent="0.2">
      <c r="A115" s="181" t="s">
        <v>67</v>
      </c>
      <c r="C115" s="466">
        <v>0</v>
      </c>
      <c r="E115" s="466">
        <v>0</v>
      </c>
      <c r="F115" s="448"/>
      <c r="G115" s="466">
        <v>0</v>
      </c>
      <c r="I115" s="466">
        <v>0</v>
      </c>
      <c r="L115" s="199">
        <v>0</v>
      </c>
      <c r="N115" s="199">
        <v>0</v>
      </c>
      <c r="P115" s="199">
        <v>0</v>
      </c>
      <c r="R115" s="199">
        <v>0</v>
      </c>
      <c r="T115" s="199">
        <v>0</v>
      </c>
      <c r="V115" s="199" t="e">
        <v>#REF!</v>
      </c>
    </row>
    <row r="116" spans="1:22" x14ac:dyDescent="0.2">
      <c r="A116" s="181" t="s">
        <v>68</v>
      </c>
      <c r="C116" s="466">
        <v>-6892</v>
      </c>
      <c r="E116" s="466">
        <v>0</v>
      </c>
      <c r="F116" s="448"/>
      <c r="G116" s="466">
        <v>0</v>
      </c>
      <c r="I116" s="466">
        <v>-6892</v>
      </c>
      <c r="L116" s="200">
        <v>0</v>
      </c>
      <c r="N116" s="200">
        <v>0</v>
      </c>
      <c r="P116" s="200">
        <v>0</v>
      </c>
      <c r="R116" s="200">
        <v>0</v>
      </c>
      <c r="T116" s="200">
        <v>0</v>
      </c>
      <c r="V116" s="200" t="e">
        <v>#REF!</v>
      </c>
    </row>
    <row r="117" spans="1:22" x14ac:dyDescent="0.2">
      <c r="A117" s="181" t="s">
        <v>69</v>
      </c>
      <c r="C117" s="467">
        <v>651312.56339999847</v>
      </c>
      <c r="E117" s="467">
        <v>12122.224600000016</v>
      </c>
      <c r="F117" s="448"/>
      <c r="G117" s="467">
        <v>947166.79220000003</v>
      </c>
      <c r="I117" s="467">
        <v>1610601.5801999988</v>
      </c>
      <c r="L117" s="198">
        <v>678598.02830000001</v>
      </c>
      <c r="N117" s="198">
        <v>0</v>
      </c>
      <c r="P117" s="198">
        <v>0</v>
      </c>
      <c r="R117" s="198">
        <v>0</v>
      </c>
      <c r="T117" s="198">
        <v>0</v>
      </c>
      <c r="V117" s="198" t="e">
        <v>#REF!</v>
      </c>
    </row>
    <row r="118" spans="1:22" x14ac:dyDescent="0.2">
      <c r="A118" s="181" t="s">
        <v>70</v>
      </c>
      <c r="C118" s="467">
        <v>0</v>
      </c>
      <c r="E118" s="467">
        <v>0</v>
      </c>
      <c r="F118" s="448"/>
      <c r="G118" s="467">
        <v>0</v>
      </c>
      <c r="I118" s="467">
        <v>0</v>
      </c>
      <c r="L118" s="198">
        <v>0</v>
      </c>
      <c r="N118" s="198">
        <v>0</v>
      </c>
      <c r="P118" s="198">
        <v>0</v>
      </c>
      <c r="R118" s="198">
        <v>0</v>
      </c>
      <c r="T118" s="198">
        <v>0</v>
      </c>
      <c r="V118" s="198" t="e">
        <v>#REF!</v>
      </c>
    </row>
    <row r="119" spans="1:22" x14ac:dyDescent="0.2">
      <c r="A119" s="181" t="s">
        <v>71</v>
      </c>
      <c r="C119" s="474">
        <v>-17553.397400000002</v>
      </c>
      <c r="E119" s="474">
        <v>8.6657999999999991</v>
      </c>
      <c r="F119" s="448"/>
      <c r="G119" s="474">
        <v>154.41290000000001</v>
      </c>
      <c r="I119" s="474">
        <v>-17390.318700000003</v>
      </c>
      <c r="L119" s="1">
        <v>154.41290000000001</v>
      </c>
      <c r="N119" s="1">
        <v>0</v>
      </c>
      <c r="P119" s="1">
        <v>0</v>
      </c>
      <c r="R119" s="1">
        <v>0</v>
      </c>
      <c r="T119" s="1">
        <v>0</v>
      </c>
      <c r="V119" s="1" t="e">
        <v>#REF!</v>
      </c>
    </row>
    <row r="120" spans="1:22" x14ac:dyDescent="0.2">
      <c r="A120" s="181"/>
      <c r="C120" s="475">
        <v>0</v>
      </c>
      <c r="E120" s="475">
        <v>0</v>
      </c>
      <c r="F120" s="42"/>
      <c r="G120" s="475">
        <v>0</v>
      </c>
      <c r="I120" s="475">
        <v>0</v>
      </c>
      <c r="L120" s="197">
        <v>0</v>
      </c>
      <c r="N120" s="197">
        <v>0</v>
      </c>
      <c r="P120" s="197">
        <v>0</v>
      </c>
      <c r="R120" s="197">
        <v>0</v>
      </c>
      <c r="T120" s="197">
        <v>0</v>
      </c>
      <c r="V120" s="197">
        <v>0</v>
      </c>
    </row>
    <row r="121" spans="1:22" x14ac:dyDescent="0.2">
      <c r="A121" s="12"/>
    </row>
    <row r="123" spans="1:22" x14ac:dyDescent="0.2">
      <c r="A123" s="181" t="s">
        <v>384</v>
      </c>
      <c r="B123" s="192"/>
      <c r="C123" s="196">
        <v>0</v>
      </c>
      <c r="D123" s="192">
        <v>0</v>
      </c>
      <c r="E123" s="196">
        <v>0</v>
      </c>
      <c r="F123" s="192">
        <v>0</v>
      </c>
      <c r="G123" s="196">
        <v>0</v>
      </c>
      <c r="H123" s="192">
        <v>0</v>
      </c>
      <c r="I123" s="196">
        <v>0</v>
      </c>
    </row>
    <row r="124" spans="1:22" x14ac:dyDescent="0.2">
      <c r="A124" s="181"/>
      <c r="C124" s="11"/>
      <c r="E124" s="11"/>
      <c r="F124" s="42"/>
      <c r="G124" s="11"/>
      <c r="I124" s="11"/>
    </row>
    <row r="125" spans="1:22" x14ac:dyDescent="0.2">
      <c r="A125" s="181" t="s">
        <v>385</v>
      </c>
      <c r="C125" s="198">
        <v>0</v>
      </c>
      <c r="E125" s="198">
        <v>0</v>
      </c>
      <c r="F125" s="42"/>
      <c r="G125" s="198">
        <v>0</v>
      </c>
      <c r="I125" s="198">
        <v>0</v>
      </c>
    </row>
    <row r="126" spans="1:22" x14ac:dyDescent="0.2">
      <c r="A126" s="181" t="s">
        <v>386</v>
      </c>
      <c r="C126" s="196"/>
      <c r="E126" s="196"/>
      <c r="F126" s="42"/>
      <c r="G126" s="196"/>
      <c r="I126" s="196"/>
    </row>
    <row r="127" spans="1:22" x14ac:dyDescent="0.2">
      <c r="A127" s="181" t="s">
        <v>398</v>
      </c>
      <c r="C127" s="196">
        <v>0</v>
      </c>
      <c r="E127" s="196">
        <v>0</v>
      </c>
      <c r="F127" s="42"/>
      <c r="G127" s="199">
        <v>0</v>
      </c>
      <c r="I127" s="196">
        <v>0</v>
      </c>
    </row>
    <row r="128" spans="1:22" x14ac:dyDescent="0.2">
      <c r="A128" s="181" t="s">
        <v>387</v>
      </c>
      <c r="C128" s="199">
        <v>0</v>
      </c>
      <c r="E128" s="199">
        <v>0</v>
      </c>
      <c r="F128" s="42"/>
      <c r="G128" s="199">
        <v>0</v>
      </c>
      <c r="I128" s="199">
        <v>0</v>
      </c>
    </row>
    <row r="129" spans="1:22" x14ac:dyDescent="0.2">
      <c r="A129" s="181" t="s">
        <v>388</v>
      </c>
      <c r="C129" s="199">
        <v>0</v>
      </c>
      <c r="E129" s="199">
        <v>0</v>
      </c>
      <c r="F129" s="42"/>
      <c r="G129" s="199">
        <v>0</v>
      </c>
      <c r="I129" s="199">
        <v>0</v>
      </c>
    </row>
    <row r="130" spans="1:22" x14ac:dyDescent="0.2">
      <c r="A130" s="181" t="s">
        <v>389</v>
      </c>
      <c r="C130" s="199">
        <v>0</v>
      </c>
      <c r="E130" s="199">
        <v>0</v>
      </c>
      <c r="F130" s="42"/>
      <c r="G130" s="199">
        <v>0</v>
      </c>
      <c r="I130" s="199">
        <v>0</v>
      </c>
    </row>
    <row r="131" spans="1:22" x14ac:dyDescent="0.2">
      <c r="A131" s="181" t="s">
        <v>399</v>
      </c>
      <c r="C131" s="199">
        <v>0</v>
      </c>
      <c r="E131" s="199">
        <v>0</v>
      </c>
      <c r="F131" s="42"/>
      <c r="G131" s="199">
        <v>0</v>
      </c>
      <c r="I131" s="199">
        <v>0</v>
      </c>
    </row>
    <row r="132" spans="1:22" x14ac:dyDescent="0.2">
      <c r="A132" s="181" t="s">
        <v>390</v>
      </c>
      <c r="C132" s="199">
        <v>0</v>
      </c>
      <c r="E132" s="199">
        <v>0</v>
      </c>
      <c r="F132" s="42"/>
      <c r="G132" s="199">
        <v>0</v>
      </c>
      <c r="I132" s="199">
        <v>0</v>
      </c>
    </row>
    <row r="133" spans="1:22" x14ac:dyDescent="0.2">
      <c r="A133" s="181" t="s">
        <v>391</v>
      </c>
      <c r="C133" s="199">
        <v>0</v>
      </c>
      <c r="E133" s="199">
        <v>0</v>
      </c>
      <c r="F133" s="42"/>
      <c r="G133" s="199">
        <v>0</v>
      </c>
      <c r="I133" s="199">
        <v>0</v>
      </c>
    </row>
    <row r="134" spans="1:22" x14ac:dyDescent="0.2">
      <c r="A134" s="181" t="s">
        <v>392</v>
      </c>
      <c r="C134" s="199">
        <v>0</v>
      </c>
      <c r="E134" s="199">
        <v>0</v>
      </c>
      <c r="F134" s="42"/>
      <c r="G134" s="199">
        <v>0</v>
      </c>
      <c r="I134" s="199">
        <v>0</v>
      </c>
    </row>
    <row r="135" spans="1:22" x14ac:dyDescent="0.2">
      <c r="A135" s="181" t="s">
        <v>393</v>
      </c>
      <c r="C135" s="199">
        <v>0</v>
      </c>
      <c r="E135" s="199">
        <v>0</v>
      </c>
      <c r="F135" s="42"/>
      <c r="G135" s="199">
        <v>0</v>
      </c>
      <c r="I135" s="199">
        <v>0</v>
      </c>
    </row>
    <row r="136" spans="1:22" x14ac:dyDescent="0.2">
      <c r="A136" s="181" t="s">
        <v>394</v>
      </c>
      <c r="C136" s="199">
        <v>0</v>
      </c>
      <c r="E136" s="199">
        <v>0</v>
      </c>
      <c r="F136" s="42"/>
      <c r="G136" s="199">
        <v>0</v>
      </c>
      <c r="I136" s="199">
        <v>0</v>
      </c>
      <c r="L136" s="198">
        <v>0</v>
      </c>
      <c r="N136" s="198">
        <v>0</v>
      </c>
      <c r="P136" s="198">
        <v>0</v>
      </c>
      <c r="R136" s="198">
        <v>0</v>
      </c>
      <c r="T136" s="198">
        <v>0</v>
      </c>
      <c r="U136" s="42">
        <v>0</v>
      </c>
      <c r="V136" s="198">
        <v>0</v>
      </c>
    </row>
    <row r="137" spans="1:22" x14ac:dyDescent="0.2">
      <c r="A137" s="181" t="s">
        <v>395</v>
      </c>
      <c r="C137" s="200">
        <v>0</v>
      </c>
      <c r="E137" s="200">
        <v>0</v>
      </c>
      <c r="F137" s="42"/>
      <c r="G137" s="200">
        <v>0</v>
      </c>
      <c r="I137" s="200">
        <v>0</v>
      </c>
      <c r="L137" s="196"/>
      <c r="N137" s="196"/>
      <c r="P137" s="196"/>
      <c r="R137" s="196"/>
      <c r="T137" s="196"/>
      <c r="V137" s="196">
        <v>0</v>
      </c>
    </row>
    <row r="138" spans="1:22" x14ac:dyDescent="0.2">
      <c r="A138" s="181" t="s">
        <v>396</v>
      </c>
      <c r="C138" s="198">
        <v>0</v>
      </c>
      <c r="E138" s="198">
        <v>0</v>
      </c>
      <c r="F138" s="42"/>
      <c r="G138" s="198">
        <v>0</v>
      </c>
      <c r="I138" s="198">
        <v>0</v>
      </c>
      <c r="L138" s="199">
        <v>0</v>
      </c>
      <c r="N138" s="199">
        <v>0</v>
      </c>
      <c r="P138" s="199">
        <v>0</v>
      </c>
      <c r="R138" s="199">
        <v>0</v>
      </c>
      <c r="T138" s="199">
        <v>0</v>
      </c>
      <c r="V138" s="199">
        <v>0</v>
      </c>
    </row>
    <row r="139" spans="1:22" x14ac:dyDescent="0.2">
      <c r="A139" s="181" t="s">
        <v>397</v>
      </c>
      <c r="C139" s="198">
        <v>0</v>
      </c>
      <c r="E139" s="198">
        <v>0</v>
      </c>
      <c r="F139" s="42"/>
      <c r="G139" s="198">
        <v>0</v>
      </c>
      <c r="I139" s="198">
        <v>0</v>
      </c>
      <c r="L139" s="199">
        <v>0</v>
      </c>
      <c r="N139" s="199">
        <v>0</v>
      </c>
      <c r="P139" s="199">
        <v>0</v>
      </c>
      <c r="R139" s="199">
        <v>0</v>
      </c>
      <c r="T139" s="199">
        <v>0</v>
      </c>
      <c r="V139" s="199">
        <v>0</v>
      </c>
    </row>
    <row r="140" spans="1:22" x14ac:dyDescent="0.2">
      <c r="C140" s="198">
        <v>0</v>
      </c>
      <c r="E140" s="198">
        <v>0</v>
      </c>
      <c r="F140" s="42"/>
      <c r="G140" s="198">
        <v>0</v>
      </c>
      <c r="I140" s="198">
        <v>0</v>
      </c>
      <c r="L140" s="199">
        <v>0</v>
      </c>
      <c r="N140" s="199">
        <v>0</v>
      </c>
      <c r="P140" s="199">
        <v>0</v>
      </c>
      <c r="R140" s="199">
        <v>0</v>
      </c>
      <c r="T140" s="199">
        <v>0</v>
      </c>
      <c r="V140" s="199">
        <v>0</v>
      </c>
    </row>
    <row r="141" spans="1:22" x14ac:dyDescent="0.2">
      <c r="C141" s="464"/>
      <c r="D141" s="48"/>
      <c r="E141" s="464"/>
      <c r="F141" s="448"/>
      <c r="G141" s="464"/>
      <c r="H141" s="48"/>
      <c r="I141" s="464"/>
      <c r="L141" s="199">
        <v>0</v>
      </c>
      <c r="N141" s="199">
        <v>0</v>
      </c>
      <c r="P141" s="199">
        <v>0</v>
      </c>
      <c r="R141" s="199">
        <v>0</v>
      </c>
      <c r="T141" s="199">
        <v>0</v>
      </c>
      <c r="V141" s="199">
        <v>0</v>
      </c>
    </row>
    <row r="142" spans="1:22" x14ac:dyDescent="0.2">
      <c r="C142" s="464"/>
      <c r="D142" s="48"/>
      <c r="E142" s="464"/>
      <c r="F142" s="448"/>
      <c r="G142" s="464"/>
      <c r="H142" s="48"/>
      <c r="I142" s="464"/>
      <c r="L142" s="199">
        <v>0</v>
      </c>
      <c r="N142" s="199">
        <v>0</v>
      </c>
      <c r="P142" s="199">
        <v>0</v>
      </c>
      <c r="R142" s="199">
        <v>0</v>
      </c>
      <c r="T142" s="199">
        <v>0</v>
      </c>
      <c r="V142" s="199">
        <v>0</v>
      </c>
    </row>
    <row r="143" spans="1:22" x14ac:dyDescent="0.2">
      <c r="C143" s="464"/>
      <c r="D143" s="48"/>
      <c r="E143" s="464"/>
      <c r="F143" s="448"/>
      <c r="G143" s="464"/>
      <c r="H143" s="48"/>
      <c r="I143" s="464"/>
      <c r="L143" s="199">
        <v>0</v>
      </c>
      <c r="N143" s="199">
        <v>0</v>
      </c>
      <c r="P143" s="199">
        <v>0</v>
      </c>
      <c r="R143" s="199">
        <v>0</v>
      </c>
      <c r="T143" s="199">
        <v>0</v>
      </c>
      <c r="V143" s="199">
        <v>0</v>
      </c>
    </row>
    <row r="144" spans="1:22" x14ac:dyDescent="0.2">
      <c r="C144" s="464"/>
      <c r="D144" s="48"/>
      <c r="E144" s="464"/>
      <c r="F144" s="448"/>
      <c r="G144" s="464"/>
      <c r="H144" s="48"/>
      <c r="I144" s="464"/>
      <c r="L144" s="199">
        <v>0</v>
      </c>
      <c r="N144" s="199">
        <v>0</v>
      </c>
      <c r="P144" s="199">
        <v>0</v>
      </c>
      <c r="R144" s="199">
        <v>0</v>
      </c>
      <c r="T144" s="199">
        <v>0</v>
      </c>
      <c r="V144" s="199">
        <v>0</v>
      </c>
    </row>
    <row r="145" spans="3:22" x14ac:dyDescent="0.2">
      <c r="C145" s="464"/>
      <c r="D145" s="48"/>
      <c r="E145" s="464"/>
      <c r="F145" s="448"/>
      <c r="G145" s="464"/>
      <c r="H145" s="48"/>
      <c r="I145" s="464"/>
      <c r="L145" s="199">
        <v>0</v>
      </c>
      <c r="N145" s="199">
        <v>0</v>
      </c>
      <c r="P145" s="199">
        <v>0</v>
      </c>
      <c r="R145" s="199">
        <v>0</v>
      </c>
      <c r="T145" s="199">
        <v>0</v>
      </c>
      <c r="V145" s="199">
        <v>0</v>
      </c>
    </row>
    <row r="146" spans="3:22" x14ac:dyDescent="0.2">
      <c r="C146" s="464"/>
      <c r="D146" s="48"/>
      <c r="E146" s="464"/>
      <c r="F146" s="448"/>
      <c r="G146" s="464"/>
      <c r="H146" s="48"/>
      <c r="I146" s="464"/>
      <c r="L146" s="200">
        <v>0</v>
      </c>
      <c r="N146" s="200">
        <v>0</v>
      </c>
      <c r="P146" s="200">
        <v>0</v>
      </c>
      <c r="R146" s="200">
        <v>0</v>
      </c>
      <c r="T146" s="200">
        <v>0</v>
      </c>
      <c r="V146" s="200">
        <v>0</v>
      </c>
    </row>
    <row r="147" spans="3:22" x14ac:dyDescent="0.2">
      <c r="C147" s="464"/>
      <c r="D147" s="48"/>
      <c r="E147" s="464"/>
      <c r="F147" s="448"/>
      <c r="G147" s="464"/>
      <c r="H147" s="48"/>
      <c r="I147" s="464"/>
      <c r="L147" s="198">
        <v>0</v>
      </c>
      <c r="N147" s="198">
        <v>0</v>
      </c>
      <c r="P147" s="198">
        <v>0</v>
      </c>
      <c r="R147" s="198">
        <v>0</v>
      </c>
      <c r="T147" s="198">
        <v>0</v>
      </c>
      <c r="V147" s="198">
        <v>0</v>
      </c>
    </row>
    <row r="148" spans="3:22" x14ac:dyDescent="0.2">
      <c r="C148" s="464"/>
      <c r="D148" s="529"/>
      <c r="E148" s="464"/>
      <c r="F148" s="448"/>
      <c r="G148" s="464"/>
      <c r="H148" s="529"/>
      <c r="I148" s="464"/>
      <c r="L148" s="198">
        <v>0</v>
      </c>
      <c r="N148" s="198">
        <v>0</v>
      </c>
      <c r="P148" s="198">
        <v>0</v>
      </c>
      <c r="R148" s="198">
        <v>0</v>
      </c>
      <c r="T148" s="198">
        <v>0</v>
      </c>
      <c r="V148" s="198">
        <v>0</v>
      </c>
    </row>
    <row r="149" spans="3:22" x14ac:dyDescent="0.2">
      <c r="C149" s="464"/>
      <c r="D149" s="529"/>
      <c r="E149" s="464"/>
      <c r="F149" s="448"/>
      <c r="G149" s="464"/>
      <c r="H149" s="529"/>
      <c r="I149" s="464"/>
    </row>
    <row r="150" spans="3:22" x14ac:dyDescent="0.2">
      <c r="C150" s="464"/>
      <c r="D150" s="529"/>
      <c r="E150" s="464"/>
      <c r="F150" s="448"/>
      <c r="G150" s="464"/>
      <c r="H150" s="529"/>
      <c r="I150" s="464"/>
    </row>
    <row r="151" spans="3:22" x14ac:dyDescent="0.2">
      <c r="C151" s="530"/>
      <c r="D151" s="529"/>
      <c r="E151" s="530"/>
      <c r="F151" s="529"/>
      <c r="G151" s="530"/>
      <c r="H151" s="529"/>
      <c r="I151" s="530"/>
    </row>
  </sheetData>
  <printOptions verticalCentered="1" gridLinesSet="0"/>
  <pageMargins left="0.5" right="0.25" top="0.25" bottom="0.4" header="0.23" footer="0.25"/>
  <pageSetup scale="62" orientation="portrait" horizontalDpi="4294967292" verticalDpi="4294967292" r:id="rId1"/>
  <headerFooter alignWithMargins="0">
    <oddFooter>&amp;L&amp;"Times New Roman,Italic"&amp;F/&amp;A Prepared By: K. Etter (853-9185)&amp;R&amp;"Times New Roman,Italic"&amp;D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topLeftCell="A30" zoomScale="75" workbookViewId="0">
      <pane xSplit="2" topLeftCell="E1" activePane="topRight" state="frozen"/>
      <selection pane="topRight" activeCell="B50" sqref="B50:B55"/>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hidden="1"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hidden="1"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hidden="1"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hidden="1"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135</v>
      </c>
      <c r="B63" s="39">
        <f t="shared" ref="B63:B70" si="10">SUM(C63:AG63)</f>
        <v>0</v>
      </c>
      <c r="C63" s="20">
        <f>PrudCalc!$AH9</f>
        <v>0</v>
      </c>
      <c r="D63" s="20">
        <f>PrudCalc!$AH10</f>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hidden="1"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hidden="1"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hidden="1"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0</v>
      </c>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X240"/>
  <sheetViews>
    <sheetView topLeftCell="E43" zoomScale="75" workbookViewId="0">
      <selection activeCell="K61" sqref="K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topLeftCell="E43" zoomScale="75" workbookViewId="0">
      <selection activeCell="L61" sqref="L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SUM(C63:AG63)</f>
        <v>0</v>
      </c>
      <c r="C63" s="20">
        <f>0</f>
        <v>0</v>
      </c>
      <c r="D63" s="20">
        <f>0</f>
        <v>0</v>
      </c>
      <c r="E63" s="20">
        <f>0</f>
        <v>0</v>
      </c>
      <c r="F63" s="20">
        <f>0</f>
        <v>0</v>
      </c>
      <c r="G63" s="20">
        <f>0</f>
        <v>0</v>
      </c>
      <c r="H63" s="20">
        <f>0</f>
        <v>0</v>
      </c>
      <c r="I63" s="20">
        <f>0</f>
        <v>0</v>
      </c>
      <c r="J63" s="20">
        <f>0</f>
        <v>0</v>
      </c>
      <c r="K63" s="20">
        <f>0</f>
        <v>0</v>
      </c>
      <c r="L63" s="20">
        <f>0</f>
        <v>0</v>
      </c>
      <c r="M63" s="20">
        <f>0</f>
        <v>0</v>
      </c>
      <c r="N63" s="20">
        <f>0</f>
        <v>0</v>
      </c>
      <c r="O63" s="20">
        <f>0</f>
        <v>0</v>
      </c>
      <c r="P63" s="20">
        <f>0</f>
        <v>0</v>
      </c>
      <c r="Q63" s="20">
        <f>0</f>
        <v>0</v>
      </c>
      <c r="R63" s="20">
        <f>0</f>
        <v>0</v>
      </c>
      <c r="S63" s="20">
        <f>0</f>
        <v>0</v>
      </c>
      <c r="T63" s="20">
        <f>0</f>
        <v>0</v>
      </c>
      <c r="U63" s="20">
        <f>0</f>
        <v>0</v>
      </c>
      <c r="V63" s="20">
        <f>0</f>
        <v>0</v>
      </c>
      <c r="W63" s="20">
        <f>0</f>
        <v>0</v>
      </c>
      <c r="X63" s="20">
        <f>0</f>
        <v>0</v>
      </c>
      <c r="Y63" s="20">
        <f>0</f>
        <v>0</v>
      </c>
      <c r="Z63" s="20">
        <f>0</f>
        <v>0</v>
      </c>
      <c r="AA63" s="20">
        <f>0</f>
        <v>0</v>
      </c>
      <c r="AB63" s="20">
        <f>0</f>
        <v>0</v>
      </c>
      <c r="AC63" s="20">
        <f>0</f>
        <v>0</v>
      </c>
      <c r="AD63" s="20">
        <f>0</f>
        <v>0</v>
      </c>
      <c r="AE63" s="20">
        <f>0</f>
        <v>0</v>
      </c>
      <c r="AF63" s="20">
        <f>0</f>
        <v>0</v>
      </c>
      <c r="AG63" s="20">
        <f>0</f>
        <v>0</v>
      </c>
      <c r="AH63" s="1"/>
      <c r="AI63" s="46"/>
      <c r="AJ63" s="1"/>
      <c r="AK63" s="1"/>
      <c r="AL63" s="41"/>
      <c r="AM63" s="42"/>
      <c r="AN63" s="43"/>
      <c r="AO63" s="1"/>
      <c r="AP63" s="1"/>
      <c r="AQ63" s="1"/>
      <c r="AR63" s="1"/>
      <c r="AS63" s="1"/>
    </row>
    <row r="64" spans="1:50" ht="12.75" customHeight="1" x14ac:dyDescent="0.2">
      <c r="A64" s="44" t="s">
        <v>183</v>
      </c>
      <c r="B64" s="39">
        <f t="shared" ref="B64:B70" si="10">SUM(C64:AG64)</f>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topLeftCell="A43" zoomScale="75" workbookViewId="0">
      <selection activeCell="A61" sqref="A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12">
    <pageSetUpPr fitToPage="1"/>
  </sheetPr>
  <dimension ref="A1:AI55"/>
  <sheetViews>
    <sheetView showGridLines="0" topLeftCell="D1" zoomScale="75" workbookViewId="0">
      <selection activeCell="Q11" sqref="Q11"/>
    </sheetView>
  </sheetViews>
  <sheetFormatPr defaultColWidth="8.42578125" defaultRowHeight="12.75" customHeight="1" x14ac:dyDescent="0.2"/>
  <cols>
    <col min="1" max="1" width="8.85546875" style="236" customWidth="1"/>
    <col min="2" max="2" width="1.7109375" style="236" customWidth="1"/>
    <col min="3" max="3" width="9.85546875" style="243" customWidth="1"/>
    <col min="4" max="4" width="1.5703125" style="236" customWidth="1"/>
    <col min="5" max="5" width="19" style="236" customWidth="1"/>
    <col min="6" max="6" width="3.28515625" style="236" customWidth="1"/>
    <col min="7" max="7" width="29.42578125" style="236" customWidth="1"/>
    <col min="8" max="8" width="3" style="236" customWidth="1"/>
    <col min="9" max="9" width="26" style="236" customWidth="1"/>
    <col min="10" max="10" width="3.28515625" style="236" customWidth="1"/>
    <col min="11" max="11" width="6.85546875" style="284" customWidth="1"/>
    <col min="12" max="12" width="1.5703125" style="284" customWidth="1"/>
    <col min="13" max="13" width="9.85546875" style="284" customWidth="1"/>
    <col min="14" max="14" width="3.28515625" style="236" customWidth="1"/>
    <col min="15" max="15" width="18.85546875" style="337" customWidth="1"/>
    <col min="16" max="16" width="3.28515625" style="236" customWidth="1"/>
    <col min="17" max="17" width="12.42578125" style="236" customWidth="1"/>
    <col min="18" max="18" width="3.28515625" style="236" customWidth="1"/>
    <col min="19" max="19" width="18.140625" style="236" customWidth="1"/>
    <col min="20" max="20" width="3.28515625" style="262" customWidth="1"/>
    <col min="21" max="21" width="13.85546875" style="42" customWidth="1"/>
    <col min="22" max="22" width="4.140625" style="236" customWidth="1"/>
    <col min="23" max="23" width="2.42578125" style="236" customWidth="1"/>
    <col min="24" max="24" width="8.42578125" style="236" customWidth="1"/>
    <col min="25" max="25" width="2.42578125" style="236" customWidth="1"/>
    <col min="26" max="26" width="5" style="236" customWidth="1"/>
    <col min="27" max="27" width="2.42578125" style="236" customWidth="1"/>
    <col min="28" max="28" width="6.7109375" style="236" customWidth="1"/>
    <col min="29" max="29" width="2.42578125" style="236" customWidth="1"/>
    <col min="30" max="30" width="6.7109375" style="236" customWidth="1"/>
    <col min="31" max="31" width="2.42578125" style="236" customWidth="1"/>
    <col min="32" max="32" width="17.85546875" style="236" customWidth="1"/>
    <col min="33" max="33" width="3.28515625" style="236" customWidth="1"/>
    <col min="34" max="34" width="13.5703125" style="236" customWidth="1"/>
    <col min="35" max="35" width="3.28515625" style="236" customWidth="1"/>
    <col min="36" max="36" width="11" style="236" customWidth="1"/>
    <col min="37" max="37" width="2.42578125" style="236" customWidth="1"/>
    <col min="38" max="38" width="5" style="236" customWidth="1"/>
    <col min="39" max="39" width="1.5703125" style="236" customWidth="1"/>
    <col min="40" max="40" width="5.85546875" style="236" customWidth="1"/>
    <col min="41" max="41" width="3.28515625" style="236" customWidth="1"/>
    <col min="42" max="42" width="9.28515625" style="236" customWidth="1"/>
    <col min="43" max="43" width="2.42578125" style="236" customWidth="1"/>
    <col min="44" max="44" width="11" style="236" customWidth="1"/>
    <col min="45" max="16384" width="8.42578125" style="236"/>
  </cols>
  <sheetData>
    <row r="1" spans="1:35" ht="12.75" customHeight="1" x14ac:dyDescent="0.2">
      <c r="A1"/>
      <c r="B1" s="361"/>
      <c r="C1"/>
      <c r="D1" s="239"/>
      <c r="E1"/>
      <c r="F1"/>
      <c r="G1" s="363" t="s">
        <v>308</v>
      </c>
      <c r="H1" s="263"/>
      <c r="I1" s="239"/>
      <c r="J1" s="239"/>
      <c r="K1" s="365"/>
      <c r="L1" s="365"/>
      <c r="M1" s="365"/>
      <c r="N1" s="361"/>
      <c r="O1" s="362"/>
      <c r="U1" s="238"/>
      <c r="AG1" s="263" t="s">
        <v>309</v>
      </c>
      <c r="AI1" s="237"/>
    </row>
    <row r="2" spans="1:35" ht="12.75" customHeight="1" x14ac:dyDescent="0.2">
      <c r="A2"/>
      <c r="B2" s="361"/>
      <c r="C2"/>
      <c r="D2" s="239"/>
      <c r="E2"/>
      <c r="F2"/>
      <c r="G2" s="263" t="str">
        <f>Price!B3</f>
        <v>FT - ONT - CEN</v>
      </c>
      <c r="H2" s="263"/>
      <c r="I2" s="239"/>
      <c r="J2" s="239"/>
      <c r="K2" s="365"/>
      <c r="L2" s="365"/>
      <c r="M2" s="365"/>
      <c r="N2" s="361"/>
      <c r="O2" s="362"/>
    </row>
    <row r="3" spans="1:35" ht="12.75" customHeight="1" x14ac:dyDescent="0.25">
      <c r="A3"/>
      <c r="B3" s="361"/>
      <c r="C3" t="s">
        <v>17</v>
      </c>
      <c r="D3" s="239"/>
      <c r="E3"/>
      <c r="F3"/>
      <c r="G3" s="364">
        <f>Price!B5</f>
        <v>36677</v>
      </c>
      <c r="H3" s="263"/>
      <c r="I3" s="239"/>
      <c r="J3" s="239"/>
      <c r="K3" s="365"/>
      <c r="L3" s="365"/>
      <c r="M3" s="365"/>
      <c r="N3" s="361"/>
      <c r="O3" s="362"/>
    </row>
    <row r="4" spans="1:35" ht="12.75" customHeight="1" x14ac:dyDescent="0.2">
      <c r="F4" s="237"/>
      <c r="G4" s="264"/>
      <c r="H4" s="237"/>
    </row>
    <row r="5" spans="1:35" ht="12.75" customHeight="1" x14ac:dyDescent="0.2">
      <c r="C5" s="435"/>
      <c r="L5" s="366" t="s">
        <v>310</v>
      </c>
      <c r="O5" s="239" t="s">
        <v>311</v>
      </c>
      <c r="Q5" s="239" t="s">
        <v>311</v>
      </c>
      <c r="S5" s="239" t="s">
        <v>312</v>
      </c>
      <c r="U5" s="239" t="s">
        <v>312</v>
      </c>
    </row>
    <row r="6" spans="1:35" ht="12.75" customHeight="1" x14ac:dyDescent="0.2">
      <c r="A6" s="1"/>
      <c r="B6" s="1"/>
      <c r="C6" s="436"/>
      <c r="D6" s="1"/>
      <c r="E6" s="1"/>
      <c r="F6" s="1"/>
      <c r="G6" s="1"/>
      <c r="H6" s="1"/>
      <c r="I6" s="1"/>
      <c r="K6" s="367"/>
      <c r="L6" s="366" t="s">
        <v>313</v>
      </c>
      <c r="M6" s="367"/>
      <c r="O6" s="338" t="s">
        <v>314</v>
      </c>
      <c r="P6"/>
      <c r="Q6" t="s">
        <v>405</v>
      </c>
      <c r="R6"/>
      <c r="S6" s="338" t="s">
        <v>314</v>
      </c>
      <c r="T6"/>
      <c r="U6" t="s">
        <v>405</v>
      </c>
    </row>
    <row r="7" spans="1:35" ht="12.75" customHeight="1" x14ac:dyDescent="0.2">
      <c r="A7" s="240" t="s">
        <v>315</v>
      </c>
      <c r="B7" s="240"/>
      <c r="C7" s="240" t="s">
        <v>214</v>
      </c>
      <c r="D7" s="240"/>
      <c r="E7" s="240" t="s">
        <v>316</v>
      </c>
      <c r="G7" s="240" t="s">
        <v>317</v>
      </c>
      <c r="I7" s="240" t="s">
        <v>318</v>
      </c>
      <c r="K7" s="368" t="s">
        <v>319</v>
      </c>
      <c r="M7" s="368" t="s">
        <v>320</v>
      </c>
      <c r="O7" s="339" t="s">
        <v>321</v>
      </c>
      <c r="P7"/>
      <c r="Q7" s="550" t="s">
        <v>406</v>
      </c>
      <c r="R7"/>
      <c r="S7" s="339" t="s">
        <v>321</v>
      </c>
      <c r="T7"/>
      <c r="U7" s="550" t="s">
        <v>406</v>
      </c>
    </row>
    <row r="8" spans="1:35" ht="12.75" customHeight="1" x14ac:dyDescent="0.2">
      <c r="A8" s="236" t="s">
        <v>433</v>
      </c>
      <c r="C8" s="457">
        <v>36654</v>
      </c>
      <c r="E8" s="236" t="s">
        <v>434</v>
      </c>
      <c r="G8" s="236" t="s">
        <v>435</v>
      </c>
      <c r="I8" s="236" t="s">
        <v>436</v>
      </c>
      <c r="K8" s="596">
        <v>0</v>
      </c>
      <c r="M8" s="596">
        <v>0</v>
      </c>
      <c r="O8" s="597">
        <f>Q8/1000</f>
        <v>5.41</v>
      </c>
      <c r="P8"/>
      <c r="Q8" s="598">
        <v>5410</v>
      </c>
      <c r="R8"/>
      <c r="S8" s="337"/>
      <c r="T8"/>
    </row>
    <row r="9" spans="1:35" ht="12.75" customHeight="1" x14ac:dyDescent="0.2">
      <c r="C9" s="457"/>
      <c r="G9" s="430"/>
      <c r="H9" s="1"/>
      <c r="I9" s="418"/>
      <c r="K9" s="553">
        <f>SUBTOTAL(9,K8:K8)</f>
        <v>0</v>
      </c>
      <c r="L9" s="553"/>
      <c r="M9" s="553">
        <f>SUBTOTAL(9,M8:M8)</f>
        <v>0</v>
      </c>
      <c r="O9" s="553">
        <f>SUBTOTAL(9,O8:O8)</f>
        <v>5.41</v>
      </c>
      <c r="P9" s="342"/>
      <c r="Q9" s="592">
        <f>SUBTOTAL(9,Q8:Q8)</f>
        <v>5410</v>
      </c>
      <c r="R9"/>
      <c r="S9" s="342"/>
      <c r="T9"/>
      <c r="U9"/>
      <c r="V9"/>
      <c r="W9"/>
      <c r="X9"/>
    </row>
    <row r="10" spans="1:35" customFormat="1" ht="12.75" customHeight="1" x14ac:dyDescent="0.2">
      <c r="A10" s="236"/>
      <c r="B10" s="236"/>
      <c r="C10" s="243"/>
      <c r="D10" s="236"/>
      <c r="E10" s="236"/>
      <c r="G10" s="236"/>
      <c r="O10" s="342"/>
      <c r="Q10" s="593"/>
      <c r="S10" s="342"/>
      <c r="T10" s="1"/>
    </row>
    <row r="11" spans="1:35" customFormat="1" ht="12.75" customHeight="1" x14ac:dyDescent="0.2">
      <c r="A11" s="236"/>
      <c r="B11" s="236"/>
      <c r="C11" s="416"/>
      <c r="D11" s="236"/>
      <c r="E11" s="236"/>
      <c r="G11" s="236"/>
      <c r="O11" s="342"/>
      <c r="Q11" s="593"/>
      <c r="S11" s="342"/>
      <c r="T11" s="1"/>
    </row>
    <row r="12" spans="1:35" ht="12.75" customHeight="1" x14ac:dyDescent="0.2">
      <c r="C12" s="416"/>
      <c r="F12" s="1"/>
      <c r="H12" s="1"/>
      <c r="I12" s="1"/>
      <c r="J12" s="1"/>
      <c r="K12" s="43"/>
      <c r="L12" s="43"/>
      <c r="M12" s="42"/>
      <c r="N12" s="1"/>
      <c r="O12" s="342"/>
      <c r="P12" s="1"/>
      <c r="Q12" s="594"/>
      <c r="R12" s="1"/>
      <c r="S12" s="342"/>
      <c r="T12" s="1"/>
    </row>
    <row r="13" spans="1:35" ht="12.75" customHeight="1" x14ac:dyDescent="0.2">
      <c r="C13" s="345"/>
      <c r="E13" s="1"/>
      <c r="F13" s="1"/>
      <c r="H13" s="1"/>
      <c r="I13" s="1"/>
      <c r="J13" s="1"/>
      <c r="K13" s="43"/>
      <c r="L13" s="43"/>
      <c r="M13" s="42"/>
      <c r="N13" s="1"/>
      <c r="O13" s="342"/>
      <c r="P13" s="1"/>
      <c r="Q13" s="594"/>
      <c r="R13" s="1"/>
      <c r="S13" s="342"/>
      <c r="T13" s="1"/>
    </row>
    <row r="14" spans="1:35" ht="12.75" customHeight="1" x14ac:dyDescent="0.2">
      <c r="A14" s="243"/>
      <c r="C14" s="242"/>
      <c r="K14" s="42"/>
      <c r="L14" s="42"/>
      <c r="M14" s="42"/>
      <c r="P14"/>
      <c r="Q14" s="593"/>
      <c r="R14"/>
      <c r="S14" s="337"/>
      <c r="T14"/>
    </row>
    <row r="15" spans="1:35" ht="12.75" customHeight="1" x14ac:dyDescent="0.2">
      <c r="A15" s="408" t="s">
        <v>322</v>
      </c>
      <c r="B15" s="409"/>
      <c r="C15" s="410"/>
      <c r="D15" s="411"/>
      <c r="E15" s="411"/>
      <c r="F15" s="411"/>
      <c r="G15" s="411"/>
      <c r="H15" s="411"/>
      <c r="I15" s="411"/>
      <c r="J15" s="412"/>
      <c r="K15" s="554">
        <f>SUBTOTAL(9,K8:K14)</f>
        <v>0</v>
      </c>
      <c r="L15" s="554"/>
      <c r="M15" s="554">
        <f>SUBTOTAL(9,M8:M14)</f>
        <v>0</v>
      </c>
      <c r="N15" s="554"/>
      <c r="O15" s="554">
        <f>SUBTOTAL(9,O8:O14)</f>
        <v>5.41</v>
      </c>
      <c r="P15" s="554"/>
      <c r="Q15" s="595">
        <f>SUBTOTAL(9,Q8:Q14)</f>
        <v>5410</v>
      </c>
      <c r="R15"/>
      <c r="S15" s="422">
        <f>SUBTOTAL(9,S9:S14)</f>
        <v>0</v>
      </c>
      <c r="T15"/>
      <c r="U15" s="551"/>
    </row>
    <row r="16" spans="1:35" ht="12.75" customHeight="1" x14ac:dyDescent="0.2">
      <c r="J16" s="245"/>
      <c r="K16" s="42"/>
      <c r="L16" s="42"/>
      <c r="M16" s="192"/>
      <c r="N16" s="245"/>
      <c r="O16" s="341"/>
      <c r="P16"/>
      <c r="Q16"/>
      <c r="R16"/>
      <c r="S16"/>
      <c r="T16"/>
    </row>
    <row r="17" spans="1:20" ht="12.75" customHeight="1" x14ac:dyDescent="0.2">
      <c r="A17" s="246"/>
      <c r="B17" s="246"/>
      <c r="J17" s="245"/>
      <c r="M17" s="369"/>
      <c r="N17" s="245"/>
      <c r="O17" s="415"/>
      <c r="P17"/>
      <c r="Q17"/>
      <c r="R17"/>
      <c r="S17" s="415"/>
      <c r="T17"/>
    </row>
    <row r="18" spans="1:20" customFormat="1" ht="12.75" customHeight="1" x14ac:dyDescent="0.2">
      <c r="C18" s="346"/>
      <c r="K18" s="294"/>
      <c r="L18" s="294"/>
      <c r="M18" s="294"/>
      <c r="O18" s="407"/>
    </row>
    <row r="19" spans="1:20" customFormat="1" ht="12.75" customHeight="1" x14ac:dyDescent="0.2">
      <c r="C19" s="346"/>
      <c r="I19" s="552"/>
      <c r="J19" s="552"/>
      <c r="K19" s="294"/>
      <c r="L19" s="294"/>
      <c r="M19" s="294"/>
      <c r="O19" s="337"/>
    </row>
    <row r="20" spans="1:20" ht="12.75" customHeight="1" x14ac:dyDescent="0.2">
      <c r="C20" s="242"/>
      <c r="G20" s="241"/>
      <c r="I20" s="241"/>
      <c r="K20" s="370"/>
      <c r="L20" s="370"/>
      <c r="M20" s="371"/>
      <c r="P20" s="247"/>
      <c r="Q20" s="247"/>
      <c r="R20" s="247"/>
      <c r="S20" s="423"/>
    </row>
    <row r="21" spans="1:20" ht="12.75" customHeight="1" x14ac:dyDescent="0.2">
      <c r="A21" s="244"/>
      <c r="C21" s="242"/>
      <c r="G21" s="241"/>
      <c r="I21" s="241"/>
      <c r="K21" s="370"/>
      <c r="L21" s="370"/>
      <c r="M21" s="371"/>
      <c r="O21" s="414"/>
      <c r="P21" s="247"/>
      <c r="Q21" s="247"/>
      <c r="R21" s="247"/>
      <c r="S21" s="248"/>
    </row>
    <row r="22" spans="1:20" ht="12.75" customHeight="1" x14ac:dyDescent="0.2">
      <c r="A22" s="244"/>
      <c r="C22" s="242"/>
      <c r="G22" s="241"/>
      <c r="I22" s="241"/>
      <c r="K22" s="370"/>
      <c r="L22" s="370"/>
      <c r="M22" s="371"/>
      <c r="O22" s="340"/>
      <c r="P22" s="247"/>
      <c r="Q22" s="247"/>
      <c r="R22" s="247"/>
      <c r="S22" s="248"/>
    </row>
    <row r="23" spans="1:20" ht="12.75" customHeight="1" x14ac:dyDescent="0.2">
      <c r="A23" s="244"/>
      <c r="C23" s="242"/>
      <c r="G23" s="241"/>
      <c r="I23" s="241"/>
      <c r="K23" s="370"/>
      <c r="L23" s="370"/>
      <c r="M23" s="371"/>
      <c r="O23" s="340"/>
      <c r="P23" s="247"/>
      <c r="Q23" s="247"/>
      <c r="R23" s="247"/>
      <c r="S23" s="248"/>
    </row>
    <row r="24" spans="1:20" ht="12.75" customHeight="1" x14ac:dyDescent="0.2">
      <c r="A24" s="244"/>
      <c r="C24" s="242"/>
      <c r="G24" s="241"/>
      <c r="I24" s="241"/>
      <c r="K24" s="370"/>
      <c r="L24" s="370"/>
      <c r="M24" s="371"/>
      <c r="O24" s="340"/>
      <c r="P24" s="247"/>
      <c r="Q24" s="247"/>
      <c r="R24" s="247"/>
      <c r="S24" s="248"/>
    </row>
    <row r="25" spans="1:20" ht="12.75" customHeight="1" x14ac:dyDescent="0.2">
      <c r="A25" s="244"/>
      <c r="C25" s="242"/>
      <c r="G25" s="241"/>
      <c r="I25" s="241"/>
      <c r="K25" s="370"/>
      <c r="L25" s="370"/>
      <c r="M25" s="371"/>
      <c r="O25" s="340"/>
      <c r="P25" s="247"/>
      <c r="Q25" s="247"/>
      <c r="R25" s="247"/>
      <c r="S25" s="248"/>
    </row>
    <row r="26" spans="1:20" ht="12.75" customHeight="1" x14ac:dyDescent="0.2">
      <c r="A26" s="249"/>
      <c r="C26" s="242"/>
      <c r="G26" s="241"/>
      <c r="I26" s="241"/>
      <c r="K26" s="370"/>
      <c r="L26" s="370"/>
      <c r="M26" s="371"/>
      <c r="O26" s="340"/>
      <c r="P26" s="247"/>
      <c r="Q26" s="247"/>
      <c r="R26" s="247"/>
      <c r="S26" s="248"/>
    </row>
    <row r="27" spans="1:20" ht="12.75" customHeight="1" x14ac:dyDescent="0.2">
      <c r="A27" s="244"/>
      <c r="B27" s="244"/>
      <c r="C27" s="242"/>
      <c r="G27" s="241"/>
      <c r="I27" s="241"/>
      <c r="K27" s="370"/>
      <c r="L27" s="370"/>
      <c r="M27" s="371"/>
      <c r="O27" s="340"/>
      <c r="P27" s="247"/>
      <c r="Q27" s="247"/>
      <c r="R27" s="247"/>
      <c r="S27" s="248"/>
    </row>
    <row r="28" spans="1:20" ht="12.75" customHeight="1" x14ac:dyDescent="0.2">
      <c r="A28" s="244"/>
      <c r="B28" s="244"/>
      <c r="C28" s="242"/>
      <c r="G28" s="241"/>
      <c r="I28" s="241"/>
      <c r="K28" s="370"/>
      <c r="L28" s="370"/>
      <c r="M28" s="371"/>
      <c r="O28" s="340"/>
      <c r="P28" s="247"/>
      <c r="Q28" s="247"/>
      <c r="R28" s="247"/>
      <c r="S28" s="248"/>
    </row>
    <row r="29" spans="1:20" ht="12.75" customHeight="1" x14ac:dyDescent="0.2">
      <c r="A29" s="244"/>
      <c r="B29" s="244"/>
      <c r="C29" s="242"/>
      <c r="G29" s="241"/>
      <c r="I29" s="241"/>
      <c r="K29" s="370"/>
      <c r="L29" s="370"/>
      <c r="M29" s="371"/>
      <c r="O29" s="340"/>
      <c r="P29" s="247"/>
      <c r="Q29" s="247"/>
      <c r="R29" s="247"/>
      <c r="S29" s="248"/>
    </row>
    <row r="30" spans="1:20" ht="12.75" customHeight="1" x14ac:dyDescent="0.2">
      <c r="A30" s="244"/>
      <c r="B30" s="244"/>
      <c r="C30" s="242"/>
      <c r="G30" s="241"/>
      <c r="I30" s="241"/>
      <c r="K30" s="370"/>
      <c r="L30" s="370"/>
      <c r="M30" s="371"/>
      <c r="O30" s="340"/>
      <c r="P30" s="247"/>
      <c r="Q30" s="247"/>
      <c r="R30" s="247"/>
      <c r="S30" s="248"/>
    </row>
    <row r="31" spans="1:20" ht="12.75" customHeight="1" x14ac:dyDescent="0.2">
      <c r="A31" s="244"/>
      <c r="C31" s="242"/>
      <c r="G31" s="241"/>
      <c r="I31" s="241"/>
      <c r="K31" s="370"/>
      <c r="L31" s="370"/>
      <c r="M31" s="371"/>
      <c r="O31" s="340"/>
      <c r="P31" s="247"/>
      <c r="Q31" s="247"/>
      <c r="R31" s="247"/>
      <c r="S31" s="248"/>
    </row>
    <row r="32" spans="1:20" ht="12.75" customHeight="1" x14ac:dyDescent="0.2">
      <c r="A32" s="244"/>
      <c r="C32" s="242"/>
      <c r="G32" s="241"/>
      <c r="I32" s="241"/>
      <c r="K32" s="370"/>
      <c r="L32" s="370"/>
      <c r="M32" s="371"/>
      <c r="O32" s="340"/>
      <c r="P32" s="247"/>
      <c r="Q32" s="247"/>
      <c r="R32" s="247"/>
      <c r="S32" s="248"/>
    </row>
    <row r="33" spans="1:19" ht="12.75" customHeight="1" x14ac:dyDescent="0.2">
      <c r="A33" s="244"/>
      <c r="C33" s="242"/>
      <c r="G33" s="241"/>
      <c r="I33" s="241"/>
      <c r="K33" s="370"/>
      <c r="L33" s="370"/>
      <c r="M33" s="371"/>
      <c r="O33" s="340"/>
      <c r="P33" s="247"/>
      <c r="Q33" s="247"/>
      <c r="R33" s="247"/>
      <c r="S33" s="248"/>
    </row>
    <row r="34" spans="1:19" ht="12.75" customHeight="1" x14ac:dyDescent="0.2">
      <c r="A34" s="244"/>
      <c r="C34" s="242"/>
      <c r="G34" s="241"/>
      <c r="I34" s="241"/>
      <c r="K34" s="370"/>
      <c r="L34" s="370"/>
      <c r="M34" s="371"/>
      <c r="O34" s="340"/>
      <c r="P34" s="247"/>
      <c r="Q34" s="247"/>
      <c r="R34" s="247"/>
      <c r="S34" s="248"/>
    </row>
    <row r="35" spans="1:19" ht="12.75" customHeight="1" x14ac:dyDescent="0.2">
      <c r="A35" s="244"/>
      <c r="C35" s="242"/>
      <c r="G35" s="241"/>
      <c r="I35" s="241"/>
      <c r="K35" s="370"/>
      <c r="L35" s="370"/>
      <c r="M35" s="371"/>
      <c r="O35" s="340"/>
      <c r="P35" s="247"/>
      <c r="Q35" s="247"/>
      <c r="R35" s="247"/>
      <c r="S35" s="248"/>
    </row>
    <row r="36" spans="1:19" ht="12.75" customHeight="1" x14ac:dyDescent="0.2">
      <c r="A36" s="244"/>
      <c r="C36" s="242"/>
      <c r="G36" s="241"/>
      <c r="I36" s="241"/>
      <c r="K36" s="370"/>
      <c r="L36" s="370"/>
      <c r="M36" s="371"/>
      <c r="O36" s="340"/>
      <c r="P36" s="247"/>
      <c r="Q36" s="247"/>
      <c r="R36" s="247"/>
      <c r="S36" s="248"/>
    </row>
    <row r="37" spans="1:19" ht="12.75" customHeight="1" x14ac:dyDescent="0.2">
      <c r="A37" s="244"/>
      <c r="C37" s="242"/>
      <c r="G37" s="241"/>
      <c r="I37" s="241"/>
      <c r="K37" s="370"/>
      <c r="L37" s="370"/>
      <c r="M37" s="371"/>
      <c r="O37" s="340"/>
      <c r="P37" s="247"/>
      <c r="Q37" s="247"/>
      <c r="R37" s="247"/>
      <c r="S37" s="248"/>
    </row>
    <row r="38" spans="1:19" ht="12.75" customHeight="1" x14ac:dyDescent="0.2">
      <c r="A38" s="244"/>
      <c r="C38" s="242"/>
      <c r="G38" s="241"/>
      <c r="I38" s="241"/>
      <c r="K38" s="370"/>
      <c r="L38" s="370"/>
      <c r="M38" s="371"/>
      <c r="O38" s="340"/>
      <c r="P38" s="247"/>
      <c r="Q38" s="247"/>
      <c r="R38" s="247"/>
      <c r="S38" s="248"/>
    </row>
    <row r="39" spans="1:19" ht="12.75" customHeight="1" x14ac:dyDescent="0.2">
      <c r="A39" s="244"/>
      <c r="C39" s="242"/>
      <c r="G39" s="241"/>
      <c r="I39" s="241"/>
      <c r="K39" s="370"/>
      <c r="L39" s="370"/>
      <c r="M39" s="371"/>
      <c r="O39" s="340"/>
      <c r="P39" s="247"/>
      <c r="Q39" s="247"/>
      <c r="R39" s="247"/>
      <c r="S39" s="248"/>
    </row>
    <row r="40" spans="1:19" ht="12.75" customHeight="1" x14ac:dyDescent="0.2">
      <c r="A40" s="244"/>
      <c r="C40" s="242"/>
      <c r="G40" s="241"/>
      <c r="I40" s="241"/>
      <c r="K40" s="370"/>
      <c r="L40" s="370"/>
      <c r="M40" s="371"/>
      <c r="O40" s="340"/>
      <c r="P40" s="247"/>
      <c r="Q40" s="247"/>
      <c r="R40" s="247"/>
      <c r="S40" s="248"/>
    </row>
    <row r="41" spans="1:19" ht="12.75" customHeight="1" x14ac:dyDescent="0.2">
      <c r="A41" s="244"/>
      <c r="C41" s="242"/>
      <c r="G41" s="241"/>
      <c r="I41" s="241"/>
      <c r="K41" s="370"/>
      <c r="L41" s="370"/>
      <c r="M41" s="370"/>
      <c r="O41" s="340"/>
      <c r="P41" s="247"/>
      <c r="Q41" s="247"/>
      <c r="R41" s="247"/>
      <c r="S41" s="248"/>
    </row>
    <row r="42" spans="1:19" ht="12.75" customHeight="1" x14ac:dyDescent="0.2">
      <c r="A42" s="244"/>
      <c r="C42" s="242"/>
      <c r="G42" s="241"/>
      <c r="I42" s="241"/>
      <c r="K42" s="370"/>
      <c r="L42" s="370"/>
      <c r="M42" s="370"/>
      <c r="O42" s="340"/>
      <c r="P42" s="247"/>
      <c r="Q42" s="247"/>
      <c r="R42" s="247"/>
      <c r="S42" s="248"/>
    </row>
    <row r="43" spans="1:19" ht="12.75" customHeight="1" x14ac:dyDescent="0.2">
      <c r="A43" s="244"/>
      <c r="C43" s="242"/>
      <c r="G43" s="241"/>
      <c r="I43" s="241"/>
      <c r="K43" s="370"/>
      <c r="L43" s="370"/>
      <c r="M43" s="370"/>
      <c r="O43" s="340"/>
      <c r="P43" s="247"/>
      <c r="Q43" s="247"/>
      <c r="R43" s="247"/>
      <c r="S43" s="248"/>
    </row>
    <row r="44" spans="1:19" ht="12.75" customHeight="1" x14ac:dyDescent="0.2">
      <c r="A44" s="244"/>
      <c r="C44" s="242"/>
      <c r="G44" s="241"/>
      <c r="I44" s="241"/>
      <c r="K44" s="370"/>
      <c r="L44" s="370"/>
      <c r="M44" s="370"/>
      <c r="O44" s="340"/>
      <c r="P44" s="247"/>
      <c r="Q44" s="247"/>
      <c r="R44" s="247"/>
      <c r="S44" s="248"/>
    </row>
    <row r="45" spans="1:19" ht="12.75" customHeight="1" x14ac:dyDescent="0.2">
      <c r="A45" s="244"/>
      <c r="C45" s="242"/>
      <c r="G45" s="241"/>
      <c r="I45" s="241"/>
      <c r="K45" s="370"/>
      <c r="L45" s="370"/>
      <c r="M45" s="370"/>
      <c r="O45" s="340"/>
      <c r="P45" s="247"/>
      <c r="Q45" s="247"/>
      <c r="R45" s="247"/>
      <c r="S45" s="248"/>
    </row>
    <row r="46" spans="1:19" ht="12.75" customHeight="1" x14ac:dyDescent="0.2">
      <c r="A46" s="244"/>
      <c r="C46" s="242"/>
      <c r="G46" s="241"/>
      <c r="I46" s="241"/>
      <c r="K46" s="370"/>
      <c r="L46" s="370"/>
      <c r="M46" s="370"/>
      <c r="O46" s="340"/>
      <c r="P46" s="247"/>
      <c r="Q46" s="247"/>
      <c r="R46" s="247"/>
      <c r="S46" s="248"/>
    </row>
    <row r="47" spans="1:19" ht="12.75" customHeight="1" x14ac:dyDescent="0.2">
      <c r="A47" s="244"/>
      <c r="C47" s="242"/>
      <c r="G47" s="241"/>
      <c r="I47" s="241"/>
      <c r="K47" s="370"/>
      <c r="L47" s="370"/>
      <c r="M47" s="370"/>
      <c r="O47" s="340"/>
      <c r="P47" s="247"/>
      <c r="Q47" s="247"/>
      <c r="R47" s="247"/>
      <c r="S47" s="248"/>
    </row>
    <row r="48" spans="1:19" ht="12.75" customHeight="1" x14ac:dyDescent="0.2">
      <c r="A48" s="244"/>
      <c r="C48" s="242"/>
      <c r="G48" s="241"/>
      <c r="I48" s="241"/>
      <c r="K48" s="370"/>
      <c r="L48" s="370"/>
      <c r="M48" s="370"/>
      <c r="O48" s="340"/>
      <c r="P48" s="247"/>
      <c r="Q48" s="247"/>
      <c r="R48" s="247"/>
      <c r="S48" s="248"/>
    </row>
    <row r="49" spans="1:19" ht="12.75" customHeight="1" x14ac:dyDescent="0.2">
      <c r="A49" s="244"/>
      <c r="C49" s="242"/>
      <c r="G49" s="241"/>
      <c r="I49" s="241"/>
      <c r="K49" s="370"/>
      <c r="L49" s="370"/>
      <c r="M49" s="370"/>
      <c r="O49" s="340"/>
      <c r="P49" s="247"/>
      <c r="Q49" s="247"/>
      <c r="R49" s="247"/>
      <c r="S49" s="248"/>
    </row>
    <row r="50" spans="1:19" ht="12.75" customHeight="1" x14ac:dyDescent="0.2">
      <c r="A50" s="244"/>
      <c r="C50" s="242"/>
      <c r="G50" s="241"/>
      <c r="I50" s="241"/>
      <c r="K50" s="370"/>
      <c r="L50" s="370"/>
      <c r="M50" s="370"/>
      <c r="O50" s="340"/>
      <c r="P50" s="247"/>
      <c r="Q50" s="247"/>
      <c r="R50" s="247"/>
      <c r="S50" s="248"/>
    </row>
    <row r="51" spans="1:19" ht="12.75" customHeight="1" x14ac:dyDescent="0.2">
      <c r="A51" s="244"/>
      <c r="C51" s="242"/>
      <c r="G51" s="241"/>
      <c r="I51" s="241"/>
      <c r="K51" s="370"/>
      <c r="L51" s="370"/>
      <c r="M51" s="370"/>
      <c r="O51" s="340"/>
      <c r="P51" s="247"/>
      <c r="Q51" s="247"/>
      <c r="R51" s="247"/>
      <c r="S51" s="248"/>
    </row>
    <row r="52" spans="1:19" ht="12.75" customHeight="1" x14ac:dyDescent="0.2">
      <c r="A52" s="244"/>
      <c r="C52" s="242"/>
      <c r="G52" s="241"/>
      <c r="I52" s="241"/>
      <c r="K52" s="370"/>
      <c r="L52" s="370"/>
      <c r="M52" s="370"/>
      <c r="O52" s="340"/>
      <c r="P52" s="247"/>
      <c r="Q52" s="247"/>
      <c r="R52" s="247"/>
      <c r="S52" s="248"/>
    </row>
    <row r="53" spans="1:19" ht="12.75" customHeight="1" x14ac:dyDescent="0.2">
      <c r="A53" s="244"/>
      <c r="C53" s="242"/>
      <c r="G53" s="241"/>
      <c r="I53" s="241"/>
      <c r="K53" s="370"/>
      <c r="L53" s="370"/>
      <c r="M53" s="370"/>
      <c r="O53" s="340"/>
      <c r="P53" s="247"/>
      <c r="Q53" s="247"/>
      <c r="R53" s="247"/>
      <c r="S53" s="248"/>
    </row>
    <row r="54" spans="1:19" ht="12.75" customHeight="1" x14ac:dyDescent="0.2">
      <c r="A54" s="244"/>
      <c r="C54" s="242"/>
      <c r="G54" s="241"/>
      <c r="I54" s="241"/>
      <c r="K54" s="370"/>
      <c r="L54" s="370"/>
      <c r="M54" s="370"/>
      <c r="O54" s="340"/>
      <c r="P54" s="247"/>
      <c r="Q54" s="247"/>
      <c r="R54" s="247"/>
      <c r="S54" s="248"/>
    </row>
    <row r="55" spans="1:19" ht="12.75" customHeight="1" x14ac:dyDescent="0.2">
      <c r="A55" s="244"/>
    </row>
  </sheetData>
  <printOptions horizontalCentered="1" gridLinesSet="0"/>
  <pageMargins left="0.25" right="0.25" top="0.5" bottom="0.75" header="0.5" footer="0.25"/>
  <pageSetup scale="74" fitToHeight="0" orientation="landscape" horizontalDpi="4294967292" verticalDpi="4294967292" r:id="rId1"/>
  <headerFooter alignWithMargins="0">
    <oddFooter>&amp;L&amp;"Times New Roman,Italic"&amp;F/&amp;A&amp;R&amp;"Times New Roman,Italic"&amp;D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409"/>
  <sheetViews>
    <sheetView showGridLines="0" zoomScaleNormal="100" workbookViewId="0">
      <pane xSplit="1" ySplit="3" topLeftCell="B4" activePane="bottomRight" state="frozen"/>
      <selection pane="topRight" activeCell="B1" sqref="B1"/>
      <selection pane="bottomLeft" activeCell="A4" sqref="A4"/>
      <selection pane="bottomRight" activeCell="C5" sqref="C5"/>
    </sheetView>
  </sheetViews>
  <sheetFormatPr defaultRowHeight="12.75" x14ac:dyDescent="0.2"/>
  <cols>
    <col min="1" max="1" width="23.5703125" style="485" customWidth="1"/>
    <col min="2" max="2" width="13.5703125" style="9" customWidth="1"/>
    <col min="3" max="3" width="14.140625" style="9" customWidth="1"/>
    <col min="4" max="4" width="13.42578125" style="9" customWidth="1"/>
    <col min="5" max="6" width="12.28515625" style="9" customWidth="1"/>
    <col min="7" max="7" width="3.7109375" style="9" customWidth="1"/>
    <col min="8" max="8" width="20.7109375" style="9" bestFit="1" customWidth="1"/>
    <col min="9" max="9" width="12.42578125" style="9" customWidth="1"/>
    <col min="10" max="16384" width="9.140625" style="9"/>
  </cols>
  <sheetData>
    <row r="1" spans="1:10" s="485" customFormat="1" ht="20.25" x14ac:dyDescent="0.3">
      <c r="A1" s="478" t="s">
        <v>374</v>
      </c>
      <c r="B1" s="479">
        <f>+Price!$M$38</f>
        <v>-0.45510000258218497</v>
      </c>
      <c r="C1" s="479">
        <f>+Index!$M$38</f>
        <v>0.2623000000603497</v>
      </c>
      <c r="D1" s="479">
        <f>+GasDaily!$M$38</f>
        <v>0</v>
      </c>
      <c r="E1" s="480"/>
      <c r="F1" s="481" t="s">
        <v>348</v>
      </c>
      <c r="G1" s="482"/>
      <c r="H1" s="483"/>
      <c r="I1" s="484"/>
    </row>
    <row r="2" spans="1:10" ht="15.75" x14ac:dyDescent="0.25">
      <c r="A2" s="486" t="s">
        <v>349</v>
      </c>
      <c r="B2" s="487">
        <f>+Price!$B$68</f>
        <v>-10778</v>
      </c>
      <c r="C2" s="487">
        <f>+Index!$B$68</f>
        <v>0</v>
      </c>
      <c r="D2" s="487">
        <f>+GasDaily!$B$67</f>
        <v>0</v>
      </c>
      <c r="E2" s="488"/>
      <c r="F2" s="489">
        <f>SUM(A2:E2)</f>
        <v>-10778</v>
      </c>
      <c r="G2" s="482"/>
      <c r="H2" s="490"/>
      <c r="I2" s="400"/>
    </row>
    <row r="3" spans="1:10" s="485" customFormat="1" ht="15.75" x14ac:dyDescent="0.25">
      <c r="A3" s="538">
        <v>36677</v>
      </c>
      <c r="B3" s="491" t="s">
        <v>368</v>
      </c>
      <c r="C3" s="491" t="s">
        <v>369</v>
      </c>
      <c r="D3" s="491" t="s">
        <v>370</v>
      </c>
      <c r="E3" s="491" t="s">
        <v>5</v>
      </c>
      <c r="F3" s="492"/>
      <c r="G3" s="492"/>
      <c r="H3" s="492"/>
      <c r="I3" s="493"/>
      <c r="J3" s="9"/>
    </row>
    <row r="4" spans="1:10" ht="18.75" x14ac:dyDescent="0.3">
      <c r="A4" s="494"/>
      <c r="B4" s="543">
        <f>VLOOKUP($A$3,'[1]May 00'!$A$8:$M$39,2,FALSE)</f>
        <v>796923</v>
      </c>
      <c r="C4" s="543">
        <v>800149</v>
      </c>
      <c r="D4" s="543">
        <f>VLOOKUP($A$3,'[1]May 00'!$A$8:$M$39,4,FALSE)</f>
        <v>796925</v>
      </c>
      <c r="E4" s="528"/>
      <c r="F4" s="528"/>
      <c r="G4" s="94"/>
      <c r="H4" s="94"/>
      <c r="I4" s="495"/>
    </row>
    <row r="5" spans="1:10" x14ac:dyDescent="0.2">
      <c r="B5" s="400"/>
      <c r="C5" s="120"/>
      <c r="D5" s="400"/>
      <c r="E5" s="400"/>
      <c r="F5" s="400"/>
      <c r="G5" s="94"/>
      <c r="H5" s="94"/>
    </row>
    <row r="6" spans="1:10" x14ac:dyDescent="0.2">
      <c r="A6" s="485" t="s">
        <v>350</v>
      </c>
      <c r="B6" s="529">
        <f>'Top Pages'!F2</f>
        <v>-7364200.5910999998</v>
      </c>
      <c r="C6" s="529">
        <f>'Top Pages'!F7</f>
        <v>483406</v>
      </c>
      <c r="D6" s="529">
        <f>'Top Pages'!F12</f>
        <v>20657.261200000001</v>
      </c>
      <c r="E6" s="530">
        <f>SUM(B6:D6)</f>
        <v>-6860137.3299000002</v>
      </c>
      <c r="F6" s="120"/>
      <c r="G6" s="13"/>
      <c r="H6" s="13"/>
      <c r="I6" s="24"/>
    </row>
    <row r="7" spans="1:10" x14ac:dyDescent="0.2">
      <c r="A7" s="485" t="s">
        <v>351</v>
      </c>
      <c r="B7" s="529">
        <f>'Top Pages'!F3</f>
        <v>1768695.1662000001</v>
      </c>
      <c r="C7" s="529">
        <v>0</v>
      </c>
      <c r="D7" s="529">
        <v>0</v>
      </c>
      <c r="E7" s="530">
        <f>SUM(B7:D7)</f>
        <v>1768695.1662000001</v>
      </c>
      <c r="F7" s="120"/>
      <c r="G7" s="13"/>
      <c r="H7" s="13"/>
      <c r="I7" s="24"/>
    </row>
    <row r="8" spans="1:10" x14ac:dyDescent="0.2">
      <c r="A8" s="539" t="s">
        <v>401</v>
      </c>
      <c r="B8" s="542">
        <v>0</v>
      </c>
      <c r="C8" s="529">
        <v>0</v>
      </c>
      <c r="D8" s="529">
        <v>0</v>
      </c>
      <c r="E8" s="530">
        <f>SUM(B8:D8)</f>
        <v>0</v>
      </c>
      <c r="F8" s="120"/>
      <c r="G8" s="13"/>
      <c r="H8" s="13"/>
      <c r="I8" s="24"/>
    </row>
    <row r="9" spans="1:10" s="485" customFormat="1" x14ac:dyDescent="0.2">
      <c r="A9" s="485" t="s">
        <v>151</v>
      </c>
      <c r="B9" s="484">
        <f>SUM(B6:B8)</f>
        <v>-5595505.4249</v>
      </c>
      <c r="C9" s="484">
        <f>SUM(C6:C8)</f>
        <v>483406</v>
      </c>
      <c r="D9" s="484">
        <f>SUM(D6:D8)</f>
        <v>20657.261200000001</v>
      </c>
      <c r="E9" s="484">
        <f>SUM(E6:E8)</f>
        <v>-5091442.1637000004</v>
      </c>
      <c r="F9" s="94"/>
      <c r="G9" s="17"/>
      <c r="H9" s="17"/>
      <c r="I9" s="94"/>
    </row>
    <row r="10" spans="1:10" s="485" customFormat="1" x14ac:dyDescent="0.2">
      <c r="B10" s="484"/>
      <c r="C10" s="484"/>
      <c r="D10" s="484"/>
      <c r="E10" s="484"/>
      <c r="F10" s="94"/>
      <c r="G10" s="546" t="s">
        <v>404</v>
      </c>
      <c r="H10" s="547"/>
      <c r="I10" s="94"/>
    </row>
    <row r="11" spans="1:10" x14ac:dyDescent="0.2">
      <c r="A11" s="485" t="s">
        <v>352</v>
      </c>
      <c r="B11" s="529">
        <v>0</v>
      </c>
      <c r="C11" s="529">
        <v>0</v>
      </c>
      <c r="D11" s="529">
        <v>0</v>
      </c>
      <c r="E11" s="484">
        <v>0</v>
      </c>
      <c r="F11" s="24"/>
      <c r="G11" s="548"/>
      <c r="H11" s="149"/>
    </row>
    <row r="12" spans="1:10" x14ac:dyDescent="0.2">
      <c r="A12" s="485" t="s">
        <v>371</v>
      </c>
      <c r="B12" s="530">
        <f>'Top Pages'!U2+'Top Pages'!U3</f>
        <v>-9958</v>
      </c>
      <c r="C12" s="530">
        <f>'Top Pages'!W7</f>
        <v>0</v>
      </c>
      <c r="D12" s="530">
        <f>'Top Pages'!J12</f>
        <v>-22276.453699999998</v>
      </c>
      <c r="E12" s="484">
        <f t="shared" ref="E12:E30" si="0">SUM(B12:D12)</f>
        <v>-32234.453699999998</v>
      </c>
      <c r="F12" s="24"/>
      <c r="G12" s="544"/>
      <c r="H12" s="38" t="s">
        <v>402</v>
      </c>
      <c r="I12" s="24"/>
    </row>
    <row r="13" spans="1:10" x14ac:dyDescent="0.2">
      <c r="A13" s="485" t="s">
        <v>372</v>
      </c>
      <c r="B13" s="530">
        <f>'Top Pages'!V2</f>
        <v>186323</v>
      </c>
      <c r="C13" s="530">
        <v>0</v>
      </c>
      <c r="D13" s="530">
        <v>0</v>
      </c>
      <c r="E13" s="484">
        <f t="shared" si="0"/>
        <v>186323</v>
      </c>
      <c r="F13" s="24"/>
      <c r="G13" s="545"/>
      <c r="H13" s="549" t="s">
        <v>403</v>
      </c>
      <c r="I13" s="24"/>
    </row>
    <row r="14" spans="1:10" x14ac:dyDescent="0.2">
      <c r="A14" s="485" t="s">
        <v>373</v>
      </c>
      <c r="B14" s="530">
        <f>'Top Pages'!X2</f>
        <v>-18203</v>
      </c>
      <c r="C14" s="530">
        <v>0</v>
      </c>
      <c r="D14" s="530">
        <v>0</v>
      </c>
      <c r="E14" s="484">
        <f t="shared" si="0"/>
        <v>-18203</v>
      </c>
      <c r="F14" s="24"/>
      <c r="G14" s="24"/>
      <c r="H14" s="24"/>
      <c r="I14" s="24"/>
    </row>
    <row r="15" spans="1:10" x14ac:dyDescent="0.2">
      <c r="A15" s="485" t="s">
        <v>173</v>
      </c>
      <c r="B15" s="530">
        <f>'Top Pages'!I2+'Top Pages'!I3</f>
        <v>18230.537899999999</v>
      </c>
      <c r="C15" s="530">
        <f>'Top Pages'!I7</f>
        <v>2325.6632</v>
      </c>
      <c r="D15" s="530">
        <f>'Top Pages'!I12</f>
        <v>6088.9309000000003</v>
      </c>
      <c r="E15" s="484">
        <f t="shared" si="0"/>
        <v>26645.131999999998</v>
      </c>
      <c r="F15" s="24"/>
      <c r="G15" s="24"/>
      <c r="H15" s="24"/>
      <c r="I15" s="24"/>
    </row>
    <row r="16" spans="1:10" x14ac:dyDescent="0.2">
      <c r="A16" s="485" t="s">
        <v>253</v>
      </c>
      <c r="B16" s="530">
        <f>+B63-B47</f>
        <v>-789.2390000000596</v>
      </c>
      <c r="C16" s="530">
        <f>+C63-C47</f>
        <v>0</v>
      </c>
      <c r="D16" s="530">
        <f>+D63-D47</f>
        <v>0</v>
      </c>
      <c r="E16" s="484">
        <f t="shared" si="0"/>
        <v>-789.2390000000596</v>
      </c>
      <c r="F16" s="24"/>
      <c r="G16" s="24"/>
      <c r="H16" s="24"/>
      <c r="I16" s="24"/>
    </row>
    <row r="17" spans="1:10" x14ac:dyDescent="0.2">
      <c r="A17" s="485" t="s">
        <v>175</v>
      </c>
      <c r="B17" s="530">
        <f>'Top Pages'!K2+'Top Pages'!K3</f>
        <v>0</v>
      </c>
      <c r="C17" s="530">
        <f>'Top Pages'!K7</f>
        <v>0</v>
      </c>
      <c r="D17" s="530">
        <f>'Top Pages'!K12</f>
        <v>0</v>
      </c>
      <c r="E17" s="484">
        <f t="shared" si="0"/>
        <v>0</v>
      </c>
      <c r="F17" s="24"/>
      <c r="G17" s="24"/>
      <c r="H17" s="24"/>
      <c r="I17" s="24"/>
    </row>
    <row r="18" spans="1:10" x14ac:dyDescent="0.2">
      <c r="A18" s="485" t="s">
        <v>176</v>
      </c>
      <c r="B18" s="530">
        <f>'Top Pages'!L2+'Top Pages'!L3</f>
        <v>0</v>
      </c>
      <c r="C18" s="530">
        <f>'Top Pages'!L7</f>
        <v>0</v>
      </c>
      <c r="D18" s="530">
        <f>'Top Pages'!L12</f>
        <v>0</v>
      </c>
      <c r="E18" s="484">
        <f t="shared" si="0"/>
        <v>0</v>
      </c>
      <c r="F18" s="24"/>
      <c r="G18" s="24"/>
      <c r="H18" s="24"/>
      <c r="I18" s="24"/>
    </row>
    <row r="19" spans="1:10" x14ac:dyDescent="0.2">
      <c r="A19" s="485" t="s">
        <v>177</v>
      </c>
      <c r="B19" s="530">
        <f>'Top Pages'!M2+'Top Pages'!M3</f>
        <v>0</v>
      </c>
      <c r="C19" s="530">
        <f>'Top Pages'!M7</f>
        <v>0</v>
      </c>
      <c r="D19" s="530">
        <f>'Top Pages'!M12</f>
        <v>0</v>
      </c>
      <c r="E19" s="484">
        <f t="shared" si="0"/>
        <v>0</v>
      </c>
      <c r="F19" s="24"/>
      <c r="G19" s="24"/>
      <c r="H19" s="24"/>
      <c r="I19" s="24"/>
    </row>
    <row r="20" spans="1:10" x14ac:dyDescent="0.2">
      <c r="A20" s="485" t="s">
        <v>353</v>
      </c>
      <c r="B20" s="530">
        <f>'Top Pages'!N2+'Top Pages'!N3</f>
        <v>1631.3878</v>
      </c>
      <c r="C20" s="530">
        <f>'Top Pages'!N7</f>
        <v>1341.6498999999999</v>
      </c>
      <c r="D20" s="530">
        <f>'Top Pages'!N12</f>
        <v>0</v>
      </c>
      <c r="E20" s="484">
        <f t="shared" si="0"/>
        <v>2973.0376999999999</v>
      </c>
      <c r="F20" s="24"/>
      <c r="G20" s="24"/>
      <c r="H20" s="24"/>
      <c r="I20" s="24"/>
    </row>
    <row r="21" spans="1:10" x14ac:dyDescent="0.2">
      <c r="A21" s="485" t="s">
        <v>179</v>
      </c>
      <c r="B21" s="530">
        <f>'Top Pages'!O2+'Top Pages'!O3</f>
        <v>-1448.3392999999999</v>
      </c>
      <c r="C21" s="530">
        <f>'Top Pages'!O7</f>
        <v>97.559600000000003</v>
      </c>
      <c r="D21" s="530">
        <f>'Top Pages'!O12</f>
        <v>6.7384000000000004</v>
      </c>
      <c r="E21" s="484">
        <f t="shared" si="0"/>
        <v>-1344.0412999999999</v>
      </c>
      <c r="F21" s="24"/>
      <c r="G21" s="24"/>
      <c r="H21" s="24"/>
      <c r="I21" s="24"/>
    </row>
    <row r="22" spans="1:10" x14ac:dyDescent="0.2">
      <c r="A22" s="539" t="s">
        <v>400</v>
      </c>
      <c r="B22" s="541">
        <v>0</v>
      </c>
      <c r="C22" s="530">
        <v>0</v>
      </c>
      <c r="D22" s="530">
        <v>0</v>
      </c>
      <c r="E22" s="484">
        <f t="shared" si="0"/>
        <v>0</v>
      </c>
      <c r="F22" s="24"/>
      <c r="G22" s="24"/>
      <c r="H22" s="24"/>
      <c r="I22" s="24"/>
    </row>
    <row r="23" spans="1:10" x14ac:dyDescent="0.2">
      <c r="A23" s="539" t="s">
        <v>183</v>
      </c>
      <c r="B23" s="541">
        <v>0</v>
      </c>
      <c r="C23" s="530">
        <v>0</v>
      </c>
      <c r="D23" s="530">
        <v>0</v>
      </c>
      <c r="E23" s="484">
        <f t="shared" si="0"/>
        <v>0</v>
      </c>
      <c r="F23" s="24"/>
      <c r="G23" s="24"/>
      <c r="H23" s="24"/>
      <c r="I23" s="24"/>
    </row>
    <row r="24" spans="1:10" x14ac:dyDescent="0.2">
      <c r="A24" s="539" t="s">
        <v>184</v>
      </c>
      <c r="B24" s="541">
        <v>0</v>
      </c>
      <c r="C24" s="530">
        <v>0</v>
      </c>
      <c r="D24" s="530">
        <v>0</v>
      </c>
      <c r="E24" s="484">
        <f t="shared" si="0"/>
        <v>0</v>
      </c>
      <c r="F24" s="24"/>
      <c r="G24" s="24"/>
      <c r="H24" s="24"/>
      <c r="I24" s="24"/>
    </row>
    <row r="25" spans="1:10" x14ac:dyDescent="0.2">
      <c r="A25" s="485" t="s">
        <v>180</v>
      </c>
      <c r="B25" s="530">
        <v>0</v>
      </c>
      <c r="C25" s="530">
        <f>'Top Pages'!P7</f>
        <v>0</v>
      </c>
      <c r="D25" s="530">
        <f>'Top Pages'!P12</f>
        <v>0</v>
      </c>
      <c r="E25" s="484">
        <f t="shared" si="0"/>
        <v>0</v>
      </c>
      <c r="F25" s="24"/>
      <c r="G25" s="24"/>
      <c r="H25" s="24"/>
      <c r="I25" s="24"/>
    </row>
    <row r="26" spans="1:10" x14ac:dyDescent="0.2">
      <c r="A26" s="485" t="s">
        <v>354</v>
      </c>
      <c r="B26" s="530">
        <f>'Top Pages'!Q2+'Top Pages'!Q3</f>
        <v>4320910.8657999998</v>
      </c>
      <c r="C26" s="530">
        <f>'Top Pages'!Q7</f>
        <v>4997</v>
      </c>
      <c r="D26" s="530">
        <f>'Top Pages'!Q12</f>
        <v>1082049.5815000001</v>
      </c>
      <c r="E26" s="484">
        <f t="shared" si="0"/>
        <v>5407957.4473000001</v>
      </c>
      <c r="F26" s="24"/>
      <c r="G26" s="24"/>
      <c r="H26" s="24"/>
      <c r="I26" s="24"/>
    </row>
    <row r="27" spans="1:10" x14ac:dyDescent="0.2">
      <c r="A27" s="485" t="s">
        <v>182</v>
      </c>
      <c r="B27" s="530">
        <f>'Top Pages'!R2+'Top Pages'!R3</f>
        <v>845.67769999999996</v>
      </c>
      <c r="C27" s="530">
        <f>'Top Pages'!R7</f>
        <v>-0.83789999999999998</v>
      </c>
      <c r="D27" s="530">
        <f>'Top Pages'!R12</f>
        <v>-4.1035000000000004</v>
      </c>
      <c r="E27" s="484">
        <f t="shared" si="0"/>
        <v>840.73629999999991</v>
      </c>
      <c r="F27" s="24"/>
      <c r="G27" s="24"/>
      <c r="H27" s="24"/>
      <c r="I27" s="24"/>
    </row>
    <row r="28" spans="1:10" x14ac:dyDescent="0.2">
      <c r="A28" s="485" t="s">
        <v>355</v>
      </c>
      <c r="B28" s="530">
        <v>-1</v>
      </c>
      <c r="C28" s="530">
        <v>-1</v>
      </c>
      <c r="D28" s="530">
        <v>0</v>
      </c>
      <c r="E28" s="484">
        <f t="shared" si="0"/>
        <v>-2</v>
      </c>
      <c r="F28" s="24"/>
      <c r="G28" s="24"/>
      <c r="H28" s="24"/>
      <c r="I28" s="24"/>
    </row>
    <row r="29" spans="1:10" ht="14.25" customHeight="1" x14ac:dyDescent="0.2">
      <c r="A29" s="485" t="s">
        <v>356</v>
      </c>
      <c r="B29" s="540">
        <f>-453-3433</f>
        <v>-3886</v>
      </c>
      <c r="C29" s="530">
        <v>0</v>
      </c>
      <c r="D29" s="530">
        <v>0</v>
      </c>
      <c r="E29" s="484">
        <f t="shared" si="0"/>
        <v>-3886</v>
      </c>
      <c r="F29" s="24"/>
      <c r="G29" s="24"/>
      <c r="H29" s="24"/>
      <c r="I29" s="496"/>
    </row>
    <row r="30" spans="1:10" s="485" customFormat="1" x14ac:dyDescent="0.2">
      <c r="A30" s="485" t="s">
        <v>5</v>
      </c>
      <c r="B30" s="484">
        <f>SUM(B12:B29)</f>
        <v>4493655.8909</v>
      </c>
      <c r="C30" s="484">
        <f>SUM(C12:C29)</f>
        <v>8760.0347999999994</v>
      </c>
      <c r="D30" s="484">
        <f>SUM(D12:D29)</f>
        <v>1065864.6936000001</v>
      </c>
      <c r="E30" s="484">
        <f t="shared" si="0"/>
        <v>5568280.6192999994</v>
      </c>
      <c r="F30" s="497"/>
      <c r="G30" s="497"/>
      <c r="H30" s="497"/>
      <c r="I30" s="497"/>
    </row>
    <row r="31" spans="1:10" x14ac:dyDescent="0.2">
      <c r="B31" s="530"/>
      <c r="C31" s="530"/>
      <c r="D31" s="530"/>
      <c r="E31" s="530"/>
    </row>
    <row r="32" spans="1:10" x14ac:dyDescent="0.2">
      <c r="A32" s="485" t="s">
        <v>357</v>
      </c>
      <c r="B32" s="540">
        <v>70596</v>
      </c>
      <c r="C32" s="540">
        <v>45727</v>
      </c>
      <c r="D32" s="540">
        <v>1159</v>
      </c>
      <c r="E32" s="531">
        <f>SUM(B32:D32)</f>
        <v>117482</v>
      </c>
      <c r="F32" s="24"/>
      <c r="G32" s="24"/>
      <c r="H32" s="24"/>
      <c r="I32" s="498"/>
      <c r="J32" s="496"/>
    </row>
    <row r="33" spans="1:10" x14ac:dyDescent="0.2">
      <c r="A33" s="485" t="s">
        <v>358</v>
      </c>
      <c r="B33" s="540">
        <v>-71959</v>
      </c>
      <c r="C33" s="540">
        <v>-41734</v>
      </c>
      <c r="D33" s="540">
        <v>-1049</v>
      </c>
      <c r="E33" s="531">
        <f>SUM(B33:D33)</f>
        <v>-114742</v>
      </c>
      <c r="F33" s="496"/>
      <c r="G33" s="24"/>
      <c r="H33" s="24"/>
      <c r="I33" s="498"/>
      <c r="J33" s="496"/>
    </row>
    <row r="34" spans="1:10" x14ac:dyDescent="0.2">
      <c r="A34" s="485" t="s">
        <v>351</v>
      </c>
      <c r="B34" s="530">
        <f>'Top Pages'!H3</f>
        <v>0</v>
      </c>
      <c r="C34" s="530">
        <v>0</v>
      </c>
      <c r="D34" s="530">
        <v>0</v>
      </c>
      <c r="E34" s="531">
        <f>SUM(B34:D34)</f>
        <v>0</v>
      </c>
      <c r="F34" s="496"/>
      <c r="G34" s="24"/>
      <c r="H34" s="24"/>
      <c r="I34" s="498"/>
      <c r="J34" s="496"/>
    </row>
    <row r="35" spans="1:10" x14ac:dyDescent="0.2">
      <c r="A35" s="485" t="s">
        <v>359</v>
      </c>
      <c r="B35" s="530">
        <v>0</v>
      </c>
      <c r="C35" s="530">
        <v>0</v>
      </c>
      <c r="D35" s="530">
        <v>0</v>
      </c>
      <c r="E35" s="531">
        <f>SUM(B35:D35)</f>
        <v>0</v>
      </c>
      <c r="F35" s="496"/>
      <c r="G35" s="24"/>
      <c r="H35" s="24"/>
      <c r="I35" s="496"/>
      <c r="J35" s="496"/>
    </row>
    <row r="36" spans="1:10" x14ac:dyDescent="0.2">
      <c r="B36" s="530"/>
      <c r="C36" s="530"/>
      <c r="D36" s="530"/>
      <c r="E36" s="531"/>
      <c r="H36" s="496"/>
    </row>
    <row r="37" spans="1:10" x14ac:dyDescent="0.2">
      <c r="A37" s="485" t="s">
        <v>360</v>
      </c>
      <c r="B37" s="530">
        <f>SUM(B32:B36)</f>
        <v>-1363</v>
      </c>
      <c r="C37" s="530">
        <f>SUM(C32:C36)</f>
        <v>3993</v>
      </c>
      <c r="D37" s="530">
        <f>SUM(D32:D36)</f>
        <v>110</v>
      </c>
      <c r="E37" s="531">
        <f>SUM(B37:D37)</f>
        <v>2740</v>
      </c>
      <c r="F37" s="24"/>
      <c r="G37" s="24"/>
      <c r="H37" s="24"/>
      <c r="I37" s="24"/>
    </row>
    <row r="38" spans="1:10" x14ac:dyDescent="0.2">
      <c r="A38" s="499"/>
      <c r="B38" s="530"/>
      <c r="C38" s="530"/>
      <c r="D38" s="530"/>
      <c r="E38" s="530"/>
    </row>
    <row r="39" spans="1:10" x14ac:dyDescent="0.2">
      <c r="A39" s="485" t="s">
        <v>361</v>
      </c>
      <c r="B39" s="530">
        <f>+B40-B57</f>
        <v>0</v>
      </c>
      <c r="C39" s="530">
        <f>+C40-C57</f>
        <v>0</v>
      </c>
      <c r="D39" s="530">
        <f>+D40-D57</f>
        <v>0</v>
      </c>
      <c r="E39" s="530"/>
      <c r="F39" s="496"/>
      <c r="H39" s="496"/>
      <c r="I39" s="496"/>
    </row>
    <row r="40" spans="1:10" x14ac:dyDescent="0.2">
      <c r="A40" s="485" t="s">
        <v>362</v>
      </c>
      <c r="B40" s="530">
        <v>0</v>
      </c>
      <c r="C40" s="530">
        <v>0</v>
      </c>
      <c r="D40" s="530">
        <v>0</v>
      </c>
      <c r="E40" s="530"/>
      <c r="F40" s="496"/>
      <c r="H40" s="496"/>
      <c r="I40" s="496"/>
    </row>
    <row r="41" spans="1:10" x14ac:dyDescent="0.2">
      <c r="A41" s="485" t="s">
        <v>363</v>
      </c>
      <c r="B41" s="530">
        <f>+B40-Price!D24</f>
        <v>0</v>
      </c>
      <c r="C41" s="530">
        <f>+C40-Index!E24</f>
        <v>0</v>
      </c>
      <c r="D41" s="530">
        <f>+D40-GasDaily!E24</f>
        <v>0</v>
      </c>
      <c r="E41" s="530"/>
      <c r="I41" s="496"/>
    </row>
    <row r="42" spans="1:10" x14ac:dyDescent="0.2">
      <c r="A42" s="94"/>
      <c r="B42" s="530"/>
      <c r="C42" s="532"/>
      <c r="D42" s="530"/>
      <c r="E42" s="530"/>
      <c r="F42" s="24"/>
      <c r="G42" s="24"/>
      <c r="H42" s="24"/>
      <c r="I42" s="24"/>
    </row>
    <row r="43" spans="1:10" x14ac:dyDescent="0.2">
      <c r="B43" s="530"/>
      <c r="C43" s="532"/>
      <c r="D43" s="530"/>
      <c r="E43" s="530"/>
      <c r="H43" s="496"/>
    </row>
    <row r="44" spans="1:10" x14ac:dyDescent="0.2">
      <c r="B44" s="530"/>
      <c r="C44" s="532"/>
      <c r="D44" s="530"/>
      <c r="E44" s="530"/>
    </row>
    <row r="45" spans="1:10" x14ac:dyDescent="0.2">
      <c r="B45" s="530"/>
      <c r="C45" s="529"/>
      <c r="D45" s="530"/>
      <c r="E45" s="530"/>
    </row>
    <row r="46" spans="1:10" x14ac:dyDescent="0.2">
      <c r="A46" s="485" t="s">
        <v>364</v>
      </c>
      <c r="B46" s="530"/>
      <c r="C46" s="529"/>
      <c r="D46" s="530"/>
      <c r="E46" s="530"/>
    </row>
    <row r="47" spans="1:10" x14ac:dyDescent="0.2">
      <c r="A47" s="485" t="s">
        <v>151</v>
      </c>
      <c r="B47" s="530">
        <f>+B55+B11</f>
        <v>-1451226.0462999998</v>
      </c>
      <c r="C47" s="530">
        <f>+C55+C11</f>
        <v>484638.57549999998</v>
      </c>
      <c r="D47" s="530">
        <f>+D55+D11</f>
        <v>1118891.7305999999</v>
      </c>
      <c r="E47" s="531">
        <f>SUM(B47:D47)</f>
        <v>152304.25980000012</v>
      </c>
    </row>
    <row r="48" spans="1:10" x14ac:dyDescent="0.2">
      <c r="B48" s="530"/>
      <c r="C48" s="529"/>
      <c r="D48" s="530"/>
      <c r="E48" s="530"/>
    </row>
    <row r="49" spans="1:7" x14ac:dyDescent="0.2">
      <c r="A49" s="482"/>
      <c r="B49" s="530"/>
      <c r="C49" s="529"/>
      <c r="D49" s="530"/>
      <c r="E49" s="530"/>
    </row>
    <row r="50" spans="1:7" x14ac:dyDescent="0.2">
      <c r="B50" s="530"/>
      <c r="C50" s="484"/>
      <c r="D50" s="530"/>
      <c r="E50" s="530"/>
    </row>
    <row r="51" spans="1:7" x14ac:dyDescent="0.2">
      <c r="A51" s="485" t="s">
        <v>365</v>
      </c>
      <c r="B51" s="530"/>
      <c r="C51" s="530"/>
      <c r="D51" s="530"/>
      <c r="E51" s="530"/>
    </row>
    <row r="52" spans="1:7" x14ac:dyDescent="0.2">
      <c r="A52" s="485" t="s">
        <v>350</v>
      </c>
      <c r="B52" s="530">
        <v>-2902366.3884999999</v>
      </c>
      <c r="C52" s="530">
        <v>484638.57549999998</v>
      </c>
      <c r="D52" s="530">
        <v>1118891.7305999999</v>
      </c>
      <c r="E52" s="531">
        <v>-1298836.0824000002</v>
      </c>
    </row>
    <row r="53" spans="1:7" x14ac:dyDescent="0.2">
      <c r="A53" s="485" t="s">
        <v>351</v>
      </c>
      <c r="B53" s="530">
        <v>1451140.3422000001</v>
      </c>
      <c r="C53" s="530">
        <v>0</v>
      </c>
      <c r="D53" s="530">
        <v>0</v>
      </c>
      <c r="E53" s="531">
        <v>1451140.3422000001</v>
      </c>
    </row>
    <row r="54" spans="1:7" x14ac:dyDescent="0.2">
      <c r="A54" s="485" t="s">
        <v>401</v>
      </c>
      <c r="B54" s="530">
        <v>0</v>
      </c>
      <c r="C54" s="530">
        <v>0</v>
      </c>
      <c r="D54" s="530">
        <v>0</v>
      </c>
      <c r="E54" s="531">
        <v>0</v>
      </c>
    </row>
    <row r="55" spans="1:7" x14ac:dyDescent="0.2">
      <c r="A55" s="485" t="s">
        <v>151</v>
      </c>
      <c r="B55" s="484">
        <f>SUM(B52:B54)</f>
        <v>-1451226.0462999998</v>
      </c>
      <c r="C55" s="484">
        <f>SUM(C52:C54)</f>
        <v>484638.57549999998</v>
      </c>
      <c r="D55" s="484">
        <f>SUM(D52:D54)</f>
        <v>1118891.7305999999</v>
      </c>
      <c r="E55" s="531">
        <v>-28369</v>
      </c>
    </row>
    <row r="56" spans="1:7" x14ac:dyDescent="0.2">
      <c r="B56" s="530"/>
      <c r="C56" s="529"/>
      <c r="D56" s="530"/>
      <c r="E56" s="530"/>
    </row>
    <row r="57" spans="1:7" x14ac:dyDescent="0.2">
      <c r="A57" s="485" t="s">
        <v>366</v>
      </c>
      <c r="B57" s="529">
        <v>0</v>
      </c>
      <c r="C57" s="533">
        <v>0</v>
      </c>
      <c r="D57" s="533">
        <v>0</v>
      </c>
      <c r="E57" s="530"/>
    </row>
    <row r="58" spans="1:7" x14ac:dyDescent="0.2">
      <c r="B58" s="530"/>
      <c r="C58" s="529"/>
      <c r="D58" s="530"/>
      <c r="E58" s="530"/>
    </row>
    <row r="59" spans="1:7" x14ac:dyDescent="0.2">
      <c r="A59" s="485" t="s">
        <v>367</v>
      </c>
      <c r="B59" s="530"/>
      <c r="C59" s="529"/>
      <c r="D59" s="530"/>
      <c r="E59" s="530"/>
    </row>
    <row r="60" spans="1:7" x14ac:dyDescent="0.2">
      <c r="A60" s="485" t="s">
        <v>350</v>
      </c>
      <c r="B60" s="530">
        <f>'Top Pages'!G2</f>
        <v>-2903155.6274999999</v>
      </c>
      <c r="C60" s="530">
        <f>'Top Pages'!G7</f>
        <v>484638.57549999998</v>
      </c>
      <c r="D60" s="530">
        <f>'Top Pages'!G12</f>
        <v>1118891.7305999999</v>
      </c>
      <c r="E60" s="531">
        <f>SUM(B60:D60)</f>
        <v>-1299625.3214000002</v>
      </c>
    </row>
    <row r="61" spans="1:7" x14ac:dyDescent="0.2">
      <c r="A61" s="485" t="s">
        <v>351</v>
      </c>
      <c r="B61" s="530">
        <f>'Top Pages'!G3</f>
        <v>1451140.3422000001</v>
      </c>
      <c r="C61" s="530">
        <v>0</v>
      </c>
      <c r="D61" s="530">
        <v>0</v>
      </c>
      <c r="E61" s="531">
        <f>SUM(B61:D61)</f>
        <v>1451140.3422000001</v>
      </c>
      <c r="G61" s="9" t="s">
        <v>17</v>
      </c>
    </row>
    <row r="62" spans="1:7" x14ac:dyDescent="0.2">
      <c r="A62" s="539" t="s">
        <v>401</v>
      </c>
      <c r="B62" s="541">
        <v>0</v>
      </c>
      <c r="C62" s="530">
        <v>0</v>
      </c>
      <c r="D62" s="530">
        <v>0</v>
      </c>
      <c r="E62" s="531">
        <f>SUM(B62:D62)</f>
        <v>0</v>
      </c>
    </row>
    <row r="63" spans="1:7" x14ac:dyDescent="0.2">
      <c r="A63" s="485" t="s">
        <v>151</v>
      </c>
      <c r="B63" s="484">
        <f>SUM(B60:B62)</f>
        <v>-1452015.2852999999</v>
      </c>
      <c r="C63" s="484">
        <f>SUM(C60:C62)</f>
        <v>484638.57549999998</v>
      </c>
      <c r="D63" s="484">
        <f>SUM(D60:D62)</f>
        <v>1118891.7305999999</v>
      </c>
      <c r="E63" s="531">
        <f>SUM(B63:D63)</f>
        <v>151515.02080000006</v>
      </c>
    </row>
    <row r="64" spans="1:7" x14ac:dyDescent="0.2">
      <c r="B64" s="400"/>
      <c r="C64" s="400"/>
      <c r="D64" s="400"/>
      <c r="E64" s="400"/>
    </row>
    <row r="65" spans="1:5" x14ac:dyDescent="0.2">
      <c r="B65" s="120"/>
      <c r="C65" s="400"/>
      <c r="D65" s="400"/>
      <c r="E65" s="400"/>
    </row>
    <row r="66" spans="1:5" x14ac:dyDescent="0.2">
      <c r="B66" s="400"/>
      <c r="C66" s="400"/>
      <c r="D66" s="400"/>
      <c r="E66" s="400"/>
    </row>
    <row r="67" spans="1:5" x14ac:dyDescent="0.2">
      <c r="B67" s="400"/>
      <c r="C67" s="530"/>
      <c r="D67" s="400"/>
      <c r="E67" s="400"/>
    </row>
    <row r="68" spans="1:5" ht="15.75" x14ac:dyDescent="0.25">
      <c r="A68" s="500"/>
      <c r="B68" s="534"/>
      <c r="C68" s="534"/>
      <c r="D68" s="400"/>
      <c r="E68" s="400"/>
    </row>
    <row r="69" spans="1:5" x14ac:dyDescent="0.2">
      <c r="A69" s="501"/>
      <c r="B69" s="535"/>
      <c r="C69" s="400"/>
      <c r="D69" s="400"/>
      <c r="E69" s="400"/>
    </row>
    <row r="70" spans="1:5" x14ac:dyDescent="0.2">
      <c r="A70" s="501"/>
      <c r="B70" s="535"/>
      <c r="C70" s="400"/>
      <c r="D70" s="400"/>
      <c r="E70" s="400"/>
    </row>
    <row r="71" spans="1:5" x14ac:dyDescent="0.2">
      <c r="A71" s="501"/>
      <c r="B71" s="536"/>
      <c r="C71" s="400"/>
      <c r="D71" s="400"/>
      <c r="E71" s="400"/>
    </row>
    <row r="72" spans="1:5" x14ac:dyDescent="0.2">
      <c r="A72" s="501"/>
      <c r="B72" s="537"/>
      <c r="C72" s="400"/>
      <c r="D72" s="400"/>
      <c r="E72" s="400"/>
    </row>
    <row r="73" spans="1:5" x14ac:dyDescent="0.2">
      <c r="A73" s="501"/>
      <c r="B73" s="537"/>
      <c r="C73" s="400"/>
      <c r="D73" s="400"/>
      <c r="E73" s="400"/>
    </row>
    <row r="74" spans="1:5" x14ac:dyDescent="0.2">
      <c r="B74" s="400"/>
      <c r="C74" s="400"/>
      <c r="D74" s="400"/>
      <c r="E74" s="400"/>
    </row>
    <row r="75" spans="1:5" x14ac:dyDescent="0.2">
      <c r="B75" s="400"/>
      <c r="C75" s="400"/>
      <c r="D75" s="400"/>
      <c r="E75" s="400"/>
    </row>
    <row r="76" spans="1:5" x14ac:dyDescent="0.2">
      <c r="B76" s="400"/>
      <c r="C76" s="400"/>
      <c r="D76" s="400"/>
      <c r="E76" s="400"/>
    </row>
    <row r="77" spans="1:5" x14ac:dyDescent="0.2">
      <c r="B77" s="400"/>
      <c r="C77" s="400"/>
      <c r="D77" s="400"/>
      <c r="E77" s="400"/>
    </row>
    <row r="78" spans="1:5" x14ac:dyDescent="0.2">
      <c r="B78" s="400"/>
      <c r="C78" s="400"/>
      <c r="D78" s="400"/>
      <c r="E78" s="400"/>
    </row>
    <row r="79" spans="1:5" x14ac:dyDescent="0.2">
      <c r="B79" s="400"/>
      <c r="C79" s="400"/>
      <c r="D79" s="400"/>
      <c r="E79" s="400"/>
    </row>
    <row r="80" spans="1:5" x14ac:dyDescent="0.2">
      <c r="B80" s="400"/>
      <c r="C80" s="400"/>
      <c r="D80" s="400"/>
      <c r="E80" s="400"/>
    </row>
    <row r="81" spans="2:5" x14ac:dyDescent="0.2">
      <c r="B81" s="400"/>
      <c r="C81" s="400"/>
      <c r="D81" s="400"/>
      <c r="E81" s="400"/>
    </row>
    <row r="82" spans="2:5" x14ac:dyDescent="0.2">
      <c r="B82" s="400"/>
      <c r="C82" s="400"/>
      <c r="D82" s="400"/>
      <c r="E82" s="400"/>
    </row>
    <row r="83" spans="2:5" x14ac:dyDescent="0.2">
      <c r="B83" s="400"/>
      <c r="C83" s="400"/>
      <c r="D83" s="400"/>
      <c r="E83" s="400"/>
    </row>
    <row r="84" spans="2:5" x14ac:dyDescent="0.2">
      <c r="B84" s="400"/>
      <c r="C84" s="400"/>
      <c r="D84" s="400"/>
      <c r="E84" s="400"/>
    </row>
    <row r="85" spans="2:5" x14ac:dyDescent="0.2">
      <c r="B85" s="400"/>
      <c r="C85" s="400"/>
      <c r="D85" s="400"/>
      <c r="E85" s="400"/>
    </row>
    <row r="86" spans="2:5" x14ac:dyDescent="0.2">
      <c r="B86" s="400"/>
      <c r="C86" s="400"/>
      <c r="D86" s="400"/>
      <c r="E86" s="400"/>
    </row>
    <row r="87" spans="2:5" x14ac:dyDescent="0.2">
      <c r="B87" s="400"/>
      <c r="C87" s="400"/>
      <c r="D87" s="400"/>
      <c r="E87" s="400"/>
    </row>
    <row r="88" spans="2:5" x14ac:dyDescent="0.2">
      <c r="B88" s="400"/>
      <c r="C88" s="400"/>
      <c r="D88" s="400"/>
      <c r="E88" s="400"/>
    </row>
    <row r="89" spans="2:5" x14ac:dyDescent="0.2">
      <c r="B89" s="400"/>
      <c r="C89" s="400"/>
      <c r="D89" s="400"/>
      <c r="E89" s="400"/>
    </row>
    <row r="90" spans="2:5" x14ac:dyDescent="0.2">
      <c r="B90" s="400"/>
      <c r="C90" s="400"/>
      <c r="D90" s="400"/>
      <c r="E90" s="400"/>
    </row>
    <row r="91" spans="2:5" x14ac:dyDescent="0.2">
      <c r="B91" s="400"/>
      <c r="C91" s="400"/>
      <c r="D91" s="400"/>
      <c r="E91" s="400"/>
    </row>
    <row r="92" spans="2:5" x14ac:dyDescent="0.2">
      <c r="B92" s="400"/>
      <c r="C92" s="400"/>
      <c r="D92" s="400"/>
      <c r="E92" s="400"/>
    </row>
    <row r="93" spans="2:5" x14ac:dyDescent="0.2">
      <c r="B93" s="400"/>
      <c r="C93" s="400"/>
      <c r="D93" s="400"/>
      <c r="E93" s="400"/>
    </row>
    <row r="94" spans="2:5" x14ac:dyDescent="0.2">
      <c r="B94" s="400"/>
      <c r="C94" s="400"/>
      <c r="D94" s="400"/>
      <c r="E94" s="400"/>
    </row>
    <row r="95" spans="2:5" x14ac:dyDescent="0.2">
      <c r="B95" s="400"/>
      <c r="C95" s="400"/>
      <c r="D95" s="400"/>
      <c r="E95" s="400"/>
    </row>
    <row r="96" spans="2:5" x14ac:dyDescent="0.2">
      <c r="B96" s="400"/>
      <c r="C96" s="400"/>
      <c r="D96" s="400"/>
      <c r="E96" s="400"/>
    </row>
    <row r="97" spans="2:5" x14ac:dyDescent="0.2">
      <c r="B97" s="400"/>
      <c r="C97" s="400"/>
      <c r="D97" s="400"/>
      <c r="E97" s="400"/>
    </row>
    <row r="98" spans="2:5" x14ac:dyDescent="0.2">
      <c r="B98" s="400"/>
      <c r="C98" s="400"/>
      <c r="D98" s="400"/>
      <c r="E98" s="400"/>
    </row>
    <row r="99" spans="2:5" x14ac:dyDescent="0.2">
      <c r="B99" s="400"/>
      <c r="C99" s="400"/>
      <c r="D99" s="400"/>
      <c r="E99" s="400"/>
    </row>
    <row r="100" spans="2:5" x14ac:dyDescent="0.2">
      <c r="B100" s="400"/>
      <c r="C100" s="400"/>
      <c r="D100" s="400"/>
      <c r="E100" s="400"/>
    </row>
    <row r="101" spans="2:5" x14ac:dyDescent="0.2">
      <c r="B101" s="400"/>
      <c r="C101" s="400"/>
      <c r="D101" s="400"/>
      <c r="E101" s="400"/>
    </row>
    <row r="102" spans="2:5" x14ac:dyDescent="0.2">
      <c r="B102" s="400"/>
      <c r="C102" s="400"/>
      <c r="D102" s="400"/>
      <c r="E102" s="400"/>
    </row>
    <row r="103" spans="2:5" x14ac:dyDescent="0.2">
      <c r="B103" s="400"/>
      <c r="C103" s="400"/>
      <c r="D103" s="400"/>
      <c r="E103" s="400"/>
    </row>
    <row r="104" spans="2:5" x14ac:dyDescent="0.2">
      <c r="B104" s="400"/>
      <c r="C104" s="400"/>
      <c r="D104" s="400"/>
      <c r="E104" s="400"/>
    </row>
    <row r="105" spans="2:5" x14ac:dyDescent="0.2">
      <c r="B105" s="400"/>
      <c r="C105" s="400"/>
      <c r="D105" s="400"/>
      <c r="E105" s="400"/>
    </row>
    <row r="106" spans="2:5" x14ac:dyDescent="0.2">
      <c r="B106" s="400"/>
      <c r="C106" s="400"/>
      <c r="D106" s="400"/>
      <c r="E106" s="400"/>
    </row>
    <row r="107" spans="2:5" x14ac:dyDescent="0.2">
      <c r="B107" s="400"/>
      <c r="C107" s="400"/>
      <c r="D107" s="400"/>
      <c r="E107" s="400"/>
    </row>
    <row r="108" spans="2:5" x14ac:dyDescent="0.2">
      <c r="B108" s="400"/>
      <c r="C108" s="400"/>
      <c r="D108" s="400"/>
      <c r="E108" s="400"/>
    </row>
    <row r="109" spans="2:5" x14ac:dyDescent="0.2">
      <c r="B109" s="400"/>
      <c r="C109" s="400"/>
      <c r="D109" s="400"/>
      <c r="E109" s="400"/>
    </row>
    <row r="110" spans="2:5" x14ac:dyDescent="0.2">
      <c r="B110" s="400"/>
      <c r="C110" s="400"/>
      <c r="D110" s="400"/>
      <c r="E110" s="400"/>
    </row>
    <row r="111" spans="2:5" x14ac:dyDescent="0.2">
      <c r="B111" s="400"/>
      <c r="C111" s="400"/>
      <c r="D111" s="400"/>
      <c r="E111" s="400"/>
    </row>
    <row r="112" spans="2:5" x14ac:dyDescent="0.2">
      <c r="B112" s="400"/>
      <c r="C112" s="400"/>
      <c r="D112" s="400"/>
      <c r="E112" s="400"/>
    </row>
    <row r="113" spans="2:5" x14ac:dyDescent="0.2">
      <c r="B113" s="400"/>
      <c r="C113" s="400"/>
      <c r="D113" s="400"/>
      <c r="E113" s="400"/>
    </row>
    <row r="114" spans="2:5" x14ac:dyDescent="0.2">
      <c r="B114" s="400"/>
      <c r="C114" s="400"/>
      <c r="D114" s="400"/>
      <c r="E114" s="400"/>
    </row>
    <row r="115" spans="2:5" x14ac:dyDescent="0.2">
      <c r="B115" s="400"/>
      <c r="C115" s="400"/>
      <c r="D115" s="400"/>
      <c r="E115" s="400"/>
    </row>
    <row r="116" spans="2:5" x14ac:dyDescent="0.2">
      <c r="B116" s="400"/>
      <c r="C116" s="400"/>
      <c r="D116" s="400"/>
      <c r="E116" s="400"/>
    </row>
    <row r="117" spans="2:5" x14ac:dyDescent="0.2">
      <c r="B117" s="400"/>
      <c r="C117" s="400"/>
      <c r="D117" s="400"/>
      <c r="E117" s="400"/>
    </row>
    <row r="118" spans="2:5" x14ac:dyDescent="0.2">
      <c r="B118" s="400"/>
      <c r="C118" s="400"/>
      <c r="D118" s="400"/>
      <c r="E118" s="400"/>
    </row>
    <row r="119" spans="2:5" x14ac:dyDescent="0.2">
      <c r="B119" s="400"/>
      <c r="C119" s="400"/>
      <c r="D119" s="400"/>
      <c r="E119" s="400"/>
    </row>
    <row r="120" spans="2:5" x14ac:dyDescent="0.2">
      <c r="B120" s="400"/>
      <c r="C120" s="400"/>
      <c r="D120" s="400"/>
      <c r="E120" s="400"/>
    </row>
    <row r="121" spans="2:5" x14ac:dyDescent="0.2">
      <c r="B121" s="400"/>
      <c r="C121" s="400"/>
      <c r="D121" s="400"/>
      <c r="E121" s="400"/>
    </row>
    <row r="122" spans="2:5" x14ac:dyDescent="0.2">
      <c r="B122" s="400"/>
      <c r="C122" s="400"/>
      <c r="D122" s="400"/>
      <c r="E122" s="400"/>
    </row>
    <row r="123" spans="2:5" x14ac:dyDescent="0.2">
      <c r="B123" s="400"/>
      <c r="C123" s="400"/>
      <c r="D123" s="400"/>
      <c r="E123" s="400"/>
    </row>
    <row r="124" spans="2:5" x14ac:dyDescent="0.2">
      <c r="B124" s="400"/>
      <c r="C124" s="400"/>
      <c r="D124" s="400"/>
      <c r="E124" s="400"/>
    </row>
    <row r="125" spans="2:5" x14ac:dyDescent="0.2">
      <c r="B125" s="400"/>
      <c r="C125" s="400"/>
      <c r="D125" s="400"/>
      <c r="E125" s="400"/>
    </row>
    <row r="126" spans="2:5" x14ac:dyDescent="0.2">
      <c r="B126" s="400"/>
      <c r="C126" s="400"/>
      <c r="D126" s="400"/>
      <c r="E126" s="400"/>
    </row>
    <row r="127" spans="2:5" x14ac:dyDescent="0.2">
      <c r="B127" s="400"/>
      <c r="C127" s="400"/>
      <c r="D127" s="400"/>
      <c r="E127" s="400"/>
    </row>
    <row r="128" spans="2:5" x14ac:dyDescent="0.2">
      <c r="B128" s="400"/>
      <c r="C128" s="400"/>
      <c r="D128" s="400"/>
      <c r="E128" s="400"/>
    </row>
    <row r="129" spans="2:5" x14ac:dyDescent="0.2">
      <c r="B129" s="400"/>
      <c r="C129" s="400"/>
      <c r="D129" s="400"/>
      <c r="E129" s="400"/>
    </row>
    <row r="130" spans="2:5" x14ac:dyDescent="0.2">
      <c r="B130" s="400"/>
      <c r="C130" s="400"/>
      <c r="D130" s="400"/>
      <c r="E130" s="400"/>
    </row>
    <row r="131" spans="2:5" x14ac:dyDescent="0.2">
      <c r="B131" s="400"/>
      <c r="C131" s="400"/>
      <c r="D131" s="400"/>
      <c r="E131" s="400"/>
    </row>
    <row r="132" spans="2:5" x14ac:dyDescent="0.2">
      <c r="B132" s="400"/>
      <c r="C132" s="400"/>
      <c r="D132" s="400"/>
      <c r="E132" s="400"/>
    </row>
    <row r="133" spans="2:5" x14ac:dyDescent="0.2">
      <c r="B133" s="400"/>
      <c r="C133" s="400"/>
      <c r="D133" s="400"/>
      <c r="E133" s="400"/>
    </row>
    <row r="134" spans="2:5" x14ac:dyDescent="0.2">
      <c r="B134" s="400"/>
      <c r="C134" s="400"/>
      <c r="D134" s="400"/>
      <c r="E134" s="400"/>
    </row>
    <row r="135" spans="2:5" x14ac:dyDescent="0.2">
      <c r="B135" s="400"/>
      <c r="C135" s="400"/>
      <c r="D135" s="400"/>
      <c r="E135" s="400"/>
    </row>
    <row r="136" spans="2:5" x14ac:dyDescent="0.2">
      <c r="B136" s="400"/>
      <c r="C136" s="400"/>
      <c r="D136" s="400"/>
      <c r="E136" s="400"/>
    </row>
    <row r="137" spans="2:5" x14ac:dyDescent="0.2">
      <c r="B137" s="400"/>
      <c r="C137" s="400"/>
      <c r="D137" s="400"/>
      <c r="E137" s="400"/>
    </row>
    <row r="138" spans="2:5" x14ac:dyDescent="0.2">
      <c r="B138" s="400"/>
      <c r="C138" s="400"/>
      <c r="D138" s="400"/>
      <c r="E138" s="400"/>
    </row>
    <row r="139" spans="2:5" x14ac:dyDescent="0.2">
      <c r="B139" s="400"/>
      <c r="C139" s="400"/>
      <c r="D139" s="400"/>
      <c r="E139" s="400"/>
    </row>
    <row r="140" spans="2:5" x14ac:dyDescent="0.2">
      <c r="B140" s="400"/>
      <c r="C140" s="400"/>
      <c r="D140" s="400"/>
      <c r="E140" s="400"/>
    </row>
    <row r="141" spans="2:5" x14ac:dyDescent="0.2">
      <c r="B141" s="400"/>
      <c r="C141" s="400"/>
      <c r="D141" s="400"/>
      <c r="E141" s="400"/>
    </row>
    <row r="142" spans="2:5" x14ac:dyDescent="0.2">
      <c r="B142" s="400"/>
      <c r="C142" s="400"/>
      <c r="D142" s="400"/>
      <c r="E142" s="400"/>
    </row>
    <row r="143" spans="2:5" x14ac:dyDescent="0.2">
      <c r="B143" s="400"/>
      <c r="C143" s="400"/>
      <c r="D143" s="400"/>
      <c r="E143" s="400"/>
    </row>
    <row r="144" spans="2:5" x14ac:dyDescent="0.2">
      <c r="B144" s="400"/>
      <c r="C144" s="400"/>
      <c r="D144" s="400"/>
      <c r="E144" s="400"/>
    </row>
    <row r="145" spans="2:5" x14ac:dyDescent="0.2">
      <c r="B145" s="400"/>
      <c r="C145" s="400"/>
      <c r="D145" s="400"/>
      <c r="E145" s="400"/>
    </row>
    <row r="146" spans="2:5" x14ac:dyDescent="0.2">
      <c r="B146" s="400"/>
      <c r="C146" s="400"/>
      <c r="D146" s="400"/>
      <c r="E146" s="400"/>
    </row>
    <row r="147" spans="2:5" x14ac:dyDescent="0.2">
      <c r="B147" s="400"/>
      <c r="C147" s="400"/>
      <c r="D147" s="400"/>
      <c r="E147" s="400"/>
    </row>
    <row r="148" spans="2:5" x14ac:dyDescent="0.2">
      <c r="B148" s="400"/>
      <c r="C148" s="400"/>
      <c r="D148" s="400"/>
      <c r="E148" s="400"/>
    </row>
    <row r="149" spans="2:5" x14ac:dyDescent="0.2">
      <c r="B149" s="400"/>
      <c r="C149" s="400"/>
      <c r="D149" s="400"/>
      <c r="E149" s="400"/>
    </row>
    <row r="150" spans="2:5" x14ac:dyDescent="0.2">
      <c r="B150" s="400"/>
      <c r="C150" s="400"/>
      <c r="D150" s="400"/>
      <c r="E150" s="400"/>
    </row>
    <row r="151" spans="2:5" x14ac:dyDescent="0.2">
      <c r="B151" s="400"/>
      <c r="C151" s="400"/>
      <c r="D151" s="400"/>
      <c r="E151" s="400"/>
    </row>
    <row r="152" spans="2:5" x14ac:dyDescent="0.2">
      <c r="B152" s="400"/>
      <c r="C152" s="400"/>
      <c r="D152" s="400"/>
      <c r="E152" s="400"/>
    </row>
    <row r="153" spans="2:5" x14ac:dyDescent="0.2">
      <c r="B153" s="400"/>
      <c r="C153" s="400"/>
      <c r="D153" s="400"/>
      <c r="E153" s="400"/>
    </row>
    <row r="154" spans="2:5" x14ac:dyDescent="0.2">
      <c r="B154" s="400"/>
      <c r="C154" s="400"/>
      <c r="D154" s="400"/>
      <c r="E154" s="400"/>
    </row>
    <row r="155" spans="2:5" x14ac:dyDescent="0.2">
      <c r="B155" s="400"/>
      <c r="C155" s="400"/>
      <c r="D155" s="400"/>
      <c r="E155" s="400"/>
    </row>
    <row r="156" spans="2:5" x14ac:dyDescent="0.2">
      <c r="B156" s="400"/>
      <c r="C156" s="400"/>
      <c r="D156" s="400"/>
      <c r="E156" s="400"/>
    </row>
    <row r="157" spans="2:5" x14ac:dyDescent="0.2">
      <c r="B157" s="400"/>
      <c r="C157" s="400"/>
      <c r="D157" s="400"/>
      <c r="E157" s="400"/>
    </row>
    <row r="158" spans="2:5" x14ac:dyDescent="0.2">
      <c r="B158" s="400"/>
      <c r="C158" s="400"/>
      <c r="D158" s="400"/>
      <c r="E158" s="400"/>
    </row>
    <row r="159" spans="2:5" x14ac:dyDescent="0.2">
      <c r="B159" s="400"/>
      <c r="C159" s="400"/>
      <c r="D159" s="400"/>
      <c r="E159" s="400"/>
    </row>
    <row r="160" spans="2:5" x14ac:dyDescent="0.2">
      <c r="B160" s="400"/>
      <c r="C160" s="400"/>
      <c r="D160" s="400"/>
      <c r="E160" s="400"/>
    </row>
    <row r="161" spans="2:5" x14ac:dyDescent="0.2">
      <c r="B161" s="400"/>
      <c r="C161" s="400"/>
      <c r="D161" s="400"/>
      <c r="E161" s="400"/>
    </row>
    <row r="162" spans="2:5" x14ac:dyDescent="0.2">
      <c r="B162" s="400"/>
      <c r="C162" s="400"/>
      <c r="D162" s="400"/>
      <c r="E162" s="400"/>
    </row>
    <row r="163" spans="2:5" x14ac:dyDescent="0.2">
      <c r="B163" s="400"/>
      <c r="C163" s="400"/>
      <c r="D163" s="400"/>
      <c r="E163" s="400"/>
    </row>
    <row r="164" spans="2:5" x14ac:dyDescent="0.2">
      <c r="B164" s="400"/>
      <c r="C164" s="400"/>
      <c r="D164" s="400"/>
      <c r="E164" s="400"/>
    </row>
    <row r="165" spans="2:5" x14ac:dyDescent="0.2">
      <c r="B165" s="400"/>
      <c r="C165" s="400"/>
      <c r="D165" s="400"/>
      <c r="E165" s="400"/>
    </row>
    <row r="166" spans="2:5" x14ac:dyDescent="0.2">
      <c r="B166" s="400"/>
      <c r="C166" s="400"/>
      <c r="D166" s="400"/>
      <c r="E166" s="400"/>
    </row>
    <row r="167" spans="2:5" x14ac:dyDescent="0.2">
      <c r="B167" s="400"/>
      <c r="C167" s="400"/>
      <c r="D167" s="400"/>
      <c r="E167" s="400"/>
    </row>
    <row r="168" spans="2:5" x14ac:dyDescent="0.2">
      <c r="B168" s="400"/>
      <c r="C168" s="400"/>
      <c r="D168" s="400"/>
      <c r="E168" s="400"/>
    </row>
    <row r="169" spans="2:5" x14ac:dyDescent="0.2">
      <c r="B169" s="400"/>
      <c r="C169" s="400"/>
      <c r="D169" s="400"/>
      <c r="E169" s="400"/>
    </row>
    <row r="170" spans="2:5" x14ac:dyDescent="0.2">
      <c r="B170" s="400"/>
      <c r="C170" s="400"/>
      <c r="D170" s="400"/>
      <c r="E170" s="400"/>
    </row>
    <row r="171" spans="2:5" x14ac:dyDescent="0.2">
      <c r="B171" s="400"/>
      <c r="C171" s="400"/>
      <c r="D171" s="400"/>
      <c r="E171" s="400"/>
    </row>
    <row r="172" spans="2:5" x14ac:dyDescent="0.2">
      <c r="B172" s="400"/>
      <c r="C172" s="400"/>
      <c r="D172" s="400"/>
      <c r="E172" s="400"/>
    </row>
    <row r="173" spans="2:5" x14ac:dyDescent="0.2">
      <c r="B173" s="400"/>
      <c r="C173" s="400"/>
      <c r="D173" s="400"/>
      <c r="E173" s="400"/>
    </row>
    <row r="174" spans="2:5" x14ac:dyDescent="0.2">
      <c r="B174" s="400"/>
      <c r="C174" s="400"/>
      <c r="D174" s="400"/>
      <c r="E174" s="400"/>
    </row>
    <row r="175" spans="2:5" x14ac:dyDescent="0.2">
      <c r="B175" s="400"/>
      <c r="C175" s="400"/>
      <c r="D175" s="400"/>
      <c r="E175" s="400"/>
    </row>
    <row r="176" spans="2:5" x14ac:dyDescent="0.2">
      <c r="B176" s="400"/>
      <c r="C176" s="400"/>
      <c r="D176" s="400"/>
      <c r="E176" s="400"/>
    </row>
    <row r="177" spans="2:5" x14ac:dyDescent="0.2">
      <c r="B177" s="400"/>
      <c r="C177" s="400"/>
      <c r="D177" s="400"/>
      <c r="E177" s="400"/>
    </row>
    <row r="178" spans="2:5" x14ac:dyDescent="0.2">
      <c r="B178" s="400"/>
      <c r="C178" s="400"/>
      <c r="D178" s="400"/>
      <c r="E178" s="400"/>
    </row>
    <row r="179" spans="2:5" x14ac:dyDescent="0.2">
      <c r="B179" s="400"/>
      <c r="C179" s="400"/>
      <c r="D179" s="400"/>
      <c r="E179" s="400"/>
    </row>
    <row r="180" spans="2:5" x14ac:dyDescent="0.2">
      <c r="B180" s="400"/>
      <c r="C180" s="400"/>
      <c r="D180" s="400"/>
      <c r="E180" s="400"/>
    </row>
    <row r="181" spans="2:5" x14ac:dyDescent="0.2">
      <c r="B181" s="400"/>
      <c r="C181" s="400"/>
      <c r="D181" s="400"/>
      <c r="E181" s="400"/>
    </row>
    <row r="182" spans="2:5" x14ac:dyDescent="0.2">
      <c r="B182" s="400"/>
      <c r="C182" s="400"/>
      <c r="D182" s="400"/>
      <c r="E182" s="400"/>
    </row>
    <row r="183" spans="2:5" x14ac:dyDescent="0.2">
      <c r="B183" s="400"/>
      <c r="C183" s="400"/>
      <c r="D183" s="400"/>
      <c r="E183" s="400"/>
    </row>
    <row r="184" spans="2:5" x14ac:dyDescent="0.2">
      <c r="B184" s="400"/>
      <c r="C184" s="400"/>
      <c r="D184" s="400"/>
      <c r="E184" s="400"/>
    </row>
    <row r="185" spans="2:5" x14ac:dyDescent="0.2">
      <c r="B185" s="400"/>
      <c r="C185" s="400"/>
      <c r="D185" s="400"/>
      <c r="E185" s="400"/>
    </row>
    <row r="186" spans="2:5" x14ac:dyDescent="0.2">
      <c r="B186" s="400"/>
      <c r="C186" s="400"/>
      <c r="D186" s="400"/>
      <c r="E186" s="400"/>
    </row>
    <row r="187" spans="2:5" x14ac:dyDescent="0.2">
      <c r="B187" s="400"/>
      <c r="C187" s="400"/>
      <c r="D187" s="400"/>
      <c r="E187" s="400"/>
    </row>
    <row r="188" spans="2:5" x14ac:dyDescent="0.2">
      <c r="B188" s="400"/>
      <c r="C188" s="400"/>
      <c r="D188" s="400"/>
      <c r="E188" s="400"/>
    </row>
    <row r="189" spans="2:5" x14ac:dyDescent="0.2">
      <c r="B189" s="400"/>
      <c r="C189" s="400"/>
      <c r="D189" s="400"/>
      <c r="E189" s="400"/>
    </row>
    <row r="190" spans="2:5" x14ac:dyDescent="0.2">
      <c r="B190" s="400"/>
      <c r="C190" s="400"/>
      <c r="D190" s="400"/>
      <c r="E190" s="400"/>
    </row>
    <row r="191" spans="2:5" x14ac:dyDescent="0.2">
      <c r="B191" s="400"/>
      <c r="C191" s="400"/>
      <c r="D191" s="400"/>
      <c r="E191" s="400"/>
    </row>
    <row r="192" spans="2:5" x14ac:dyDescent="0.2">
      <c r="B192" s="400"/>
      <c r="C192" s="400"/>
      <c r="D192" s="400"/>
      <c r="E192" s="400"/>
    </row>
    <row r="193" spans="2:5" x14ac:dyDescent="0.2">
      <c r="B193" s="400"/>
      <c r="C193" s="400"/>
      <c r="D193" s="400"/>
      <c r="E193" s="400"/>
    </row>
    <row r="194" spans="2:5" x14ac:dyDescent="0.2">
      <c r="B194" s="400"/>
      <c r="C194" s="400"/>
      <c r="D194" s="400"/>
      <c r="E194" s="400"/>
    </row>
    <row r="195" spans="2:5" x14ac:dyDescent="0.2">
      <c r="B195" s="400"/>
      <c r="C195" s="400"/>
      <c r="D195" s="400"/>
      <c r="E195" s="400"/>
    </row>
    <row r="196" spans="2:5" x14ac:dyDescent="0.2">
      <c r="B196" s="400"/>
      <c r="C196" s="400"/>
      <c r="D196" s="400"/>
      <c r="E196" s="400"/>
    </row>
    <row r="197" spans="2:5" x14ac:dyDescent="0.2">
      <c r="B197" s="400"/>
      <c r="C197" s="400"/>
      <c r="D197" s="400"/>
      <c r="E197" s="400"/>
    </row>
    <row r="198" spans="2:5" x14ac:dyDescent="0.2">
      <c r="B198" s="400"/>
      <c r="C198" s="400"/>
      <c r="D198" s="400"/>
      <c r="E198" s="400"/>
    </row>
    <row r="199" spans="2:5" x14ac:dyDescent="0.2">
      <c r="B199" s="400"/>
      <c r="C199" s="400"/>
      <c r="D199" s="400"/>
      <c r="E199" s="400"/>
    </row>
    <row r="200" spans="2:5" x14ac:dyDescent="0.2">
      <c r="B200" s="400"/>
      <c r="C200" s="400"/>
      <c r="D200" s="400"/>
      <c r="E200" s="400"/>
    </row>
    <row r="201" spans="2:5" x14ac:dyDescent="0.2">
      <c r="B201" s="400"/>
      <c r="C201" s="400"/>
      <c r="D201" s="400"/>
      <c r="E201" s="400"/>
    </row>
    <row r="202" spans="2:5" x14ac:dyDescent="0.2">
      <c r="B202" s="400"/>
      <c r="C202" s="400"/>
      <c r="D202" s="400"/>
      <c r="E202" s="400"/>
    </row>
    <row r="203" spans="2:5" x14ac:dyDescent="0.2">
      <c r="B203" s="400"/>
      <c r="C203" s="400"/>
      <c r="D203" s="400"/>
      <c r="E203" s="400"/>
    </row>
    <row r="204" spans="2:5" x14ac:dyDescent="0.2">
      <c r="B204" s="400"/>
      <c r="C204" s="400"/>
      <c r="D204" s="400"/>
      <c r="E204" s="400"/>
    </row>
    <row r="205" spans="2:5" x14ac:dyDescent="0.2">
      <c r="B205" s="400"/>
      <c r="C205" s="400"/>
      <c r="D205" s="400"/>
      <c r="E205" s="400"/>
    </row>
    <row r="206" spans="2:5" x14ac:dyDescent="0.2">
      <c r="B206" s="400"/>
      <c r="C206" s="400"/>
      <c r="D206" s="400"/>
      <c r="E206" s="400"/>
    </row>
    <row r="207" spans="2:5" x14ac:dyDescent="0.2">
      <c r="B207" s="400"/>
      <c r="C207" s="400"/>
      <c r="D207" s="400"/>
      <c r="E207" s="400"/>
    </row>
    <row r="208" spans="2:5" x14ac:dyDescent="0.2">
      <c r="B208" s="400"/>
      <c r="C208" s="400"/>
      <c r="D208" s="400"/>
      <c r="E208" s="400"/>
    </row>
    <row r="209" spans="2:5" x14ac:dyDescent="0.2">
      <c r="B209" s="400"/>
      <c r="C209" s="400"/>
      <c r="D209" s="400"/>
      <c r="E209" s="400"/>
    </row>
    <row r="210" spans="2:5" x14ac:dyDescent="0.2">
      <c r="B210" s="400"/>
      <c r="C210" s="400"/>
      <c r="D210" s="400"/>
      <c r="E210" s="400"/>
    </row>
    <row r="211" spans="2:5" x14ac:dyDescent="0.2">
      <c r="B211" s="400"/>
      <c r="C211" s="400"/>
      <c r="D211" s="400"/>
      <c r="E211" s="400"/>
    </row>
    <row r="212" spans="2:5" x14ac:dyDescent="0.2">
      <c r="B212" s="400"/>
      <c r="C212" s="400"/>
      <c r="D212" s="400"/>
      <c r="E212" s="400"/>
    </row>
    <row r="213" spans="2:5" x14ac:dyDescent="0.2">
      <c r="B213" s="400"/>
      <c r="C213" s="400"/>
      <c r="D213" s="400"/>
      <c r="E213" s="400"/>
    </row>
    <row r="214" spans="2:5" x14ac:dyDescent="0.2">
      <c r="B214" s="400"/>
      <c r="C214" s="400"/>
      <c r="D214" s="400"/>
      <c r="E214" s="400"/>
    </row>
    <row r="215" spans="2:5" x14ac:dyDescent="0.2">
      <c r="B215" s="400"/>
      <c r="C215" s="400"/>
      <c r="D215" s="400"/>
      <c r="E215" s="400"/>
    </row>
    <row r="216" spans="2:5" x14ac:dyDescent="0.2">
      <c r="B216" s="400"/>
      <c r="C216" s="400"/>
      <c r="D216" s="400"/>
      <c r="E216" s="400"/>
    </row>
    <row r="217" spans="2:5" x14ac:dyDescent="0.2">
      <c r="B217" s="400"/>
      <c r="C217" s="400"/>
      <c r="D217" s="400"/>
      <c r="E217" s="400"/>
    </row>
    <row r="218" spans="2:5" x14ac:dyDescent="0.2">
      <c r="B218" s="400"/>
      <c r="C218" s="400"/>
      <c r="D218" s="400"/>
      <c r="E218" s="400"/>
    </row>
    <row r="219" spans="2:5" x14ac:dyDescent="0.2">
      <c r="B219" s="400"/>
      <c r="C219" s="400"/>
      <c r="D219" s="400"/>
      <c r="E219" s="400"/>
    </row>
    <row r="220" spans="2:5" x14ac:dyDescent="0.2">
      <c r="B220" s="400"/>
      <c r="C220" s="400"/>
      <c r="D220" s="400"/>
      <c r="E220" s="400"/>
    </row>
    <row r="221" spans="2:5" x14ac:dyDescent="0.2">
      <c r="B221" s="400"/>
      <c r="C221" s="400"/>
      <c r="D221" s="400"/>
      <c r="E221" s="400"/>
    </row>
    <row r="222" spans="2:5" x14ac:dyDescent="0.2">
      <c r="B222" s="400"/>
      <c r="C222" s="400"/>
      <c r="D222" s="400"/>
      <c r="E222" s="400"/>
    </row>
    <row r="223" spans="2:5" x14ac:dyDescent="0.2">
      <c r="B223" s="400"/>
      <c r="C223" s="400"/>
      <c r="D223" s="400"/>
      <c r="E223" s="400"/>
    </row>
    <row r="224" spans="2:5" x14ac:dyDescent="0.2">
      <c r="B224" s="400"/>
      <c r="C224" s="400"/>
      <c r="D224" s="400"/>
      <c r="E224" s="400"/>
    </row>
    <row r="225" spans="2:5" x14ac:dyDescent="0.2">
      <c r="B225" s="400"/>
      <c r="C225" s="400"/>
      <c r="D225" s="400"/>
      <c r="E225" s="400"/>
    </row>
    <row r="226" spans="2:5" x14ac:dyDescent="0.2">
      <c r="B226" s="400"/>
      <c r="C226" s="400"/>
      <c r="D226" s="400"/>
      <c r="E226" s="400"/>
    </row>
    <row r="227" spans="2:5" x14ac:dyDescent="0.2">
      <c r="B227" s="400"/>
      <c r="C227" s="400"/>
      <c r="D227" s="400"/>
      <c r="E227" s="400"/>
    </row>
    <row r="228" spans="2:5" x14ac:dyDescent="0.2">
      <c r="B228" s="400"/>
      <c r="C228" s="400"/>
      <c r="D228" s="400"/>
      <c r="E228" s="400"/>
    </row>
    <row r="229" spans="2:5" x14ac:dyDescent="0.2">
      <c r="B229" s="400"/>
      <c r="C229" s="400"/>
      <c r="D229" s="400"/>
      <c r="E229" s="400"/>
    </row>
    <row r="230" spans="2:5" x14ac:dyDescent="0.2">
      <c r="B230" s="400"/>
      <c r="C230" s="400"/>
      <c r="D230" s="400"/>
      <c r="E230" s="400"/>
    </row>
    <row r="231" spans="2:5" x14ac:dyDescent="0.2">
      <c r="B231" s="400"/>
      <c r="C231" s="400"/>
      <c r="D231" s="400"/>
      <c r="E231" s="400"/>
    </row>
    <row r="232" spans="2:5" x14ac:dyDescent="0.2">
      <c r="B232" s="400"/>
      <c r="C232" s="400"/>
      <c r="D232" s="400"/>
      <c r="E232" s="400"/>
    </row>
    <row r="233" spans="2:5" x14ac:dyDescent="0.2">
      <c r="B233" s="400"/>
      <c r="C233" s="400"/>
      <c r="D233" s="400"/>
      <c r="E233" s="400"/>
    </row>
    <row r="234" spans="2:5" x14ac:dyDescent="0.2">
      <c r="B234" s="400"/>
      <c r="C234" s="400"/>
      <c r="D234" s="400"/>
      <c r="E234" s="400"/>
    </row>
    <row r="235" spans="2:5" x14ac:dyDescent="0.2">
      <c r="B235" s="400"/>
      <c r="C235" s="400"/>
      <c r="D235" s="400"/>
      <c r="E235" s="400"/>
    </row>
    <row r="236" spans="2:5" x14ac:dyDescent="0.2">
      <c r="B236" s="400"/>
      <c r="C236" s="400"/>
      <c r="D236" s="400"/>
      <c r="E236" s="400"/>
    </row>
    <row r="237" spans="2:5" x14ac:dyDescent="0.2">
      <c r="B237" s="400"/>
      <c r="C237" s="400"/>
      <c r="D237" s="400"/>
      <c r="E237" s="400"/>
    </row>
    <row r="238" spans="2:5" x14ac:dyDescent="0.2">
      <c r="B238" s="400"/>
      <c r="C238" s="400"/>
      <c r="D238" s="400"/>
      <c r="E238" s="400"/>
    </row>
    <row r="239" spans="2:5" x14ac:dyDescent="0.2">
      <c r="B239" s="400"/>
      <c r="C239" s="400"/>
      <c r="D239" s="400"/>
      <c r="E239" s="400"/>
    </row>
    <row r="240" spans="2:5" x14ac:dyDescent="0.2">
      <c r="B240" s="400"/>
      <c r="C240" s="400"/>
      <c r="D240" s="400"/>
      <c r="E240" s="400"/>
    </row>
    <row r="241" spans="2:5" x14ac:dyDescent="0.2">
      <c r="B241" s="400"/>
      <c r="C241" s="400"/>
      <c r="D241" s="400"/>
      <c r="E241" s="400"/>
    </row>
    <row r="242" spans="2:5" x14ac:dyDescent="0.2">
      <c r="B242" s="400"/>
      <c r="C242" s="400"/>
      <c r="D242" s="400"/>
      <c r="E242" s="400"/>
    </row>
    <row r="243" spans="2:5" x14ac:dyDescent="0.2">
      <c r="B243" s="400"/>
      <c r="C243" s="400"/>
      <c r="D243" s="400"/>
      <c r="E243" s="400"/>
    </row>
    <row r="244" spans="2:5" x14ac:dyDescent="0.2">
      <c r="B244" s="400"/>
      <c r="C244" s="400"/>
      <c r="D244" s="400"/>
      <c r="E244" s="400"/>
    </row>
    <row r="245" spans="2:5" x14ac:dyDescent="0.2">
      <c r="B245" s="400"/>
      <c r="C245" s="400"/>
      <c r="D245" s="400"/>
      <c r="E245" s="400"/>
    </row>
    <row r="246" spans="2:5" x14ac:dyDescent="0.2">
      <c r="B246" s="400"/>
      <c r="C246" s="400"/>
      <c r="D246" s="400"/>
      <c r="E246" s="400"/>
    </row>
    <row r="247" spans="2:5" x14ac:dyDescent="0.2">
      <c r="B247" s="400"/>
      <c r="C247" s="400"/>
      <c r="D247" s="400"/>
      <c r="E247" s="400"/>
    </row>
    <row r="248" spans="2:5" x14ac:dyDescent="0.2">
      <c r="B248" s="400"/>
      <c r="C248" s="400"/>
      <c r="D248" s="400"/>
      <c r="E248" s="400"/>
    </row>
    <row r="249" spans="2:5" x14ac:dyDescent="0.2">
      <c r="B249" s="400"/>
      <c r="C249" s="400"/>
      <c r="D249" s="400"/>
      <c r="E249" s="400"/>
    </row>
    <row r="250" spans="2:5" x14ac:dyDescent="0.2">
      <c r="B250" s="400"/>
      <c r="C250" s="400"/>
      <c r="D250" s="400"/>
      <c r="E250" s="400"/>
    </row>
    <row r="251" spans="2:5" x14ac:dyDescent="0.2">
      <c r="B251" s="400"/>
      <c r="C251" s="400"/>
      <c r="D251" s="400"/>
      <c r="E251" s="400"/>
    </row>
    <row r="252" spans="2:5" x14ac:dyDescent="0.2">
      <c r="B252" s="400"/>
      <c r="C252" s="400"/>
      <c r="D252" s="400"/>
      <c r="E252" s="400"/>
    </row>
    <row r="253" spans="2:5" x14ac:dyDescent="0.2">
      <c r="B253" s="400"/>
      <c r="C253" s="400"/>
      <c r="D253" s="400"/>
      <c r="E253" s="400"/>
    </row>
    <row r="254" spans="2:5" x14ac:dyDescent="0.2">
      <c r="B254" s="400"/>
      <c r="C254" s="400"/>
      <c r="D254" s="400"/>
      <c r="E254" s="400"/>
    </row>
    <row r="255" spans="2:5" x14ac:dyDescent="0.2">
      <c r="B255" s="400"/>
      <c r="C255" s="400"/>
      <c r="D255" s="400"/>
      <c r="E255" s="400"/>
    </row>
    <row r="256" spans="2:5" x14ac:dyDescent="0.2">
      <c r="B256" s="400"/>
      <c r="C256" s="400"/>
      <c r="D256" s="400"/>
      <c r="E256" s="400"/>
    </row>
    <row r="257" spans="2:5" x14ac:dyDescent="0.2">
      <c r="B257" s="400"/>
      <c r="C257" s="400"/>
      <c r="D257" s="400"/>
      <c r="E257" s="400"/>
    </row>
    <row r="258" spans="2:5" x14ac:dyDescent="0.2">
      <c r="B258" s="400"/>
      <c r="C258" s="400"/>
      <c r="D258" s="400"/>
      <c r="E258" s="400"/>
    </row>
    <row r="259" spans="2:5" x14ac:dyDescent="0.2">
      <c r="B259" s="400"/>
      <c r="C259" s="400"/>
      <c r="D259" s="400"/>
      <c r="E259" s="400"/>
    </row>
    <row r="260" spans="2:5" x14ac:dyDescent="0.2">
      <c r="B260" s="400"/>
      <c r="C260" s="400"/>
      <c r="D260" s="400"/>
      <c r="E260" s="400"/>
    </row>
    <row r="261" spans="2:5" x14ac:dyDescent="0.2">
      <c r="B261" s="400"/>
      <c r="C261" s="400"/>
      <c r="D261" s="400"/>
      <c r="E261" s="400"/>
    </row>
    <row r="262" spans="2:5" x14ac:dyDescent="0.2">
      <c r="B262" s="400"/>
      <c r="C262" s="400"/>
      <c r="D262" s="400"/>
      <c r="E262" s="400"/>
    </row>
    <row r="263" spans="2:5" x14ac:dyDescent="0.2">
      <c r="B263" s="400"/>
      <c r="C263" s="400"/>
      <c r="D263" s="400"/>
      <c r="E263" s="400"/>
    </row>
    <row r="264" spans="2:5" x14ac:dyDescent="0.2">
      <c r="B264" s="400"/>
      <c r="C264" s="400"/>
      <c r="D264" s="400"/>
      <c r="E264" s="400"/>
    </row>
    <row r="265" spans="2:5" x14ac:dyDescent="0.2">
      <c r="B265" s="400"/>
      <c r="C265" s="400"/>
      <c r="D265" s="400"/>
      <c r="E265" s="400"/>
    </row>
    <row r="266" spans="2:5" x14ac:dyDescent="0.2">
      <c r="B266" s="400"/>
      <c r="C266" s="400"/>
      <c r="D266" s="400"/>
      <c r="E266" s="400"/>
    </row>
    <row r="267" spans="2:5" x14ac:dyDescent="0.2">
      <c r="B267" s="400"/>
      <c r="C267" s="400"/>
      <c r="D267" s="400"/>
      <c r="E267" s="400"/>
    </row>
    <row r="268" spans="2:5" x14ac:dyDescent="0.2">
      <c r="B268" s="400"/>
      <c r="C268" s="400"/>
      <c r="D268" s="400"/>
      <c r="E268" s="400"/>
    </row>
    <row r="269" spans="2:5" x14ac:dyDescent="0.2">
      <c r="B269" s="400"/>
      <c r="C269" s="400"/>
      <c r="D269" s="400"/>
      <c r="E269" s="400"/>
    </row>
    <row r="270" spans="2:5" x14ac:dyDescent="0.2">
      <c r="B270" s="400"/>
      <c r="C270" s="400"/>
      <c r="D270" s="400"/>
      <c r="E270" s="400"/>
    </row>
    <row r="271" spans="2:5" x14ac:dyDescent="0.2">
      <c r="B271" s="400"/>
      <c r="C271" s="400"/>
      <c r="D271" s="400"/>
      <c r="E271" s="400"/>
    </row>
    <row r="272" spans="2:5" x14ac:dyDescent="0.2">
      <c r="B272" s="400"/>
      <c r="C272" s="400"/>
      <c r="D272" s="400"/>
      <c r="E272" s="400"/>
    </row>
    <row r="273" spans="2:5" x14ac:dyDescent="0.2">
      <c r="B273" s="400"/>
      <c r="C273" s="400"/>
      <c r="D273" s="400"/>
      <c r="E273" s="400"/>
    </row>
    <row r="274" spans="2:5" x14ac:dyDescent="0.2">
      <c r="B274" s="400"/>
      <c r="C274" s="400"/>
      <c r="D274" s="400"/>
      <c r="E274" s="400"/>
    </row>
    <row r="275" spans="2:5" x14ac:dyDescent="0.2">
      <c r="B275" s="400"/>
      <c r="C275" s="400"/>
      <c r="D275" s="400"/>
      <c r="E275" s="400"/>
    </row>
    <row r="276" spans="2:5" x14ac:dyDescent="0.2">
      <c r="B276" s="400"/>
      <c r="C276" s="400"/>
      <c r="D276" s="400"/>
      <c r="E276" s="400"/>
    </row>
    <row r="277" spans="2:5" x14ac:dyDescent="0.2">
      <c r="B277" s="400"/>
      <c r="C277" s="400"/>
      <c r="D277" s="400"/>
      <c r="E277" s="400"/>
    </row>
    <row r="278" spans="2:5" x14ac:dyDescent="0.2">
      <c r="B278" s="400"/>
      <c r="C278" s="400"/>
      <c r="D278" s="400"/>
      <c r="E278" s="400"/>
    </row>
    <row r="279" spans="2:5" x14ac:dyDescent="0.2">
      <c r="B279" s="400"/>
      <c r="C279" s="400"/>
      <c r="D279" s="400"/>
      <c r="E279" s="400"/>
    </row>
    <row r="280" spans="2:5" x14ac:dyDescent="0.2">
      <c r="B280" s="400"/>
      <c r="C280" s="400"/>
      <c r="D280" s="400"/>
      <c r="E280" s="400"/>
    </row>
    <row r="281" spans="2:5" x14ac:dyDescent="0.2">
      <c r="B281" s="400"/>
      <c r="C281" s="400"/>
      <c r="D281" s="400"/>
      <c r="E281" s="400"/>
    </row>
    <row r="282" spans="2:5" x14ac:dyDescent="0.2">
      <c r="B282" s="400"/>
      <c r="C282" s="400"/>
      <c r="D282" s="400"/>
      <c r="E282" s="400"/>
    </row>
    <row r="283" spans="2:5" x14ac:dyDescent="0.2">
      <c r="B283" s="400"/>
      <c r="C283" s="400"/>
      <c r="D283" s="400"/>
      <c r="E283" s="400"/>
    </row>
    <row r="284" spans="2:5" x14ac:dyDescent="0.2">
      <c r="B284" s="400"/>
      <c r="C284" s="400"/>
      <c r="D284" s="400"/>
      <c r="E284" s="400"/>
    </row>
    <row r="285" spans="2:5" x14ac:dyDescent="0.2">
      <c r="B285" s="400"/>
      <c r="C285" s="400"/>
      <c r="D285" s="400"/>
      <c r="E285" s="400"/>
    </row>
    <row r="286" spans="2:5" x14ac:dyDescent="0.2">
      <c r="B286" s="400"/>
      <c r="C286" s="400"/>
      <c r="D286" s="400"/>
      <c r="E286" s="400"/>
    </row>
    <row r="287" spans="2:5" x14ac:dyDescent="0.2">
      <c r="B287" s="400"/>
      <c r="C287" s="400"/>
      <c r="D287" s="400"/>
      <c r="E287" s="400"/>
    </row>
    <row r="288" spans="2:5" x14ac:dyDescent="0.2">
      <c r="B288" s="400"/>
      <c r="C288" s="400"/>
      <c r="D288" s="400"/>
      <c r="E288" s="400"/>
    </row>
    <row r="289" spans="2:5" x14ac:dyDescent="0.2">
      <c r="B289" s="400"/>
      <c r="C289" s="400"/>
      <c r="D289" s="400"/>
      <c r="E289" s="400"/>
    </row>
    <row r="290" spans="2:5" x14ac:dyDescent="0.2">
      <c r="B290" s="400"/>
      <c r="C290" s="400"/>
      <c r="D290" s="400"/>
      <c r="E290" s="400"/>
    </row>
    <row r="291" spans="2:5" x14ac:dyDescent="0.2">
      <c r="B291" s="400"/>
      <c r="C291" s="400"/>
      <c r="D291" s="400"/>
      <c r="E291" s="400"/>
    </row>
    <row r="292" spans="2:5" x14ac:dyDescent="0.2">
      <c r="B292" s="400"/>
      <c r="C292" s="400"/>
      <c r="D292" s="400"/>
      <c r="E292" s="400"/>
    </row>
    <row r="293" spans="2:5" x14ac:dyDescent="0.2">
      <c r="B293" s="400"/>
      <c r="C293" s="400"/>
      <c r="D293" s="400"/>
      <c r="E293" s="400"/>
    </row>
    <row r="294" spans="2:5" x14ac:dyDescent="0.2">
      <c r="B294" s="400"/>
      <c r="C294" s="400"/>
      <c r="D294" s="400"/>
      <c r="E294" s="400"/>
    </row>
    <row r="295" spans="2:5" x14ac:dyDescent="0.2">
      <c r="B295" s="400"/>
      <c r="C295" s="400"/>
      <c r="D295" s="400"/>
      <c r="E295" s="400"/>
    </row>
    <row r="296" spans="2:5" x14ac:dyDescent="0.2">
      <c r="B296" s="400"/>
      <c r="C296" s="400"/>
      <c r="D296" s="400"/>
      <c r="E296" s="400"/>
    </row>
    <row r="297" spans="2:5" x14ac:dyDescent="0.2">
      <c r="B297" s="400"/>
      <c r="C297" s="400"/>
      <c r="D297" s="400"/>
      <c r="E297" s="400"/>
    </row>
    <row r="298" spans="2:5" x14ac:dyDescent="0.2">
      <c r="B298" s="400"/>
      <c r="C298" s="400"/>
      <c r="D298" s="400"/>
      <c r="E298" s="400"/>
    </row>
    <row r="299" spans="2:5" x14ac:dyDescent="0.2">
      <c r="B299" s="400"/>
      <c r="C299" s="400"/>
      <c r="D299" s="400"/>
      <c r="E299" s="400"/>
    </row>
    <row r="300" spans="2:5" x14ac:dyDescent="0.2">
      <c r="B300" s="400"/>
      <c r="C300" s="400"/>
      <c r="D300" s="400"/>
      <c r="E300" s="400"/>
    </row>
    <row r="301" spans="2:5" x14ac:dyDescent="0.2">
      <c r="B301" s="400"/>
      <c r="C301" s="400"/>
      <c r="D301" s="400"/>
      <c r="E301" s="400"/>
    </row>
    <row r="302" spans="2:5" x14ac:dyDescent="0.2">
      <c r="B302" s="400"/>
      <c r="C302" s="400"/>
      <c r="D302" s="400"/>
      <c r="E302" s="400"/>
    </row>
    <row r="303" spans="2:5" x14ac:dyDescent="0.2">
      <c r="B303" s="400"/>
      <c r="C303" s="400"/>
      <c r="D303" s="400"/>
      <c r="E303" s="400"/>
    </row>
    <row r="304" spans="2:5" x14ac:dyDescent="0.2">
      <c r="B304" s="400"/>
      <c r="C304" s="400"/>
      <c r="D304" s="400"/>
      <c r="E304" s="400"/>
    </row>
    <row r="305" spans="2:5" x14ac:dyDescent="0.2">
      <c r="B305" s="400"/>
      <c r="C305" s="400"/>
      <c r="D305" s="400"/>
      <c r="E305" s="400"/>
    </row>
    <row r="306" spans="2:5" x14ac:dyDescent="0.2">
      <c r="B306" s="400"/>
      <c r="C306" s="400"/>
      <c r="D306" s="400"/>
      <c r="E306" s="400"/>
    </row>
    <row r="307" spans="2:5" x14ac:dyDescent="0.2">
      <c r="B307" s="400"/>
      <c r="C307" s="400"/>
      <c r="D307" s="400"/>
      <c r="E307" s="400"/>
    </row>
    <row r="308" spans="2:5" x14ac:dyDescent="0.2">
      <c r="B308" s="400"/>
      <c r="C308" s="400"/>
      <c r="D308" s="400"/>
      <c r="E308" s="400"/>
    </row>
    <row r="309" spans="2:5" x14ac:dyDescent="0.2">
      <c r="B309" s="400"/>
      <c r="C309" s="400"/>
      <c r="D309" s="400"/>
      <c r="E309" s="400"/>
    </row>
    <row r="310" spans="2:5" x14ac:dyDescent="0.2">
      <c r="B310" s="400"/>
      <c r="C310" s="400"/>
      <c r="D310" s="400"/>
      <c r="E310" s="400"/>
    </row>
    <row r="311" spans="2:5" x14ac:dyDescent="0.2">
      <c r="B311" s="400"/>
      <c r="C311" s="400"/>
      <c r="D311" s="400"/>
      <c r="E311" s="400"/>
    </row>
    <row r="312" spans="2:5" x14ac:dyDescent="0.2">
      <c r="B312" s="400"/>
      <c r="C312" s="400"/>
      <c r="D312" s="400"/>
      <c r="E312" s="400"/>
    </row>
    <row r="313" spans="2:5" x14ac:dyDescent="0.2">
      <c r="B313" s="400"/>
      <c r="C313" s="400"/>
      <c r="D313" s="400"/>
      <c r="E313" s="400"/>
    </row>
    <row r="314" spans="2:5" x14ac:dyDescent="0.2">
      <c r="B314" s="400"/>
      <c r="C314" s="400"/>
      <c r="D314" s="400"/>
      <c r="E314" s="400"/>
    </row>
    <row r="315" spans="2:5" x14ac:dyDescent="0.2">
      <c r="B315" s="400"/>
      <c r="C315" s="400"/>
      <c r="D315" s="400"/>
      <c r="E315" s="400"/>
    </row>
    <row r="316" spans="2:5" x14ac:dyDescent="0.2">
      <c r="B316" s="400"/>
      <c r="C316" s="400"/>
      <c r="D316" s="400"/>
      <c r="E316" s="400"/>
    </row>
    <row r="317" spans="2:5" x14ac:dyDescent="0.2">
      <c r="B317" s="400"/>
      <c r="C317" s="400"/>
      <c r="D317" s="400"/>
      <c r="E317" s="400"/>
    </row>
    <row r="318" spans="2:5" x14ac:dyDescent="0.2">
      <c r="B318" s="400"/>
      <c r="C318" s="400"/>
      <c r="D318" s="400"/>
      <c r="E318" s="400"/>
    </row>
    <row r="319" spans="2:5" x14ac:dyDescent="0.2">
      <c r="B319" s="400"/>
      <c r="C319" s="400"/>
      <c r="D319" s="400"/>
      <c r="E319" s="400"/>
    </row>
    <row r="320" spans="2:5" x14ac:dyDescent="0.2">
      <c r="B320" s="400"/>
      <c r="C320" s="400"/>
      <c r="D320" s="400"/>
      <c r="E320" s="400"/>
    </row>
    <row r="321" spans="2:5" x14ac:dyDescent="0.2">
      <c r="B321" s="400"/>
      <c r="C321" s="400"/>
      <c r="D321" s="400"/>
      <c r="E321" s="400"/>
    </row>
    <row r="322" spans="2:5" x14ac:dyDescent="0.2">
      <c r="B322" s="400"/>
      <c r="C322" s="400"/>
      <c r="D322" s="400"/>
      <c r="E322" s="400"/>
    </row>
    <row r="323" spans="2:5" x14ac:dyDescent="0.2">
      <c r="B323" s="400"/>
      <c r="C323" s="400"/>
      <c r="D323" s="400"/>
      <c r="E323" s="400"/>
    </row>
    <row r="324" spans="2:5" x14ac:dyDescent="0.2">
      <c r="B324" s="400"/>
      <c r="C324" s="400"/>
      <c r="D324" s="400"/>
      <c r="E324" s="400"/>
    </row>
    <row r="325" spans="2:5" x14ac:dyDescent="0.2">
      <c r="B325" s="400"/>
      <c r="C325" s="400"/>
      <c r="D325" s="400"/>
      <c r="E325" s="400"/>
    </row>
    <row r="326" spans="2:5" x14ac:dyDescent="0.2">
      <c r="B326" s="400"/>
      <c r="C326" s="400"/>
      <c r="D326" s="400"/>
      <c r="E326" s="400"/>
    </row>
    <row r="327" spans="2:5" x14ac:dyDescent="0.2">
      <c r="B327" s="400"/>
      <c r="C327" s="400"/>
      <c r="D327" s="400"/>
      <c r="E327" s="400"/>
    </row>
    <row r="328" spans="2:5" x14ac:dyDescent="0.2">
      <c r="B328" s="400"/>
      <c r="C328" s="400"/>
      <c r="D328" s="400"/>
      <c r="E328" s="400"/>
    </row>
    <row r="329" spans="2:5" x14ac:dyDescent="0.2">
      <c r="B329" s="400"/>
      <c r="C329" s="400"/>
      <c r="D329" s="400"/>
      <c r="E329" s="400"/>
    </row>
    <row r="330" spans="2:5" x14ac:dyDescent="0.2">
      <c r="B330" s="400"/>
      <c r="C330" s="400"/>
      <c r="D330" s="400"/>
      <c r="E330" s="400"/>
    </row>
    <row r="331" spans="2:5" x14ac:dyDescent="0.2">
      <c r="B331" s="400"/>
      <c r="C331" s="400"/>
      <c r="D331" s="400"/>
      <c r="E331" s="400"/>
    </row>
    <row r="332" spans="2:5" x14ac:dyDescent="0.2">
      <c r="B332" s="400"/>
      <c r="C332" s="400"/>
      <c r="D332" s="400"/>
      <c r="E332" s="400"/>
    </row>
    <row r="333" spans="2:5" x14ac:dyDescent="0.2">
      <c r="B333" s="400"/>
      <c r="C333" s="400"/>
      <c r="D333" s="400"/>
      <c r="E333" s="400"/>
    </row>
    <row r="334" spans="2:5" x14ac:dyDescent="0.2">
      <c r="B334" s="400"/>
      <c r="C334" s="400"/>
      <c r="D334" s="400"/>
      <c r="E334" s="400"/>
    </row>
    <row r="335" spans="2:5" x14ac:dyDescent="0.2">
      <c r="B335" s="400"/>
      <c r="C335" s="400"/>
      <c r="D335" s="400"/>
      <c r="E335" s="400"/>
    </row>
    <row r="336" spans="2:5" x14ac:dyDescent="0.2">
      <c r="B336" s="400"/>
      <c r="C336" s="400"/>
      <c r="D336" s="400"/>
      <c r="E336" s="400"/>
    </row>
    <row r="337" spans="2:5" x14ac:dyDescent="0.2">
      <c r="B337" s="400"/>
      <c r="C337" s="400"/>
      <c r="D337" s="400"/>
      <c r="E337" s="400"/>
    </row>
    <row r="338" spans="2:5" x14ac:dyDescent="0.2">
      <c r="B338" s="400"/>
      <c r="C338" s="400"/>
      <c r="D338" s="400"/>
      <c r="E338" s="400"/>
    </row>
    <row r="339" spans="2:5" x14ac:dyDescent="0.2">
      <c r="B339" s="400"/>
      <c r="C339" s="400"/>
      <c r="D339" s="400"/>
      <c r="E339" s="400"/>
    </row>
    <row r="340" spans="2:5" x14ac:dyDescent="0.2">
      <c r="B340" s="400"/>
      <c r="C340" s="400"/>
      <c r="D340" s="400"/>
      <c r="E340" s="400"/>
    </row>
    <row r="341" spans="2:5" x14ac:dyDescent="0.2">
      <c r="B341" s="400"/>
      <c r="C341" s="400"/>
      <c r="D341" s="400"/>
      <c r="E341" s="400"/>
    </row>
    <row r="342" spans="2:5" x14ac:dyDescent="0.2">
      <c r="B342" s="400"/>
      <c r="C342" s="400"/>
      <c r="D342" s="400"/>
      <c r="E342" s="400"/>
    </row>
    <row r="343" spans="2:5" x14ac:dyDescent="0.2">
      <c r="B343" s="400"/>
      <c r="C343" s="400"/>
      <c r="D343" s="400"/>
      <c r="E343" s="400"/>
    </row>
    <row r="344" spans="2:5" x14ac:dyDescent="0.2">
      <c r="B344" s="400"/>
      <c r="C344" s="400"/>
      <c r="D344" s="400"/>
      <c r="E344" s="400"/>
    </row>
    <row r="345" spans="2:5" x14ac:dyDescent="0.2">
      <c r="B345" s="400"/>
      <c r="C345" s="400"/>
      <c r="D345" s="400"/>
      <c r="E345" s="400"/>
    </row>
    <row r="346" spans="2:5" x14ac:dyDescent="0.2">
      <c r="B346" s="400"/>
      <c r="C346" s="400"/>
      <c r="D346" s="400"/>
      <c r="E346" s="400"/>
    </row>
    <row r="347" spans="2:5" x14ac:dyDescent="0.2">
      <c r="B347" s="400"/>
      <c r="C347" s="400"/>
      <c r="D347" s="400"/>
      <c r="E347" s="400"/>
    </row>
    <row r="348" spans="2:5" x14ac:dyDescent="0.2">
      <c r="B348" s="400"/>
      <c r="C348" s="400"/>
      <c r="D348" s="400"/>
      <c r="E348" s="400"/>
    </row>
    <row r="349" spans="2:5" x14ac:dyDescent="0.2">
      <c r="B349" s="400"/>
      <c r="C349" s="400"/>
      <c r="D349" s="400"/>
      <c r="E349" s="400"/>
    </row>
    <row r="350" spans="2:5" x14ac:dyDescent="0.2">
      <c r="B350" s="400"/>
      <c r="C350" s="400"/>
      <c r="D350" s="400"/>
      <c r="E350" s="400"/>
    </row>
    <row r="351" spans="2:5" x14ac:dyDescent="0.2">
      <c r="B351" s="400"/>
      <c r="C351" s="400"/>
      <c r="D351" s="400"/>
      <c r="E351" s="400"/>
    </row>
    <row r="352" spans="2:5" x14ac:dyDescent="0.2">
      <c r="B352" s="400"/>
      <c r="C352" s="400"/>
      <c r="D352" s="400"/>
      <c r="E352" s="400"/>
    </row>
    <row r="353" spans="2:5" x14ac:dyDescent="0.2">
      <c r="B353" s="400"/>
      <c r="C353" s="400"/>
      <c r="D353" s="400"/>
      <c r="E353" s="400"/>
    </row>
    <row r="354" spans="2:5" x14ac:dyDescent="0.2">
      <c r="B354" s="400"/>
      <c r="C354" s="400"/>
      <c r="D354" s="400"/>
      <c r="E354" s="400"/>
    </row>
    <row r="355" spans="2:5" x14ac:dyDescent="0.2">
      <c r="B355" s="400"/>
      <c r="C355" s="400"/>
      <c r="D355" s="400"/>
      <c r="E355" s="400"/>
    </row>
    <row r="356" spans="2:5" x14ac:dyDescent="0.2">
      <c r="B356" s="400"/>
      <c r="C356" s="400"/>
      <c r="D356" s="400"/>
      <c r="E356" s="400"/>
    </row>
    <row r="357" spans="2:5" x14ac:dyDescent="0.2">
      <c r="B357" s="400"/>
      <c r="C357" s="400"/>
      <c r="D357" s="400"/>
      <c r="E357" s="400"/>
    </row>
    <row r="358" spans="2:5" x14ac:dyDescent="0.2">
      <c r="B358" s="400"/>
      <c r="C358" s="400"/>
      <c r="D358" s="400"/>
      <c r="E358" s="400"/>
    </row>
    <row r="359" spans="2:5" x14ac:dyDescent="0.2">
      <c r="B359" s="400"/>
      <c r="C359" s="400"/>
      <c r="D359" s="400"/>
      <c r="E359" s="400"/>
    </row>
    <row r="360" spans="2:5" x14ac:dyDescent="0.2">
      <c r="B360" s="400"/>
      <c r="C360" s="400"/>
      <c r="D360" s="400"/>
      <c r="E360" s="400"/>
    </row>
    <row r="361" spans="2:5" x14ac:dyDescent="0.2">
      <c r="B361" s="400"/>
      <c r="C361" s="400"/>
      <c r="D361" s="400"/>
      <c r="E361" s="400"/>
    </row>
    <row r="362" spans="2:5" x14ac:dyDescent="0.2">
      <c r="B362" s="400"/>
      <c r="C362" s="400"/>
      <c r="D362" s="400"/>
      <c r="E362" s="400"/>
    </row>
    <row r="363" spans="2:5" x14ac:dyDescent="0.2">
      <c r="B363" s="400"/>
      <c r="C363" s="400"/>
      <c r="D363" s="400"/>
      <c r="E363" s="400"/>
    </row>
    <row r="364" spans="2:5" x14ac:dyDescent="0.2">
      <c r="B364" s="400"/>
      <c r="C364" s="400"/>
      <c r="D364" s="400"/>
      <c r="E364" s="400"/>
    </row>
    <row r="365" spans="2:5" x14ac:dyDescent="0.2">
      <c r="B365" s="400"/>
      <c r="C365" s="400"/>
      <c r="D365" s="400"/>
      <c r="E365" s="400"/>
    </row>
    <row r="366" spans="2:5" x14ac:dyDescent="0.2">
      <c r="B366" s="400"/>
      <c r="C366" s="400"/>
      <c r="D366" s="400"/>
      <c r="E366" s="400"/>
    </row>
    <row r="367" spans="2:5" x14ac:dyDescent="0.2">
      <c r="B367" s="400"/>
      <c r="C367" s="400"/>
      <c r="D367" s="400"/>
      <c r="E367" s="400"/>
    </row>
    <row r="368" spans="2:5" x14ac:dyDescent="0.2">
      <c r="B368" s="400"/>
      <c r="C368" s="400"/>
      <c r="D368" s="400"/>
      <c r="E368" s="400"/>
    </row>
    <row r="369" spans="2:5" x14ac:dyDescent="0.2">
      <c r="B369" s="400"/>
      <c r="C369" s="400"/>
      <c r="D369" s="400"/>
      <c r="E369" s="400"/>
    </row>
    <row r="370" spans="2:5" x14ac:dyDescent="0.2">
      <c r="B370" s="400"/>
      <c r="C370" s="400"/>
      <c r="D370" s="400"/>
      <c r="E370" s="400"/>
    </row>
    <row r="371" spans="2:5" x14ac:dyDescent="0.2">
      <c r="B371" s="400"/>
      <c r="C371" s="400"/>
      <c r="D371" s="400"/>
      <c r="E371" s="400"/>
    </row>
    <row r="372" spans="2:5" x14ac:dyDescent="0.2">
      <c r="B372" s="400"/>
      <c r="C372" s="400"/>
      <c r="D372" s="400"/>
      <c r="E372" s="400"/>
    </row>
    <row r="373" spans="2:5" x14ac:dyDescent="0.2">
      <c r="B373" s="400"/>
      <c r="C373" s="400"/>
      <c r="D373" s="400"/>
      <c r="E373" s="400"/>
    </row>
    <row r="374" spans="2:5" x14ac:dyDescent="0.2">
      <c r="B374" s="400"/>
      <c r="C374" s="400"/>
      <c r="D374" s="400"/>
      <c r="E374" s="400"/>
    </row>
    <row r="375" spans="2:5" x14ac:dyDescent="0.2">
      <c r="B375" s="400"/>
      <c r="C375" s="400"/>
      <c r="D375" s="400"/>
      <c r="E375" s="400"/>
    </row>
    <row r="376" spans="2:5" x14ac:dyDescent="0.2">
      <c r="B376" s="400"/>
      <c r="C376" s="400"/>
      <c r="D376" s="400"/>
      <c r="E376" s="400"/>
    </row>
    <row r="377" spans="2:5" x14ac:dyDescent="0.2">
      <c r="B377" s="400"/>
      <c r="C377" s="400"/>
      <c r="D377" s="400"/>
      <c r="E377" s="400"/>
    </row>
    <row r="378" spans="2:5" x14ac:dyDescent="0.2">
      <c r="B378" s="400"/>
      <c r="C378" s="400"/>
      <c r="D378" s="400"/>
      <c r="E378" s="400"/>
    </row>
    <row r="379" spans="2:5" x14ac:dyDescent="0.2">
      <c r="B379" s="400"/>
      <c r="C379" s="400"/>
      <c r="D379" s="400"/>
      <c r="E379" s="400"/>
    </row>
    <row r="380" spans="2:5" x14ac:dyDescent="0.2">
      <c r="B380" s="400"/>
      <c r="C380" s="400"/>
      <c r="D380" s="400"/>
      <c r="E380" s="400"/>
    </row>
    <row r="381" spans="2:5" x14ac:dyDescent="0.2">
      <c r="B381" s="400"/>
      <c r="C381" s="400"/>
      <c r="D381" s="400"/>
      <c r="E381" s="400"/>
    </row>
    <row r="382" spans="2:5" x14ac:dyDescent="0.2">
      <c r="B382" s="400"/>
      <c r="C382" s="400"/>
      <c r="D382" s="400"/>
      <c r="E382" s="400"/>
    </row>
    <row r="383" spans="2:5" x14ac:dyDescent="0.2">
      <c r="B383" s="400"/>
      <c r="C383" s="400"/>
      <c r="D383" s="400"/>
      <c r="E383" s="400"/>
    </row>
    <row r="384" spans="2:5" x14ac:dyDescent="0.2">
      <c r="B384" s="400"/>
      <c r="C384" s="400"/>
      <c r="D384" s="400"/>
      <c r="E384" s="400"/>
    </row>
    <row r="385" spans="2:5" x14ac:dyDescent="0.2">
      <c r="B385" s="400"/>
      <c r="C385" s="400"/>
      <c r="D385" s="400"/>
      <c r="E385" s="400"/>
    </row>
    <row r="386" spans="2:5" x14ac:dyDescent="0.2">
      <c r="B386" s="400"/>
      <c r="C386" s="400"/>
      <c r="D386" s="400"/>
      <c r="E386" s="400"/>
    </row>
    <row r="387" spans="2:5" x14ac:dyDescent="0.2">
      <c r="B387" s="400"/>
      <c r="C387" s="400"/>
      <c r="D387" s="400"/>
      <c r="E387" s="400"/>
    </row>
    <row r="388" spans="2:5" x14ac:dyDescent="0.2">
      <c r="B388" s="400"/>
      <c r="C388" s="400"/>
      <c r="D388" s="400"/>
      <c r="E388" s="400"/>
    </row>
    <row r="389" spans="2:5" x14ac:dyDescent="0.2">
      <c r="B389" s="400"/>
      <c r="C389" s="400"/>
      <c r="D389" s="400"/>
      <c r="E389" s="400"/>
    </row>
    <row r="390" spans="2:5" x14ac:dyDescent="0.2">
      <c r="B390" s="400"/>
      <c r="C390" s="400"/>
      <c r="D390" s="400"/>
      <c r="E390" s="400"/>
    </row>
    <row r="391" spans="2:5" x14ac:dyDescent="0.2">
      <c r="B391" s="400"/>
      <c r="C391" s="400"/>
      <c r="D391" s="400"/>
      <c r="E391" s="400"/>
    </row>
    <row r="392" spans="2:5" x14ac:dyDescent="0.2">
      <c r="B392" s="400"/>
      <c r="C392" s="400"/>
      <c r="D392" s="400"/>
      <c r="E392" s="400"/>
    </row>
    <row r="393" spans="2:5" x14ac:dyDescent="0.2">
      <c r="B393" s="400"/>
      <c r="C393" s="400"/>
      <c r="D393" s="400"/>
      <c r="E393" s="400"/>
    </row>
    <row r="394" spans="2:5" x14ac:dyDescent="0.2">
      <c r="B394" s="400"/>
      <c r="C394" s="400"/>
      <c r="D394" s="400"/>
      <c r="E394" s="400"/>
    </row>
    <row r="395" spans="2:5" x14ac:dyDescent="0.2">
      <c r="B395" s="400"/>
      <c r="C395" s="400"/>
      <c r="D395" s="400"/>
      <c r="E395" s="400"/>
    </row>
    <row r="396" spans="2:5" x14ac:dyDescent="0.2">
      <c r="B396" s="400"/>
      <c r="C396" s="400"/>
      <c r="D396" s="400"/>
      <c r="E396" s="400"/>
    </row>
    <row r="397" spans="2:5" x14ac:dyDescent="0.2">
      <c r="B397" s="400"/>
      <c r="C397" s="400"/>
      <c r="D397" s="400"/>
      <c r="E397" s="400"/>
    </row>
    <row r="398" spans="2:5" x14ac:dyDescent="0.2">
      <c r="B398" s="400"/>
      <c r="C398" s="400"/>
      <c r="D398" s="400"/>
      <c r="E398" s="400"/>
    </row>
    <row r="399" spans="2:5" x14ac:dyDescent="0.2">
      <c r="B399" s="400"/>
      <c r="C399" s="400"/>
      <c r="D399" s="400"/>
      <c r="E399" s="400"/>
    </row>
    <row r="400" spans="2:5" x14ac:dyDescent="0.2">
      <c r="B400" s="400"/>
      <c r="C400" s="400"/>
      <c r="D400" s="400"/>
      <c r="E400" s="400"/>
    </row>
    <row r="401" spans="2:5" x14ac:dyDescent="0.2">
      <c r="B401" s="400"/>
      <c r="C401" s="400"/>
      <c r="D401" s="400"/>
      <c r="E401" s="400"/>
    </row>
    <row r="402" spans="2:5" x14ac:dyDescent="0.2">
      <c r="B402" s="400"/>
      <c r="C402" s="400"/>
      <c r="D402" s="400"/>
      <c r="E402" s="400"/>
    </row>
    <row r="403" spans="2:5" x14ac:dyDescent="0.2">
      <c r="B403" s="400"/>
      <c r="C403" s="400"/>
      <c r="D403" s="400"/>
      <c r="E403" s="400"/>
    </row>
    <row r="404" spans="2:5" x14ac:dyDescent="0.2">
      <c r="B404" s="400"/>
      <c r="C404" s="400"/>
      <c r="D404" s="400"/>
      <c r="E404" s="400"/>
    </row>
    <row r="405" spans="2:5" x14ac:dyDescent="0.2">
      <c r="B405" s="400"/>
      <c r="C405" s="400"/>
      <c r="D405" s="400"/>
      <c r="E405" s="400"/>
    </row>
    <row r="406" spans="2:5" x14ac:dyDescent="0.2">
      <c r="B406" s="400"/>
      <c r="C406" s="400"/>
      <c r="D406" s="400"/>
      <c r="E406" s="400"/>
    </row>
    <row r="407" spans="2:5" x14ac:dyDescent="0.2">
      <c r="B407" s="400"/>
      <c r="C407" s="400"/>
      <c r="D407" s="400"/>
      <c r="E407" s="400"/>
    </row>
    <row r="408" spans="2:5" x14ac:dyDescent="0.2">
      <c r="B408" s="400"/>
      <c r="C408" s="400"/>
      <c r="D408" s="400"/>
      <c r="E408" s="400"/>
    </row>
    <row r="409" spans="2:5" x14ac:dyDescent="0.2">
      <c r="B409" s="400"/>
      <c r="C409" s="400"/>
      <c r="D409" s="400"/>
      <c r="E409" s="400"/>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6" r:id="rId4" name="Button 4">
              <controlPr defaultSize="0" print="0" autoFill="0" autoLine="0" autoPict="0" macro="[0]!SetupNewDay">
                <anchor moveWithCells="1" sizeWithCells="1">
                  <from>
                    <xdr:col>0</xdr:col>
                    <xdr:colOff>400050</xdr:colOff>
                    <xdr:row>3</xdr:row>
                    <xdr:rowOff>47625</xdr:rowOff>
                  </from>
                  <to>
                    <xdr:col>0</xdr:col>
                    <xdr:colOff>1533525</xdr:colOff>
                    <xdr:row>6</xdr:row>
                    <xdr:rowOff>104775</xdr:rowOff>
                  </to>
                </anchor>
              </controlPr>
            </control>
          </mc:Choice>
        </mc:AlternateContent>
        <mc:AlternateContent xmlns:mc="http://schemas.openxmlformats.org/markup-compatibility/2006">
          <mc:Choice Requires="x14">
            <control shapeId="13322" r:id="rId5" name="Button 10">
              <controlPr defaultSize="0" print="0" autoFill="0" autoPict="0" macro="[0]!SaveFile">
                <anchor moveWithCells="1" sizeWithCells="1">
                  <from>
                    <xdr:col>5</xdr:col>
                    <xdr:colOff>342900</xdr:colOff>
                    <xdr:row>3</xdr:row>
                    <xdr:rowOff>123825</xdr:rowOff>
                  </from>
                  <to>
                    <xdr:col>6</xdr:col>
                    <xdr:colOff>133350</xdr:colOff>
                    <xdr:row>5</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Y1902"/>
  <sheetViews>
    <sheetView showGridLines="0" workbookViewId="0">
      <selection activeCell="A7" sqref="A7"/>
    </sheetView>
  </sheetViews>
  <sheetFormatPr defaultColWidth="38.5703125" defaultRowHeight="12.75" x14ac:dyDescent="0.2"/>
  <cols>
    <col min="1" max="2" width="12" style="555" customWidth="1"/>
    <col min="3" max="3" width="12.85546875" style="556" customWidth="1"/>
    <col min="4" max="4" width="10.28515625" style="563" customWidth="1"/>
    <col min="5" max="5" width="14.140625" style="564" customWidth="1"/>
    <col min="6" max="7" width="12.85546875" style="565" customWidth="1"/>
    <col min="8" max="8" width="8.7109375" style="566" customWidth="1"/>
    <col min="9" max="12" width="11.7109375" style="565" customWidth="1"/>
    <col min="13" max="13" width="11.7109375" style="567" customWidth="1"/>
    <col min="14" max="19" width="11.7109375" style="565" customWidth="1"/>
    <col min="20" max="20" width="16.28515625" style="562" customWidth="1"/>
    <col min="21" max="21" width="10.42578125" style="562" customWidth="1"/>
    <col min="22" max="22" width="10.85546875" style="562" customWidth="1"/>
    <col min="23" max="23" width="10.28515625" style="562" customWidth="1"/>
    <col min="24" max="24" width="14.28515625" style="562" customWidth="1"/>
    <col min="25" max="25" width="13" style="562" customWidth="1"/>
    <col min="26" max="16384" width="38.5703125" style="562"/>
  </cols>
  <sheetData>
    <row r="1" spans="1:25" ht="12.75" customHeight="1" x14ac:dyDescent="0.2">
      <c r="C1" s="556" t="s">
        <v>407</v>
      </c>
      <c r="D1" s="557" t="s">
        <v>408</v>
      </c>
      <c r="E1" s="558" t="s">
        <v>409</v>
      </c>
      <c r="F1" s="559" t="s">
        <v>89</v>
      </c>
      <c r="G1" s="559" t="s">
        <v>410</v>
      </c>
      <c r="H1" s="560" t="s">
        <v>411</v>
      </c>
      <c r="I1" s="559" t="s">
        <v>173</v>
      </c>
      <c r="J1" s="559" t="s">
        <v>412</v>
      </c>
      <c r="K1" s="559" t="s">
        <v>175</v>
      </c>
      <c r="L1" s="559" t="s">
        <v>176</v>
      </c>
      <c r="M1" s="559" t="s">
        <v>177</v>
      </c>
      <c r="N1" s="559" t="s">
        <v>353</v>
      </c>
      <c r="O1" s="559" t="s">
        <v>179</v>
      </c>
      <c r="P1" s="559" t="s">
        <v>180</v>
      </c>
      <c r="Q1" s="559" t="s">
        <v>413</v>
      </c>
      <c r="R1" s="559" t="s">
        <v>182</v>
      </c>
      <c r="S1" s="559" t="s">
        <v>414</v>
      </c>
      <c r="T1" s="561" t="s">
        <v>415</v>
      </c>
      <c r="U1" s="561" t="s">
        <v>416</v>
      </c>
      <c r="V1" s="561" t="s">
        <v>417</v>
      </c>
      <c r="W1" s="561" t="s">
        <v>418</v>
      </c>
      <c r="X1" s="561" t="s">
        <v>419</v>
      </c>
      <c r="Y1" s="561" t="s">
        <v>420</v>
      </c>
    </row>
    <row r="2" spans="1:25" ht="12.75" customHeight="1" x14ac:dyDescent="0.2">
      <c r="C2" s="556">
        <v>796923</v>
      </c>
      <c r="D2" s="563" t="s">
        <v>421</v>
      </c>
      <c r="E2" s="564" t="s">
        <v>422</v>
      </c>
      <c r="F2" s="565">
        <v>-7364200.5910999998</v>
      </c>
      <c r="G2" s="565">
        <v>-2903155.6274999999</v>
      </c>
      <c r="H2" s="566">
        <v>2142.0518427799998</v>
      </c>
      <c r="I2" s="565">
        <v>18230.537899999999</v>
      </c>
      <c r="J2" s="565">
        <v>176392</v>
      </c>
      <c r="K2" s="565">
        <v>0</v>
      </c>
      <c r="L2" s="565">
        <v>0</v>
      </c>
      <c r="M2" s="567">
        <v>0</v>
      </c>
      <c r="N2" s="565">
        <v>1631.3878</v>
      </c>
      <c r="O2" s="565">
        <v>-1503.1632999999999</v>
      </c>
      <c r="P2" s="565">
        <v>0</v>
      </c>
      <c r="Q2" s="565">
        <v>4638410.8657999998</v>
      </c>
      <c r="R2" s="565">
        <v>845.67769999999996</v>
      </c>
      <c r="S2" s="565">
        <v>0</v>
      </c>
      <c r="T2" s="562">
        <v>0</v>
      </c>
      <c r="U2" s="562">
        <v>-9958</v>
      </c>
      <c r="V2" s="562">
        <v>186323</v>
      </c>
      <c r="W2" s="562">
        <v>0</v>
      </c>
      <c r="X2" s="562">
        <v>-18203</v>
      </c>
      <c r="Y2" s="562">
        <v>0</v>
      </c>
    </row>
    <row r="3" spans="1:25" ht="12.75" customHeight="1" x14ac:dyDescent="0.2">
      <c r="A3" s="568" t="s">
        <v>423</v>
      </c>
      <c r="B3" s="569"/>
      <c r="C3" s="556">
        <v>796923</v>
      </c>
      <c r="D3" s="563" t="s">
        <v>421</v>
      </c>
      <c r="E3" s="564" t="s">
        <v>424</v>
      </c>
      <c r="F3" s="565">
        <v>1768695.1662000001</v>
      </c>
      <c r="G3" s="565">
        <v>1451140.3422000001</v>
      </c>
      <c r="H3" s="566">
        <v>0</v>
      </c>
      <c r="I3" s="565">
        <v>0</v>
      </c>
      <c r="J3" s="565">
        <v>0</v>
      </c>
      <c r="K3" s="565">
        <v>0</v>
      </c>
      <c r="L3" s="565">
        <v>0</v>
      </c>
      <c r="M3" s="567">
        <v>0</v>
      </c>
      <c r="N3" s="565">
        <v>0</v>
      </c>
      <c r="O3" s="565">
        <v>54.823999999999998</v>
      </c>
      <c r="P3" s="565">
        <v>0</v>
      </c>
      <c r="Q3" s="565">
        <v>-317500</v>
      </c>
      <c r="R3" s="565">
        <v>0</v>
      </c>
      <c r="S3" s="565">
        <v>0</v>
      </c>
      <c r="T3" s="562">
        <v>0</v>
      </c>
      <c r="U3" s="562">
        <v>0</v>
      </c>
      <c r="V3" s="562">
        <v>0</v>
      </c>
      <c r="W3" s="562">
        <v>0</v>
      </c>
      <c r="X3" s="562">
        <v>0</v>
      </c>
      <c r="Y3" s="562">
        <v>0</v>
      </c>
    </row>
    <row r="4" spans="1:25" ht="12.75" customHeight="1" x14ac:dyDescent="0.2">
      <c r="A4" s="570" t="s">
        <v>425</v>
      </c>
      <c r="B4" s="571"/>
      <c r="C4" s="556">
        <v>796923</v>
      </c>
      <c r="D4" s="563" t="s">
        <v>421</v>
      </c>
      <c r="E4" s="564" t="s">
        <v>426</v>
      </c>
      <c r="F4" s="565">
        <v>0</v>
      </c>
      <c r="G4" s="565">
        <v>0</v>
      </c>
      <c r="H4" s="566">
        <v>0</v>
      </c>
      <c r="I4" s="565">
        <v>0</v>
      </c>
      <c r="J4" s="565">
        <v>0</v>
      </c>
      <c r="K4" s="565">
        <v>0</v>
      </c>
      <c r="L4" s="565">
        <v>0</v>
      </c>
      <c r="M4" s="567">
        <v>0</v>
      </c>
      <c r="N4" s="565">
        <v>0</v>
      </c>
      <c r="O4" s="565">
        <v>0</v>
      </c>
      <c r="P4" s="565">
        <v>0</v>
      </c>
      <c r="Q4" s="565">
        <v>0</v>
      </c>
      <c r="R4" s="565">
        <v>0</v>
      </c>
      <c r="S4" s="565">
        <v>0</v>
      </c>
      <c r="T4" s="562">
        <v>0</v>
      </c>
      <c r="U4" s="562">
        <v>0</v>
      </c>
      <c r="V4" s="562">
        <v>0</v>
      </c>
      <c r="W4" s="562">
        <v>0</v>
      </c>
      <c r="X4" s="562">
        <v>0</v>
      </c>
      <c r="Y4" s="562">
        <v>0</v>
      </c>
    </row>
    <row r="5" spans="1:25" ht="12.75" customHeight="1" x14ac:dyDescent="0.2">
      <c r="A5" s="572" t="s">
        <v>214</v>
      </c>
      <c r="B5" s="573">
        <f>Input!A3</f>
        <v>36677</v>
      </c>
      <c r="C5" s="556">
        <v>796923</v>
      </c>
      <c r="D5" s="563" t="s">
        <v>421</v>
      </c>
      <c r="E5" s="564" t="s">
        <v>194</v>
      </c>
      <c r="F5" s="565">
        <v>0</v>
      </c>
      <c r="G5" s="565">
        <v>0</v>
      </c>
      <c r="H5" s="566">
        <v>0</v>
      </c>
      <c r="I5" s="565">
        <v>0</v>
      </c>
      <c r="J5" s="565">
        <v>0</v>
      </c>
      <c r="K5" s="565">
        <v>0</v>
      </c>
      <c r="L5" s="565">
        <v>0</v>
      </c>
      <c r="M5" s="567">
        <v>0</v>
      </c>
      <c r="N5" s="565">
        <v>0</v>
      </c>
      <c r="O5" s="565">
        <v>0</v>
      </c>
      <c r="P5" s="565">
        <v>0</v>
      </c>
      <c r="Q5" s="565">
        <v>0</v>
      </c>
      <c r="R5" s="565">
        <v>0</v>
      </c>
      <c r="S5" s="565">
        <v>0</v>
      </c>
      <c r="T5" s="562">
        <v>0</v>
      </c>
      <c r="U5" s="562">
        <v>0</v>
      </c>
      <c r="V5" s="562">
        <v>0</v>
      </c>
      <c r="W5" s="562">
        <v>0</v>
      </c>
      <c r="X5" s="562">
        <v>0</v>
      </c>
      <c r="Y5" s="562">
        <v>0</v>
      </c>
    </row>
    <row r="6" spans="1:25" ht="12.75" customHeight="1" x14ac:dyDescent="0.2">
      <c r="A6" s="574" t="s">
        <v>427</v>
      </c>
      <c r="B6" s="575">
        <f>Input!B4</f>
        <v>796923</v>
      </c>
      <c r="C6" s="556">
        <v>796923</v>
      </c>
      <c r="D6" s="563" t="s">
        <v>421</v>
      </c>
      <c r="E6" s="564" t="s">
        <v>428</v>
      </c>
      <c r="F6" s="565">
        <v>4320910.8657999998</v>
      </c>
      <c r="G6" s="565">
        <v>0</v>
      </c>
      <c r="H6" s="566">
        <v>0</v>
      </c>
      <c r="I6" s="565">
        <v>0</v>
      </c>
      <c r="J6" s="565">
        <v>0</v>
      </c>
      <c r="K6" s="565">
        <v>0</v>
      </c>
      <c r="L6" s="565">
        <v>0</v>
      </c>
      <c r="M6" s="567">
        <v>0</v>
      </c>
      <c r="N6" s="565">
        <v>0</v>
      </c>
      <c r="O6" s="565">
        <v>0</v>
      </c>
      <c r="P6" s="565">
        <v>0</v>
      </c>
      <c r="Q6" s="565">
        <v>0</v>
      </c>
      <c r="R6" s="565">
        <v>0</v>
      </c>
      <c r="S6" s="565">
        <v>0</v>
      </c>
      <c r="T6" s="562">
        <v>0</v>
      </c>
      <c r="U6" s="562">
        <v>0</v>
      </c>
      <c r="V6" s="562">
        <v>0</v>
      </c>
      <c r="W6" s="562">
        <v>0</v>
      </c>
      <c r="X6" s="562">
        <v>0</v>
      </c>
      <c r="Y6" s="562">
        <v>0</v>
      </c>
    </row>
    <row r="7" spans="1:25" ht="12.75" customHeight="1" x14ac:dyDescent="0.2">
      <c r="A7" s="576"/>
      <c r="B7" s="575">
        <f>Input!C4</f>
        <v>800149</v>
      </c>
      <c r="C7" s="556">
        <v>796924</v>
      </c>
      <c r="D7" s="563" t="s">
        <v>421</v>
      </c>
      <c r="E7" s="564" t="s">
        <v>422</v>
      </c>
      <c r="F7" s="577">
        <v>483406</v>
      </c>
      <c r="G7" s="577">
        <v>484638.57549999998</v>
      </c>
      <c r="H7" s="566">
        <v>5058.1735522899999</v>
      </c>
      <c r="I7" s="578">
        <v>2325.6632</v>
      </c>
      <c r="J7" s="577">
        <v>2326</v>
      </c>
      <c r="K7" s="577">
        <v>0</v>
      </c>
      <c r="L7" s="577">
        <v>0</v>
      </c>
      <c r="M7" s="577">
        <v>0</v>
      </c>
      <c r="N7" s="577">
        <v>1341.6498999999999</v>
      </c>
      <c r="O7" s="577">
        <v>97.559600000000003</v>
      </c>
      <c r="P7" s="577">
        <v>0</v>
      </c>
      <c r="Q7" s="577">
        <v>4997</v>
      </c>
      <c r="R7" s="577">
        <v>-0.83789999999999998</v>
      </c>
      <c r="S7" s="577">
        <v>0</v>
      </c>
      <c r="T7" s="562">
        <v>0</v>
      </c>
      <c r="U7" s="562">
        <v>0</v>
      </c>
      <c r="V7" s="562">
        <v>0</v>
      </c>
      <c r="W7" s="562">
        <v>0</v>
      </c>
      <c r="X7" s="562">
        <v>0</v>
      </c>
      <c r="Y7" s="562">
        <v>0</v>
      </c>
    </row>
    <row r="8" spans="1:25" x14ac:dyDescent="0.2">
      <c r="A8" s="579"/>
      <c r="B8" s="580">
        <f>Input!D4</f>
        <v>796925</v>
      </c>
      <c r="C8" s="556">
        <v>796924</v>
      </c>
      <c r="D8" s="563" t="s">
        <v>421</v>
      </c>
      <c r="E8" s="564" t="s">
        <v>424</v>
      </c>
      <c r="F8" s="577">
        <v>0</v>
      </c>
      <c r="G8" s="577">
        <v>0</v>
      </c>
      <c r="H8" s="566">
        <v>0</v>
      </c>
      <c r="I8" s="577">
        <v>0</v>
      </c>
      <c r="J8" s="577">
        <v>0</v>
      </c>
      <c r="K8" s="577">
        <v>0</v>
      </c>
      <c r="L8" s="577">
        <v>0</v>
      </c>
      <c r="M8" s="577">
        <v>0</v>
      </c>
      <c r="N8" s="577">
        <v>0</v>
      </c>
      <c r="O8" s="577">
        <v>0</v>
      </c>
      <c r="P8" s="577">
        <v>0</v>
      </c>
      <c r="Q8" s="577">
        <v>0</v>
      </c>
      <c r="R8" s="577">
        <v>0</v>
      </c>
      <c r="S8" s="577">
        <v>0</v>
      </c>
      <c r="T8" s="562">
        <v>0</v>
      </c>
      <c r="U8" s="562">
        <v>0</v>
      </c>
      <c r="V8" s="562">
        <v>0</v>
      </c>
      <c r="W8" s="562">
        <v>0</v>
      </c>
      <c r="X8" s="562">
        <v>0</v>
      </c>
      <c r="Y8" s="562">
        <v>0</v>
      </c>
    </row>
    <row r="9" spans="1:25" x14ac:dyDescent="0.2">
      <c r="B9" s="581"/>
      <c r="C9" s="556">
        <v>796924</v>
      </c>
      <c r="D9" s="563" t="s">
        <v>421</v>
      </c>
      <c r="E9" s="564" t="s">
        <v>426</v>
      </c>
      <c r="F9" s="577">
        <v>0</v>
      </c>
      <c r="G9" s="577">
        <v>0</v>
      </c>
      <c r="H9" s="566">
        <v>0</v>
      </c>
      <c r="I9" s="577">
        <v>0</v>
      </c>
      <c r="J9" s="577">
        <v>0</v>
      </c>
      <c r="K9" s="577">
        <v>0</v>
      </c>
      <c r="L9" s="577">
        <v>0</v>
      </c>
      <c r="M9" s="577">
        <v>0</v>
      </c>
      <c r="N9" s="577">
        <v>0</v>
      </c>
      <c r="O9" s="577">
        <v>0</v>
      </c>
      <c r="P9" s="577">
        <v>0</v>
      </c>
      <c r="Q9" s="577">
        <v>0</v>
      </c>
      <c r="R9" s="577">
        <v>0</v>
      </c>
      <c r="S9" s="577">
        <v>0</v>
      </c>
      <c r="T9" s="562">
        <v>0</v>
      </c>
      <c r="U9" s="562">
        <v>0</v>
      </c>
      <c r="V9" s="562">
        <v>0</v>
      </c>
      <c r="W9" s="562">
        <v>0</v>
      </c>
      <c r="X9" s="562">
        <v>0</v>
      </c>
      <c r="Y9" s="562">
        <v>0</v>
      </c>
    </row>
    <row r="10" spans="1:25" x14ac:dyDescent="0.2">
      <c r="B10" s="581"/>
      <c r="C10" s="556">
        <v>796924</v>
      </c>
      <c r="D10" s="563" t="s">
        <v>421</v>
      </c>
      <c r="E10" s="564" t="s">
        <v>194</v>
      </c>
      <c r="F10" s="577">
        <v>0</v>
      </c>
      <c r="G10" s="577">
        <v>0</v>
      </c>
      <c r="H10" s="577">
        <v>0</v>
      </c>
      <c r="I10" s="577">
        <v>0</v>
      </c>
      <c r="J10" s="577">
        <v>0</v>
      </c>
      <c r="K10" s="577">
        <v>0</v>
      </c>
      <c r="L10" s="577">
        <v>0</v>
      </c>
      <c r="M10" s="577">
        <v>0</v>
      </c>
      <c r="N10" s="577">
        <v>0</v>
      </c>
      <c r="O10" s="577">
        <v>0</v>
      </c>
      <c r="P10" s="577">
        <v>0</v>
      </c>
      <c r="Q10" s="577">
        <v>0</v>
      </c>
      <c r="R10" s="577">
        <v>0</v>
      </c>
      <c r="S10" s="577">
        <v>0</v>
      </c>
      <c r="T10" s="562">
        <v>0</v>
      </c>
      <c r="U10" s="562">
        <v>0</v>
      </c>
      <c r="V10" s="562">
        <v>0</v>
      </c>
      <c r="W10" s="562">
        <v>0</v>
      </c>
      <c r="X10" s="562">
        <v>0</v>
      </c>
      <c r="Y10" s="562">
        <v>0</v>
      </c>
    </row>
    <row r="11" spans="1:25" x14ac:dyDescent="0.2">
      <c r="B11" s="581"/>
      <c r="C11" s="556">
        <v>796924</v>
      </c>
      <c r="D11" s="563" t="s">
        <v>421</v>
      </c>
      <c r="E11" s="582" t="s">
        <v>428</v>
      </c>
      <c r="F11" s="577">
        <v>0</v>
      </c>
      <c r="G11" s="577">
        <v>0</v>
      </c>
      <c r="H11" s="577">
        <v>0</v>
      </c>
      <c r="I11" s="577">
        <v>0</v>
      </c>
      <c r="J11" s="577">
        <v>0</v>
      </c>
      <c r="K11" s="577">
        <v>0</v>
      </c>
      <c r="L11" s="577">
        <v>0</v>
      </c>
      <c r="M11" s="577">
        <v>0</v>
      </c>
      <c r="N11" s="577">
        <v>0</v>
      </c>
      <c r="O11" s="577">
        <v>0</v>
      </c>
      <c r="P11" s="577">
        <v>0</v>
      </c>
      <c r="Q11" s="577">
        <v>0</v>
      </c>
      <c r="R11" s="577">
        <v>0</v>
      </c>
      <c r="S11" s="577">
        <v>0</v>
      </c>
      <c r="T11" s="562">
        <v>0</v>
      </c>
      <c r="U11" s="562">
        <v>0</v>
      </c>
      <c r="V11" s="562">
        <v>0</v>
      </c>
      <c r="W11" s="562">
        <v>0</v>
      </c>
      <c r="X11" s="562">
        <v>0</v>
      </c>
      <c r="Y11" s="562">
        <v>0</v>
      </c>
    </row>
    <row r="12" spans="1:25" x14ac:dyDescent="0.2">
      <c r="B12" s="581"/>
      <c r="C12" s="556">
        <v>796925</v>
      </c>
      <c r="D12" s="563" t="s">
        <v>421</v>
      </c>
      <c r="E12" s="564" t="s">
        <v>422</v>
      </c>
      <c r="F12" s="577">
        <v>20657.261200000001</v>
      </c>
      <c r="G12" s="577">
        <v>1118891.7305999999</v>
      </c>
      <c r="H12" s="577">
        <v>187.54941341</v>
      </c>
      <c r="I12" s="577">
        <v>6088.9309000000003</v>
      </c>
      <c r="J12" s="577">
        <v>-22276.453699999998</v>
      </c>
      <c r="K12" s="577">
        <v>0</v>
      </c>
      <c r="L12" s="577">
        <v>0</v>
      </c>
      <c r="M12" s="577">
        <v>0</v>
      </c>
      <c r="N12" s="577">
        <v>0</v>
      </c>
      <c r="O12" s="577">
        <v>6.7384000000000004</v>
      </c>
      <c r="P12" s="577">
        <v>0</v>
      </c>
      <c r="Q12" s="577">
        <v>1082049.5815000001</v>
      </c>
      <c r="R12" s="577">
        <v>-4.1035000000000004</v>
      </c>
      <c r="S12" s="577">
        <v>0</v>
      </c>
      <c r="T12" s="562">
        <v>0</v>
      </c>
      <c r="U12" s="562">
        <v>0</v>
      </c>
      <c r="V12" s="562">
        <v>0</v>
      </c>
      <c r="W12" s="562">
        <v>0</v>
      </c>
      <c r="X12" s="562">
        <v>0</v>
      </c>
      <c r="Y12" s="562">
        <v>0</v>
      </c>
    </row>
    <row r="13" spans="1:25" x14ac:dyDescent="0.2">
      <c r="B13" s="581"/>
      <c r="C13" s="556">
        <v>796925</v>
      </c>
      <c r="D13" s="563" t="s">
        <v>421</v>
      </c>
      <c r="E13" s="564" t="s">
        <v>424</v>
      </c>
      <c r="F13" s="577">
        <v>0</v>
      </c>
      <c r="G13" s="577">
        <v>0</v>
      </c>
      <c r="H13" s="566">
        <v>0</v>
      </c>
      <c r="I13" s="577">
        <v>0</v>
      </c>
      <c r="J13" s="577">
        <v>0</v>
      </c>
      <c r="K13" s="577">
        <v>0</v>
      </c>
      <c r="L13" s="577">
        <v>0</v>
      </c>
      <c r="M13" s="577">
        <v>0</v>
      </c>
      <c r="N13" s="577">
        <v>0</v>
      </c>
      <c r="O13" s="577">
        <v>0</v>
      </c>
      <c r="P13" s="577">
        <v>0</v>
      </c>
      <c r="Q13" s="577">
        <v>0</v>
      </c>
      <c r="R13" s="577">
        <v>0</v>
      </c>
      <c r="S13" s="577">
        <v>0</v>
      </c>
      <c r="T13" s="562">
        <v>0</v>
      </c>
      <c r="U13" s="562">
        <v>0</v>
      </c>
      <c r="V13" s="562">
        <v>0</v>
      </c>
      <c r="W13" s="562">
        <v>0</v>
      </c>
      <c r="X13" s="562">
        <v>0</v>
      </c>
      <c r="Y13" s="562">
        <v>0</v>
      </c>
    </row>
    <row r="14" spans="1:25" x14ac:dyDescent="0.2">
      <c r="B14" s="581"/>
      <c r="C14" s="556">
        <v>796925</v>
      </c>
      <c r="D14" s="563" t="s">
        <v>421</v>
      </c>
      <c r="E14" s="564" t="s">
        <v>426</v>
      </c>
      <c r="F14" s="577">
        <v>0</v>
      </c>
      <c r="G14" s="577">
        <v>0</v>
      </c>
      <c r="H14" s="577">
        <v>0</v>
      </c>
      <c r="I14" s="577">
        <v>0</v>
      </c>
      <c r="J14" s="577">
        <v>0</v>
      </c>
      <c r="K14" s="577">
        <v>0</v>
      </c>
      <c r="L14" s="577">
        <v>0</v>
      </c>
      <c r="M14" s="577">
        <v>0</v>
      </c>
      <c r="N14" s="577">
        <v>0</v>
      </c>
      <c r="O14" s="577">
        <v>0</v>
      </c>
      <c r="P14" s="577">
        <v>0</v>
      </c>
      <c r="Q14" s="577">
        <v>0</v>
      </c>
      <c r="R14" s="577">
        <v>0</v>
      </c>
      <c r="S14" s="577">
        <v>0</v>
      </c>
      <c r="T14" s="562">
        <v>0</v>
      </c>
      <c r="U14" s="562">
        <v>0</v>
      </c>
      <c r="V14" s="562">
        <v>0</v>
      </c>
      <c r="W14" s="562">
        <v>0</v>
      </c>
      <c r="X14" s="562">
        <v>0</v>
      </c>
      <c r="Y14" s="562">
        <v>0</v>
      </c>
    </row>
    <row r="15" spans="1:25" x14ac:dyDescent="0.2">
      <c r="B15" s="581"/>
      <c r="C15" s="556">
        <v>796925</v>
      </c>
      <c r="D15" s="563" t="s">
        <v>421</v>
      </c>
      <c r="E15" s="564" t="s">
        <v>194</v>
      </c>
      <c r="F15" s="577">
        <v>0</v>
      </c>
      <c r="G15" s="577">
        <v>0</v>
      </c>
      <c r="H15" s="577">
        <v>0</v>
      </c>
      <c r="I15" s="577">
        <v>0</v>
      </c>
      <c r="J15" s="577">
        <v>0</v>
      </c>
      <c r="K15" s="577">
        <v>0</v>
      </c>
      <c r="L15" s="577">
        <v>0</v>
      </c>
      <c r="M15" s="577">
        <v>0</v>
      </c>
      <c r="N15" s="577">
        <v>0</v>
      </c>
      <c r="O15" s="577">
        <v>0</v>
      </c>
      <c r="P15" s="577">
        <v>0</v>
      </c>
      <c r="Q15" s="577">
        <v>0</v>
      </c>
      <c r="R15" s="577">
        <v>0</v>
      </c>
      <c r="S15" s="577">
        <v>0</v>
      </c>
      <c r="T15" s="562">
        <v>0</v>
      </c>
      <c r="U15" s="562">
        <v>0</v>
      </c>
      <c r="V15" s="562">
        <v>0</v>
      </c>
      <c r="W15" s="562">
        <v>0</v>
      </c>
      <c r="X15" s="562">
        <v>0</v>
      </c>
      <c r="Y15" s="562">
        <v>0</v>
      </c>
    </row>
    <row r="16" spans="1:25" x14ac:dyDescent="0.2">
      <c r="B16" s="581"/>
      <c r="C16" s="556">
        <v>796925</v>
      </c>
      <c r="D16" s="563" t="s">
        <v>421</v>
      </c>
      <c r="E16" s="564" t="s">
        <v>428</v>
      </c>
      <c r="F16" s="565">
        <v>1082049.5815000001</v>
      </c>
      <c r="G16" s="565">
        <v>0</v>
      </c>
      <c r="H16" s="566">
        <v>0</v>
      </c>
      <c r="I16" s="565">
        <v>0</v>
      </c>
      <c r="J16" s="565">
        <v>0</v>
      </c>
      <c r="K16" s="565">
        <v>0</v>
      </c>
      <c r="L16" s="565">
        <v>0</v>
      </c>
      <c r="M16" s="567">
        <v>0</v>
      </c>
      <c r="N16" s="565">
        <v>0</v>
      </c>
      <c r="O16" s="565">
        <v>0</v>
      </c>
      <c r="P16" s="565">
        <v>0</v>
      </c>
      <c r="Q16" s="565">
        <v>0</v>
      </c>
      <c r="R16" s="565">
        <v>0</v>
      </c>
      <c r="S16" s="565">
        <v>0</v>
      </c>
      <c r="T16" s="562">
        <v>0</v>
      </c>
      <c r="U16" s="562">
        <v>0</v>
      </c>
      <c r="V16" s="562">
        <v>0</v>
      </c>
      <c r="W16" s="562">
        <v>0</v>
      </c>
      <c r="X16" s="562">
        <v>0</v>
      </c>
      <c r="Y16" s="562">
        <v>0</v>
      </c>
    </row>
    <row r="17" spans="1:19" ht="12" customHeight="1" x14ac:dyDescent="0.2">
      <c r="A17" s="577"/>
      <c r="B17" s="581"/>
      <c r="F17" s="577"/>
      <c r="G17" s="577"/>
      <c r="I17" s="578"/>
      <c r="J17" s="577"/>
      <c r="K17" s="577"/>
      <c r="L17" s="577"/>
      <c r="M17" s="577"/>
      <c r="N17" s="577"/>
      <c r="O17" s="577"/>
      <c r="P17" s="577"/>
      <c r="Q17" s="577"/>
      <c r="R17" s="577"/>
      <c r="S17" s="577"/>
    </row>
    <row r="18" spans="1:19" ht="12.75" customHeight="1" x14ac:dyDescent="0.2">
      <c r="B18" s="581"/>
      <c r="F18" s="577"/>
      <c r="G18" s="577"/>
      <c r="I18" s="577"/>
      <c r="J18" s="577"/>
      <c r="K18" s="577"/>
      <c r="L18" s="577"/>
      <c r="M18" s="577"/>
      <c r="N18" s="577"/>
      <c r="O18" s="577"/>
      <c r="P18" s="577"/>
      <c r="Q18" s="577"/>
      <c r="R18" s="577"/>
      <c r="S18" s="577"/>
    </row>
    <row r="19" spans="1:19" ht="13.5" customHeight="1" x14ac:dyDescent="0.2">
      <c r="B19" s="581"/>
      <c r="F19" s="577"/>
      <c r="G19" s="577"/>
      <c r="I19" s="577"/>
      <c r="J19" s="577"/>
      <c r="K19" s="577"/>
      <c r="L19" s="577"/>
      <c r="M19" s="577"/>
      <c r="N19" s="577"/>
      <c r="O19" s="577"/>
      <c r="P19" s="577"/>
      <c r="Q19" s="577"/>
      <c r="R19" s="577"/>
      <c r="S19" s="577"/>
    </row>
    <row r="20" spans="1:19" ht="13.5" customHeight="1" x14ac:dyDescent="0.2">
      <c r="B20" s="581"/>
      <c r="F20" s="577"/>
      <c r="G20" s="577"/>
      <c r="H20" s="577"/>
      <c r="I20" s="577"/>
      <c r="J20" s="577"/>
      <c r="K20" s="577"/>
      <c r="L20" s="577"/>
      <c r="M20" s="577"/>
      <c r="N20" s="577"/>
      <c r="O20" s="577"/>
      <c r="P20" s="577"/>
      <c r="Q20" s="577"/>
      <c r="R20" s="577"/>
      <c r="S20" s="577"/>
    </row>
    <row r="21" spans="1:19" ht="11.25" customHeight="1" x14ac:dyDescent="0.2">
      <c r="B21" s="581"/>
      <c r="F21" s="577"/>
      <c r="G21" s="577"/>
      <c r="H21" s="577"/>
      <c r="I21" s="577"/>
      <c r="J21" s="577"/>
      <c r="K21" s="577"/>
      <c r="L21" s="577"/>
      <c r="M21" s="577"/>
      <c r="N21" s="577"/>
      <c r="O21" s="577"/>
      <c r="P21" s="577"/>
      <c r="Q21" s="577"/>
      <c r="R21" s="577"/>
      <c r="S21" s="577"/>
    </row>
    <row r="22" spans="1:19" x14ac:dyDescent="0.2">
      <c r="B22" s="581"/>
      <c r="F22" s="583"/>
      <c r="G22" s="577"/>
      <c r="I22" s="577"/>
      <c r="J22" s="577"/>
      <c r="K22" s="577"/>
      <c r="L22" s="577"/>
      <c r="M22" s="577"/>
      <c r="N22" s="577"/>
      <c r="O22" s="577"/>
      <c r="P22" s="577"/>
      <c r="Q22" s="577"/>
      <c r="R22" s="578"/>
      <c r="S22" s="577"/>
    </row>
    <row r="23" spans="1:19" x14ac:dyDescent="0.2">
      <c r="B23" s="581"/>
      <c r="F23" s="577"/>
      <c r="G23" s="577"/>
      <c r="I23" s="577"/>
      <c r="J23" s="577"/>
      <c r="K23" s="577"/>
      <c r="L23" s="577"/>
      <c r="M23" s="577"/>
      <c r="N23" s="577"/>
      <c r="O23" s="577"/>
      <c r="P23" s="577"/>
      <c r="Q23" s="577"/>
      <c r="R23" s="577"/>
      <c r="S23" s="577"/>
    </row>
    <row r="24" spans="1:19" x14ac:dyDescent="0.2">
      <c r="B24" s="581"/>
      <c r="F24" s="577"/>
      <c r="G24" s="577"/>
      <c r="H24" s="577"/>
      <c r="I24" s="577"/>
      <c r="J24" s="577"/>
      <c r="K24" s="577"/>
      <c r="L24" s="577"/>
      <c r="M24" s="577"/>
      <c r="N24" s="577"/>
      <c r="O24" s="577"/>
      <c r="P24" s="577"/>
      <c r="Q24" s="577"/>
      <c r="R24" s="577"/>
      <c r="S24" s="577"/>
    </row>
    <row r="25" spans="1:19" x14ac:dyDescent="0.2">
      <c r="B25" s="581"/>
      <c r="F25" s="577"/>
      <c r="G25" s="577"/>
      <c r="H25" s="577"/>
      <c r="I25" s="577"/>
      <c r="J25" s="577"/>
      <c r="K25" s="577"/>
      <c r="L25" s="577"/>
      <c r="M25" s="577"/>
      <c r="N25" s="577"/>
      <c r="O25" s="577"/>
      <c r="P25" s="577"/>
      <c r="Q25" s="577"/>
      <c r="R25" s="577"/>
      <c r="S25" s="577"/>
    </row>
    <row r="26" spans="1:19" x14ac:dyDescent="0.2">
      <c r="B26" s="581"/>
    </row>
    <row r="27" spans="1:19" x14ac:dyDescent="0.2">
      <c r="B27" s="581"/>
    </row>
    <row r="28" spans="1:19" x14ac:dyDescent="0.2">
      <c r="B28" s="581"/>
    </row>
    <row r="29" spans="1:19" x14ac:dyDescent="0.2">
      <c r="B29" s="581"/>
    </row>
    <row r="30" spans="1:19" x14ac:dyDescent="0.2">
      <c r="B30" s="581"/>
    </row>
    <row r="31" spans="1:19" x14ac:dyDescent="0.2">
      <c r="B31" s="581"/>
    </row>
    <row r="32" spans="1:19" x14ac:dyDescent="0.2">
      <c r="B32" s="581"/>
    </row>
    <row r="33" spans="2:2" x14ac:dyDescent="0.2">
      <c r="B33" s="581"/>
    </row>
    <row r="34" spans="2:2" x14ac:dyDescent="0.2">
      <c r="B34" s="581"/>
    </row>
    <row r="35" spans="2:2" x14ac:dyDescent="0.2">
      <c r="B35" s="581"/>
    </row>
    <row r="36" spans="2:2" x14ac:dyDescent="0.2">
      <c r="B36" s="581"/>
    </row>
    <row r="37" spans="2:2" x14ac:dyDescent="0.2">
      <c r="B37" s="581"/>
    </row>
    <row r="38" spans="2:2" x14ac:dyDescent="0.2">
      <c r="B38" s="581"/>
    </row>
    <row r="39" spans="2:2" x14ac:dyDescent="0.2">
      <c r="B39" s="581"/>
    </row>
    <row r="40" spans="2:2" x14ac:dyDescent="0.2">
      <c r="B40" s="581"/>
    </row>
    <row r="41" spans="2:2" x14ac:dyDescent="0.2">
      <c r="B41" s="581"/>
    </row>
    <row r="42" spans="2:2" x14ac:dyDescent="0.2">
      <c r="B42" s="581"/>
    </row>
    <row r="43" spans="2:2" x14ac:dyDescent="0.2">
      <c r="B43" s="581"/>
    </row>
    <row r="44" spans="2:2" x14ac:dyDescent="0.2">
      <c r="B44" s="581"/>
    </row>
    <row r="52" spans="6:6" x14ac:dyDescent="0.2">
      <c r="F52" s="584"/>
    </row>
    <row r="320" spans="1:1" x14ac:dyDescent="0.2">
      <c r="A320" s="585"/>
    </row>
    <row r="323" spans="1:19" customFormat="1" x14ac:dyDescent="0.2">
      <c r="A323" s="555"/>
      <c r="B323" s="555"/>
      <c r="C323" s="586"/>
      <c r="D323" s="587"/>
      <c r="E323" s="587"/>
      <c r="F323" s="588"/>
      <c r="G323" s="588"/>
      <c r="H323" s="589"/>
      <c r="I323" s="588"/>
      <c r="J323" s="588"/>
      <c r="K323" s="588"/>
      <c r="L323" s="588"/>
      <c r="M323" s="588"/>
      <c r="N323" s="588"/>
      <c r="O323" s="588"/>
      <c r="P323" s="588"/>
      <c r="Q323" s="588"/>
      <c r="R323" s="588"/>
      <c r="S323" s="588"/>
    </row>
    <row r="324" spans="1:19" x14ac:dyDescent="0.2">
      <c r="B324" s="585"/>
    </row>
    <row r="1897" spans="6:19" x14ac:dyDescent="0.2">
      <c r="F1897" s="584"/>
      <c r="G1897" s="584"/>
      <c r="H1897" s="590"/>
      <c r="I1897" s="584"/>
      <c r="J1897" s="584"/>
      <c r="K1897" s="584"/>
      <c r="L1897" s="584"/>
      <c r="M1897" s="591"/>
      <c r="N1897" s="584"/>
      <c r="O1897" s="584"/>
      <c r="P1897" s="584"/>
      <c r="Q1897" s="584"/>
      <c r="R1897" s="584"/>
      <c r="S1897" s="584"/>
    </row>
    <row r="1902" spans="6:19" x14ac:dyDescent="0.2">
      <c r="F1902" s="584"/>
      <c r="G1902" s="584"/>
      <c r="H1902" s="590"/>
      <c r="I1902" s="584"/>
      <c r="J1902" s="584"/>
      <c r="K1902" s="584"/>
      <c r="L1902" s="584"/>
      <c r="M1902" s="591"/>
      <c r="N1902" s="584"/>
      <c r="O1902" s="584"/>
      <c r="P1902" s="584"/>
      <c r="Q1902" s="584"/>
      <c r="R1902" s="584"/>
      <c r="S1902" s="584"/>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utton 1">
              <controlPr defaultSize="0" print="0" autoFill="0" autoPict="0" macro="[0]!RunTopPages">
                <anchor moveWithCells="1" sizeWithCells="1">
                  <from>
                    <xdr:col>0</xdr:col>
                    <xdr:colOff>514350</xdr:colOff>
                    <xdr:row>9</xdr:row>
                    <xdr:rowOff>19050</xdr:rowOff>
                  </from>
                  <to>
                    <xdr:col>1</xdr:col>
                    <xdr:colOff>638175</xdr:colOff>
                    <xdr:row>11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B241"/>
  <sheetViews>
    <sheetView showGridLines="0" zoomScale="75" workbookViewId="0">
      <pane xSplit="2" ySplit="1" topLeftCell="AB26" activePane="bottomRight" state="frozen"/>
      <selection activeCell="AA73" sqref="AA73"/>
      <selection pane="topRight" activeCell="AA73" sqref="AA73"/>
      <selection pane="bottomLeft" activeCell="AA73" sqref="AA73"/>
      <selection pane="bottomRight" activeCell="AG47" sqref="AG47"/>
    </sheetView>
  </sheetViews>
  <sheetFormatPr defaultRowHeight="12.75" x14ac:dyDescent="0.2"/>
  <cols>
    <col min="1" max="1" width="23.85546875" style="13" customWidth="1"/>
    <col min="2" max="2" width="20.710937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-0.45510000258218497</v>
      </c>
      <c r="D1" s="320"/>
      <c r="E1" s="320"/>
      <c r="F1" s="324"/>
      <c r="G1" s="327" t="s">
        <v>347</v>
      </c>
      <c r="H1" s="1"/>
      <c r="I1" s="1"/>
      <c r="J1" s="1"/>
      <c r="K1" s="1"/>
      <c r="L1" s="1"/>
      <c r="M1" s="1"/>
      <c r="N1" s="1"/>
      <c r="O1" s="1"/>
    </row>
    <row r="2" spans="1:37" ht="12.75" customHeight="1" thickBot="1" x14ac:dyDescent="0.3">
      <c r="A2" s="101" t="s">
        <v>72</v>
      </c>
      <c r="D2" s="1"/>
      <c r="E2" s="320"/>
      <c r="F2" s="324"/>
      <c r="G2" s="328"/>
      <c r="H2" s="1"/>
      <c r="I2" s="1"/>
      <c r="J2" s="1"/>
      <c r="K2" s="1"/>
      <c r="L2" s="1"/>
      <c r="M2" s="1"/>
      <c r="N2" s="1"/>
      <c r="O2" s="1"/>
    </row>
    <row r="3" spans="1:37" ht="12.75" customHeight="1" x14ac:dyDescent="0.25">
      <c r="A3" s="259" t="s">
        <v>73</v>
      </c>
      <c r="B3" s="321" t="s">
        <v>343</v>
      </c>
      <c r="C3" s="321" t="s">
        <v>344</v>
      </c>
      <c r="D3" s="329"/>
      <c r="E3" s="320"/>
      <c r="F3" s="325"/>
      <c r="G3" s="1"/>
      <c r="H3" s="1"/>
      <c r="I3" s="1"/>
      <c r="J3" s="1"/>
      <c r="K3" s="1"/>
      <c r="L3" s="1"/>
      <c r="M3" s="42"/>
      <c r="N3" s="1"/>
      <c r="O3" s="1"/>
    </row>
    <row r="4" spans="1:37" ht="12.75" customHeight="1" x14ac:dyDescent="0.25">
      <c r="A4" s="259" t="s">
        <v>74</v>
      </c>
      <c r="B4" s="322">
        <v>36647</v>
      </c>
      <c r="D4" s="1"/>
      <c r="E4" s="320"/>
      <c r="F4" s="325"/>
      <c r="G4" s="1"/>
      <c r="H4" s="1"/>
      <c r="I4" s="1"/>
      <c r="K4" s="1"/>
      <c r="L4" s="1"/>
      <c r="M4" s="1"/>
      <c r="N4" s="1"/>
      <c r="O4" s="1"/>
    </row>
    <row r="5" spans="1:37" ht="12.75" customHeight="1" thickBot="1" x14ac:dyDescent="0.3">
      <c r="A5" s="259" t="s">
        <v>75</v>
      </c>
      <c r="B5" s="258">
        <f>Input!A3</f>
        <v>36677</v>
      </c>
      <c r="C5" s="15"/>
      <c r="D5" s="46"/>
      <c r="E5" s="46"/>
      <c r="J5" s="420"/>
      <c r="V5" s="24"/>
      <c r="W5" s="24"/>
      <c r="X5" s="24"/>
      <c r="Y5" s="24"/>
      <c r="Z5" s="24"/>
      <c r="AA5" s="24"/>
    </row>
    <row r="6" spans="1:37" ht="12.75" customHeight="1" x14ac:dyDescent="0.25">
      <c r="A6" s="259" t="s">
        <v>76</v>
      </c>
      <c r="B6" s="270">
        <f>Input!B4</f>
        <v>796923</v>
      </c>
      <c r="C6" s="15"/>
      <c r="D6" s="46"/>
      <c r="E6" s="46"/>
      <c r="K6" s="123" t="s">
        <v>77</v>
      </c>
      <c r="L6" s="62"/>
      <c r="M6" s="62"/>
      <c r="N6" s="62"/>
      <c r="O6" s="62"/>
      <c r="P6" s="62"/>
      <c r="Q6" s="62"/>
      <c r="R6" s="7"/>
      <c r="S6" s="102" t="s">
        <v>78</v>
      </c>
      <c r="T6" s="102"/>
      <c r="V6" s="123" t="s">
        <v>79</v>
      </c>
      <c r="W6" s="62"/>
      <c r="X6" s="62"/>
      <c r="Y6" s="62"/>
      <c r="Z6" s="62"/>
      <c r="AA6" s="7"/>
    </row>
    <row r="7" spans="1:37" ht="12.75" customHeight="1" x14ac:dyDescent="0.2">
      <c r="K7" s="64"/>
      <c r="L7" s="65" t="s">
        <v>80</v>
      </c>
      <c r="M7" s="65" t="s">
        <v>81</v>
      </c>
      <c r="N7" s="333" t="s">
        <v>82</v>
      </c>
      <c r="O7" s="65"/>
      <c r="P7" s="65" t="s">
        <v>83</v>
      </c>
      <c r="Q7" s="65" t="s">
        <v>83</v>
      </c>
      <c r="R7" s="66" t="s">
        <v>5</v>
      </c>
      <c r="S7" s="103" t="s">
        <v>84</v>
      </c>
      <c r="T7" s="103" t="s">
        <v>85</v>
      </c>
      <c r="V7" s="67" t="s">
        <v>86</v>
      </c>
      <c r="W7" s="24"/>
      <c r="X7" s="24"/>
      <c r="Y7" s="24"/>
      <c r="Z7" s="24"/>
      <c r="AA7" s="68"/>
    </row>
    <row r="8" spans="1:37" ht="12.75" customHeight="1" x14ac:dyDescent="0.2">
      <c r="A8" s="16" t="s">
        <v>87</v>
      </c>
      <c r="D8" s="427" t="s">
        <v>88</v>
      </c>
      <c r="E8" s="427" t="s">
        <v>89</v>
      </c>
      <c r="G8" s="17" t="s">
        <v>90</v>
      </c>
      <c r="H8" s="17"/>
      <c r="K8" s="124" t="s">
        <v>91</v>
      </c>
      <c r="L8" s="24"/>
      <c r="M8" s="24"/>
      <c r="N8" s="24"/>
      <c r="O8" s="24"/>
      <c r="P8" s="24"/>
      <c r="Q8" s="9"/>
      <c r="R8" s="68"/>
      <c r="V8" s="67" t="s">
        <v>92</v>
      </c>
      <c r="W8" s="24"/>
      <c r="X8" s="24"/>
      <c r="Y8" s="24"/>
      <c r="Z8" s="24"/>
      <c r="AA8" s="68"/>
    </row>
    <row r="9" spans="1:37" ht="12.75" customHeight="1" x14ac:dyDescent="0.2">
      <c r="A9" s="13" t="s">
        <v>93</v>
      </c>
      <c r="D9" s="21">
        <f>Input!B52</f>
        <v>-2902366.3884999999</v>
      </c>
      <c r="E9" s="21">
        <f>Input!B6</f>
        <v>-7364200.5910999998</v>
      </c>
      <c r="F9" s="1" t="s">
        <v>94</v>
      </c>
      <c r="G9" s="19" t="s">
        <v>95</v>
      </c>
      <c r="H9" s="19"/>
      <c r="K9" s="67" t="s">
        <v>96</v>
      </c>
      <c r="L9" s="69">
        <f>Input!B32*10000</f>
        <v>705960000</v>
      </c>
      <c r="M9" s="69">
        <v>0</v>
      </c>
      <c r="N9" s="69">
        <v>0</v>
      </c>
      <c r="O9" s="69">
        <v>0</v>
      </c>
      <c r="P9" s="69">
        <v>0</v>
      </c>
      <c r="Q9" s="69">
        <v>0</v>
      </c>
      <c r="R9" s="70">
        <f>SUM(L9:Q9)</f>
        <v>705960000</v>
      </c>
      <c r="S9" s="214">
        <f>IF(R9&gt;=0,R9/1000000,0)</f>
        <v>705.96</v>
      </c>
      <c r="T9" s="214">
        <f>IF(R9&gt;=0,0,R9/1000000)</f>
        <v>0</v>
      </c>
      <c r="V9" s="67"/>
      <c r="W9" s="24"/>
      <c r="X9" s="24"/>
      <c r="Y9" s="24"/>
      <c r="Z9" s="24"/>
      <c r="AA9" s="68"/>
      <c r="AI9" s="20"/>
    </row>
    <row r="10" spans="1:37" ht="12.75" customHeight="1" x14ac:dyDescent="0.2">
      <c r="A10" s="13" t="s">
        <v>97</v>
      </c>
      <c r="D10" s="21">
        <f>Input!B53</f>
        <v>1451140.3422000001</v>
      </c>
      <c r="E10" s="21">
        <f>Input!B7</f>
        <v>1768695.1662000001</v>
      </c>
      <c r="F10" s="1" t="s">
        <v>94</v>
      </c>
      <c r="G10" s="19" t="s">
        <v>95</v>
      </c>
      <c r="H10" s="19"/>
      <c r="K10" s="67" t="s">
        <v>98</v>
      </c>
      <c r="L10" s="69">
        <f>Input!B33*10000</f>
        <v>-719590000</v>
      </c>
      <c r="M10" s="69">
        <v>0</v>
      </c>
      <c r="N10" s="69">
        <v>0</v>
      </c>
      <c r="O10" s="69">
        <v>0</v>
      </c>
      <c r="P10" s="69">
        <v>0</v>
      </c>
      <c r="Q10" s="69">
        <v>0</v>
      </c>
      <c r="R10" s="70">
        <f>SUM(L10:Q10)</f>
        <v>-719590000</v>
      </c>
      <c r="S10" s="214">
        <f>IF(R10&gt;=0,R10/1000000,0)</f>
        <v>0</v>
      </c>
      <c r="T10" s="214">
        <f>IF(R10&gt;=0,0,R10/1000000)</f>
        <v>-719.59</v>
      </c>
      <c r="V10" s="67" t="s">
        <v>99</v>
      </c>
      <c r="W10" s="24"/>
      <c r="X10" s="24"/>
      <c r="Y10" s="24"/>
      <c r="Z10" s="24"/>
      <c r="AA10" s="68"/>
    </row>
    <row r="11" spans="1:37" ht="12.75" customHeight="1" x14ac:dyDescent="0.2">
      <c r="A11" s="13" t="s">
        <v>100</v>
      </c>
      <c r="D11" s="21"/>
      <c r="E11" s="21"/>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D12" s="21">
        <v>0</v>
      </c>
      <c r="E12" s="21">
        <v>0</v>
      </c>
      <c r="F12" s="1" t="s">
        <v>94</v>
      </c>
      <c r="G12" s="19" t="s">
        <v>105</v>
      </c>
      <c r="H12" s="19"/>
      <c r="J12" s="420"/>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D13" s="343">
        <f>Input!B54</f>
        <v>0</v>
      </c>
      <c r="E13" s="343">
        <f>Input!B8</f>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+E160</f>
        <v>0</v>
      </c>
      <c r="F14" s="13" t="s">
        <v>111</v>
      </c>
      <c r="K14" s="67" t="s">
        <v>112</v>
      </c>
      <c r="L14" s="121">
        <f>SUM(L9:L13)/1000000</f>
        <v>-13.63</v>
      </c>
      <c r="M14" s="121">
        <f>SUM(M9:M13)/100</f>
        <v>0</v>
      </c>
      <c r="N14" s="121">
        <f>SUM(N9:N13)/1000000</f>
        <v>0</v>
      </c>
      <c r="O14" s="121">
        <f>SUM(O9:O13)/1000000</f>
        <v>0</v>
      </c>
      <c r="P14" s="121">
        <f>SUM(P9:P13)/1000000</f>
        <v>0</v>
      </c>
      <c r="Q14" s="121">
        <f>SUM(Q9:Q13)/1000000</f>
        <v>0</v>
      </c>
      <c r="R14" s="125">
        <f>SUM(R9:R12)/1000000</f>
        <v>-13.63</v>
      </c>
      <c r="S14" s="121">
        <f>SUM(S9:S13)</f>
        <v>705.96</v>
      </c>
      <c r="T14" s="121">
        <f>SUM(T9:T13)</f>
        <v>-719.59</v>
      </c>
      <c r="V14" s="67"/>
      <c r="W14" s="24"/>
      <c r="X14" s="24"/>
      <c r="Y14" s="33" t="s">
        <v>113</v>
      </c>
      <c r="Z14" s="24"/>
      <c r="AA14" s="68"/>
    </row>
    <row r="15" spans="1:37" ht="12.75" customHeight="1" thickTop="1" x14ac:dyDescent="0.2">
      <c r="A15" s="13" t="s">
        <v>114</v>
      </c>
      <c r="E15" s="22">
        <f>+L160</f>
        <v>0</v>
      </c>
      <c r="F15" s="13" t="s">
        <v>111</v>
      </c>
      <c r="K15" s="67" t="s">
        <v>115</v>
      </c>
      <c r="L15" s="251">
        <v>0</v>
      </c>
      <c r="M15" s="251">
        <v>0</v>
      </c>
      <c r="N15" s="251">
        <v>0</v>
      </c>
      <c r="O15" s="251">
        <v>0</v>
      </c>
      <c r="P15" s="251">
        <v>0</v>
      </c>
      <c r="Q15" s="251">
        <v>0</v>
      </c>
      <c r="R15" s="256">
        <f>IF(R16=0,0,R17/R16)</f>
        <v>0</v>
      </c>
      <c r="S15" s="216">
        <f>IF(SUM(S14:T14)-R14=0,"-",SUM(S14:T14)-R14)</f>
        <v>5.3290705182007514E-15</v>
      </c>
      <c r="T15" s="215"/>
      <c r="V15" s="67"/>
      <c r="W15" s="33" t="s">
        <v>116</v>
      </c>
      <c r="X15" s="33" t="s">
        <v>117</v>
      </c>
      <c r="Y15" s="232" t="s">
        <v>118</v>
      </c>
      <c r="Z15" s="24"/>
      <c r="AA15" s="68"/>
    </row>
    <row r="16" spans="1:37" ht="12.75" customHeight="1" x14ac:dyDescent="0.2">
      <c r="A16" s="13" t="s">
        <v>119</v>
      </c>
      <c r="D16"/>
      <c r="E16" s="22">
        <f>+E186</f>
        <v>0</v>
      </c>
      <c r="F16" s="13" t="s">
        <v>111</v>
      </c>
      <c r="I16" s="23"/>
      <c r="J16" s="420"/>
      <c r="K16" s="67" t="s">
        <v>120</v>
      </c>
      <c r="L16" s="417">
        <v>0</v>
      </c>
      <c r="M16" s="417">
        <v>0</v>
      </c>
      <c r="N16" s="390">
        <v>0</v>
      </c>
      <c r="O16" s="250">
        <v>0</v>
      </c>
      <c r="P16" s="250">
        <v>0</v>
      </c>
      <c r="Q16" s="250">
        <v>0</v>
      </c>
      <c r="R16" s="261">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c r="E17" s="22"/>
      <c r="I17" s="23"/>
      <c r="K17" s="254"/>
      <c r="L17" s="122">
        <f t="shared" ref="L17:Q17" si="0">SUM(L15*L16)</f>
        <v>0</v>
      </c>
      <c r="M17" s="122">
        <f t="shared" si="0"/>
        <v>0</v>
      </c>
      <c r="N17" s="122">
        <f t="shared" si="0"/>
        <v>0</v>
      </c>
      <c r="O17" s="122">
        <f t="shared" si="0"/>
        <v>0</v>
      </c>
      <c r="P17" s="122">
        <f t="shared" si="0"/>
        <v>0</v>
      </c>
      <c r="Q17" s="122">
        <f t="shared" si="0"/>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9">
        <f>SUM(E9:E16)</f>
        <v>-5595505.4249</v>
      </c>
      <c r="I19" s="24"/>
      <c r="K19" s="67" t="s">
        <v>96</v>
      </c>
      <c r="L19" s="69">
        <v>705960000</v>
      </c>
      <c r="M19" s="69">
        <v>0</v>
      </c>
      <c r="N19" s="69">
        <v>0</v>
      </c>
      <c r="O19" s="69">
        <v>0</v>
      </c>
      <c r="P19" s="69">
        <v>0</v>
      </c>
      <c r="Q19" s="69">
        <v>0</v>
      </c>
      <c r="R19" s="70">
        <f>SUM(L19:Q19)</f>
        <v>705960000</v>
      </c>
      <c r="S19" s="214">
        <f>IF(R19&gt;=0,R19/1000000,0)</f>
        <v>705.96</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19"/>
      <c r="J20" s="24"/>
      <c r="K20" s="67" t="s">
        <v>98</v>
      </c>
      <c r="L20" s="69">
        <v>-719590000</v>
      </c>
      <c r="M20" s="69">
        <v>0</v>
      </c>
      <c r="N20" s="69">
        <v>0</v>
      </c>
      <c r="O20" s="69">
        <v>0</v>
      </c>
      <c r="P20" s="69">
        <v>0</v>
      </c>
      <c r="Q20" s="69">
        <v>0</v>
      </c>
      <c r="R20" s="70">
        <f>SUM(L20:Q20)</f>
        <v>-719590000</v>
      </c>
      <c r="S20" s="214">
        <f>IF(R20&gt;=0,R20/1000000,0)</f>
        <v>0</v>
      </c>
      <c r="T20" s="214">
        <f>IF(R20&gt;=0,0,R20/1000000)</f>
        <v>-719.59</v>
      </c>
      <c r="U20" s="24"/>
      <c r="V20" s="67" t="s">
        <v>125</v>
      </c>
      <c r="W20" s="24"/>
      <c r="X20" s="24"/>
      <c r="Y20" s="24"/>
      <c r="Z20" s="24">
        <f>SUM(E19)</f>
        <v>-5595505.4249</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22">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2">
        <f>+B64</f>
        <v>0</v>
      </c>
      <c r="F23" s="13" t="s">
        <v>111</v>
      </c>
      <c r="G23" s="24"/>
      <c r="H23" s="420"/>
      <c r="I23" s="421"/>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1">SUM(L19:L23)/1000000</f>
        <v>-13.63</v>
      </c>
      <c r="M24" s="121">
        <f t="shared" si="1"/>
        <v>0</v>
      </c>
      <c r="N24" s="121">
        <f t="shared" si="1"/>
        <v>0</v>
      </c>
      <c r="O24" s="121">
        <f t="shared" si="1"/>
        <v>0</v>
      </c>
      <c r="P24" s="121">
        <f t="shared" si="1"/>
        <v>0</v>
      </c>
      <c r="Q24" s="121">
        <f t="shared" si="1"/>
        <v>0</v>
      </c>
      <c r="R24" s="125">
        <f>SUM(R19:R22)/1000000</f>
        <v>-13.63</v>
      </c>
      <c r="S24" s="121">
        <f>SUM(S19:S23)</f>
        <v>705.96</v>
      </c>
      <c r="T24" s="121">
        <f>SUM(T19:T23)</f>
        <v>-719.59</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2033395.4326000006</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B62</f>
        <v>4320910.8657999998</v>
      </c>
      <c r="F30" s="13" t="s">
        <v>139</v>
      </c>
      <c r="H30" s="420"/>
      <c r="I30" s="421"/>
      <c r="J30" s="24"/>
      <c r="K30" s="67" t="s">
        <v>140</v>
      </c>
      <c r="L30" s="24"/>
      <c r="M30" s="26">
        <v>-2064617.2693000003</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B119</f>
        <v>0</v>
      </c>
      <c r="F32" s="13" t="s">
        <v>139</v>
      </c>
      <c r="G32" s="19"/>
      <c r="K32" s="67" t="s">
        <v>144</v>
      </c>
      <c r="L32" s="24"/>
      <c r="M32" s="26">
        <v>2033395.4326000006</v>
      </c>
      <c r="N32" s="27"/>
      <c r="O32" s="24" t="s">
        <v>137</v>
      </c>
      <c r="P32" s="24"/>
      <c r="Q32" s="24"/>
      <c r="R32" s="68"/>
      <c r="AI32" s="1"/>
    </row>
    <row r="33" spans="1:54" ht="12.75" customHeight="1" x14ac:dyDescent="0.2">
      <c r="A33" s="13" t="s">
        <v>145</v>
      </c>
      <c r="E33" s="22">
        <f>+B68</f>
        <v>-10778</v>
      </c>
      <c r="F33" s="13" t="s">
        <v>139</v>
      </c>
      <c r="K33" s="67"/>
      <c r="L33" s="9"/>
      <c r="M33" s="27"/>
      <c r="N33" s="27"/>
      <c r="O33" s="24"/>
      <c r="P33" s="24"/>
      <c r="Q33" s="24"/>
      <c r="R33" s="68"/>
    </row>
    <row r="34" spans="1:54" ht="12.75" customHeight="1" x14ac:dyDescent="0.2">
      <c r="A34" s="13" t="s">
        <v>146</v>
      </c>
      <c r="E34" s="22">
        <f>B70-B59-B60-B65-B66</f>
        <v>32486.887500000004</v>
      </c>
      <c r="F34" s="13" t="s">
        <v>139</v>
      </c>
      <c r="K34" s="67" t="s">
        <v>147</v>
      </c>
      <c r="L34" s="24"/>
      <c r="M34" s="27">
        <f>B77</f>
        <v>811731.14259999793</v>
      </c>
      <c r="N34" s="27">
        <f>B64</f>
        <v>0</v>
      </c>
      <c r="O34" s="24" t="s">
        <v>148</v>
      </c>
      <c r="P34" s="24"/>
      <c r="Q34" s="24"/>
      <c r="R34" s="68"/>
    </row>
    <row r="35" spans="1:54" ht="12.75" customHeight="1" x14ac:dyDescent="0.2">
      <c r="A35" s="13" t="s">
        <v>149</v>
      </c>
      <c r="E35" s="22">
        <f>F239</f>
        <v>0</v>
      </c>
      <c r="F35" s="13" t="s">
        <v>139</v>
      </c>
      <c r="K35" s="67"/>
      <c r="L35" s="24"/>
      <c r="M35" s="27"/>
      <c r="N35" s="27"/>
      <c r="O35" s="24"/>
      <c r="P35" s="24"/>
      <c r="Q35" s="24"/>
      <c r="R35" s="68"/>
    </row>
    <row r="36" spans="1:54" ht="12.75" customHeight="1" thickBot="1" x14ac:dyDescent="0.25">
      <c r="A36" s="17" t="s">
        <v>150</v>
      </c>
      <c r="E36" s="229">
        <f>SUM(E29:E35)</f>
        <v>6376015.1859000009</v>
      </c>
      <c r="K36" s="67" t="s">
        <v>151</v>
      </c>
      <c r="L36" s="9"/>
      <c r="M36" s="27">
        <f>SUM(M30:M34)</f>
        <v>780509.30589999829</v>
      </c>
      <c r="N36" s="27">
        <f>SUM(N30:N34)</f>
        <v>0</v>
      </c>
      <c r="O36" s="24"/>
      <c r="P36" s="24"/>
      <c r="Q36" s="24"/>
      <c r="R36" s="68"/>
    </row>
    <row r="37" spans="1:54" ht="12.75" customHeight="1" thickTop="1" x14ac:dyDescent="0.2">
      <c r="K37" s="207"/>
      <c r="L37" s="9"/>
      <c r="M37" s="9"/>
      <c r="N37" s="9"/>
      <c r="O37" s="24"/>
      <c r="P37" s="24"/>
      <c r="Q37" s="24"/>
      <c r="R37" s="68"/>
    </row>
    <row r="38" spans="1:54" ht="12.75" customHeight="1" thickBot="1" x14ac:dyDescent="0.3">
      <c r="A38" s="16" t="s">
        <v>152</v>
      </c>
      <c r="C38" s="20"/>
      <c r="E38" s="229">
        <f>+E36+E26+E19</f>
        <v>780509.76100000087</v>
      </c>
      <c r="K38" s="67"/>
      <c r="L38" s="208" t="s">
        <v>153</v>
      </c>
      <c r="M38" s="210">
        <f>M36-E38</f>
        <v>-0.45510000258218497</v>
      </c>
      <c r="N38" s="210">
        <f>+N36-E26</f>
        <v>0</v>
      </c>
      <c r="O38" s="24"/>
      <c r="P38" s="24"/>
      <c r="Q38" s="24"/>
      <c r="R38" s="68"/>
      <c r="AN38" s="1"/>
      <c r="AO38" s="1"/>
      <c r="AP38" s="1"/>
      <c r="AQ38" s="1"/>
      <c r="AR38" s="1"/>
      <c r="AS38" s="1"/>
    </row>
    <row r="39" spans="1:54" ht="12.75" customHeight="1" thickTop="1" thickBot="1" x14ac:dyDescent="0.25">
      <c r="K39" s="74"/>
      <c r="L39" s="131"/>
      <c r="M39" s="131"/>
      <c r="N39" s="133"/>
      <c r="O39" s="131"/>
      <c r="P39" s="131"/>
      <c r="Q39" s="131"/>
      <c r="R39" s="132"/>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154</v>
      </c>
      <c r="B41" s="57"/>
      <c r="K41" s="1"/>
      <c r="L41" s="1"/>
      <c r="M41" s="43"/>
      <c r="N41" s="1"/>
      <c r="O41" s="1"/>
      <c r="P41" s="1"/>
      <c r="AJ41" s="1"/>
      <c r="AK41" s="1"/>
      <c r="AN41" s="1"/>
      <c r="AO41" s="1"/>
      <c r="AP41" s="1"/>
      <c r="AQ41" s="1"/>
      <c r="AR41" s="1"/>
      <c r="AS41" s="1"/>
    </row>
    <row r="42" spans="1:54" ht="12.75" customHeight="1" x14ac:dyDescent="0.2">
      <c r="B42" s="1"/>
      <c r="C42" s="19"/>
      <c r="AI42" s="106" t="s">
        <v>155</v>
      </c>
      <c r="AJ42" s="107"/>
      <c r="AK42" s="1"/>
      <c r="AN42" s="1"/>
      <c r="AO42" s="1"/>
      <c r="AP42" s="1"/>
      <c r="AQ42" s="1"/>
      <c r="AR42" s="1"/>
      <c r="AS42" s="1"/>
    </row>
    <row r="43" spans="1:54" ht="12.75" customHeight="1" x14ac:dyDescent="0.2">
      <c r="A43" s="30"/>
      <c r="B43" s="31" t="s">
        <v>156</v>
      </c>
      <c r="C43" s="32">
        <f t="shared" ref="C43:S43" si="2">SUM(C47:C77)-C62-C69-C70</f>
        <v>-406162.13260000001</v>
      </c>
      <c r="D43" s="32">
        <f>SUM(D47:D77)-G62-D69-D70</f>
        <v>47281.798199999874</v>
      </c>
      <c r="E43" s="32">
        <f t="shared" si="2"/>
        <v>145319.26780000012</v>
      </c>
      <c r="F43" s="32">
        <f t="shared" si="2"/>
        <v>46143.476600000169</v>
      </c>
      <c r="G43" s="32">
        <f t="shared" si="2"/>
        <v>64722.410599999872</v>
      </c>
      <c r="H43" s="32">
        <f t="shared" si="2"/>
        <v>0</v>
      </c>
      <c r="I43" s="32">
        <f t="shared" si="2"/>
        <v>0</v>
      </c>
      <c r="J43" s="32">
        <f t="shared" si="2"/>
        <v>-224250.7812</v>
      </c>
      <c r="K43" s="32">
        <f t="shared" si="2"/>
        <v>-99056.899999999921</v>
      </c>
      <c r="L43" s="32">
        <f t="shared" si="2"/>
        <v>-148675.87419999999</v>
      </c>
      <c r="M43" s="32">
        <f t="shared" si="2"/>
        <v>-19555.062800000313</v>
      </c>
      <c r="N43" s="32">
        <f t="shared" si="2"/>
        <v>29865.276999999907</v>
      </c>
      <c r="O43" s="32">
        <f t="shared" si="2"/>
        <v>0</v>
      </c>
      <c r="P43" s="32">
        <f t="shared" si="2"/>
        <v>0</v>
      </c>
      <c r="Q43" s="32">
        <f t="shared" si="2"/>
        <v>26130.347699999875</v>
      </c>
      <c r="R43" s="32">
        <f t="shared" si="2"/>
        <v>58263.818500000001</v>
      </c>
      <c r="S43" s="32">
        <f t="shared" si="2"/>
        <v>306996.10799999989</v>
      </c>
      <c r="T43" s="32">
        <f t="shared" ref="T43:AF43" si="3">SUM(T47:T77)-T62-T69-T70</f>
        <v>170612.08579999997</v>
      </c>
      <c r="U43" s="32">
        <f>SUM(U47:U77)-S62-T69-T70</f>
        <v>226381.09739999997</v>
      </c>
      <c r="V43" s="32">
        <f>SUM(V47:V77)-T62-U69-U70</f>
        <v>0</v>
      </c>
      <c r="W43" s="32">
        <f>SUM(W47:W77)-U62-V69-V70</f>
        <v>0</v>
      </c>
      <c r="X43" s="32">
        <f t="shared" si="3"/>
        <v>-161011.56960000028</v>
      </c>
      <c r="Y43" s="32">
        <f t="shared" si="3"/>
        <v>49813.411400000026</v>
      </c>
      <c r="Z43" s="32">
        <f>SUM(Z47:Z77)-X62-Y69-Y70</f>
        <v>276761.75129999971</v>
      </c>
      <c r="AA43" s="32">
        <f t="shared" si="3"/>
        <v>392872.44749999978</v>
      </c>
      <c r="AB43" s="32">
        <f t="shared" si="3"/>
        <v>138635.24659999998</v>
      </c>
      <c r="AC43" s="32">
        <f t="shared" si="3"/>
        <v>0</v>
      </c>
      <c r="AD43" s="32">
        <f t="shared" si="3"/>
        <v>0</v>
      </c>
      <c r="AE43" s="32">
        <f>SUM(AE47:AE77)-AF61-AF69-AF70</f>
        <v>0</v>
      </c>
      <c r="AF43" s="32">
        <f t="shared" si="3"/>
        <v>-314586.99399999995</v>
      </c>
      <c r="AG43" s="32">
        <f>SUM(AG47:AG77)-AH61-AH69-AH70</f>
        <v>4493655.8909</v>
      </c>
      <c r="AH43" s="1"/>
      <c r="AI43" s="108" t="s">
        <v>157</v>
      </c>
      <c r="AJ43" s="109" t="s">
        <v>158</v>
      </c>
      <c r="AK43" s="1"/>
      <c r="AL43" s="33"/>
      <c r="AN43" s="1"/>
      <c r="AO43" s="1"/>
      <c r="AP43" s="1"/>
      <c r="AQ43" s="1"/>
      <c r="AR43" s="1"/>
      <c r="AS43" s="1"/>
    </row>
    <row r="44" spans="1:54" s="99" customFormat="1" ht="12.75" customHeight="1" x14ac:dyDescent="0.25">
      <c r="A44" s="217" t="s">
        <v>159</v>
      </c>
      <c r="B44" s="116">
        <f>B4</f>
        <v>36647</v>
      </c>
      <c r="C44" s="104">
        <f>B44</f>
        <v>36647</v>
      </c>
      <c r="D44" s="104">
        <f t="shared" ref="D44:S44" si="4">C44+1</f>
        <v>36648</v>
      </c>
      <c r="E44" s="104">
        <f t="shared" si="4"/>
        <v>36649</v>
      </c>
      <c r="F44" s="104">
        <f t="shared" si="4"/>
        <v>36650</v>
      </c>
      <c r="G44" s="104">
        <f t="shared" si="4"/>
        <v>36651</v>
      </c>
      <c r="H44" s="104">
        <f t="shared" si="4"/>
        <v>36652</v>
      </c>
      <c r="I44" s="104">
        <f t="shared" si="4"/>
        <v>36653</v>
      </c>
      <c r="J44" s="104">
        <f t="shared" si="4"/>
        <v>36654</v>
      </c>
      <c r="K44" s="104">
        <f t="shared" si="4"/>
        <v>36655</v>
      </c>
      <c r="L44" s="104">
        <f t="shared" si="4"/>
        <v>36656</v>
      </c>
      <c r="M44" s="104">
        <f t="shared" si="4"/>
        <v>36657</v>
      </c>
      <c r="N44" s="104">
        <f t="shared" si="4"/>
        <v>36658</v>
      </c>
      <c r="O44" s="104">
        <f t="shared" si="4"/>
        <v>36659</v>
      </c>
      <c r="P44" s="104">
        <f t="shared" si="4"/>
        <v>36660</v>
      </c>
      <c r="Q44" s="104">
        <f t="shared" si="4"/>
        <v>36661</v>
      </c>
      <c r="R44" s="104">
        <f t="shared" si="4"/>
        <v>36662</v>
      </c>
      <c r="S44" s="104">
        <f t="shared" si="4"/>
        <v>36663</v>
      </c>
      <c r="T44" s="104">
        <f t="shared" ref="T44:AG44" si="5">S44+1</f>
        <v>36664</v>
      </c>
      <c r="U44" s="104">
        <f t="shared" si="5"/>
        <v>36665</v>
      </c>
      <c r="V44" s="104">
        <f t="shared" si="5"/>
        <v>36666</v>
      </c>
      <c r="W44" s="104">
        <f t="shared" si="5"/>
        <v>36667</v>
      </c>
      <c r="X44" s="104">
        <f t="shared" si="5"/>
        <v>36668</v>
      </c>
      <c r="Y44" s="104">
        <f t="shared" si="5"/>
        <v>36669</v>
      </c>
      <c r="Z44" s="104">
        <f t="shared" si="5"/>
        <v>36670</v>
      </c>
      <c r="AA44" s="104">
        <f t="shared" si="5"/>
        <v>36671</v>
      </c>
      <c r="AB44" s="104">
        <f t="shared" si="5"/>
        <v>36672</v>
      </c>
      <c r="AC44" s="104">
        <f t="shared" si="5"/>
        <v>36673</v>
      </c>
      <c r="AD44" s="104">
        <f t="shared" si="5"/>
        <v>36674</v>
      </c>
      <c r="AE44" s="104">
        <f t="shared" si="5"/>
        <v>36675</v>
      </c>
      <c r="AF44" s="104">
        <f t="shared" si="5"/>
        <v>36676</v>
      </c>
      <c r="AG44" s="104">
        <f t="shared" si="5"/>
        <v>36677</v>
      </c>
      <c r="AI44" s="110">
        <v>1</v>
      </c>
      <c r="AJ44" s="111" t="s">
        <v>160</v>
      </c>
      <c r="AL44" s="100"/>
    </row>
    <row r="45" spans="1:54" ht="12.75" customHeight="1" thickBot="1" x14ac:dyDescent="0.3">
      <c r="A45" s="34"/>
      <c r="B45" s="35">
        <f>M38</f>
        <v>-0.45510000258218497</v>
      </c>
      <c r="C45" s="105" t="str">
        <f>LOOKUP((WEEKDAY(C44,1)),$AI$44:$AI$50,$AJ$44:$AJ$50)</f>
        <v>M</v>
      </c>
      <c r="D45" s="105" t="str">
        <f>LOOKUP((WEEKDAY(D44,1)),$AI$44:$AI$50,$AJ$44:$AJ$50)</f>
        <v>T</v>
      </c>
      <c r="E45" s="105" t="str">
        <f t="shared" ref="E45:S45" si="6">LOOKUP((WEEKDAY(E44,1)),$AI$44:$AI$50,$AJ$44:$AJ$50)</f>
        <v>W</v>
      </c>
      <c r="F45" s="105" t="str">
        <f t="shared" si="6"/>
        <v>R</v>
      </c>
      <c r="G45" s="105" t="str">
        <f t="shared" si="6"/>
        <v>F</v>
      </c>
      <c r="H45" s="105" t="str">
        <f t="shared" si="6"/>
        <v>S</v>
      </c>
      <c r="I45" s="105" t="str">
        <f t="shared" si="6"/>
        <v>S</v>
      </c>
      <c r="J45" s="105" t="str">
        <f t="shared" si="6"/>
        <v>M</v>
      </c>
      <c r="K45" s="105" t="str">
        <f t="shared" si="6"/>
        <v>T</v>
      </c>
      <c r="L45" s="105" t="str">
        <f t="shared" si="6"/>
        <v>W</v>
      </c>
      <c r="M45" s="105" t="str">
        <f t="shared" si="6"/>
        <v>R</v>
      </c>
      <c r="N45" s="105" t="str">
        <f t="shared" si="6"/>
        <v>F</v>
      </c>
      <c r="O45" s="105" t="str">
        <f t="shared" si="6"/>
        <v>S</v>
      </c>
      <c r="P45" s="105" t="str">
        <f t="shared" si="6"/>
        <v>S</v>
      </c>
      <c r="Q45" s="105" t="str">
        <f t="shared" si="6"/>
        <v>M</v>
      </c>
      <c r="R45" s="105" t="str">
        <f t="shared" si="6"/>
        <v>T</v>
      </c>
      <c r="S45" s="105" t="str">
        <f t="shared" si="6"/>
        <v>W</v>
      </c>
      <c r="T45" s="105" t="str">
        <f t="shared" ref="T45:AG45" si="7">LOOKUP((WEEKDAY(T44,1)),$AI$44:$AI$50,$AJ$44:$AJ$50)</f>
        <v>R</v>
      </c>
      <c r="U45" s="105" t="str">
        <f t="shared" si="7"/>
        <v>F</v>
      </c>
      <c r="V45" s="105" t="str">
        <f t="shared" si="7"/>
        <v>S</v>
      </c>
      <c r="W45" s="105" t="str">
        <f t="shared" si="7"/>
        <v>S</v>
      </c>
      <c r="X45" s="105" t="str">
        <f t="shared" si="7"/>
        <v>M</v>
      </c>
      <c r="Y45" s="105" t="str">
        <f t="shared" si="7"/>
        <v>T</v>
      </c>
      <c r="Z45" s="105" t="str">
        <f t="shared" si="7"/>
        <v>W</v>
      </c>
      <c r="AA45" s="105" t="str">
        <f t="shared" si="7"/>
        <v>R</v>
      </c>
      <c r="AB45" s="105" t="str">
        <f t="shared" si="7"/>
        <v>F</v>
      </c>
      <c r="AC45" s="105" t="str">
        <f t="shared" si="7"/>
        <v>S</v>
      </c>
      <c r="AD45" s="105" t="str">
        <f t="shared" si="7"/>
        <v>S</v>
      </c>
      <c r="AE45" s="105" t="str">
        <f t="shared" si="7"/>
        <v>M</v>
      </c>
      <c r="AF45" s="105" t="str">
        <f t="shared" si="7"/>
        <v>T</v>
      </c>
      <c r="AG45" s="105" t="str">
        <f t="shared" si="7"/>
        <v>W</v>
      </c>
      <c r="AH45" s="1"/>
      <c r="AI45" s="112">
        <v>2</v>
      </c>
      <c r="AJ45" s="113" t="s">
        <v>161</v>
      </c>
      <c r="AK45" s="1"/>
      <c r="AL45" s="24"/>
      <c r="AN45" s="1"/>
      <c r="AO45" s="1"/>
      <c r="AP45" s="1"/>
      <c r="AQ45" s="1"/>
      <c r="AR45" s="1"/>
      <c r="AS45" s="1"/>
    </row>
    <row r="46" spans="1:54" ht="12.75" customHeight="1" thickTop="1" thickBot="1" x14ac:dyDescent="0.25">
      <c r="A46" s="218"/>
      <c r="B46" s="35" t="s">
        <v>162</v>
      </c>
      <c r="C46" s="283"/>
      <c r="D46" s="433"/>
      <c r="E46" s="283"/>
      <c r="F46" s="283"/>
      <c r="G46" s="283"/>
      <c r="H46" s="283" t="s">
        <v>338</v>
      </c>
      <c r="I46" s="283"/>
      <c r="J46" s="283"/>
      <c r="K46" s="283"/>
      <c r="L46" s="283"/>
      <c r="M46" s="283"/>
      <c r="N46" s="283"/>
      <c r="O46" s="283"/>
      <c r="P46" s="283"/>
      <c r="Q46" s="283"/>
      <c r="R46" s="283"/>
      <c r="S46" s="283"/>
      <c r="T46" s="283"/>
      <c r="U46" s="283"/>
      <c r="V46" s="283"/>
      <c r="W46" s="283"/>
      <c r="X46" s="283"/>
      <c r="Y46" s="283"/>
      <c r="Z46" s="360" t="s">
        <v>244</v>
      </c>
      <c r="AA46" s="283"/>
      <c r="AB46" s="283"/>
      <c r="AC46" s="360"/>
      <c r="AD46" s="283"/>
      <c r="AF46" s="360"/>
      <c r="AG46" s="360"/>
      <c r="AH46" s="1"/>
      <c r="AI46" s="112">
        <v>3</v>
      </c>
      <c r="AJ46" s="113" t="s">
        <v>163</v>
      </c>
      <c r="AK46" s="1"/>
      <c r="AL46" s="24"/>
      <c r="AN46" s="1"/>
      <c r="AO46" s="1"/>
      <c r="AP46" s="1"/>
      <c r="AQ46" s="1"/>
      <c r="AR46" s="1"/>
      <c r="AS46" s="1"/>
    </row>
    <row r="47" spans="1:54" ht="12.75" customHeight="1" thickTop="1" x14ac:dyDescent="0.2">
      <c r="A47" s="22" t="s">
        <v>164</v>
      </c>
      <c r="B47" s="39">
        <f t="shared" ref="B47:B52" si="8">SUM(C47:AG47)</f>
        <v>537227.98199999996</v>
      </c>
      <c r="C47" s="20">
        <v>-210899.5816</v>
      </c>
      <c r="D47" s="20">
        <v>-1725</v>
      </c>
      <c r="E47" s="20">
        <v>175960</v>
      </c>
      <c r="F47" s="20">
        <v>22436</v>
      </c>
      <c r="G47" s="20">
        <v>149895</v>
      </c>
      <c r="H47" s="20">
        <v>0</v>
      </c>
      <c r="I47" s="20">
        <v>0</v>
      </c>
      <c r="J47" s="20">
        <v>-264401</v>
      </c>
      <c r="K47" s="20">
        <v>-15989</v>
      </c>
      <c r="L47" s="20">
        <v>-172160</v>
      </c>
      <c r="M47" s="20">
        <v>-9446</v>
      </c>
      <c r="N47" s="20">
        <v>17750</v>
      </c>
      <c r="O47" s="20">
        <v>0</v>
      </c>
      <c r="P47" s="20">
        <v>0</v>
      </c>
      <c r="Q47" s="20">
        <v>4342</v>
      </c>
      <c r="R47" s="20">
        <v>-9093</v>
      </c>
      <c r="S47" s="20">
        <v>-7888.4380999999994</v>
      </c>
      <c r="T47" s="20">
        <v>-9621.0554999999986</v>
      </c>
      <c r="U47" s="20">
        <v>113739.68599999999</v>
      </c>
      <c r="V47" s="20">
        <v>0</v>
      </c>
      <c r="W47" s="13">
        <v>0</v>
      </c>
      <c r="X47" s="20">
        <v>-146359.79019999999</v>
      </c>
      <c r="Y47" s="20">
        <v>105734.8656</v>
      </c>
      <c r="Z47" s="20">
        <v>551399.62219999998</v>
      </c>
      <c r="AA47" s="20">
        <v>213282.25380000001</v>
      </c>
      <c r="AB47" s="20">
        <v>156834</v>
      </c>
      <c r="AC47" s="20">
        <v>0</v>
      </c>
      <c r="AD47" s="20">
        <v>0</v>
      </c>
      <c r="AE47" s="13">
        <v>0</v>
      </c>
      <c r="AF47" s="20">
        <v>-116604.5802</v>
      </c>
      <c r="AG47" s="20">
        <f>+Input!$B$12</f>
        <v>-9958</v>
      </c>
      <c r="AH47" s="1"/>
      <c r="AI47" s="112">
        <v>4</v>
      </c>
      <c r="AJ47" s="113" t="s">
        <v>165</v>
      </c>
      <c r="AK47" s="1"/>
      <c r="AL47" s="41"/>
      <c r="AM47" s="42"/>
      <c r="AN47" s="43"/>
      <c r="AO47" s="1"/>
      <c r="AP47" s="1"/>
      <c r="AQ47" s="1"/>
      <c r="AR47" s="1"/>
      <c r="AS47" s="1"/>
      <c r="BB47" s="20">
        <f>+Input!$B$12</f>
        <v>-9958</v>
      </c>
    </row>
    <row r="48" spans="1:54" ht="12.75" customHeight="1" x14ac:dyDescent="0.2">
      <c r="A48" s="44" t="s">
        <v>166</v>
      </c>
      <c r="B48" s="39">
        <f t="shared" si="8"/>
        <v>442249</v>
      </c>
      <c r="C48" s="20">
        <v>-179560</v>
      </c>
      <c r="D48" s="20">
        <v>114425</v>
      </c>
      <c r="E48" s="20">
        <v>-48127</v>
      </c>
      <c r="F48" s="20">
        <v>49783</v>
      </c>
      <c r="G48" s="20">
        <v>-54604</v>
      </c>
      <c r="H48" s="20"/>
      <c r="I48" s="20"/>
      <c r="J48" s="20">
        <v>8895</v>
      </c>
      <c r="K48" s="20">
        <v>-62133</v>
      </c>
      <c r="L48" s="20">
        <v>17036</v>
      </c>
      <c r="M48" s="20">
        <v>-4903</v>
      </c>
      <c r="N48" s="20">
        <v>14065</v>
      </c>
      <c r="O48" s="20"/>
      <c r="P48" s="20"/>
      <c r="Q48" s="20">
        <v>14067</v>
      </c>
      <c r="R48" s="20">
        <v>60678</v>
      </c>
      <c r="S48" s="20">
        <v>151208</v>
      </c>
      <c r="T48" s="20">
        <v>130475</v>
      </c>
      <c r="U48" s="20">
        <v>101577</v>
      </c>
      <c r="V48" s="20"/>
      <c r="X48" s="20">
        <v>-8286</v>
      </c>
      <c r="Y48" s="20">
        <v>7467</v>
      </c>
      <c r="Z48" s="20">
        <v>-135329</v>
      </c>
      <c r="AA48" s="20">
        <v>364014</v>
      </c>
      <c r="AB48" s="20">
        <v>-211492</v>
      </c>
      <c r="AC48" s="20"/>
      <c r="AD48" s="20"/>
      <c r="AF48" s="20">
        <v>-73330</v>
      </c>
      <c r="AG48" s="20">
        <f>+Input!$B$13</f>
        <v>186323</v>
      </c>
      <c r="AH48" s="1"/>
      <c r="AI48" s="112">
        <v>5</v>
      </c>
      <c r="AJ48" s="113" t="s">
        <v>167</v>
      </c>
      <c r="AK48" s="1"/>
      <c r="AL48" s="41"/>
      <c r="AM48" s="45"/>
      <c r="AN48" s="47"/>
      <c r="AO48" s="41"/>
      <c r="AP48" s="41"/>
      <c r="AQ48" s="41"/>
      <c r="AR48" s="41"/>
      <c r="AS48" s="41"/>
      <c r="AT48" s="46"/>
      <c r="AU48" s="46"/>
      <c r="BB48" s="20">
        <f>+Input!$B$13</f>
        <v>186323</v>
      </c>
    </row>
    <row r="49" spans="1:54" ht="12.75" hidden="1" customHeight="1" x14ac:dyDescent="0.2">
      <c r="A49" s="44" t="s">
        <v>168</v>
      </c>
      <c r="B49" s="39">
        <f t="shared" si="8"/>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F49" s="20"/>
      <c r="AG49" s="20"/>
      <c r="AH49" s="1"/>
      <c r="AI49" s="112">
        <v>6</v>
      </c>
      <c r="AJ49" s="113" t="s">
        <v>169</v>
      </c>
      <c r="AK49" s="1"/>
      <c r="AL49" s="41"/>
      <c r="AM49" s="45"/>
      <c r="AN49" s="47"/>
      <c r="AO49" s="41"/>
      <c r="AP49" s="41"/>
      <c r="AQ49" s="41"/>
      <c r="AR49" s="41"/>
      <c r="AS49" s="41"/>
      <c r="AT49" s="46"/>
      <c r="AU49" s="46"/>
      <c r="BB49" s="20"/>
    </row>
    <row r="50" spans="1:54" ht="12.75" hidden="1" customHeight="1" x14ac:dyDescent="0.2">
      <c r="A50" s="44" t="s">
        <v>170</v>
      </c>
      <c r="B50" s="39">
        <f t="shared" si="8"/>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25">
      <c r="A51" s="44" t="s">
        <v>171</v>
      </c>
      <c r="B51" s="39">
        <f t="shared" si="8"/>
        <v>-7079</v>
      </c>
      <c r="C51" s="20">
        <v>12</v>
      </c>
      <c r="D51" s="20">
        <v>-296</v>
      </c>
      <c r="E51" s="20">
        <v>-368</v>
      </c>
      <c r="F51" s="20">
        <v>-66</v>
      </c>
      <c r="G51" s="20">
        <v>233</v>
      </c>
      <c r="H51" s="20"/>
      <c r="I51" s="20"/>
      <c r="J51" s="20">
        <v>-19</v>
      </c>
      <c r="K51" s="20">
        <v>34</v>
      </c>
      <c r="L51" s="20">
        <v>-105</v>
      </c>
      <c r="M51" s="20">
        <v>232</v>
      </c>
      <c r="N51" s="20">
        <v>41</v>
      </c>
      <c r="O51" s="20"/>
      <c r="P51" s="20"/>
      <c r="Q51" s="20">
        <v>-26</v>
      </c>
      <c r="R51" s="20">
        <v>67</v>
      </c>
      <c r="S51" s="20">
        <v>-531</v>
      </c>
      <c r="T51" s="20">
        <v>-104</v>
      </c>
      <c r="U51" s="20">
        <v>-8128</v>
      </c>
      <c r="V51" s="20"/>
      <c r="X51" s="20">
        <v>3642</v>
      </c>
      <c r="Y51" s="20">
        <v>20497</v>
      </c>
      <c r="Z51" s="20">
        <v>7949</v>
      </c>
      <c r="AA51" s="20">
        <v>-12278</v>
      </c>
      <c r="AB51" s="20">
        <v>-2185</v>
      </c>
      <c r="AC51" s="20"/>
      <c r="AD51" s="20"/>
      <c r="AF51" s="20">
        <v>2523</v>
      </c>
      <c r="AG51" s="20">
        <f>+Input!$B$14</f>
        <v>-18203</v>
      </c>
      <c r="AH51" s="1"/>
      <c r="AI51" s="46"/>
      <c r="AJ51" s="1"/>
      <c r="AK51" s="1"/>
      <c r="AL51" s="48"/>
      <c r="AM51" s="42"/>
      <c r="AN51" s="43"/>
      <c r="AO51" s="1"/>
      <c r="AP51" s="1"/>
      <c r="AQ51" s="1"/>
      <c r="AR51" s="1"/>
      <c r="AS51" s="1"/>
      <c r="BB51" s="20">
        <f>+Input!$B$14</f>
        <v>-18203</v>
      </c>
    </row>
    <row r="52" spans="1:54" ht="12.75" hidden="1" customHeight="1" thickBot="1" x14ac:dyDescent="0.25">
      <c r="A52" s="44" t="s">
        <v>172</v>
      </c>
      <c r="B52" s="39">
        <f t="shared" si="8"/>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25">
      <c r="A53" s="22" t="s">
        <v>173</v>
      </c>
      <c r="B53" s="39">
        <f t="shared" ref="B53:B64" si="9">SUM(C53:AG53)</f>
        <v>-166856.64670000001</v>
      </c>
      <c r="C53" s="20">
        <v>-9806.8974000000017</v>
      </c>
      <c r="D53" s="20">
        <v>-16767.4018</v>
      </c>
      <c r="E53" s="20">
        <v>-25848.889899999998</v>
      </c>
      <c r="F53" s="20">
        <v>-23492.1054</v>
      </c>
      <c r="G53" s="20">
        <v>-28100.775600000001</v>
      </c>
      <c r="H53" s="20"/>
      <c r="I53" s="20"/>
      <c r="J53" s="20">
        <v>32616.077100000002</v>
      </c>
      <c r="K53" s="20">
        <v>-4780.6671999999999</v>
      </c>
      <c r="L53" s="20">
        <v>7050.8936000000003</v>
      </c>
      <c r="M53" s="20">
        <v>-5404.4135999999999</v>
      </c>
      <c r="N53" s="20">
        <v>0</v>
      </c>
      <c r="O53" s="20"/>
      <c r="P53" s="20"/>
      <c r="Q53" s="20">
        <v>9484.9431000000004</v>
      </c>
      <c r="R53" s="20">
        <v>4050.6977999999999</v>
      </c>
      <c r="S53" s="20">
        <v>45700.3033</v>
      </c>
      <c r="T53" s="20">
        <v>59703.287499999999</v>
      </c>
      <c r="U53" s="20">
        <v>19770.355299999999</v>
      </c>
      <c r="V53" s="20"/>
      <c r="X53" s="20">
        <v>-12841.478999999999</v>
      </c>
      <c r="Y53" s="20">
        <v>-44355.013899999998</v>
      </c>
      <c r="Z53" s="20">
        <v>-210540.95310000001</v>
      </c>
      <c r="AA53" s="20">
        <v>-98088.741800000003</v>
      </c>
      <c r="AB53" s="20">
        <v>196656.2542</v>
      </c>
      <c r="AC53" s="20"/>
      <c r="AD53" s="20"/>
      <c r="AF53" s="20">
        <v>-80092.657799999986</v>
      </c>
      <c r="AG53" s="20">
        <f>+Input!$B$15</f>
        <v>18230.537899999999</v>
      </c>
      <c r="AH53" s="1"/>
      <c r="AI53" s="502" t="s">
        <v>375</v>
      </c>
      <c r="AJ53" s="503"/>
      <c r="AK53" s="334"/>
      <c r="AL53" s="504"/>
      <c r="AM53" s="505"/>
      <c r="AN53" s="43"/>
      <c r="AO53" s="1"/>
      <c r="AP53" s="1"/>
      <c r="AQ53" s="1"/>
      <c r="AR53" s="1"/>
      <c r="AS53" s="1"/>
      <c r="BB53" s="20">
        <f>+Input!$B$15</f>
        <v>18230.537899999999</v>
      </c>
    </row>
    <row r="54" spans="1:54" ht="12.75" customHeight="1" x14ac:dyDescent="0.2">
      <c r="A54" s="22" t="s">
        <v>253</v>
      </c>
      <c r="B54" s="39">
        <f t="shared" si="9"/>
        <v>-120933.06220000144</v>
      </c>
      <c r="C54" s="20">
        <v>0</v>
      </c>
      <c r="D54" s="20">
        <v>-47397.248000000138</v>
      </c>
      <c r="E54" s="20">
        <v>45854.778700000141</v>
      </c>
      <c r="F54" s="20">
        <v>-9.999983012676239E-5</v>
      </c>
      <c r="G54" s="20">
        <v>-2.0000012591481209E-4</v>
      </c>
      <c r="H54" s="20"/>
      <c r="I54" s="20"/>
      <c r="J54" s="20">
        <v>0</v>
      </c>
      <c r="K54" s="20">
        <v>-14818.334199999925</v>
      </c>
      <c r="L54" s="20">
        <v>0</v>
      </c>
      <c r="M54" s="20">
        <v>2942.3696999996901</v>
      </c>
      <c r="N54" s="20">
        <v>-1804.8193000000902</v>
      </c>
      <c r="O54" s="20"/>
      <c r="P54" s="20"/>
      <c r="Q54" s="20">
        <v>-2.0000012591481209E-4</v>
      </c>
      <c r="R54" s="20">
        <v>0</v>
      </c>
      <c r="S54" s="20">
        <v>-2.0000012591481209E-4</v>
      </c>
      <c r="T54" s="20">
        <v>0</v>
      </c>
      <c r="U54" s="20">
        <v>0</v>
      </c>
      <c r="V54" s="20"/>
      <c r="X54" s="20">
        <v>-1.000002957880497E-4</v>
      </c>
      <c r="Y54" s="20">
        <v>0</v>
      </c>
      <c r="Z54" s="20">
        <v>-5391.1670000003651</v>
      </c>
      <c r="AA54" s="20">
        <v>-73126.244900000282</v>
      </c>
      <c r="AB54" s="20">
        <v>0</v>
      </c>
      <c r="AC54" s="20"/>
      <c r="AD54" s="20"/>
      <c r="AF54" s="20">
        <v>-26403.157399999909</v>
      </c>
      <c r="AG54" s="20">
        <f>+Input!$B$16</f>
        <v>-789.2390000000596</v>
      </c>
      <c r="AH54" s="1"/>
      <c r="AJ54" s="1"/>
      <c r="AK54" s="1"/>
      <c r="AL54" s="41"/>
      <c r="AM54" s="42"/>
      <c r="AN54" s="43"/>
      <c r="AO54" s="1"/>
      <c r="AP54" s="1"/>
      <c r="AQ54" s="1"/>
      <c r="AR54" s="1"/>
      <c r="AS54" s="1"/>
      <c r="BB54" s="20">
        <f>+Input!$B$16</f>
        <v>-789.2390000000596</v>
      </c>
    </row>
    <row r="55" spans="1:54" ht="12.75" customHeight="1" x14ac:dyDescent="0.2">
      <c r="A55" s="22" t="s">
        <v>174</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+Input!$B$22</f>
        <v>0</v>
      </c>
      <c r="AH55" s="1"/>
      <c r="AI55" s="506" t="s">
        <v>376</v>
      </c>
      <c r="AJ55" s="507" t="s">
        <v>377</v>
      </c>
      <c r="AK55" s="508" t="s">
        <v>378</v>
      </c>
      <c r="AL55" s="509" t="s">
        <v>379</v>
      </c>
      <c r="AM55" s="510" t="s">
        <v>380</v>
      </c>
      <c r="AN55" s="43"/>
      <c r="AO55" s="1"/>
      <c r="AP55" s="1"/>
      <c r="AQ55" s="1"/>
      <c r="AR55" s="1"/>
      <c r="AS55" s="1"/>
      <c r="BB55" s="20">
        <f>+Input!$B$22</f>
        <v>0</v>
      </c>
    </row>
    <row r="56" spans="1:54" ht="12.75" customHeight="1" x14ac:dyDescent="0.2">
      <c r="A56" s="22" t="s">
        <v>175</v>
      </c>
      <c r="B56" s="39">
        <f t="shared" si="9"/>
        <v>256188.55739999996</v>
      </c>
      <c r="C56" s="20">
        <v>6352.0414000000001</v>
      </c>
      <c r="D56" s="20">
        <v>0</v>
      </c>
      <c r="E56" s="20">
        <v>0</v>
      </c>
      <c r="F56" s="20">
        <v>0</v>
      </c>
      <c r="G56" s="20">
        <v>0</v>
      </c>
      <c r="H56" s="20"/>
      <c r="I56" s="20"/>
      <c r="J56" s="20">
        <v>0</v>
      </c>
      <c r="K56" s="20">
        <v>0</v>
      </c>
      <c r="L56" s="20">
        <v>0</v>
      </c>
      <c r="M56" s="20">
        <v>0</v>
      </c>
      <c r="N56" s="20">
        <v>0</v>
      </c>
      <c r="O56" s="20"/>
      <c r="P56" s="20"/>
      <c r="Q56" s="20">
        <v>0</v>
      </c>
      <c r="R56" s="20">
        <v>0</v>
      </c>
      <c r="S56" s="20">
        <v>88044.632599999997</v>
      </c>
      <c r="T56" s="20">
        <v>776.18259999999998</v>
      </c>
      <c r="U56" s="20">
        <v>23398.850999999999</v>
      </c>
      <c r="V56" s="20"/>
      <c r="X56" s="20">
        <v>9067.4766999999993</v>
      </c>
      <c r="Y56" s="20">
        <v>8229.9091000000008</v>
      </c>
      <c r="Z56" s="20">
        <v>116749.5184</v>
      </c>
      <c r="AA56" s="20">
        <v>659.41399999999999</v>
      </c>
      <c r="AB56" s="20">
        <v>0</v>
      </c>
      <c r="AC56" s="20"/>
      <c r="AD56" s="20"/>
      <c r="AF56" s="20">
        <v>2910.5315999999998</v>
      </c>
      <c r="AG56" s="20">
        <f>+Input!$B$17</f>
        <v>0</v>
      </c>
      <c r="AH56" s="1"/>
      <c r="AI56" s="355"/>
      <c r="AJ56" s="511"/>
      <c r="AK56" s="334"/>
      <c r="AL56" s="504"/>
      <c r="AM56" s="513"/>
      <c r="AN56" s="43"/>
      <c r="AO56" s="1"/>
      <c r="AP56" s="1"/>
      <c r="AQ56" s="1"/>
      <c r="AR56" s="1"/>
      <c r="AS56" s="1"/>
      <c r="BB56" s="20">
        <f>+Input!$B$17</f>
        <v>0</v>
      </c>
    </row>
    <row r="57" spans="1:54" ht="12.75" customHeight="1" x14ac:dyDescent="0.2">
      <c r="A57" s="22" t="s">
        <v>176</v>
      </c>
      <c r="B57" s="39">
        <f t="shared" si="9"/>
        <v>102535.1231</v>
      </c>
      <c r="C57" s="20">
        <v>0</v>
      </c>
      <c r="D57" s="20">
        <v>0</v>
      </c>
      <c r="E57" s="20">
        <v>0</v>
      </c>
      <c r="F57" s="20">
        <v>0</v>
      </c>
      <c r="G57" s="20">
        <v>0</v>
      </c>
      <c r="H57" s="20"/>
      <c r="I57" s="20"/>
      <c r="J57" s="20">
        <v>0</v>
      </c>
      <c r="K57" s="20">
        <v>0</v>
      </c>
      <c r="L57" s="20">
        <v>0</v>
      </c>
      <c r="M57" s="20">
        <v>0</v>
      </c>
      <c r="N57" s="20">
        <v>0</v>
      </c>
      <c r="O57" s="20"/>
      <c r="P57" s="20"/>
      <c r="Q57" s="20">
        <v>0</v>
      </c>
      <c r="R57" s="20">
        <v>0</v>
      </c>
      <c r="S57" s="20">
        <v>23961.2428</v>
      </c>
      <c r="T57" s="20">
        <v>10708.661</v>
      </c>
      <c r="U57" s="20">
        <v>-4944.5131000000001</v>
      </c>
      <c r="V57" s="20"/>
      <c r="X57" s="20">
        <v>83978.919200000004</v>
      </c>
      <c r="Y57" s="20">
        <v>-18381.553400000001</v>
      </c>
      <c r="Z57" s="20">
        <v>0</v>
      </c>
      <c r="AA57" s="20">
        <v>-75.935100000000006</v>
      </c>
      <c r="AB57" s="20">
        <v>0</v>
      </c>
      <c r="AC57" s="20"/>
      <c r="AD57" s="20"/>
      <c r="AF57" s="20">
        <v>7288.3017</v>
      </c>
      <c r="AG57" s="20">
        <f>+Input!$B$18</f>
        <v>0</v>
      </c>
      <c r="AH57" s="1"/>
      <c r="AI57" s="355"/>
      <c r="AJ57" s="511"/>
      <c r="AK57" s="334"/>
      <c r="AL57" s="504"/>
      <c r="AM57" s="513"/>
      <c r="AN57" s="43"/>
      <c r="AO57" s="1"/>
      <c r="AP57" s="1"/>
      <c r="AQ57" s="1"/>
      <c r="AR57" s="1"/>
      <c r="AS57" s="1"/>
      <c r="BB57" s="20">
        <f>+Input!$B$18</f>
        <v>0</v>
      </c>
    </row>
    <row r="58" spans="1:54" ht="12.75" customHeight="1" x14ac:dyDescent="0.2">
      <c r="A58" s="44" t="s">
        <v>177</v>
      </c>
      <c r="B58" s="39">
        <f t="shared" si="9"/>
        <v>-209524.09129999997</v>
      </c>
      <c r="C58" s="20">
        <v>-12127.8058</v>
      </c>
      <c r="D58" s="20">
        <v>0</v>
      </c>
      <c r="E58" s="20">
        <v>0</v>
      </c>
      <c r="F58" s="20">
        <v>0</v>
      </c>
      <c r="G58" s="20">
        <v>0</v>
      </c>
      <c r="H58" s="20"/>
      <c r="I58" s="20"/>
      <c r="J58" s="20">
        <v>0</v>
      </c>
      <c r="K58" s="20">
        <v>0</v>
      </c>
      <c r="L58" s="20">
        <v>0</v>
      </c>
      <c r="M58" s="20">
        <v>0</v>
      </c>
      <c r="N58" s="20">
        <v>0</v>
      </c>
      <c r="O58" s="20"/>
      <c r="P58" s="20"/>
      <c r="Q58" s="20">
        <v>0</v>
      </c>
      <c r="R58" s="20">
        <v>0</v>
      </c>
      <c r="S58" s="20">
        <v>-10203.767599999999</v>
      </c>
      <c r="T58" s="20">
        <v>-17621.784</v>
      </c>
      <c r="U58" s="20">
        <v>-19414.1397</v>
      </c>
      <c r="V58" s="20"/>
      <c r="X58" s="20">
        <v>-51388.901700000002</v>
      </c>
      <c r="Y58" s="20">
        <v>-40616.686699999998</v>
      </c>
      <c r="Z58" s="20">
        <v>-31198.090199999999</v>
      </c>
      <c r="AA58" s="20">
        <v>344.82870000000003</v>
      </c>
      <c r="AB58" s="20">
        <v>0</v>
      </c>
      <c r="AC58" s="20"/>
      <c r="AD58" s="20"/>
      <c r="AF58" s="20">
        <v>-27297.744299999998</v>
      </c>
      <c r="AG58" s="20">
        <f>+Input!$B$19</f>
        <v>0</v>
      </c>
      <c r="AH58" s="1"/>
      <c r="AI58" s="355"/>
      <c r="AJ58" s="511"/>
      <c r="AK58" s="334"/>
      <c r="AL58" s="504"/>
      <c r="AM58" s="513"/>
      <c r="AN58" s="43"/>
      <c r="AO58" s="1"/>
      <c r="AP58" s="1"/>
      <c r="AQ58" s="1"/>
      <c r="AR58" s="1"/>
      <c r="AS58" s="1"/>
      <c r="BB58" s="20">
        <f>+Input!$B$19</f>
        <v>0</v>
      </c>
    </row>
    <row r="59" spans="1:54" ht="12.75" customHeight="1" x14ac:dyDescent="0.2">
      <c r="A59" s="44" t="s">
        <v>178</v>
      </c>
      <c r="B59" s="39">
        <f t="shared" si="9"/>
        <v>9496.2540000000008</v>
      </c>
      <c r="C59" s="20">
        <v>92.586700000000008</v>
      </c>
      <c r="D59" s="20">
        <v>-175.28319999999999</v>
      </c>
      <c r="E59" s="20">
        <v>-602.90589999999997</v>
      </c>
      <c r="F59" s="20">
        <v>-1173.7845</v>
      </c>
      <c r="G59" s="20">
        <v>-521.58669999999995</v>
      </c>
      <c r="H59" s="20"/>
      <c r="I59" s="20"/>
      <c r="J59" s="20">
        <v>-62.834899999999998</v>
      </c>
      <c r="K59" s="20">
        <v>11.391400000000001</v>
      </c>
      <c r="L59" s="20">
        <v>914.94100000000003</v>
      </c>
      <c r="M59" s="20">
        <v>-252.33029999999999</v>
      </c>
      <c r="N59" s="20">
        <v>1239.6475</v>
      </c>
      <c r="O59" s="20"/>
      <c r="P59" s="20"/>
      <c r="Q59" s="20">
        <v>719.95979999999997</v>
      </c>
      <c r="R59" s="20">
        <v>4028.3225000000002</v>
      </c>
      <c r="S59" s="20">
        <v>1699.3724</v>
      </c>
      <c r="T59" s="20">
        <v>-1007.8010999999999</v>
      </c>
      <c r="U59" s="20">
        <v>-1430.9728</v>
      </c>
      <c r="V59" s="20"/>
      <c r="X59" s="20">
        <v>-389.86319999999995</v>
      </c>
      <c r="Y59" s="20">
        <v>1053.5531000000001</v>
      </c>
      <c r="Z59" s="20">
        <v>326.8897</v>
      </c>
      <c r="AA59" s="20">
        <v>340.75700000000001</v>
      </c>
      <c r="AB59" s="20">
        <v>588.78899999999999</v>
      </c>
      <c r="AC59" s="20"/>
      <c r="AD59" s="20"/>
      <c r="AF59" s="20">
        <v>2466.0187000000001</v>
      </c>
      <c r="AG59" s="20">
        <f>+Input!$B$20</f>
        <v>1631.3878</v>
      </c>
      <c r="AH59" s="1"/>
      <c r="AI59" s="355"/>
      <c r="AJ59" s="511"/>
      <c r="AK59" s="334"/>
      <c r="AL59" s="504"/>
      <c r="AM59" s="513"/>
      <c r="AN59" s="47"/>
      <c r="AO59" s="41"/>
      <c r="AP59" s="41"/>
      <c r="AQ59" s="41"/>
      <c r="AR59" s="41"/>
      <c r="AS59" s="41"/>
      <c r="AT59" s="46"/>
      <c r="AU59" s="46"/>
      <c r="AV59" s="46"/>
      <c r="AW59" s="46"/>
      <c r="AX59" s="46"/>
      <c r="BB59" s="20">
        <f>+Input!$B$20</f>
        <v>1631.3878</v>
      </c>
    </row>
    <row r="60" spans="1:54" ht="12.75" customHeight="1" x14ac:dyDescent="0.2">
      <c r="A60" s="44" t="s">
        <v>179</v>
      </c>
      <c r="B60" s="39">
        <f t="shared" si="9"/>
        <v>-41983.141500000005</v>
      </c>
      <c r="C60" s="20">
        <v>-1454.6343999999999</v>
      </c>
      <c r="D60" s="20">
        <v>-751.06719999999996</v>
      </c>
      <c r="E60" s="20">
        <v>-1337.5596</v>
      </c>
      <c r="F60" s="20">
        <v>-1330.8970999999999</v>
      </c>
      <c r="G60" s="20">
        <v>-1325.6147000000001</v>
      </c>
      <c r="H60" s="20"/>
      <c r="I60" s="20"/>
      <c r="J60" s="20">
        <v>-3971.2296000000001</v>
      </c>
      <c r="K60" s="20">
        <v>-1367.4280000000001</v>
      </c>
      <c r="L60" s="20">
        <v>-1379.3407999999999</v>
      </c>
      <c r="M60" s="20">
        <v>-1403.5925999999999</v>
      </c>
      <c r="N60" s="20">
        <v>-1409.3036999999999</v>
      </c>
      <c r="O60" s="20"/>
      <c r="P60" s="20"/>
      <c r="Q60" s="20">
        <v>-4256.2631000000001</v>
      </c>
      <c r="R60" s="20">
        <v>-1442.8406</v>
      </c>
      <c r="S60" s="20">
        <v>-1426.3381000000002</v>
      </c>
      <c r="T60" s="20">
        <v>-1372.6550999999999</v>
      </c>
      <c r="U60" s="20">
        <v>-1340.7049</v>
      </c>
      <c r="V60" s="20"/>
      <c r="X60" s="20">
        <v>-3864.0565000000001</v>
      </c>
      <c r="Y60" s="20">
        <v>-1311.2644</v>
      </c>
      <c r="Z60" s="20">
        <v>-1307.7102</v>
      </c>
      <c r="AA60" s="20">
        <v>-1482.0523000000001</v>
      </c>
      <c r="AB60" s="20">
        <v>-1464.0788</v>
      </c>
      <c r="AC60" s="20"/>
      <c r="AD60" s="20"/>
      <c r="AF60" s="20">
        <v>-5536.1705000000002</v>
      </c>
      <c r="AG60" s="20">
        <f>+Input!$B$21</f>
        <v>-1448.3392999999999</v>
      </c>
      <c r="AH60" s="1"/>
      <c r="AI60" s="355"/>
      <c r="AJ60" s="514"/>
      <c r="AK60" s="334"/>
      <c r="AL60" s="504"/>
      <c r="AM60" s="505"/>
      <c r="AN60" s="47"/>
      <c r="AO60" s="41"/>
      <c r="AP60" s="41"/>
      <c r="AQ60" s="41"/>
      <c r="AR60" s="41"/>
      <c r="AS60" s="41"/>
      <c r="AT60" s="46"/>
      <c r="AU60" s="46"/>
      <c r="AV60" s="46"/>
      <c r="AW60" s="46"/>
      <c r="AX60" s="46"/>
      <c r="BB60" s="20">
        <f>+Input!$B$21</f>
        <v>-1448.3392999999999</v>
      </c>
    </row>
    <row r="61" spans="1:54" ht="12.75" customHeight="1" x14ac:dyDescent="0.2">
      <c r="A61" s="44" t="s">
        <v>180</v>
      </c>
      <c r="B61" s="39">
        <f t="shared" si="9"/>
        <v>5410</v>
      </c>
      <c r="C61" s="20">
        <v>0</v>
      </c>
      <c r="D61" s="20">
        <v>0</v>
      </c>
      <c r="E61" s="20">
        <v>0</v>
      </c>
      <c r="F61" s="20">
        <v>0</v>
      </c>
      <c r="G61" s="20">
        <v>0</v>
      </c>
      <c r="H61" s="20"/>
      <c r="I61" s="20"/>
      <c r="J61" s="20">
        <v>3606</v>
      </c>
      <c r="K61" s="20">
        <v>0</v>
      </c>
      <c r="L61" s="20">
        <v>0</v>
      </c>
      <c r="M61" s="20">
        <v>0</v>
      </c>
      <c r="N61" s="20">
        <v>0</v>
      </c>
      <c r="O61" s="20"/>
      <c r="P61" s="20"/>
      <c r="Q61" s="20">
        <v>1804</v>
      </c>
      <c r="R61" s="20">
        <v>0</v>
      </c>
      <c r="S61" s="20">
        <v>0</v>
      </c>
      <c r="T61" s="20">
        <v>0</v>
      </c>
      <c r="U61" s="20">
        <v>0</v>
      </c>
      <c r="V61" s="20"/>
      <c r="X61" s="20">
        <v>0</v>
      </c>
      <c r="Y61" s="20">
        <v>0</v>
      </c>
      <c r="Z61" s="20">
        <v>0</v>
      </c>
      <c r="AA61" s="20">
        <v>0</v>
      </c>
      <c r="AB61" s="20">
        <v>0</v>
      </c>
      <c r="AC61" s="20"/>
      <c r="AD61" s="20"/>
      <c r="AF61" s="20">
        <v>0</v>
      </c>
      <c r="AG61" s="20">
        <f>+Input!$B$25</f>
        <v>0</v>
      </c>
      <c r="AH61" s="1"/>
      <c r="AI61" s="355"/>
      <c r="AJ61" s="511"/>
      <c r="AK61" s="334"/>
      <c r="AL61" s="504"/>
      <c r="AM61" s="505"/>
      <c r="AN61" s="47"/>
      <c r="AO61" s="41"/>
      <c r="AP61" s="41"/>
      <c r="AQ61" s="41"/>
      <c r="AR61" s="41"/>
      <c r="AS61" s="41"/>
      <c r="AT61" s="46"/>
      <c r="AU61" s="46"/>
      <c r="AV61" s="46"/>
      <c r="AW61" s="46"/>
      <c r="AX61" s="46"/>
      <c r="BB61" s="20">
        <f>+Input!$B$25</f>
        <v>0</v>
      </c>
    </row>
    <row r="62" spans="1:54" ht="12.75" customHeight="1" x14ac:dyDescent="0.2">
      <c r="A62" s="44" t="s">
        <v>181</v>
      </c>
      <c r="B62" s="39">
        <f t="shared" si="9"/>
        <v>4320910.8657999998</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+Input!$B$26</f>
        <v>4320910.8657999998</v>
      </c>
      <c r="AH62" s="1"/>
      <c r="AI62" s="355"/>
      <c r="AJ62" s="511"/>
      <c r="AK62" s="334"/>
      <c r="AL62" s="504"/>
      <c r="AM62" s="505"/>
      <c r="AN62" s="43"/>
      <c r="AO62" s="1"/>
      <c r="AP62" s="1"/>
      <c r="AQ62" s="1"/>
      <c r="AR62" s="1"/>
      <c r="AS62" s="1"/>
      <c r="BB62" s="20">
        <f>+Input!$B$26</f>
        <v>4320910.8657999998</v>
      </c>
    </row>
    <row r="63" spans="1:54" ht="12.75" customHeight="1" x14ac:dyDescent="0.2">
      <c r="A63" s="44" t="s">
        <v>182</v>
      </c>
      <c r="B63" s="39">
        <f t="shared" si="9"/>
        <v>-16708.719700000001</v>
      </c>
      <c r="C63" s="20">
        <v>1230.1585</v>
      </c>
      <c r="D63" s="20">
        <v>-31.201599999999999</v>
      </c>
      <c r="E63" s="20">
        <v>-211.15549999999999</v>
      </c>
      <c r="F63" s="20">
        <v>-12.7363</v>
      </c>
      <c r="G63" s="20">
        <v>20.137799999999999</v>
      </c>
      <c r="H63" s="20"/>
      <c r="I63" s="20"/>
      <c r="J63" s="20">
        <v>-148.7938</v>
      </c>
      <c r="K63" s="20">
        <v>-13.862</v>
      </c>
      <c r="L63" s="20">
        <v>-33.368000000000002</v>
      </c>
      <c r="M63" s="20">
        <v>1.1539999999999999</v>
      </c>
      <c r="N63" s="20">
        <v>-16.247499999999999</v>
      </c>
      <c r="O63" s="20"/>
      <c r="P63" s="20"/>
      <c r="Q63" s="20">
        <v>-5.2919</v>
      </c>
      <c r="R63" s="20">
        <v>-24.3612</v>
      </c>
      <c r="S63" s="20">
        <v>16432.100899999998</v>
      </c>
      <c r="T63" s="20">
        <v>-634.74959999999999</v>
      </c>
      <c r="U63" s="20">
        <v>3153.5356000000002</v>
      </c>
      <c r="V63" s="20"/>
      <c r="X63" s="20">
        <v>-33657.874799999998</v>
      </c>
      <c r="Y63" s="20">
        <v>12700.602000000001</v>
      </c>
      <c r="Z63" s="20">
        <v>-15670.3585</v>
      </c>
      <c r="AA63" s="20">
        <v>-187.83189999999999</v>
      </c>
      <c r="AB63" s="20">
        <v>-10.7178</v>
      </c>
      <c r="AC63" s="20"/>
      <c r="AD63" s="20"/>
      <c r="AF63" s="20">
        <v>-432.53579999999999</v>
      </c>
      <c r="AG63" s="20">
        <f>+Input!$B$27+Input!$B$28</f>
        <v>844.67769999999996</v>
      </c>
      <c r="AH63" s="1"/>
      <c r="AI63" s="515"/>
      <c r="AJ63" s="503"/>
      <c r="AK63" s="334"/>
      <c r="AL63" s="504"/>
      <c r="AM63" s="505"/>
      <c r="AN63" s="43"/>
      <c r="AO63" s="43"/>
      <c r="AP63" s="1"/>
      <c r="AQ63" s="1"/>
      <c r="AR63" s="1"/>
      <c r="AS63" s="1"/>
      <c r="BB63" s="20">
        <f>+Input!$B$27+Input!$B$28</f>
        <v>844.67769999999996</v>
      </c>
    </row>
    <row r="64" spans="1:54" ht="12.75" customHeight="1" x14ac:dyDescent="0.2">
      <c r="A64" s="44" t="s">
        <v>135</v>
      </c>
      <c r="B64" s="39">
        <f t="shared" si="9"/>
        <v>0</v>
      </c>
      <c r="C64" s="20">
        <v>0</v>
      </c>
      <c r="D64" s="20">
        <v>0</v>
      </c>
      <c r="E64" s="20">
        <v>0</v>
      </c>
      <c r="F64" s="20">
        <v>0</v>
      </c>
      <c r="G64" s="20">
        <v>0</v>
      </c>
      <c r="H64" s="20"/>
      <c r="I64" s="20"/>
      <c r="J64" s="20">
        <v>0</v>
      </c>
      <c r="K64" s="20">
        <v>0</v>
      </c>
      <c r="L64" s="20">
        <v>0</v>
      </c>
      <c r="M64" s="20">
        <v>0</v>
      </c>
      <c r="N64" s="20">
        <v>0</v>
      </c>
      <c r="O64" s="20"/>
      <c r="P64" s="20"/>
      <c r="Q64" s="20">
        <v>0</v>
      </c>
      <c r="R64" s="20">
        <v>0</v>
      </c>
      <c r="S64" s="20">
        <v>0</v>
      </c>
      <c r="T64" s="20">
        <v>0</v>
      </c>
      <c r="U64" s="20">
        <v>0</v>
      </c>
      <c r="V64" s="20"/>
      <c r="X64" s="20">
        <v>0</v>
      </c>
      <c r="Y64" s="20">
        <v>0</v>
      </c>
      <c r="Z64" s="20">
        <v>0</v>
      </c>
      <c r="AA64" s="20">
        <v>0</v>
      </c>
      <c r="AB64" s="20">
        <v>0</v>
      </c>
      <c r="AC64" s="20"/>
      <c r="AD64" s="20"/>
      <c r="AF64" s="20">
        <v>0</v>
      </c>
      <c r="AG64" s="20">
        <f>+Input!$B$39</f>
        <v>0</v>
      </c>
      <c r="AH64" s="1"/>
      <c r="AI64" s="516"/>
      <c r="AJ64" s="517"/>
      <c r="AK64" s="334"/>
      <c r="AL64" s="504"/>
      <c r="AM64" s="505"/>
      <c r="AN64" s="43"/>
      <c r="AO64" s="1"/>
      <c r="AP64" s="1"/>
      <c r="AQ64" s="1"/>
      <c r="AR64" s="1"/>
      <c r="AS64" s="1"/>
      <c r="BB64" s="20">
        <f>+Input!$B$39</f>
        <v>0</v>
      </c>
    </row>
    <row r="65" spans="1:54" ht="12.75" customHeight="1" x14ac:dyDescent="0.2">
      <c r="A65" s="44" t="s">
        <v>183</v>
      </c>
      <c r="B65" s="39">
        <f>SUM(C65:AG65)</f>
        <v>0</v>
      </c>
      <c r="C65" s="20">
        <v>0</v>
      </c>
      <c r="D65" s="20">
        <v>0</v>
      </c>
      <c r="E65" s="20">
        <v>0</v>
      </c>
      <c r="F65" s="20">
        <v>0</v>
      </c>
      <c r="G65" s="20">
        <v>0</v>
      </c>
      <c r="H65" s="20"/>
      <c r="I65" s="20"/>
      <c r="J65" s="20">
        <v>0</v>
      </c>
      <c r="K65" s="20">
        <v>0</v>
      </c>
      <c r="L65" s="20">
        <v>0</v>
      </c>
      <c r="M65" s="20">
        <v>0</v>
      </c>
      <c r="N65" s="20">
        <v>0</v>
      </c>
      <c r="O65" s="20"/>
      <c r="P65" s="20"/>
      <c r="Q65" s="20">
        <v>0</v>
      </c>
      <c r="R65" s="20">
        <v>0</v>
      </c>
      <c r="S65" s="20">
        <v>0</v>
      </c>
      <c r="T65" s="20">
        <v>0</v>
      </c>
      <c r="U65" s="20">
        <v>0</v>
      </c>
      <c r="V65" s="20"/>
      <c r="X65" s="20">
        <v>0</v>
      </c>
      <c r="Y65" s="20">
        <v>0</v>
      </c>
      <c r="Z65" s="20">
        <v>0</v>
      </c>
      <c r="AA65" s="20">
        <v>0</v>
      </c>
      <c r="AB65" s="20">
        <v>0</v>
      </c>
      <c r="AC65" s="20"/>
      <c r="AD65" s="20"/>
      <c r="AF65" s="20">
        <v>0</v>
      </c>
      <c r="AG65" s="20">
        <f>+Input!$B$23</f>
        <v>0</v>
      </c>
      <c r="AH65" s="1"/>
      <c r="AI65" s="518"/>
      <c r="AJ65" s="517"/>
      <c r="AK65" s="334"/>
      <c r="AL65" s="504"/>
      <c r="AM65" s="505"/>
      <c r="AN65" s="1"/>
      <c r="AO65" s="1"/>
      <c r="AP65" s="1"/>
      <c r="AQ65" s="1"/>
      <c r="AR65" s="1"/>
      <c r="AS65" s="1"/>
      <c r="BB65" s="20">
        <f>+Input!$B$23</f>
        <v>0</v>
      </c>
    </row>
    <row r="66" spans="1:54" ht="12.75" customHeight="1" x14ac:dyDescent="0.2">
      <c r="A66" s="22" t="s">
        <v>184</v>
      </c>
      <c r="B66" s="39">
        <f t="shared" ref="B66:B71" si="10">SUM(C66:AG66)</f>
        <v>0</v>
      </c>
      <c r="C66" s="20">
        <v>0</v>
      </c>
      <c r="D66" s="20">
        <v>0</v>
      </c>
      <c r="E66" s="20">
        <v>0</v>
      </c>
      <c r="F66" s="20">
        <v>0</v>
      </c>
      <c r="G66" s="20">
        <v>0</v>
      </c>
      <c r="H66" s="20"/>
      <c r="I66" s="20"/>
      <c r="J66" s="20">
        <v>0</v>
      </c>
      <c r="K66" s="20">
        <v>0</v>
      </c>
      <c r="L66" s="20">
        <v>0</v>
      </c>
      <c r="M66" s="20">
        <v>0</v>
      </c>
      <c r="N66" s="20">
        <v>0</v>
      </c>
      <c r="O66" s="20"/>
      <c r="P66" s="20"/>
      <c r="Q66" s="20">
        <v>0</v>
      </c>
      <c r="R66" s="20">
        <v>0</v>
      </c>
      <c r="S66" s="20">
        <v>0</v>
      </c>
      <c r="T66" s="20">
        <v>0</v>
      </c>
      <c r="U66" s="20">
        <v>0</v>
      </c>
      <c r="V66" s="20"/>
      <c r="X66" s="20">
        <v>0</v>
      </c>
      <c r="Y66" s="20">
        <v>0</v>
      </c>
      <c r="Z66" s="20">
        <v>0</v>
      </c>
      <c r="AA66" s="20">
        <v>0</v>
      </c>
      <c r="AB66" s="20">
        <v>0</v>
      </c>
      <c r="AC66" s="20"/>
      <c r="AD66" s="20"/>
      <c r="AF66" s="20">
        <v>0</v>
      </c>
      <c r="AG66" s="20">
        <f>+Input!$B$24</f>
        <v>0</v>
      </c>
      <c r="AH66" s="1"/>
      <c r="AI66" s="519"/>
      <c r="AJ66" s="520"/>
      <c r="AK66" s="346"/>
      <c r="AL66" s="521"/>
      <c r="AM66" s="522"/>
      <c r="AN66" s="1"/>
      <c r="AO66" s="1"/>
      <c r="AP66" s="1"/>
      <c r="AQ66" s="1"/>
      <c r="AR66" s="1"/>
      <c r="AS66" s="1"/>
      <c r="BB66" s="20">
        <f>+Input!$B$24</f>
        <v>0</v>
      </c>
    </row>
    <row r="67" spans="1:54" ht="12.75" customHeight="1" x14ac:dyDescent="0.2">
      <c r="A67" s="22" t="s">
        <v>185</v>
      </c>
      <c r="B67" s="39">
        <f t="shared" si="10"/>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
      <c r="A68" s="22" t="s">
        <v>186</v>
      </c>
      <c r="B68" s="39">
        <f t="shared" si="10"/>
        <v>-10778</v>
      </c>
      <c r="C68" s="20">
        <v>0</v>
      </c>
      <c r="D68" s="20">
        <v>0</v>
      </c>
      <c r="E68" s="20">
        <v>0</v>
      </c>
      <c r="F68" s="20">
        <v>0</v>
      </c>
      <c r="G68" s="20">
        <v>-873.75</v>
      </c>
      <c r="H68" s="20"/>
      <c r="I68" s="20"/>
      <c r="J68" s="20">
        <v>-765</v>
      </c>
      <c r="K68" s="20">
        <v>0</v>
      </c>
      <c r="L68" s="20">
        <v>0</v>
      </c>
      <c r="M68" s="20">
        <v>-1321.25</v>
      </c>
      <c r="N68" s="20">
        <v>0</v>
      </c>
      <c r="O68" s="20"/>
      <c r="P68" s="20"/>
      <c r="Q68" s="20">
        <v>0</v>
      </c>
      <c r="R68" s="20">
        <v>0</v>
      </c>
      <c r="S68" s="20">
        <v>0</v>
      </c>
      <c r="T68" s="20">
        <v>-689</v>
      </c>
      <c r="U68" s="20">
        <v>0</v>
      </c>
      <c r="V68" s="20"/>
      <c r="X68" s="20">
        <v>-912</v>
      </c>
      <c r="Y68" s="20">
        <v>-1205</v>
      </c>
      <c r="Z68" s="20">
        <v>-226</v>
      </c>
      <c r="AA68" s="20">
        <v>-530</v>
      </c>
      <c r="AB68" s="20">
        <v>-292</v>
      </c>
      <c r="AC68" s="20"/>
      <c r="AD68" s="20"/>
      <c r="AF68" s="20">
        <v>-78</v>
      </c>
      <c r="AG68" s="20">
        <f>+Input!$B$29</f>
        <v>-3886</v>
      </c>
      <c r="AH68" s="1"/>
      <c r="AI68" s="519"/>
      <c r="AJ68" s="520"/>
      <c r="AK68" s="346"/>
      <c r="AL68" s="521"/>
      <c r="AM68" s="522"/>
      <c r="AN68" s="1"/>
      <c r="AO68" s="1"/>
      <c r="AP68" s="1"/>
      <c r="AQ68" s="1"/>
      <c r="AR68" s="1"/>
      <c r="AS68" s="1"/>
      <c r="BB68" s="20">
        <f>+Input!$B$29</f>
        <v>-3886</v>
      </c>
    </row>
    <row r="69" spans="1:54" ht="12.75" customHeight="1" x14ac:dyDescent="0.2">
      <c r="A69" s="22" t="s">
        <v>187</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F69" s="20"/>
      <c r="AG69" s="20"/>
      <c r="AH69" s="1"/>
      <c r="AI69" s="519"/>
      <c r="AJ69" s="520"/>
      <c r="AK69" s="346"/>
      <c r="AL69" s="521"/>
      <c r="AM69" s="522"/>
      <c r="AN69" s="1"/>
      <c r="AO69" s="1"/>
      <c r="AP69" s="1"/>
      <c r="AQ69" s="1"/>
      <c r="AR69" s="1"/>
      <c r="AS69" s="1"/>
      <c r="BB69" s="20"/>
    </row>
    <row r="70" spans="1:54" ht="12.75" customHeight="1" x14ac:dyDescent="0.2">
      <c r="A70" s="44" t="s">
        <v>188</v>
      </c>
      <c r="B70" s="39">
        <f t="shared" si="10"/>
        <v>0</v>
      </c>
      <c r="AH70" s="1"/>
      <c r="AI70" s="519"/>
      <c r="AJ70" s="520"/>
      <c r="AK70" s="346"/>
      <c r="AL70" s="521"/>
      <c r="AM70" s="522"/>
      <c r="AN70" s="1"/>
      <c r="AO70" s="1"/>
      <c r="AP70" s="1"/>
      <c r="AQ70" s="1"/>
      <c r="AR70" s="1"/>
      <c r="AS70" s="1"/>
    </row>
    <row r="71" spans="1:54" ht="12.75" customHeight="1" x14ac:dyDescent="0.2">
      <c r="A71" s="22" t="s">
        <v>189</v>
      </c>
      <c r="B71" s="39">
        <f t="shared" si="10"/>
        <v>0</v>
      </c>
      <c r="C71" s="20"/>
      <c r="AH71" s="1"/>
      <c r="AI71" s="519"/>
      <c r="AJ71" s="520"/>
      <c r="AK71" s="346"/>
      <c r="AL71" s="521"/>
      <c r="AM71" s="522"/>
      <c r="AN71" s="1"/>
      <c r="AO71" s="1"/>
      <c r="AP71" s="1"/>
      <c r="AQ71" s="1"/>
      <c r="AR71" s="1"/>
      <c r="AS71" s="1"/>
    </row>
    <row r="72" spans="1:54" ht="12.75" customHeight="1" thickBot="1" x14ac:dyDescent="0.25">
      <c r="A72" s="22" t="s">
        <v>190</v>
      </c>
      <c r="B72" s="39" t="s">
        <v>191</v>
      </c>
      <c r="C72" s="20"/>
      <c r="AH72" s="1"/>
      <c r="AI72" s="519"/>
      <c r="AJ72" s="520"/>
      <c r="AK72" s="346"/>
      <c r="AL72" s="521"/>
      <c r="AM72" s="522"/>
    </row>
    <row r="73" spans="1:54" ht="12.75" customHeight="1" thickBot="1" x14ac:dyDescent="0.25">
      <c r="A73" s="22"/>
      <c r="B73" s="39"/>
      <c r="C73" s="42"/>
      <c r="AH73" s="1"/>
      <c r="AI73" s="502" t="s">
        <v>381</v>
      </c>
      <c r="AJ73" s="514"/>
      <c r="AK73" s="523"/>
      <c r="AL73" s="504"/>
      <c r="AM73" s="505"/>
    </row>
    <row r="74" spans="1:54" ht="12.75" customHeight="1" x14ac:dyDescent="0.2">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2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25">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
      <c r="A77" s="51" t="s">
        <v>192</v>
      </c>
      <c r="B77" s="52">
        <f>SUM(B47:B76)-B62-B59-B60-B65-B66</f>
        <v>811731.14259999793</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row>
    <row r="78" spans="1:54"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519"/>
      <c r="AJ78" s="520"/>
      <c r="AK78" s="346"/>
      <c r="AL78" s="521"/>
      <c r="AM78" s="522"/>
    </row>
    <row r="79" spans="1:54" ht="12.75" customHeight="1" x14ac:dyDescent="0.2">
      <c r="A79" s="24"/>
      <c r="B79" s="55"/>
      <c r="C79" s="13">
        <f>(+B59+B60)*-1</f>
        <v>32486.887500000004</v>
      </c>
      <c r="AH79" s="24"/>
      <c r="AI79" s="506" t="s">
        <v>376</v>
      </c>
      <c r="AJ79" s="507" t="s">
        <v>377</v>
      </c>
      <c r="AK79" s="508" t="s">
        <v>378</v>
      </c>
      <c r="AL79" s="509" t="s">
        <v>379</v>
      </c>
      <c r="AM79" s="510" t="s">
        <v>380</v>
      </c>
    </row>
    <row r="80" spans="1:54" ht="12.75" customHeight="1" x14ac:dyDescent="0.2">
      <c r="A80" s="24"/>
      <c r="B80" s="55"/>
      <c r="AH80" s="24"/>
      <c r="AI80" s="355"/>
      <c r="AJ80" s="511"/>
      <c r="AK80" s="334"/>
      <c r="AL80" s="504"/>
      <c r="AM80" s="527"/>
    </row>
    <row r="81" spans="1:45" ht="12.75" customHeight="1" x14ac:dyDescent="0.2">
      <c r="A81" s="24"/>
      <c r="B81" s="55"/>
      <c r="AH81" s="24"/>
      <c r="AJ81" s="24"/>
      <c r="AK81" s="20"/>
      <c r="AL81" s="41"/>
      <c r="AM81" s="42"/>
    </row>
    <row r="82" spans="1:45" ht="12.75" customHeight="1" x14ac:dyDescent="0.2">
      <c r="A82" s="30"/>
      <c r="B82" s="31"/>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1"/>
      <c r="AI82" s="117"/>
      <c r="AJ82" s="118"/>
      <c r="AK82" s="1"/>
      <c r="AL82" s="33"/>
      <c r="AN82" s="1"/>
      <c r="AO82" s="1"/>
      <c r="AP82" s="1"/>
      <c r="AQ82" s="1"/>
      <c r="AR82" s="1"/>
      <c r="AS82" s="1"/>
    </row>
    <row r="83" spans="1:45" ht="12.75" customHeight="1" x14ac:dyDescent="0.25">
      <c r="A83" s="56" t="s">
        <v>193</v>
      </c>
      <c r="B83" s="31" t="s">
        <v>156</v>
      </c>
      <c r="C83" s="32">
        <f>SUM(C87:C102)</f>
        <v>0</v>
      </c>
      <c r="D83" s="32">
        <f t="shared" ref="D83:S83" si="11">SUM(D87:D102)</f>
        <v>0</v>
      </c>
      <c r="E83" s="32">
        <f t="shared" si="11"/>
        <v>0</v>
      </c>
      <c r="F83" s="32">
        <f t="shared" si="11"/>
        <v>0</v>
      </c>
      <c r="G83" s="32">
        <f t="shared" si="11"/>
        <v>0</v>
      </c>
      <c r="H83" s="32">
        <f t="shared" si="11"/>
        <v>0</v>
      </c>
      <c r="I83" s="32">
        <f t="shared" si="11"/>
        <v>0</v>
      </c>
      <c r="J83" s="32">
        <f t="shared" si="11"/>
        <v>0</v>
      </c>
      <c r="K83" s="32">
        <f t="shared" si="11"/>
        <v>0</v>
      </c>
      <c r="L83" s="32">
        <f t="shared" si="11"/>
        <v>0</v>
      </c>
      <c r="M83" s="32">
        <f t="shared" si="11"/>
        <v>0</v>
      </c>
      <c r="N83" s="32">
        <f t="shared" si="11"/>
        <v>0</v>
      </c>
      <c r="O83" s="32">
        <f t="shared" si="11"/>
        <v>0</v>
      </c>
      <c r="P83" s="32">
        <f t="shared" si="11"/>
        <v>0</v>
      </c>
      <c r="Q83" s="32">
        <f t="shared" si="11"/>
        <v>0</v>
      </c>
      <c r="R83" s="32">
        <f t="shared" si="11"/>
        <v>0</v>
      </c>
      <c r="S83" s="32">
        <f t="shared" si="11"/>
        <v>0</v>
      </c>
      <c r="T83" s="32">
        <f t="shared" ref="T83:AG83" si="12">SUM(T87:T102)</f>
        <v>0</v>
      </c>
      <c r="U83" s="32">
        <f t="shared" si="12"/>
        <v>0</v>
      </c>
      <c r="V83" s="32">
        <f t="shared" si="12"/>
        <v>0</v>
      </c>
      <c r="W83" s="32">
        <f t="shared" si="12"/>
        <v>0</v>
      </c>
      <c r="X83" s="32">
        <f t="shared" si="12"/>
        <v>0</v>
      </c>
      <c r="Y83" s="32">
        <f t="shared" si="12"/>
        <v>0</v>
      </c>
      <c r="Z83" s="32">
        <f t="shared" si="12"/>
        <v>0</v>
      </c>
      <c r="AA83" s="32">
        <f t="shared" si="12"/>
        <v>0</v>
      </c>
      <c r="AB83" s="32">
        <f t="shared" si="12"/>
        <v>0</v>
      </c>
      <c r="AC83" s="32">
        <f t="shared" si="12"/>
        <v>0</v>
      </c>
      <c r="AD83" s="32">
        <f t="shared" si="12"/>
        <v>0</v>
      </c>
      <c r="AE83" s="32">
        <f t="shared" si="12"/>
        <v>0</v>
      </c>
      <c r="AF83" s="32">
        <f t="shared" si="12"/>
        <v>0</v>
      </c>
      <c r="AG83" s="32">
        <f t="shared" si="12"/>
        <v>0</v>
      </c>
      <c r="AH83" s="1"/>
      <c r="AI83" s="117"/>
      <c r="AJ83" s="118"/>
      <c r="AK83" s="1"/>
      <c r="AL83" s="33"/>
      <c r="AN83" s="1"/>
      <c r="AO83" s="1"/>
      <c r="AP83" s="1"/>
      <c r="AQ83" s="1"/>
      <c r="AR83" s="1"/>
      <c r="AS83" s="1"/>
    </row>
    <row r="84" spans="1:45" s="99" customFormat="1" ht="12.75" customHeight="1" x14ac:dyDescent="0.25">
      <c r="A84" s="217" t="s">
        <v>194</v>
      </c>
      <c r="B84" s="116">
        <f t="shared" ref="B84:AG84" si="13">B44</f>
        <v>36647</v>
      </c>
      <c r="C84" s="104">
        <f t="shared" si="13"/>
        <v>36647</v>
      </c>
      <c r="D84" s="104">
        <f t="shared" si="13"/>
        <v>36648</v>
      </c>
      <c r="E84" s="104">
        <f t="shared" si="13"/>
        <v>36649</v>
      </c>
      <c r="F84" s="104">
        <f t="shared" si="13"/>
        <v>36650</v>
      </c>
      <c r="G84" s="104">
        <f t="shared" si="13"/>
        <v>36651</v>
      </c>
      <c r="H84" s="104">
        <f t="shared" si="13"/>
        <v>36652</v>
      </c>
      <c r="I84" s="104">
        <f t="shared" si="13"/>
        <v>36653</v>
      </c>
      <c r="J84" s="104">
        <f t="shared" si="13"/>
        <v>36654</v>
      </c>
      <c r="K84" s="104">
        <f t="shared" si="13"/>
        <v>36655</v>
      </c>
      <c r="L84" s="104">
        <f t="shared" si="13"/>
        <v>36656</v>
      </c>
      <c r="M84" s="104">
        <f t="shared" si="13"/>
        <v>36657</v>
      </c>
      <c r="N84" s="104">
        <f t="shared" si="13"/>
        <v>36658</v>
      </c>
      <c r="O84" s="104">
        <f t="shared" si="13"/>
        <v>36659</v>
      </c>
      <c r="P84" s="104">
        <f t="shared" si="13"/>
        <v>36660</v>
      </c>
      <c r="Q84" s="104">
        <f t="shared" si="13"/>
        <v>36661</v>
      </c>
      <c r="R84" s="104">
        <f t="shared" si="13"/>
        <v>36662</v>
      </c>
      <c r="S84" s="104">
        <f t="shared" si="13"/>
        <v>36663</v>
      </c>
      <c r="T84" s="104">
        <f t="shared" si="13"/>
        <v>36664</v>
      </c>
      <c r="U84" s="104">
        <f t="shared" si="13"/>
        <v>36665</v>
      </c>
      <c r="V84" s="104">
        <f t="shared" si="13"/>
        <v>36666</v>
      </c>
      <c r="W84" s="104">
        <f t="shared" si="13"/>
        <v>36667</v>
      </c>
      <c r="X84" s="104">
        <f t="shared" si="13"/>
        <v>36668</v>
      </c>
      <c r="Y84" s="104">
        <f t="shared" si="13"/>
        <v>36669</v>
      </c>
      <c r="Z84" s="104">
        <f t="shared" si="13"/>
        <v>36670</v>
      </c>
      <c r="AA84" s="104">
        <f t="shared" si="13"/>
        <v>36671</v>
      </c>
      <c r="AB84" s="104">
        <f t="shared" si="13"/>
        <v>36672</v>
      </c>
      <c r="AC84" s="104">
        <f t="shared" si="13"/>
        <v>36673</v>
      </c>
      <c r="AD84" s="104">
        <f t="shared" si="13"/>
        <v>36674</v>
      </c>
      <c r="AE84" s="104">
        <f t="shared" si="13"/>
        <v>36675</v>
      </c>
      <c r="AF84" s="104">
        <f t="shared" si="13"/>
        <v>36676</v>
      </c>
      <c r="AG84" s="104">
        <f t="shared" si="13"/>
        <v>36677</v>
      </c>
      <c r="AI84" s="117"/>
      <c r="AJ84" s="119"/>
      <c r="AL84" s="100"/>
    </row>
    <row r="85" spans="1:45" ht="12.75" customHeight="1" x14ac:dyDescent="0.25">
      <c r="A85" s="34"/>
      <c r="B85" s="34"/>
      <c r="C85" s="105" t="str">
        <f t="shared" ref="C85:AG85" si="14">C45</f>
        <v>M</v>
      </c>
      <c r="D85" s="105" t="str">
        <f t="shared" si="14"/>
        <v>T</v>
      </c>
      <c r="E85" s="105" t="str">
        <f t="shared" si="14"/>
        <v>W</v>
      </c>
      <c r="F85" s="105" t="str">
        <f t="shared" si="14"/>
        <v>R</v>
      </c>
      <c r="G85" s="105" t="str">
        <f t="shared" si="14"/>
        <v>F</v>
      </c>
      <c r="H85" s="105" t="str">
        <f t="shared" si="14"/>
        <v>S</v>
      </c>
      <c r="I85" s="105" t="str">
        <f t="shared" si="14"/>
        <v>S</v>
      </c>
      <c r="J85" s="105" t="str">
        <f t="shared" si="14"/>
        <v>M</v>
      </c>
      <c r="K85" s="105" t="str">
        <f t="shared" si="14"/>
        <v>T</v>
      </c>
      <c r="L85" s="105" t="str">
        <f t="shared" si="14"/>
        <v>W</v>
      </c>
      <c r="M85" s="105" t="str">
        <f t="shared" si="14"/>
        <v>R</v>
      </c>
      <c r="N85" s="105" t="str">
        <f t="shared" si="14"/>
        <v>F</v>
      </c>
      <c r="O85" s="105" t="str">
        <f t="shared" si="14"/>
        <v>S</v>
      </c>
      <c r="P85" s="105" t="str">
        <f t="shared" si="14"/>
        <v>S</v>
      </c>
      <c r="Q85" s="105" t="str">
        <f t="shared" si="14"/>
        <v>M</v>
      </c>
      <c r="R85" s="105" t="str">
        <f t="shared" si="14"/>
        <v>T</v>
      </c>
      <c r="S85" s="105" t="str">
        <f t="shared" si="14"/>
        <v>W</v>
      </c>
      <c r="T85" s="105" t="str">
        <f t="shared" si="14"/>
        <v>R</v>
      </c>
      <c r="U85" s="105" t="str">
        <f t="shared" si="14"/>
        <v>F</v>
      </c>
      <c r="V85" s="105" t="str">
        <f t="shared" si="14"/>
        <v>S</v>
      </c>
      <c r="W85" s="105" t="str">
        <f t="shared" si="14"/>
        <v>S</v>
      </c>
      <c r="X85" s="105" t="str">
        <f t="shared" si="14"/>
        <v>M</v>
      </c>
      <c r="Y85" s="105" t="str">
        <f t="shared" si="14"/>
        <v>T</v>
      </c>
      <c r="Z85" s="105" t="str">
        <f t="shared" si="14"/>
        <v>W</v>
      </c>
      <c r="AA85" s="105" t="str">
        <f t="shared" si="14"/>
        <v>R</v>
      </c>
      <c r="AB85" s="105" t="str">
        <f t="shared" si="14"/>
        <v>F</v>
      </c>
      <c r="AC85" s="105" t="str">
        <f t="shared" si="14"/>
        <v>S</v>
      </c>
      <c r="AD85" s="105" t="str">
        <f t="shared" si="14"/>
        <v>S</v>
      </c>
      <c r="AE85" s="105" t="str">
        <f t="shared" si="14"/>
        <v>M</v>
      </c>
      <c r="AF85" s="105" t="str">
        <f t="shared" si="14"/>
        <v>T</v>
      </c>
      <c r="AG85" s="105" t="str">
        <f t="shared" si="14"/>
        <v>W</v>
      </c>
      <c r="AH85" s="1"/>
      <c r="AI85" s="117"/>
      <c r="AJ85" s="118"/>
      <c r="AK85" s="1"/>
      <c r="AL85" s="24"/>
      <c r="AN85" s="1"/>
      <c r="AO85" s="1"/>
      <c r="AP85" s="1"/>
      <c r="AQ85" s="1"/>
      <c r="AR85" s="1"/>
      <c r="AS85" s="1"/>
    </row>
    <row r="86" spans="1:45" ht="12.75" customHeight="1" thickBot="1" x14ac:dyDescent="0.3">
      <c r="A86" s="218"/>
      <c r="B86" s="35" t="s">
        <v>162</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7"/>
      <c r="AH86" s="24"/>
      <c r="AI86" s="46"/>
      <c r="AJ86" s="120"/>
      <c r="AK86" s="20"/>
      <c r="AL86" s="41"/>
      <c r="AM86" s="42"/>
    </row>
    <row r="87" spans="1:45" ht="12.75" customHeight="1" thickTop="1" x14ac:dyDescent="0.2">
      <c r="A87" s="22" t="s">
        <v>195</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196</v>
      </c>
      <c r="B88" s="39">
        <f>SUM(C88:AG88)</f>
        <v>0</v>
      </c>
      <c r="C88" s="20">
        <v>0</v>
      </c>
      <c r="D88" s="20">
        <v>0</v>
      </c>
      <c r="E88" s="20">
        <v>0</v>
      </c>
      <c r="F88" s="20">
        <v>0</v>
      </c>
      <c r="G88" s="20">
        <v>0</v>
      </c>
      <c r="H88" s="20">
        <v>0</v>
      </c>
      <c r="I88" s="20">
        <v>0</v>
      </c>
      <c r="J88" s="20">
        <v>0</v>
      </c>
      <c r="K88" s="20">
        <v>0</v>
      </c>
      <c r="L88" s="20">
        <v>0</v>
      </c>
      <c r="M88" s="20">
        <v>0</v>
      </c>
      <c r="N88" s="20">
        <v>0</v>
      </c>
      <c r="O88" s="20">
        <v>0</v>
      </c>
      <c r="P88" s="20">
        <v>0</v>
      </c>
      <c r="Q88" s="20">
        <v>0</v>
      </c>
      <c r="R88" s="20">
        <v>0</v>
      </c>
      <c r="S88" s="20">
        <v>0</v>
      </c>
      <c r="T88" s="20">
        <v>0</v>
      </c>
      <c r="U88" s="20">
        <v>0</v>
      </c>
      <c r="V88" s="20">
        <v>0</v>
      </c>
      <c r="W88" s="20">
        <v>0</v>
      </c>
      <c r="X88" s="20">
        <v>0</v>
      </c>
      <c r="Y88" s="20">
        <v>0</v>
      </c>
      <c r="Z88" s="20">
        <v>0</v>
      </c>
      <c r="AA88" s="20">
        <v>0</v>
      </c>
      <c r="AB88" s="20">
        <v>0</v>
      </c>
      <c r="AC88" s="20">
        <v>0</v>
      </c>
      <c r="AD88" s="20">
        <v>0</v>
      </c>
      <c r="AE88" s="20">
        <v>0</v>
      </c>
      <c r="AF88" s="20">
        <v>0</v>
      </c>
      <c r="AG88" s="40">
        <v>0</v>
      </c>
      <c r="AH88" s="24"/>
      <c r="AJ88" s="24"/>
      <c r="AK88" s="20"/>
      <c r="AL88" s="41"/>
      <c r="AM88" s="42"/>
    </row>
    <row r="89" spans="1:45" ht="12.75" customHeight="1" x14ac:dyDescent="0.2">
      <c r="A89" s="22" t="s">
        <v>197</v>
      </c>
      <c r="B89" s="39">
        <f>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198</v>
      </c>
      <c r="B90" s="39">
        <f t="shared" ref="B90:B99" si="15">SUM(C90:AG90)</f>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199</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200</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201</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202</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203</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204</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205</v>
      </c>
      <c r="B97" s="39">
        <f t="shared" si="15"/>
        <v>0</v>
      </c>
      <c r="C97" s="20">
        <v>0</v>
      </c>
      <c r="D97" s="20">
        <v>0</v>
      </c>
      <c r="E97" s="20">
        <v>0</v>
      </c>
      <c r="F97" s="20">
        <v>0</v>
      </c>
      <c r="G97" s="20">
        <v>0</v>
      </c>
      <c r="H97" s="20">
        <v>0</v>
      </c>
      <c r="I97" s="20">
        <v>0</v>
      </c>
      <c r="J97" s="20">
        <v>0</v>
      </c>
      <c r="K97" s="20">
        <v>0</v>
      </c>
      <c r="L97" s="20">
        <v>0</v>
      </c>
      <c r="M97" s="20">
        <v>0</v>
      </c>
      <c r="N97" s="20">
        <v>0</v>
      </c>
      <c r="O97" s="20">
        <v>0</v>
      </c>
      <c r="P97" s="20">
        <v>0</v>
      </c>
      <c r="Q97" s="20">
        <v>0</v>
      </c>
      <c r="R97" s="20">
        <v>0</v>
      </c>
      <c r="S97" s="20">
        <v>0</v>
      </c>
      <c r="T97" s="20">
        <v>0</v>
      </c>
      <c r="U97" s="20">
        <v>0</v>
      </c>
      <c r="V97" s="20">
        <v>0</v>
      </c>
      <c r="W97" s="20">
        <v>0</v>
      </c>
      <c r="X97" s="20">
        <v>0</v>
      </c>
      <c r="Y97" s="20">
        <v>0</v>
      </c>
      <c r="Z97" s="20">
        <v>0</v>
      </c>
      <c r="AA97" s="20">
        <v>0</v>
      </c>
      <c r="AB97" s="20">
        <v>0</v>
      </c>
      <c r="AC97" s="20">
        <v>0</v>
      </c>
      <c r="AD97" s="20">
        <v>0</v>
      </c>
      <c r="AE97" s="20">
        <v>0</v>
      </c>
      <c r="AF97" s="20">
        <v>0</v>
      </c>
      <c r="AG97" s="40">
        <v>0</v>
      </c>
      <c r="AH97" s="24"/>
      <c r="AJ97" s="24"/>
      <c r="AK97" s="20"/>
      <c r="AL97" s="41"/>
      <c r="AM97" s="42"/>
    </row>
    <row r="98" spans="1:45" ht="12.75" customHeight="1" x14ac:dyDescent="0.2">
      <c r="A98" s="22" t="s">
        <v>206</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t="s">
        <v>207</v>
      </c>
      <c r="B99" s="39">
        <f t="shared" si="15"/>
        <v>0</v>
      </c>
      <c r="C99" s="69">
        <v>0</v>
      </c>
      <c r="D99" s="69">
        <v>0</v>
      </c>
      <c r="E99" s="69">
        <v>0</v>
      </c>
      <c r="F99" s="69">
        <v>0</v>
      </c>
      <c r="G99" s="69">
        <v>0</v>
      </c>
      <c r="H99" s="69">
        <v>0</v>
      </c>
      <c r="I99" s="69">
        <v>0</v>
      </c>
      <c r="J99" s="69">
        <v>0</v>
      </c>
      <c r="K99" s="69">
        <v>0</v>
      </c>
      <c r="L99" s="69">
        <v>0</v>
      </c>
      <c r="M99" s="69">
        <v>0</v>
      </c>
      <c r="N99" s="69">
        <v>0</v>
      </c>
      <c r="O99" s="69">
        <v>0</v>
      </c>
      <c r="P99" s="69">
        <v>0</v>
      </c>
      <c r="Q99" s="69">
        <v>0</v>
      </c>
      <c r="R99" s="69">
        <v>0</v>
      </c>
      <c r="S99" s="69">
        <v>0</v>
      </c>
      <c r="T99" s="69">
        <v>0</v>
      </c>
      <c r="U99" s="69">
        <v>0</v>
      </c>
      <c r="V99" s="69">
        <v>0</v>
      </c>
      <c r="W99" s="69">
        <v>0</v>
      </c>
      <c r="X99" s="69">
        <v>0</v>
      </c>
      <c r="Y99" s="69">
        <v>0</v>
      </c>
      <c r="Z99" s="69">
        <v>0</v>
      </c>
      <c r="AA99" s="69">
        <v>0</v>
      </c>
      <c r="AB99" s="69">
        <v>0</v>
      </c>
      <c r="AC99" s="69">
        <v>0</v>
      </c>
      <c r="AD99" s="69">
        <v>0</v>
      </c>
      <c r="AE99" s="69">
        <v>0</v>
      </c>
      <c r="AF99" s="69">
        <v>0</v>
      </c>
      <c r="AG99" s="40">
        <v>0</v>
      </c>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25">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
      <c r="A103" s="220" t="s">
        <v>208</v>
      </c>
      <c r="B103" s="51">
        <f>SUM(B89:B102)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
      <c r="A105" s="30"/>
      <c r="B105" s="31" t="s">
        <v>156</v>
      </c>
      <c r="C105" s="32">
        <f>SUM(C109:C118)</f>
        <v>0</v>
      </c>
      <c r="D105" s="32">
        <f t="shared" ref="D105:S105" si="16">SUM(D109:D118)</f>
        <v>0</v>
      </c>
      <c r="E105" s="32">
        <f t="shared" si="16"/>
        <v>0</v>
      </c>
      <c r="F105" s="32">
        <f t="shared" si="16"/>
        <v>0</v>
      </c>
      <c r="G105" s="32">
        <f t="shared" si="16"/>
        <v>0</v>
      </c>
      <c r="H105" s="32">
        <f t="shared" si="16"/>
        <v>0</v>
      </c>
      <c r="I105" s="32">
        <f t="shared" si="16"/>
        <v>0</v>
      </c>
      <c r="J105" s="32">
        <f t="shared" si="16"/>
        <v>0</v>
      </c>
      <c r="K105" s="32">
        <f t="shared" si="16"/>
        <v>0</v>
      </c>
      <c r="L105" s="32">
        <f t="shared" si="16"/>
        <v>0</v>
      </c>
      <c r="M105" s="32">
        <f t="shared" si="16"/>
        <v>0</v>
      </c>
      <c r="N105" s="32">
        <f t="shared" si="16"/>
        <v>0</v>
      </c>
      <c r="O105" s="32">
        <f t="shared" si="16"/>
        <v>0</v>
      </c>
      <c r="P105" s="32">
        <f t="shared" si="16"/>
        <v>0</v>
      </c>
      <c r="Q105" s="32">
        <f t="shared" si="16"/>
        <v>0</v>
      </c>
      <c r="R105" s="32">
        <f t="shared" si="16"/>
        <v>0</v>
      </c>
      <c r="S105" s="32">
        <f t="shared" si="16"/>
        <v>0</v>
      </c>
      <c r="T105" s="32">
        <f t="shared" ref="T105:AG105" si="17">SUM(T109:T118)</f>
        <v>0</v>
      </c>
      <c r="U105" s="32">
        <f t="shared" si="17"/>
        <v>0</v>
      </c>
      <c r="V105" s="32">
        <f t="shared" si="17"/>
        <v>0</v>
      </c>
      <c r="W105" s="32">
        <f t="shared" si="17"/>
        <v>0</v>
      </c>
      <c r="X105" s="32">
        <f t="shared" si="17"/>
        <v>0</v>
      </c>
      <c r="Y105" s="32">
        <f t="shared" si="17"/>
        <v>0</v>
      </c>
      <c r="Z105" s="32">
        <f t="shared" si="17"/>
        <v>0</v>
      </c>
      <c r="AA105" s="32">
        <f t="shared" si="17"/>
        <v>0</v>
      </c>
      <c r="AB105" s="32">
        <f t="shared" si="17"/>
        <v>0</v>
      </c>
      <c r="AC105" s="32">
        <f t="shared" si="17"/>
        <v>0</v>
      </c>
      <c r="AD105" s="32">
        <f t="shared" si="17"/>
        <v>0</v>
      </c>
      <c r="AE105" s="32">
        <f t="shared" si="17"/>
        <v>0</v>
      </c>
      <c r="AF105" s="32">
        <f t="shared" si="17"/>
        <v>0</v>
      </c>
      <c r="AG105" s="32">
        <f t="shared" si="17"/>
        <v>0</v>
      </c>
      <c r="AH105" s="1"/>
      <c r="AI105" s="117"/>
      <c r="AJ105" s="118"/>
      <c r="AK105" s="1"/>
      <c r="AL105" s="33"/>
      <c r="AN105" s="1"/>
      <c r="AO105" s="1"/>
      <c r="AP105" s="1"/>
      <c r="AQ105" s="1"/>
      <c r="AR105" s="1"/>
      <c r="AS105" s="1"/>
    </row>
    <row r="106" spans="1:45" s="99" customFormat="1" ht="12.75" customHeight="1" x14ac:dyDescent="0.25">
      <c r="A106" s="217" t="s">
        <v>209</v>
      </c>
      <c r="B106" s="116">
        <f t="shared" ref="B106:AG106" si="18">B44</f>
        <v>36647</v>
      </c>
      <c r="C106" s="104">
        <f t="shared" si="18"/>
        <v>36647</v>
      </c>
      <c r="D106" s="104">
        <f t="shared" si="18"/>
        <v>36648</v>
      </c>
      <c r="E106" s="104">
        <f t="shared" si="18"/>
        <v>36649</v>
      </c>
      <c r="F106" s="104">
        <f t="shared" si="18"/>
        <v>36650</v>
      </c>
      <c r="G106" s="104">
        <f t="shared" si="18"/>
        <v>36651</v>
      </c>
      <c r="H106" s="104">
        <f t="shared" si="18"/>
        <v>36652</v>
      </c>
      <c r="I106" s="104">
        <f t="shared" si="18"/>
        <v>36653</v>
      </c>
      <c r="J106" s="104">
        <f t="shared" si="18"/>
        <v>36654</v>
      </c>
      <c r="K106" s="104">
        <f t="shared" si="18"/>
        <v>36655</v>
      </c>
      <c r="L106" s="104">
        <f t="shared" si="18"/>
        <v>36656</v>
      </c>
      <c r="M106" s="104">
        <f t="shared" si="18"/>
        <v>36657</v>
      </c>
      <c r="N106" s="104">
        <f t="shared" si="18"/>
        <v>36658</v>
      </c>
      <c r="O106" s="104">
        <f t="shared" si="18"/>
        <v>36659</v>
      </c>
      <c r="P106" s="104">
        <f t="shared" si="18"/>
        <v>36660</v>
      </c>
      <c r="Q106" s="104">
        <f t="shared" si="18"/>
        <v>36661</v>
      </c>
      <c r="R106" s="104">
        <f t="shared" si="18"/>
        <v>36662</v>
      </c>
      <c r="S106" s="104">
        <f t="shared" si="18"/>
        <v>36663</v>
      </c>
      <c r="T106" s="104">
        <f t="shared" si="18"/>
        <v>36664</v>
      </c>
      <c r="U106" s="104">
        <f t="shared" si="18"/>
        <v>36665</v>
      </c>
      <c r="V106" s="104">
        <f t="shared" si="18"/>
        <v>36666</v>
      </c>
      <c r="W106" s="104">
        <f t="shared" si="18"/>
        <v>36667</v>
      </c>
      <c r="X106" s="104">
        <f t="shared" si="18"/>
        <v>36668</v>
      </c>
      <c r="Y106" s="104">
        <f t="shared" si="18"/>
        <v>36669</v>
      </c>
      <c r="Z106" s="104">
        <f t="shared" si="18"/>
        <v>36670</v>
      </c>
      <c r="AA106" s="104">
        <f t="shared" si="18"/>
        <v>36671</v>
      </c>
      <c r="AB106" s="104">
        <f t="shared" si="18"/>
        <v>36672</v>
      </c>
      <c r="AC106" s="104">
        <f t="shared" si="18"/>
        <v>36673</v>
      </c>
      <c r="AD106" s="104">
        <f t="shared" si="18"/>
        <v>36674</v>
      </c>
      <c r="AE106" s="104">
        <f t="shared" si="18"/>
        <v>36675</v>
      </c>
      <c r="AF106" s="104">
        <f t="shared" si="18"/>
        <v>36676</v>
      </c>
      <c r="AG106" s="104">
        <f t="shared" si="18"/>
        <v>36677</v>
      </c>
      <c r="AI106" s="117"/>
      <c r="AJ106" s="119"/>
      <c r="AL106" s="100"/>
    </row>
    <row r="107" spans="1:45" ht="12.75" customHeight="1" x14ac:dyDescent="0.25">
      <c r="A107" s="34"/>
      <c r="B107" s="34"/>
      <c r="C107" s="105" t="str">
        <f t="shared" ref="C107:AG107" si="19">C45</f>
        <v>M</v>
      </c>
      <c r="D107" s="105" t="str">
        <f t="shared" si="19"/>
        <v>T</v>
      </c>
      <c r="E107" s="105" t="str">
        <f t="shared" si="19"/>
        <v>W</v>
      </c>
      <c r="F107" s="105" t="str">
        <f t="shared" si="19"/>
        <v>R</v>
      </c>
      <c r="G107" s="105" t="str">
        <f t="shared" si="19"/>
        <v>F</v>
      </c>
      <c r="H107" s="105" t="str">
        <f t="shared" si="19"/>
        <v>S</v>
      </c>
      <c r="I107" s="105" t="str">
        <f t="shared" si="19"/>
        <v>S</v>
      </c>
      <c r="J107" s="105" t="str">
        <f t="shared" si="19"/>
        <v>M</v>
      </c>
      <c r="K107" s="105" t="str">
        <f t="shared" si="19"/>
        <v>T</v>
      </c>
      <c r="L107" s="105" t="str">
        <f t="shared" si="19"/>
        <v>W</v>
      </c>
      <c r="M107" s="105" t="str">
        <f t="shared" si="19"/>
        <v>R</v>
      </c>
      <c r="N107" s="105" t="str">
        <f t="shared" si="19"/>
        <v>F</v>
      </c>
      <c r="O107" s="105" t="str">
        <f t="shared" si="19"/>
        <v>S</v>
      </c>
      <c r="P107" s="105" t="str">
        <f t="shared" si="19"/>
        <v>S</v>
      </c>
      <c r="Q107" s="105" t="str">
        <f t="shared" si="19"/>
        <v>M</v>
      </c>
      <c r="R107" s="105" t="str">
        <f t="shared" si="19"/>
        <v>T</v>
      </c>
      <c r="S107" s="105" t="str">
        <f t="shared" si="19"/>
        <v>W</v>
      </c>
      <c r="T107" s="105" t="str">
        <f t="shared" si="19"/>
        <v>R</v>
      </c>
      <c r="U107" s="105" t="str">
        <f t="shared" si="19"/>
        <v>F</v>
      </c>
      <c r="V107" s="105" t="str">
        <f t="shared" si="19"/>
        <v>S</v>
      </c>
      <c r="W107" s="105" t="str">
        <f t="shared" si="19"/>
        <v>S</v>
      </c>
      <c r="X107" s="105" t="str">
        <f t="shared" si="19"/>
        <v>M</v>
      </c>
      <c r="Y107" s="105" t="str">
        <f t="shared" si="19"/>
        <v>T</v>
      </c>
      <c r="Z107" s="105" t="str">
        <f t="shared" si="19"/>
        <v>W</v>
      </c>
      <c r="AA107" s="105" t="str">
        <f t="shared" si="19"/>
        <v>R</v>
      </c>
      <c r="AB107" s="105" t="str">
        <f t="shared" si="19"/>
        <v>F</v>
      </c>
      <c r="AC107" s="105" t="str">
        <f t="shared" si="19"/>
        <v>S</v>
      </c>
      <c r="AD107" s="105" t="str">
        <f t="shared" si="19"/>
        <v>S</v>
      </c>
      <c r="AE107" s="105" t="str">
        <f t="shared" si="19"/>
        <v>M</v>
      </c>
      <c r="AF107" s="105" t="str">
        <f t="shared" si="19"/>
        <v>T</v>
      </c>
      <c r="AG107" s="105" t="str">
        <f t="shared" si="19"/>
        <v>W</v>
      </c>
      <c r="AH107" s="1"/>
      <c r="AI107" s="117"/>
      <c r="AJ107" s="118"/>
      <c r="AK107" s="1"/>
      <c r="AL107" s="24"/>
      <c r="AN107" s="1"/>
      <c r="AO107" s="1"/>
      <c r="AP107" s="1"/>
      <c r="AQ107" s="1"/>
      <c r="AR107" s="1"/>
      <c r="AS107" s="1"/>
    </row>
    <row r="108" spans="1:45" ht="12.75" customHeight="1" thickBot="1" x14ac:dyDescent="0.3">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
      <c r="A109" s="22" t="s">
        <v>200</v>
      </c>
      <c r="B109" s="39">
        <f t="shared" ref="B109:B114" si="20">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202</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203</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204</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205</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t="s">
        <v>207</v>
      </c>
      <c r="B114" s="39">
        <f t="shared" si="20"/>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25">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
      <c r="A120" s="24"/>
      <c r="B120" s="55"/>
      <c r="AH120" s="24"/>
      <c r="AJ120" s="24"/>
      <c r="AK120" s="20"/>
      <c r="AL120" s="41"/>
      <c r="AM120" s="42"/>
    </row>
    <row r="121" spans="1:39" ht="12.75" customHeight="1" x14ac:dyDescent="0.2">
      <c r="A121" s="24"/>
      <c r="B121" s="55"/>
      <c r="AH121" s="24"/>
      <c r="AJ121" s="24"/>
      <c r="AK121" s="20"/>
      <c r="AL121" s="41"/>
      <c r="AM121" s="42"/>
    </row>
    <row r="122" spans="1:39" ht="12.75" customHeight="1" x14ac:dyDescent="0.25">
      <c r="A122" s="56" t="s">
        <v>211</v>
      </c>
      <c r="B122" s="57"/>
      <c r="AH122" s="24"/>
      <c r="AJ122" s="24"/>
      <c r="AK122" s="20"/>
      <c r="AL122" s="41"/>
      <c r="AM122" s="42"/>
    </row>
    <row r="123" spans="1:39" ht="12.75" customHeight="1" x14ac:dyDescent="0.2">
      <c r="A123" s="19"/>
      <c r="AK123" s="1"/>
      <c r="AL123" s="41"/>
      <c r="AM123" s="42"/>
    </row>
    <row r="124" spans="1:39" ht="12.75" customHeight="1" thickBot="1" x14ac:dyDescent="0.25">
      <c r="D124" s="13" t="s">
        <v>17</v>
      </c>
      <c r="AI124" s="1"/>
      <c r="AJ124" s="9"/>
      <c r="AK124" s="9"/>
      <c r="AL124" s="1"/>
      <c r="AM124" s="1"/>
    </row>
    <row r="125" spans="1:39" ht="12.75" customHeight="1" thickTop="1" thickBot="1" x14ac:dyDescent="0.25">
      <c r="A125" s="75" t="s">
        <v>212</v>
      </c>
      <c r="B125" s="76"/>
      <c r="C125" s="77"/>
      <c r="D125" s="77"/>
      <c r="E125" s="78"/>
      <c r="G125" s="75" t="s">
        <v>213</v>
      </c>
      <c r="H125" s="75"/>
      <c r="I125" s="76"/>
      <c r="J125" s="77"/>
      <c r="K125" s="77"/>
      <c r="L125" s="78"/>
      <c r="M125" s="9"/>
      <c r="N125" s="9"/>
      <c r="O125" s="1"/>
      <c r="P125" s="1"/>
    </row>
    <row r="126" spans="1:39" ht="12.75" customHeight="1" thickTop="1" x14ac:dyDescent="0.2">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
      <c r="A127" s="152"/>
      <c r="B127" s="24"/>
      <c r="C127" s="24"/>
      <c r="D127" s="38"/>
      <c r="E127" s="141"/>
      <c r="G127" s="81"/>
      <c r="H127" s="80"/>
      <c r="I127" s="24"/>
      <c r="J127" s="1"/>
      <c r="K127" s="149"/>
      <c r="L127" s="141"/>
      <c r="M127" s="1"/>
      <c r="N127" s="1"/>
      <c r="O127" s="1"/>
      <c r="P127" s="1"/>
    </row>
    <row r="128" spans="1:39" ht="12.75" customHeight="1" x14ac:dyDescent="0.2">
      <c r="A128" s="431"/>
      <c r="B128" s="24"/>
      <c r="C128" s="24"/>
      <c r="D128" s="49"/>
      <c r="E128" s="141"/>
      <c r="G128" s="81"/>
      <c r="H128" s="9"/>
      <c r="I128" s="24"/>
      <c r="J128" s="1"/>
      <c r="K128" s="149"/>
      <c r="L128" s="141"/>
      <c r="M128" s="1"/>
      <c r="N128" s="1"/>
      <c r="O128" s="1"/>
      <c r="P128" s="1"/>
    </row>
    <row r="129" spans="1:16" ht="12.75" customHeight="1" x14ac:dyDescent="0.2">
      <c r="A129" s="431"/>
      <c r="B129" s="24"/>
      <c r="C129" s="24"/>
      <c r="D129" s="49"/>
      <c r="E129" s="141"/>
      <c r="G129" s="81"/>
      <c r="H129" s="24"/>
      <c r="I129" s="1"/>
      <c r="J129" s="1"/>
      <c r="K129" s="149"/>
      <c r="L129" s="141"/>
      <c r="M129" s="1"/>
      <c r="N129" s="1"/>
      <c r="O129" s="1"/>
      <c r="P129" s="1"/>
    </row>
    <row r="130" spans="1:16" ht="12.75" customHeight="1" x14ac:dyDescent="0.2">
      <c r="A130" s="153"/>
      <c r="B130" s="24"/>
      <c r="C130" s="24"/>
      <c r="D130" s="38"/>
      <c r="E130" s="141"/>
      <c r="G130" s="81"/>
      <c r="H130" s="24"/>
      <c r="I130" s="1"/>
      <c r="J130" s="1"/>
      <c r="K130" s="38"/>
      <c r="L130" s="142"/>
      <c r="M130" s="1"/>
      <c r="N130" s="1"/>
      <c r="O130" s="1"/>
      <c r="P130" s="1"/>
    </row>
    <row r="131" spans="1:16" ht="12.75" customHeight="1" x14ac:dyDescent="0.2">
      <c r="A131" s="153"/>
      <c r="B131" s="24"/>
      <c r="C131" s="24"/>
      <c r="D131" s="38"/>
      <c r="E131" s="141"/>
      <c r="G131" s="459"/>
      <c r="H131" s="24"/>
      <c r="I131" s="1"/>
      <c r="J131" s="1"/>
      <c r="K131" s="38"/>
      <c r="L131" s="141"/>
      <c r="M131" s="1"/>
      <c r="N131" s="1"/>
      <c r="O131" s="1"/>
      <c r="P131" s="1"/>
    </row>
    <row r="132" spans="1:16" ht="12.75" customHeight="1" x14ac:dyDescent="0.2">
      <c r="A132" s="153"/>
      <c r="B132" s="24"/>
      <c r="C132" s="24"/>
      <c r="D132" s="38"/>
      <c r="E132" s="141"/>
      <c r="G132" s="81"/>
      <c r="H132" s="24"/>
      <c r="I132" s="1"/>
      <c r="J132" s="1"/>
      <c r="K132" s="38"/>
      <c r="L132" s="141"/>
      <c r="M132" s="1"/>
      <c r="N132" s="1"/>
      <c r="O132" s="1"/>
      <c r="P132" s="1"/>
    </row>
    <row r="133" spans="1:16" ht="12.75" customHeight="1" x14ac:dyDescent="0.2">
      <c r="A133" s="153"/>
      <c r="B133" s="24"/>
      <c r="C133" s="24"/>
      <c r="D133" s="38"/>
      <c r="E133" s="141"/>
      <c r="G133" s="81"/>
      <c r="H133" s="1"/>
      <c r="I133" s="1"/>
      <c r="J133" s="1"/>
      <c r="K133" s="149"/>
      <c r="L133" s="142"/>
      <c r="M133" s="1"/>
      <c r="N133" s="1"/>
      <c r="O133" s="1"/>
      <c r="P133" s="1"/>
    </row>
    <row r="134" spans="1:16" ht="12.75" customHeight="1" x14ac:dyDescent="0.2">
      <c r="A134" s="153"/>
      <c r="B134" s="24"/>
      <c r="C134" s="82"/>
      <c r="D134" s="38"/>
      <c r="E134" s="141"/>
      <c r="G134" s="81"/>
      <c r="H134" s="24"/>
      <c r="I134" s="1"/>
      <c r="J134" s="1"/>
      <c r="K134" s="38"/>
      <c r="L134" s="142"/>
      <c r="M134" s="1"/>
      <c r="N134" s="1"/>
      <c r="O134" s="1"/>
      <c r="P134" s="1"/>
    </row>
    <row r="135" spans="1:16" ht="12.75" customHeight="1" x14ac:dyDescent="0.2">
      <c r="A135" s="153"/>
      <c r="B135" s="24"/>
      <c r="C135" s="82"/>
      <c r="D135" s="38"/>
      <c r="E135" s="141"/>
      <c r="G135" s="81"/>
      <c r="H135" s="24"/>
      <c r="I135" s="1"/>
      <c r="J135" s="1"/>
      <c r="K135" s="38"/>
      <c r="L135" s="141"/>
      <c r="M135" s="43"/>
      <c r="N135" s="42"/>
      <c r="O135" s="1"/>
      <c r="P135" s="1"/>
    </row>
    <row r="136" spans="1:16" ht="12.75" customHeight="1" x14ac:dyDescent="0.2">
      <c r="A136" s="153"/>
      <c r="B136" s="24"/>
      <c r="C136" s="82"/>
      <c r="D136" s="38"/>
      <c r="E136" s="141"/>
      <c r="G136" s="81"/>
      <c r="H136" s="24"/>
      <c r="I136" s="1"/>
      <c r="J136" s="1"/>
      <c r="K136" s="38"/>
      <c r="L136" s="141"/>
      <c r="M136" s="43"/>
      <c r="N136" s="1"/>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43"/>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83"/>
      <c r="D140" s="38"/>
      <c r="E140" s="141"/>
      <c r="G140" s="81"/>
      <c r="H140" s="24"/>
      <c r="I140" s="1"/>
      <c r="J140" s="1"/>
      <c r="K140" s="38"/>
      <c r="L140" s="141"/>
      <c r="M140" s="1"/>
      <c r="N140" s="1"/>
      <c r="O140" s="1"/>
      <c r="P140" s="1"/>
    </row>
    <row r="141" spans="1:16" ht="12.75" customHeight="1" x14ac:dyDescent="0.2">
      <c r="A141" s="153"/>
      <c r="B141" s="24"/>
      <c r="C141"/>
      <c r="D141" s="38"/>
      <c r="E141" s="141"/>
      <c r="G141" s="81"/>
      <c r="H141" s="24"/>
      <c r="I141" s="1"/>
      <c r="J141" s="1"/>
      <c r="K141" s="38"/>
      <c r="L141" s="141"/>
      <c r="M141" s="1"/>
      <c r="N141" s="1"/>
      <c r="O141" s="1"/>
      <c r="P141" s="1"/>
    </row>
    <row r="142" spans="1:16" ht="12.75" customHeight="1" x14ac:dyDescent="0.2">
      <c r="A142" s="153"/>
      <c r="B142"/>
      <c r="C142"/>
      <c r="D142" s="38"/>
      <c r="E142" s="141"/>
      <c r="G142" s="81"/>
      <c r="H142" s="24"/>
      <c r="I142" s="1"/>
      <c r="J142" s="1"/>
      <c r="K142" s="38"/>
      <c r="L142" s="141"/>
      <c r="M142" s="1"/>
      <c r="N142" s="1"/>
      <c r="O142" s="1"/>
      <c r="P142" s="1"/>
    </row>
    <row r="143" spans="1:16" ht="12.75" customHeight="1" x14ac:dyDescent="0.2">
      <c r="A143" s="153"/>
      <c r="B143"/>
      <c r="C143"/>
      <c r="D143" s="38"/>
      <c r="E143" s="141"/>
      <c r="G143" s="81"/>
      <c r="H143" s="24"/>
      <c r="I143" s="1"/>
      <c r="J143" s="1"/>
      <c r="K143" s="38"/>
      <c r="L143" s="141"/>
      <c r="M143" s="1"/>
      <c r="N143" s="1"/>
      <c r="O143" s="1"/>
      <c r="P143" s="1"/>
    </row>
    <row r="144" spans="1:16" ht="12.75" customHeight="1" x14ac:dyDescent="0.2">
      <c r="A144" s="153"/>
      <c r="B144"/>
      <c r="C144"/>
      <c r="D144" s="38"/>
      <c r="E144" s="141"/>
      <c r="G144" s="81"/>
      <c r="H144" s="24"/>
      <c r="I144" s="1"/>
      <c r="J144" s="1"/>
      <c r="K144" s="38"/>
      <c r="L144" s="141"/>
      <c r="M144" s="1"/>
      <c r="N144" s="1"/>
      <c r="O144" s="1"/>
      <c r="P144" s="1"/>
    </row>
    <row r="145" spans="1:16" ht="12.75" customHeight="1" x14ac:dyDescent="0.2">
      <c r="A145" s="153"/>
      <c r="B145"/>
      <c r="C145"/>
      <c r="D145" s="38"/>
      <c r="E145" s="141"/>
      <c r="G145" s="81"/>
      <c r="H145" s="24"/>
      <c r="I145" s="1"/>
      <c r="J145" s="1"/>
      <c r="K145" s="38"/>
      <c r="L145" s="141"/>
      <c r="M145" s="1"/>
      <c r="N145" s="1"/>
      <c r="O145" s="1"/>
      <c r="P145" s="1"/>
    </row>
    <row r="146" spans="1:16" ht="12.75" customHeight="1" x14ac:dyDescent="0.2">
      <c r="A146" s="153"/>
      <c r="B146"/>
      <c r="C146"/>
      <c r="D146" s="38"/>
      <c r="E146" s="141"/>
      <c r="G146" s="81"/>
      <c r="H146" s="24"/>
      <c r="I146" s="1"/>
      <c r="J146" s="1"/>
      <c r="K146" s="38"/>
      <c r="L146" s="141"/>
      <c r="M146" s="1"/>
      <c r="N146" s="1"/>
      <c r="O146" s="1"/>
      <c r="P146" s="1"/>
    </row>
    <row r="147" spans="1:16" ht="12.75" customHeight="1" x14ac:dyDescent="0.2">
      <c r="A147" s="153"/>
      <c r="B147"/>
      <c r="C147"/>
      <c r="D147" s="38"/>
      <c r="E147" s="141"/>
      <c r="G147" s="81"/>
      <c r="H147" s="24"/>
      <c r="I147" s="1"/>
      <c r="J147" s="1"/>
      <c r="K147" s="38"/>
      <c r="L147" s="141"/>
      <c r="M147" s="1"/>
      <c r="N147" s="1"/>
      <c r="O147" s="1"/>
      <c r="P147" s="1"/>
    </row>
    <row r="148" spans="1:16" ht="12.75" customHeight="1" x14ac:dyDescent="0.2">
      <c r="A148" s="153"/>
      <c r="B148"/>
      <c r="C148"/>
      <c r="D148" s="38"/>
      <c r="E148" s="141"/>
      <c r="G148" s="81"/>
      <c r="H148" s="24"/>
      <c r="I148" s="1"/>
      <c r="J148" s="1"/>
      <c r="K148" s="38"/>
      <c r="L148" s="141"/>
      <c r="M148" s="1"/>
      <c r="N148" s="1"/>
      <c r="O148" s="1"/>
      <c r="P148" s="1"/>
    </row>
    <row r="149" spans="1:16" ht="12.75" customHeight="1" x14ac:dyDescent="0.2">
      <c r="A149" s="153"/>
      <c r="B149"/>
      <c r="C149"/>
      <c r="D149" s="38"/>
      <c r="E149" s="141"/>
      <c r="G149" s="81"/>
      <c r="H149" s="24"/>
      <c r="I149" s="1"/>
      <c r="J149" s="1"/>
      <c r="K149" s="38"/>
      <c r="L149" s="141"/>
      <c r="M149" s="1"/>
      <c r="N149" s="1"/>
      <c r="O149" s="1"/>
      <c r="P149" s="1"/>
    </row>
    <row r="150" spans="1:16" ht="12.75" customHeight="1" x14ac:dyDescent="0.2">
      <c r="A150" s="153"/>
      <c r="B150"/>
      <c r="C150"/>
      <c r="D150" s="38"/>
      <c r="E150" s="141"/>
      <c r="G150" s="81"/>
      <c r="H150" s="24"/>
      <c r="I150" s="1"/>
      <c r="J150" s="1"/>
      <c r="K150" s="38"/>
      <c r="L150" s="141"/>
      <c r="M150" s="1"/>
      <c r="N150" s="1"/>
      <c r="O150" s="1"/>
      <c r="P150" s="1"/>
    </row>
    <row r="151" spans="1:16" ht="12.75" customHeight="1" x14ac:dyDescent="0.2">
      <c r="A151" s="153"/>
      <c r="B151"/>
      <c r="C151"/>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1"/>
      <c r="G158" s="81"/>
      <c r="H158" s="24"/>
      <c r="I158" s="1"/>
      <c r="J158" s="1"/>
      <c r="K158" s="38"/>
      <c r="L158" s="141"/>
      <c r="M158" s="1"/>
      <c r="N158" s="1"/>
      <c r="O158" s="1"/>
      <c r="P158" s="1"/>
    </row>
    <row r="159" spans="1:16" ht="12.75" customHeight="1" x14ac:dyDescent="0.2">
      <c r="A159" s="153"/>
      <c r="B159" s="24"/>
      <c r="C159" s="24"/>
      <c r="D159" s="38"/>
      <c r="E159" s="143"/>
      <c r="G159" s="63"/>
      <c r="H159" s="24"/>
      <c r="I159" s="1"/>
      <c r="J159" s="1"/>
      <c r="K159" s="38"/>
      <c r="L159" s="143"/>
      <c r="M159" s="1"/>
      <c r="N159" s="1"/>
      <c r="O159" s="1"/>
      <c r="P159" s="1"/>
    </row>
    <row r="160" spans="1:16" ht="12.75" customHeight="1" thickBot="1" x14ac:dyDescent="0.25">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25">
      <c r="A161" s="71"/>
      <c r="B161" s="72"/>
      <c r="C161" s="72"/>
      <c r="D161" s="72"/>
      <c r="E161" s="73"/>
      <c r="G161" s="71"/>
      <c r="H161" s="72"/>
      <c r="I161" s="72"/>
      <c r="J161" s="72"/>
      <c r="K161" s="72"/>
      <c r="L161" s="73"/>
      <c r="M161" s="1"/>
      <c r="N161" s="1"/>
      <c r="O161" s="1"/>
      <c r="P161" s="1"/>
    </row>
    <row r="162" spans="1:39" ht="12.75" customHeight="1" thickTop="1" x14ac:dyDescent="0.2">
      <c r="AJ162" s="1"/>
      <c r="AK162" s="1"/>
      <c r="AL162" s="1"/>
      <c r="AM162" s="1"/>
    </row>
    <row r="163" spans="1:39" ht="12.75" customHeight="1" thickBot="1" x14ac:dyDescent="0.25">
      <c r="AJ163" s="1"/>
      <c r="AK163" s="1"/>
      <c r="AL163" s="1"/>
      <c r="AM163" s="1"/>
    </row>
    <row r="164" spans="1:39" ht="12.75" customHeight="1" thickTop="1" thickBot="1" x14ac:dyDescent="0.25">
      <c r="A164" s="75" t="s">
        <v>235</v>
      </c>
      <c r="B164" s="77"/>
      <c r="C164" s="77"/>
      <c r="D164" s="77"/>
      <c r="E164" s="78"/>
      <c r="AJ164" s="1"/>
      <c r="AK164" s="1"/>
      <c r="AL164" s="1"/>
      <c r="AM164" s="1"/>
    </row>
    <row r="165" spans="1:39" ht="12.75" customHeight="1" thickTop="1" x14ac:dyDescent="0.2">
      <c r="A165" s="136" t="s">
        <v>214</v>
      </c>
      <c r="B165" s="137" t="s">
        <v>215</v>
      </c>
      <c r="C165" s="138"/>
      <c r="D165" s="139"/>
      <c r="E165" s="211" t="s">
        <v>216</v>
      </c>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1"/>
      <c r="AJ168" s="1"/>
      <c r="AK168" s="1"/>
      <c r="AL168" s="1"/>
      <c r="AM168" s="1"/>
    </row>
    <row r="169" spans="1:39" ht="12.75" customHeight="1" x14ac:dyDescent="0.2">
      <c r="A169" s="222"/>
      <c r="B169" s="24"/>
      <c r="C169" s="24"/>
      <c r="D169" s="38"/>
      <c r="E169" s="142"/>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24"/>
      <c r="D171" s="38"/>
      <c r="E171" s="141"/>
      <c r="AJ171" s="1"/>
      <c r="AK171" s="1"/>
      <c r="AL171" s="1"/>
      <c r="AM171" s="1"/>
    </row>
    <row r="172" spans="1:39" ht="12.75" customHeight="1" x14ac:dyDescent="0.2">
      <c r="A172" s="222"/>
      <c r="B172" s="24"/>
      <c r="C172" s="82"/>
      <c r="D172" s="140"/>
      <c r="E172" s="142"/>
      <c r="AJ172" s="1"/>
      <c r="AK172" s="1"/>
      <c r="AL172" s="1"/>
      <c r="AM172" s="1"/>
    </row>
    <row r="173" spans="1:39" ht="12.75" customHeight="1" x14ac:dyDescent="0.2">
      <c r="A173" s="222"/>
      <c r="B173" s="80"/>
      <c r="C173" s="82"/>
      <c r="D173" s="140"/>
      <c r="E173" s="142"/>
      <c r="AJ173" s="1"/>
      <c r="AK173" s="1"/>
      <c r="AL173" s="1"/>
      <c r="AM173" s="1"/>
    </row>
    <row r="174" spans="1:39" ht="12.75" customHeight="1" x14ac:dyDescent="0.2">
      <c r="A174" s="222"/>
      <c r="B174" s="80"/>
      <c r="C174" s="24"/>
      <c r="D174" s="38"/>
      <c r="E174" s="141"/>
      <c r="AJ174" s="1"/>
      <c r="AK174" s="1"/>
      <c r="AL174" s="1"/>
      <c r="AM174" s="1"/>
    </row>
    <row r="175" spans="1:39" ht="12.75" customHeight="1" x14ac:dyDescent="0.2">
      <c r="A175" s="222"/>
      <c r="B175" s="24"/>
      <c r="C175" s="24"/>
      <c r="D175" s="38"/>
      <c r="E175" s="141"/>
      <c r="AJ175" s="1"/>
      <c r="AK175" s="1"/>
      <c r="AL175" s="1"/>
      <c r="AM175" s="1"/>
    </row>
    <row r="176" spans="1:39" ht="12.75" customHeight="1" x14ac:dyDescent="0.2">
      <c r="A176" s="222"/>
      <c r="B176" s="24"/>
      <c r="C176" s="24"/>
      <c r="D176" s="38"/>
      <c r="E176" s="142"/>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24"/>
      <c r="C178" s="24"/>
      <c r="D178" s="38"/>
      <c r="E178" s="141"/>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2"/>
      <c r="AJ180" s="1"/>
      <c r="AK180" s="1"/>
      <c r="AL180" s="1"/>
      <c r="AM180" s="1"/>
    </row>
    <row r="181" spans="1:39" ht="12.75" customHeight="1" x14ac:dyDescent="0.2">
      <c r="A181" s="222"/>
      <c r="B181" s="9"/>
      <c r="C181" s="82"/>
      <c r="D181" s="140"/>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1"/>
      <c r="AJ184" s="1"/>
      <c r="AK184" s="1"/>
      <c r="AL184" s="1"/>
      <c r="AM184" s="1"/>
    </row>
    <row r="185" spans="1:39" ht="12.75" customHeight="1" x14ac:dyDescent="0.2">
      <c r="A185" s="222"/>
      <c r="B185" s="24"/>
      <c r="C185" s="24"/>
      <c r="D185" s="38"/>
      <c r="E185" s="143"/>
      <c r="AJ185" s="1"/>
      <c r="AK185" s="1"/>
      <c r="AL185" s="1"/>
      <c r="AM185" s="1"/>
    </row>
    <row r="186" spans="1:39" ht="12.75" customHeight="1" thickBot="1" x14ac:dyDescent="0.25">
      <c r="A186" s="223"/>
      <c r="B186" s="24"/>
      <c r="C186" s="24"/>
      <c r="D186" s="145" t="s">
        <v>236</v>
      </c>
      <c r="E186" s="144">
        <f>SUM(E166:E185)</f>
        <v>0</v>
      </c>
      <c r="AJ186" s="1"/>
      <c r="AK186" s="1"/>
      <c r="AL186" s="1"/>
      <c r="AM186" s="1"/>
    </row>
    <row r="187" spans="1:39" ht="12.75" customHeight="1" thickTop="1" thickBot="1" x14ac:dyDescent="0.25">
      <c r="A187" s="221"/>
      <c r="B187" s="72"/>
      <c r="C187" s="72"/>
      <c r="D187" s="72"/>
      <c r="E187" s="73"/>
      <c r="AJ187" s="1"/>
      <c r="AK187" s="1"/>
      <c r="AL187" s="1"/>
      <c r="AM187" s="1"/>
    </row>
    <row r="188" spans="1:39" ht="12.75" customHeight="1" thickTop="1" x14ac:dyDescent="0.2">
      <c r="AJ188" s="1"/>
      <c r="AK188" s="1"/>
      <c r="AL188" s="1"/>
      <c r="AM188" s="1"/>
    </row>
    <row r="189" spans="1:39" ht="12.75" customHeight="1" thickBot="1" x14ac:dyDescent="0.25">
      <c r="AJ189" s="1"/>
      <c r="AK189" s="1"/>
      <c r="AL189" s="1"/>
      <c r="AM189" s="1"/>
    </row>
    <row r="190" spans="1:39" ht="12.75" customHeight="1" thickTop="1" x14ac:dyDescent="0.2">
      <c r="A190" s="84" t="s">
        <v>237</v>
      </c>
      <c r="B190" s="59"/>
      <c r="C190" s="59"/>
      <c r="D190" s="59"/>
      <c r="E190" s="59"/>
      <c r="F190" s="59"/>
      <c r="G190" s="59"/>
      <c r="H190" s="59"/>
      <c r="I190" s="59"/>
      <c r="J190" s="59"/>
      <c r="K190" s="59"/>
      <c r="L190" s="59"/>
      <c r="M190" s="60"/>
      <c r="O190" s="1"/>
      <c r="P190" s="1"/>
      <c r="Q190" s="1"/>
      <c r="R190" s="1"/>
    </row>
    <row r="191" spans="1:39" ht="12.75" customHeight="1" x14ac:dyDescent="0.2">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c r="O196" s="1"/>
      <c r="P196" s="1"/>
      <c r="Q196" s="1"/>
      <c r="R196" s="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228"/>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5"/>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7"/>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x14ac:dyDescent="0.2">
      <c r="A214" s="90"/>
      <c r="B214" s="134"/>
      <c r="C214" s="226"/>
      <c r="D214" s="38"/>
      <c r="E214" s="24"/>
      <c r="F214" s="24"/>
      <c r="G214" s="24"/>
      <c r="H214" s="24"/>
      <c r="I214" s="24"/>
      <c r="J214" s="24"/>
      <c r="K214" s="24"/>
      <c r="L214" s="24"/>
      <c r="M214" s="91"/>
    </row>
    <row r="215" spans="1:14" ht="12.75" customHeight="1" thickBot="1" x14ac:dyDescent="0.25">
      <c r="A215" s="90"/>
      <c r="B215" s="134"/>
      <c r="C215" s="224"/>
      <c r="D215" s="38"/>
      <c r="E215" s="24"/>
      <c r="F215" s="24"/>
      <c r="G215" s="24"/>
      <c r="H215" s="24"/>
      <c r="I215" s="24"/>
      <c r="J215" s="24"/>
      <c r="K215" s="24"/>
      <c r="L215" s="145" t="s">
        <v>241</v>
      </c>
      <c r="M215" s="92">
        <f>SUM(M192:M214)</f>
        <v>0</v>
      </c>
    </row>
    <row r="216" spans="1:14" ht="12.75" customHeight="1" thickTop="1" thickBot="1" x14ac:dyDescent="0.25">
      <c r="A216" s="93"/>
      <c r="B216" s="151"/>
      <c r="C216" s="72"/>
      <c r="D216" s="72"/>
      <c r="E216" s="72"/>
      <c r="F216" s="72"/>
      <c r="G216" s="72"/>
      <c r="H216" s="72"/>
      <c r="I216" s="72"/>
      <c r="J216" s="72"/>
      <c r="K216" s="72"/>
      <c r="L216" s="72"/>
      <c r="M216" s="73"/>
    </row>
    <row r="217" spans="1:14" ht="12.75" customHeight="1" thickTop="1" x14ac:dyDescent="0.2"/>
    <row r="218" spans="1:14" ht="12.75" customHeight="1" thickBot="1" x14ac:dyDescent="0.25">
      <c r="G218" s="94"/>
    </row>
    <row r="219" spans="1:14" ht="12.75" customHeight="1" thickTop="1" thickBot="1" x14ac:dyDescent="0.25">
      <c r="A219" s="155" t="s">
        <v>242</v>
      </c>
      <c r="B219" s="154"/>
      <c r="C219" s="154"/>
      <c r="D219" s="154"/>
      <c r="E219" s="154"/>
      <c r="F219" s="157"/>
      <c r="G219" s="94"/>
      <c r="H219" s="94"/>
      <c r="I219" s="94"/>
      <c r="J219" s="94"/>
      <c r="K219" s="94"/>
      <c r="L219" s="94"/>
      <c r="M219" s="94"/>
      <c r="N219" s="94"/>
    </row>
    <row r="220" spans="1:14" ht="12.75" customHeight="1" thickBot="1" x14ac:dyDescent="0.25">
      <c r="A220" s="156" t="s">
        <v>238</v>
      </c>
      <c r="B220" s="95" t="s">
        <v>214</v>
      </c>
      <c r="C220" s="96" t="s">
        <v>239</v>
      </c>
      <c r="D220" s="165" t="s">
        <v>240</v>
      </c>
      <c r="E220" s="166"/>
      <c r="F220" s="158" t="s">
        <v>216</v>
      </c>
      <c r="G220" s="98"/>
      <c r="H220" s="94"/>
      <c r="I220" s="94"/>
      <c r="J220" s="94"/>
      <c r="K220" s="94"/>
      <c r="L220" s="94"/>
      <c r="M220" s="94"/>
      <c r="N220" s="94"/>
    </row>
    <row r="221" spans="1:14" ht="12.75" customHeight="1" x14ac:dyDescent="0.2">
      <c r="A221" s="233"/>
      <c r="B221" s="134"/>
      <c r="C221" s="97"/>
      <c r="D221" s="24"/>
      <c r="E221" s="167"/>
      <c r="F221" s="234"/>
      <c r="G221" s="98"/>
      <c r="H221" s="98"/>
      <c r="I221" s="98"/>
      <c r="J221" s="98"/>
      <c r="K221" s="98"/>
      <c r="L221" s="98"/>
      <c r="M221" s="98"/>
      <c r="N221" s="98"/>
    </row>
    <row r="222" spans="1:14" ht="12.75" customHeight="1" x14ac:dyDescent="0.2">
      <c r="A222" s="233"/>
      <c r="B222" s="134"/>
      <c r="C222" s="225"/>
      <c r="D222" s="38"/>
      <c r="E222" s="24"/>
      <c r="F222" s="91"/>
      <c r="G222" s="94"/>
      <c r="H222" s="98"/>
      <c r="I222" s="98"/>
      <c r="J222" s="98"/>
      <c r="K222" s="98"/>
      <c r="L222" s="98"/>
      <c r="M222" s="98"/>
      <c r="N222" s="98"/>
    </row>
    <row r="223" spans="1:14" ht="12.75" customHeight="1" x14ac:dyDescent="0.2">
      <c r="A223" s="233"/>
      <c r="B223" s="134"/>
      <c r="C223" s="225"/>
      <c r="D223" s="38"/>
      <c r="E223" s="24"/>
      <c r="F223" s="91"/>
      <c r="G223" s="94"/>
      <c r="H223" s="94"/>
      <c r="I223" s="94"/>
      <c r="J223" s="94"/>
      <c r="K223" s="94"/>
      <c r="L223" s="94"/>
      <c r="M223" s="94"/>
      <c r="N223" s="94"/>
    </row>
    <row r="224" spans="1:14" ht="12.75" customHeight="1" x14ac:dyDescent="0.2">
      <c r="A224" s="233"/>
      <c r="B224" s="134"/>
      <c r="C224" s="225"/>
      <c r="D224" s="38"/>
      <c r="E224" s="24"/>
      <c r="F224" s="91"/>
      <c r="G224" s="94"/>
      <c r="H224" s="94"/>
      <c r="I224" s="94"/>
      <c r="J224" s="94"/>
      <c r="K224" s="94"/>
      <c r="L224" s="94"/>
      <c r="M224" s="94"/>
      <c r="N224" s="94"/>
    </row>
    <row r="225" spans="1:14" ht="12.75" customHeight="1" x14ac:dyDescent="0.2">
      <c r="A225" s="233"/>
      <c r="B225" s="134"/>
      <c r="C225" s="225"/>
      <c r="D225" s="38"/>
      <c r="E225" s="24"/>
      <c r="F225" s="91"/>
      <c r="G225" s="94"/>
      <c r="H225" s="94"/>
      <c r="I225" s="94"/>
      <c r="J225" s="94"/>
      <c r="K225" s="94"/>
      <c r="L225" s="94"/>
      <c r="M225" s="94"/>
      <c r="N225" s="94"/>
    </row>
    <row r="226" spans="1:14" ht="12.75" customHeight="1" x14ac:dyDescent="0.2">
      <c r="A226" s="233"/>
      <c r="B226" s="134"/>
      <c r="C226" s="225"/>
      <c r="D226" s="38"/>
      <c r="E226" s="24"/>
      <c r="F226" s="91"/>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x14ac:dyDescent="0.2">
      <c r="A238" s="233"/>
      <c r="B238" s="134"/>
      <c r="C238" s="94"/>
      <c r="D238" s="235"/>
      <c r="E238" s="167"/>
      <c r="F238" s="160"/>
      <c r="G238" s="94"/>
      <c r="H238" s="94"/>
      <c r="I238" s="94"/>
      <c r="J238" s="94"/>
      <c r="K238" s="94"/>
      <c r="L238" s="94"/>
      <c r="M238" s="94"/>
      <c r="N238" s="94"/>
    </row>
    <row r="239" spans="1:14" ht="12.75" customHeight="1" thickBot="1" x14ac:dyDescent="0.25">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25">
      <c r="A240" s="161"/>
      <c r="B240" s="162"/>
      <c r="C240" s="163"/>
      <c r="D240" s="163"/>
      <c r="E240" s="213"/>
      <c r="F240" s="164"/>
      <c r="H240" s="94"/>
      <c r="I240" s="94"/>
      <c r="J240" s="94"/>
      <c r="K240" s="94"/>
      <c r="L240" s="94"/>
      <c r="M240" s="94"/>
      <c r="N240" s="94"/>
    </row>
    <row r="241" ht="12.75" customHeight="1" thickTop="1" x14ac:dyDescent="0.2"/>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59"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SetupNewMonth">
                <anchor moveWithCells="1" sizeWithCells="1">
                  <from>
                    <xdr:col>7</xdr:col>
                    <xdr:colOff>180975</xdr:colOff>
                    <xdr:row>1</xdr:row>
                    <xdr:rowOff>28575</xdr:rowOff>
                  </from>
                  <to>
                    <xdr:col>9</xdr:col>
                    <xdr:colOff>904875</xdr:colOff>
                    <xdr:row>7</xdr:row>
                    <xdr:rowOff>123825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B241"/>
  <sheetViews>
    <sheetView showGridLines="0" zoomScale="75" workbookViewId="0">
      <pane xSplit="2" ySplit="1" topLeftCell="Y39" activePane="bottomRight" state="frozen"/>
      <selection activeCell="AF47" sqref="AF47:AF73"/>
      <selection pane="topRight" activeCell="AF47" sqref="AF47:AF73"/>
      <selection pane="bottomLeft" activeCell="AF47" sqref="AF47:AF73"/>
      <selection pane="bottomRight" activeCell="AF47" sqref="AF47:AF73"/>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0.2623000000603497</v>
      </c>
      <c r="D1" s="320"/>
      <c r="E1" s="320"/>
      <c r="F1" s="324"/>
      <c r="G1" s="323"/>
      <c r="H1" s="1"/>
      <c r="I1" s="1"/>
      <c r="J1" s="1"/>
      <c r="K1" s="1"/>
      <c r="L1" s="1"/>
      <c r="M1" s="1"/>
      <c r="N1" s="1"/>
      <c r="O1" s="1"/>
    </row>
    <row r="2" spans="1:37" ht="12.75" customHeight="1" x14ac:dyDescent="0.25">
      <c r="A2" s="101" t="s">
        <v>72</v>
      </c>
      <c r="D2" s="1"/>
      <c r="E2" s="320"/>
      <c r="F2" s="324"/>
      <c r="G2" s="1"/>
      <c r="H2" s="1"/>
      <c r="I2" s="1"/>
      <c r="J2" s="1"/>
      <c r="K2" s="1"/>
      <c r="L2" s="1"/>
      <c r="M2" s="1"/>
      <c r="N2" s="1"/>
      <c r="O2" s="1"/>
    </row>
    <row r="3" spans="1:37" ht="12.75" customHeight="1" x14ac:dyDescent="0.25">
      <c r="A3" s="259" t="s">
        <v>73</v>
      </c>
      <c r="B3" s="321" t="str">
        <f>Price!B3</f>
        <v>FT - ONT - CEN</v>
      </c>
      <c r="C3" s="321" t="s">
        <v>342</v>
      </c>
      <c r="D3" s="1"/>
      <c r="E3" s="320"/>
      <c r="F3" s="324"/>
      <c r="G3" s="1"/>
      <c r="H3" s="1"/>
      <c r="I3" s="1"/>
      <c r="J3" s="1"/>
      <c r="K3" s="1"/>
      <c r="L3" s="1"/>
      <c r="M3" s="1"/>
      <c r="N3" s="1"/>
      <c r="O3" s="1"/>
    </row>
    <row r="4" spans="1:37" ht="12.75" customHeight="1" x14ac:dyDescent="0.25">
      <c r="A4" s="259" t="s">
        <v>74</v>
      </c>
      <c r="B4" s="202">
        <f>Price!B4</f>
        <v>36647</v>
      </c>
      <c r="D4" s="1"/>
      <c r="E4" s="320"/>
      <c r="F4" s="1"/>
      <c r="G4" s="1"/>
      <c r="H4" s="1"/>
      <c r="I4" s="1"/>
      <c r="J4" s="1"/>
      <c r="K4" s="1"/>
      <c r="L4" s="1"/>
      <c r="M4" s="1"/>
      <c r="N4" s="1"/>
      <c r="O4" s="1"/>
    </row>
    <row r="5" spans="1:37" ht="12.75" customHeight="1" thickBot="1" x14ac:dyDescent="0.3">
      <c r="A5" s="259" t="s">
        <v>75</v>
      </c>
      <c r="B5" s="258">
        <f>Input!A3</f>
        <v>36677</v>
      </c>
      <c r="C5" s="15"/>
      <c r="V5" s="24"/>
      <c r="W5" s="24"/>
      <c r="X5" s="24"/>
      <c r="Y5" s="24"/>
      <c r="Z5" s="24"/>
      <c r="AA5" s="24"/>
    </row>
    <row r="6" spans="1:37" ht="12.75" customHeight="1" x14ac:dyDescent="0.25">
      <c r="A6" s="259" t="s">
        <v>76</v>
      </c>
      <c r="B6" s="270">
        <f>Input!C4</f>
        <v>800149</v>
      </c>
      <c r="C6" s="15"/>
      <c r="K6" s="123" t="s">
        <v>77</v>
      </c>
      <c r="L6" s="62"/>
      <c r="M6" s="62"/>
      <c r="N6" s="62"/>
      <c r="O6" s="62"/>
      <c r="P6" s="62"/>
      <c r="Q6" s="62"/>
      <c r="R6" s="7"/>
      <c r="S6" s="102" t="s">
        <v>78</v>
      </c>
      <c r="T6" s="102"/>
      <c r="V6" s="123" t="s">
        <v>79</v>
      </c>
      <c r="W6" s="62"/>
      <c r="X6" s="62"/>
      <c r="Y6" s="62"/>
      <c r="Z6" s="62"/>
      <c r="AA6" s="7"/>
    </row>
    <row r="7" spans="1:37" ht="12.75" customHeight="1" x14ac:dyDescent="0.2">
      <c r="D7" s="103" t="s">
        <v>88</v>
      </c>
      <c r="E7" s="103" t="s">
        <v>89</v>
      </c>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E8"/>
      <c r="G8" s="17" t="s">
        <v>90</v>
      </c>
      <c r="H8" s="17"/>
      <c r="K8" s="124" t="s">
        <v>91</v>
      </c>
      <c r="L8" s="24"/>
      <c r="M8" s="24"/>
      <c r="N8" s="24"/>
      <c r="O8" s="24"/>
      <c r="P8" s="24"/>
      <c r="Q8" s="9"/>
      <c r="R8" s="68"/>
      <c r="V8" s="67" t="s">
        <v>92</v>
      </c>
      <c r="W8" s="24"/>
      <c r="X8" s="24"/>
      <c r="Y8" s="24"/>
      <c r="Z8" s="24"/>
      <c r="AA8" s="68"/>
    </row>
    <row r="9" spans="1:37" ht="12.75" customHeight="1" x14ac:dyDescent="0.2">
      <c r="A9" s="13" t="s">
        <v>93</v>
      </c>
      <c r="D9" s="462">
        <f>Input!C52</f>
        <v>484638.57549999998</v>
      </c>
      <c r="E9" s="462">
        <f>Input!C6</f>
        <v>483406</v>
      </c>
      <c r="F9" s="1" t="s">
        <v>94</v>
      </c>
      <c r="G9" s="19" t="s">
        <v>95</v>
      </c>
      <c r="H9" s="19"/>
      <c r="K9" s="67" t="s">
        <v>96</v>
      </c>
      <c r="L9" s="69">
        <f>Input!C32*10000</f>
        <v>457270000</v>
      </c>
      <c r="M9" s="69">
        <v>0</v>
      </c>
      <c r="N9" s="69">
        <v>0</v>
      </c>
      <c r="O9" s="69">
        <v>0</v>
      </c>
      <c r="P9" s="69">
        <v>0</v>
      </c>
      <c r="Q9" s="69">
        <v>0</v>
      </c>
      <c r="R9" s="70">
        <f>SUM(L9:Q9)</f>
        <v>457270000</v>
      </c>
      <c r="S9" s="214">
        <f>IF(R9&gt;=0,R9/1000000,0)</f>
        <v>457.27</v>
      </c>
      <c r="T9" s="214">
        <f>IF(R9&gt;=0,0,R9/1000000)</f>
        <v>0</v>
      </c>
      <c r="V9" s="67"/>
      <c r="W9" s="24"/>
      <c r="X9" s="24"/>
      <c r="Y9" s="24"/>
      <c r="Z9" s="24"/>
      <c r="AA9" s="68"/>
      <c r="AI9" s="20"/>
    </row>
    <row r="10" spans="1:37" ht="12.75" customHeight="1" x14ac:dyDescent="0.2">
      <c r="A10" s="13" t="s">
        <v>97</v>
      </c>
      <c r="E10" s="21"/>
      <c r="F10" s="1" t="s">
        <v>94</v>
      </c>
      <c r="G10" s="19" t="s">
        <v>95</v>
      </c>
      <c r="H10" s="19"/>
      <c r="K10" s="67" t="s">
        <v>98</v>
      </c>
      <c r="L10" s="69">
        <f>Input!C33*10000</f>
        <v>-417340000</v>
      </c>
      <c r="M10" s="69">
        <v>0</v>
      </c>
      <c r="N10" s="69">
        <v>0</v>
      </c>
      <c r="O10" s="69">
        <v>0</v>
      </c>
      <c r="P10" s="69">
        <v>0</v>
      </c>
      <c r="Q10" s="69">
        <v>0</v>
      </c>
      <c r="R10" s="70">
        <f>SUM(L10:Q10)</f>
        <v>-417340000</v>
      </c>
      <c r="S10" s="214">
        <f>IF(R10&gt;=0,R10/1000000,0)</f>
        <v>0</v>
      </c>
      <c r="T10" s="214">
        <f>IF(R10&gt;=0,0,R10/1000000)</f>
        <v>-417.34</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+E160</f>
        <v>0</v>
      </c>
      <c r="F14" s="13" t="s">
        <v>111</v>
      </c>
      <c r="K14" s="67" t="s">
        <v>112</v>
      </c>
      <c r="L14" s="121">
        <f t="shared" ref="L14:Q14" si="0">SUM(L9:L13)/1000000</f>
        <v>39.93</v>
      </c>
      <c r="M14" s="121">
        <f t="shared" si="0"/>
        <v>0</v>
      </c>
      <c r="N14" s="121">
        <f t="shared" si="0"/>
        <v>0</v>
      </c>
      <c r="O14" s="121">
        <f t="shared" si="0"/>
        <v>0</v>
      </c>
      <c r="P14" s="121">
        <f t="shared" si="0"/>
        <v>0</v>
      </c>
      <c r="Q14" s="121">
        <f t="shared" si="0"/>
        <v>0</v>
      </c>
      <c r="R14" s="125">
        <f>SUM(R9:R12)/1000000</f>
        <v>39.93</v>
      </c>
      <c r="S14" s="121">
        <f>SUM(S9:S13)</f>
        <v>457.27</v>
      </c>
      <c r="T14" s="121">
        <f>SUM(T9:T13)</f>
        <v>-417.34</v>
      </c>
      <c r="V14" s="67"/>
      <c r="W14" s="24"/>
      <c r="X14" s="24"/>
      <c r="Y14" s="33" t="s">
        <v>113</v>
      </c>
      <c r="Z14" s="24"/>
      <c r="AA14" s="68"/>
    </row>
    <row r="15" spans="1:37" ht="12.75" customHeight="1" thickTop="1" x14ac:dyDescent="0.2">
      <c r="A15" s="13" t="s">
        <v>114</v>
      </c>
      <c r="E15" s="22">
        <f>+L160</f>
        <v>0</v>
      </c>
      <c r="F15" s="13" t="s">
        <v>111</v>
      </c>
      <c r="K15" s="67" t="s">
        <v>115</v>
      </c>
      <c r="L15" s="251">
        <v>1</v>
      </c>
      <c r="M15" s="251">
        <v>0</v>
      </c>
      <c r="N15" s="251">
        <v>0</v>
      </c>
      <c r="O15" s="251">
        <v>0</v>
      </c>
      <c r="P15" s="251">
        <v>0</v>
      </c>
      <c r="Q15" s="251">
        <v>0</v>
      </c>
      <c r="R15" s="256">
        <f>IF(R16=0,0,R17/R16)</f>
        <v>0</v>
      </c>
      <c r="S15" s="216">
        <f>IF(SUM(S14:T14)-R14=0,"-",SUM(S14:T14)-R14)</f>
        <v>7.1054273576010019E-15</v>
      </c>
      <c r="T15" s="215"/>
      <c r="V15" s="67"/>
      <c r="W15" s="33" t="s">
        <v>116</v>
      </c>
      <c r="X15" s="33" t="s">
        <v>117</v>
      </c>
      <c r="Y15" s="232" t="s">
        <v>118</v>
      </c>
      <c r="Z15" s="24"/>
      <c r="AA15" s="68"/>
    </row>
    <row r="16" spans="1:37" ht="12.75" customHeight="1" x14ac:dyDescent="0.2">
      <c r="A16" s="13" t="s">
        <v>119</v>
      </c>
      <c r="E16" s="22">
        <f>+E186</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483406</v>
      </c>
      <c r="I19" s="24"/>
      <c r="J19" s="24"/>
      <c r="K19" s="67" t="s">
        <v>96</v>
      </c>
      <c r="L19" s="69">
        <v>457270000</v>
      </c>
      <c r="M19" s="69">
        <v>0</v>
      </c>
      <c r="N19" s="69">
        <v>0</v>
      </c>
      <c r="O19" s="69">
        <v>0</v>
      </c>
      <c r="P19" s="69">
        <v>0</v>
      </c>
      <c r="Q19" s="69">
        <v>0</v>
      </c>
      <c r="R19" s="70">
        <f>SUM(L19:Q19)</f>
        <v>457270000</v>
      </c>
      <c r="S19" s="214">
        <f>IF(R19&gt;=0,R19/1000000,0)</f>
        <v>457.27</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-417340000</v>
      </c>
      <c r="M20" s="69">
        <v>0</v>
      </c>
      <c r="N20" s="69">
        <v>0</v>
      </c>
      <c r="O20" s="69">
        <v>0</v>
      </c>
      <c r="P20" s="69">
        <v>0</v>
      </c>
      <c r="Q20" s="69">
        <v>0</v>
      </c>
      <c r="R20" s="70">
        <f>SUM(L20:Q20)</f>
        <v>-417340000</v>
      </c>
      <c r="S20" s="214">
        <f>IF(R20&gt;=0,R20/1000000,0)</f>
        <v>0</v>
      </c>
      <c r="T20" s="214">
        <f>IF(R20&gt;=0,0,R20/1000000)</f>
        <v>-417.34</v>
      </c>
      <c r="U20" s="24"/>
      <c r="V20" s="67" t="s">
        <v>125</v>
      </c>
      <c r="W20" s="24"/>
      <c r="X20" s="24"/>
      <c r="Y20" s="24"/>
      <c r="Z20" s="24">
        <f>SUM(E19)</f>
        <v>483406</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6"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128</v>
      </c>
      <c r="E23" s="28">
        <f>B64</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39.93</v>
      </c>
      <c r="M24" s="121">
        <f t="shared" si="2"/>
        <v>0</v>
      </c>
      <c r="N24" s="121">
        <f t="shared" si="2"/>
        <v>0</v>
      </c>
      <c r="O24" s="121">
        <f t="shared" si="2"/>
        <v>0</v>
      </c>
      <c r="P24" s="121">
        <f t="shared" si="2"/>
        <v>0</v>
      </c>
      <c r="Q24" s="121">
        <f t="shared" si="2"/>
        <v>0</v>
      </c>
      <c r="R24" s="125">
        <f>SUM(R19:R22)/1000000</f>
        <v>39.93</v>
      </c>
      <c r="S24" s="121">
        <f>SUM(S19:S23)</f>
        <v>457.27</v>
      </c>
      <c r="T24" s="121">
        <f>SUM(T19:T23)</f>
        <v>-417.34</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129288.60890000002</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B62</f>
        <v>4997</v>
      </c>
      <c r="F30" s="13" t="s">
        <v>139</v>
      </c>
      <c r="I30" s="24"/>
      <c r="J30" s="24"/>
      <c r="K30" s="67" t="s">
        <v>140</v>
      </c>
      <c r="L30" s="24"/>
      <c r="M30" s="26">
        <v>474178.96220000001</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B119</f>
        <v>0</v>
      </c>
      <c r="F32" s="13" t="s">
        <v>139</v>
      </c>
      <c r="G32" s="19"/>
      <c r="K32" s="67" t="s">
        <v>144</v>
      </c>
      <c r="L32" s="24"/>
      <c r="M32" s="26">
        <v>129288.60890000002</v>
      </c>
      <c r="N32" s="27"/>
      <c r="O32" s="24" t="s">
        <v>137</v>
      </c>
      <c r="P32" s="24"/>
      <c r="Q32" s="24"/>
      <c r="R32" s="68"/>
      <c r="AI32" s="1"/>
    </row>
    <row r="33" spans="1:54" ht="12.75" customHeight="1" x14ac:dyDescent="0.2">
      <c r="A33" s="13" t="s">
        <v>145</v>
      </c>
      <c r="E33" s="22">
        <f>+B68</f>
        <v>0</v>
      </c>
      <c r="F33" s="13" t="s">
        <v>139</v>
      </c>
      <c r="K33" s="67"/>
      <c r="L33" s="9"/>
      <c r="M33" s="27"/>
      <c r="N33" s="27"/>
      <c r="O33" s="24"/>
      <c r="P33" s="24"/>
      <c r="Q33" s="24"/>
      <c r="R33" s="68"/>
    </row>
    <row r="34" spans="1:54" ht="12.75" customHeight="1" x14ac:dyDescent="0.2">
      <c r="A34" s="13" t="s">
        <v>146</v>
      </c>
      <c r="E34" s="22">
        <f>B70-B59-B60</f>
        <v>230.41560000000072</v>
      </c>
      <c r="F34" s="13" t="s">
        <v>139</v>
      </c>
      <c r="K34" s="67" t="s">
        <v>147</v>
      </c>
      <c r="L34" s="24"/>
      <c r="M34" s="27">
        <f>B77</f>
        <v>14454.715700000015</v>
      </c>
      <c r="N34" s="27">
        <f>B64</f>
        <v>0</v>
      </c>
      <c r="O34" s="24" t="s">
        <v>148</v>
      </c>
      <c r="P34" s="24"/>
      <c r="Q34" s="24"/>
      <c r="R34" s="68"/>
    </row>
    <row r="35" spans="1:54" ht="12.75" customHeight="1" x14ac:dyDescent="0.2">
      <c r="A35" s="13" t="s">
        <v>149</v>
      </c>
      <c r="E35" s="22">
        <f>F239</f>
        <v>0</v>
      </c>
      <c r="F35" s="13" t="s">
        <v>139</v>
      </c>
      <c r="K35" s="67"/>
      <c r="L35" s="24"/>
      <c r="M35" s="27"/>
      <c r="N35" s="27"/>
      <c r="O35" s="24"/>
      <c r="P35" s="24"/>
      <c r="Q35" s="24"/>
      <c r="R35" s="68"/>
    </row>
    <row r="36" spans="1:54" ht="12.75" customHeight="1" thickBot="1" x14ac:dyDescent="0.25">
      <c r="A36" s="17" t="s">
        <v>150</v>
      </c>
      <c r="E36" s="229">
        <f>SUM(E29:E35)</f>
        <v>134516.02450000003</v>
      </c>
      <c r="K36" s="67" t="s">
        <v>151</v>
      </c>
      <c r="L36" s="9"/>
      <c r="M36" s="27">
        <f>SUM(M30:M34)</f>
        <v>617922.28680000012</v>
      </c>
      <c r="N36" s="27">
        <f>SUM(N30:N34)</f>
        <v>0</v>
      </c>
      <c r="O36" s="24"/>
      <c r="P36" s="24"/>
      <c r="Q36" s="24"/>
      <c r="R36" s="68"/>
    </row>
    <row r="37" spans="1:54" ht="12.75" customHeight="1" thickTop="1" x14ac:dyDescent="0.2">
      <c r="C37" s="46"/>
      <c r="D37" s="46"/>
      <c r="K37" s="207"/>
      <c r="L37" s="9"/>
      <c r="M37" s="9"/>
      <c r="N37" s="9"/>
      <c r="O37" s="24"/>
      <c r="P37" s="24"/>
      <c r="Q37" s="24"/>
      <c r="R37" s="68"/>
    </row>
    <row r="38" spans="1:54" ht="12.75" customHeight="1" thickBot="1" x14ac:dyDescent="0.3">
      <c r="A38" s="16" t="s">
        <v>152</v>
      </c>
      <c r="C38" s="45"/>
      <c r="D38" s="46"/>
      <c r="E38" s="229">
        <f>+E36+E26+E19</f>
        <v>617922.02450000006</v>
      </c>
      <c r="K38" s="67"/>
      <c r="L38" s="208" t="s">
        <v>153</v>
      </c>
      <c r="M38" s="209">
        <f>M36-E38</f>
        <v>0.2623000000603497</v>
      </c>
      <c r="N38" s="210">
        <f>+N36-E26</f>
        <v>0</v>
      </c>
      <c r="O38" s="24"/>
      <c r="P38" s="24"/>
      <c r="Q38" s="24"/>
      <c r="R38" s="68"/>
      <c r="AN38" s="1"/>
      <c r="AO38" s="1"/>
      <c r="AP38" s="1"/>
      <c r="AQ38" s="1"/>
      <c r="AR38" s="1"/>
      <c r="AS38" s="1"/>
    </row>
    <row r="39" spans="1:54"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54" ht="12.75" customHeight="1" x14ac:dyDescent="0.2">
      <c r="A40" s="317"/>
      <c r="B40" s="318"/>
      <c r="C40" s="428"/>
      <c r="D40" s="42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54" ht="12.75" customHeight="1" x14ac:dyDescent="0.25">
      <c r="A41" s="56" t="s">
        <v>154</v>
      </c>
      <c r="B41" s="57"/>
      <c r="C41" s="46"/>
      <c r="D41" s="46"/>
      <c r="K41" s="1"/>
      <c r="L41" s="1"/>
      <c r="M41" s="43"/>
      <c r="N41" s="1"/>
      <c r="O41" s="1"/>
      <c r="P41" s="1"/>
      <c r="AJ41" s="1"/>
      <c r="AK41" s="1"/>
      <c r="AN41" s="1"/>
      <c r="AO41" s="1"/>
      <c r="AP41" s="1"/>
      <c r="AQ41" s="1"/>
      <c r="AR41" s="1"/>
      <c r="AS41" s="1"/>
    </row>
    <row r="42" spans="1:54" ht="12.75" customHeight="1" x14ac:dyDescent="0.2">
      <c r="B42" s="1"/>
      <c r="C42" s="19"/>
      <c r="AI42" s="106" t="s">
        <v>155</v>
      </c>
      <c r="AJ42" s="107"/>
      <c r="AK42" s="1"/>
      <c r="AN42" s="1"/>
      <c r="AO42" s="1"/>
      <c r="AP42" s="1"/>
      <c r="AQ42" s="1"/>
      <c r="AR42" s="1"/>
      <c r="AS42" s="1"/>
    </row>
    <row r="43" spans="1:54" ht="12.75" customHeight="1" x14ac:dyDescent="0.2">
      <c r="A43" s="30"/>
      <c r="B43" s="31" t="s">
        <v>156</v>
      </c>
      <c r="C43" s="32">
        <f t="shared" ref="C43:L43" si="3">SUM(C47:C77)-C62-C69-C70</f>
        <v>12.607900000000644</v>
      </c>
      <c r="D43" s="32">
        <f>SUM(D47:D77)-G62-D69-D70</f>
        <v>-535.89620000002492</v>
      </c>
      <c r="E43" s="32">
        <f t="shared" si="3"/>
        <v>-1714.4351999999999</v>
      </c>
      <c r="F43" s="32">
        <f t="shared" si="3"/>
        <v>-1014.9883999999952</v>
      </c>
      <c r="G43" s="32">
        <f t="shared" si="3"/>
        <v>-1295.8917999999951</v>
      </c>
      <c r="H43" s="32">
        <f t="shared" si="3"/>
        <v>0</v>
      </c>
      <c r="I43" s="32">
        <f t="shared" si="3"/>
        <v>0</v>
      </c>
      <c r="J43" s="32">
        <f t="shared" si="3"/>
        <v>3435.0390999999995</v>
      </c>
      <c r="K43" s="32">
        <f t="shared" si="3"/>
        <v>746.83789999999658</v>
      </c>
      <c r="L43" s="32">
        <f t="shared" si="3"/>
        <v>440.97610000000009</v>
      </c>
      <c r="M43" s="32">
        <f t="shared" ref="M43:T43" si="4">SUM(M47:M77)-M62-M69-M70</f>
        <v>46.591600000000007</v>
      </c>
      <c r="N43" s="32">
        <f t="shared" si="4"/>
        <v>-1282.8961000000108</v>
      </c>
      <c r="O43" s="32">
        <f t="shared" si="4"/>
        <v>0</v>
      </c>
      <c r="P43" s="32">
        <f t="shared" si="4"/>
        <v>0</v>
      </c>
      <c r="Q43" s="32">
        <f>SUM(Q47:Q77)-R62-Q69-Q70</f>
        <v>335.3373000000143</v>
      </c>
      <c r="R43" s="32">
        <f>SUM(R47:R77)-S62-R69-R70</f>
        <v>593.2376999999999</v>
      </c>
      <c r="S43" s="32">
        <f t="shared" si="4"/>
        <v>-428.71949999999049</v>
      </c>
      <c r="T43" s="32">
        <f t="shared" si="4"/>
        <v>7599.555800000001</v>
      </c>
      <c r="U43" s="32">
        <f>SUM(U47:U77)-S62-T69-T70</f>
        <v>1101.6103000000001</v>
      </c>
      <c r="V43" s="32">
        <f>SUM(V47:V77)-T62-U69-U70</f>
        <v>0</v>
      </c>
      <c r="W43" s="32">
        <f>SUM(W47:W77)-U62-V69-V70</f>
        <v>0</v>
      </c>
      <c r="X43" s="32">
        <f t="shared" ref="X43:AF43" si="5">SUM(X47:X77)-X62-X69-X70</f>
        <v>1177.0971000000002</v>
      </c>
      <c r="Y43" s="32">
        <f t="shared" si="5"/>
        <v>-89.547600000000017</v>
      </c>
      <c r="Z43" s="32">
        <f t="shared" si="5"/>
        <v>-34.810500000016496</v>
      </c>
      <c r="AA43" s="32">
        <f t="shared" si="5"/>
        <v>1576.4351000000356</v>
      </c>
      <c r="AB43" s="32">
        <f t="shared" si="5"/>
        <v>651.53460000000007</v>
      </c>
      <c r="AC43" s="32">
        <f t="shared" si="5"/>
        <v>0</v>
      </c>
      <c r="AD43" s="32">
        <f t="shared" si="5"/>
        <v>0</v>
      </c>
      <c r="AE43" s="32">
        <f>SUM(AE47:AE77)-AF62-AF69-AF70</f>
        <v>0</v>
      </c>
      <c r="AF43" s="32">
        <f t="shared" si="5"/>
        <v>-858.40990000000011</v>
      </c>
      <c r="AG43" s="32">
        <f>SUM(AG47:AG77)-AH62-AH69-AH70</f>
        <v>8760.0347999999994</v>
      </c>
      <c r="AH43" s="1"/>
      <c r="AI43" s="108" t="s">
        <v>157</v>
      </c>
      <c r="AJ43" s="109" t="s">
        <v>158</v>
      </c>
      <c r="AK43" s="1"/>
      <c r="AL43" s="33"/>
      <c r="AN43" s="1"/>
      <c r="AO43" s="1"/>
      <c r="AP43" s="1"/>
      <c r="AQ43" s="1"/>
      <c r="AR43" s="1"/>
      <c r="AS43" s="1"/>
    </row>
    <row r="44" spans="1:54" s="99" customFormat="1" ht="12.75" customHeight="1" x14ac:dyDescent="0.25">
      <c r="A44" s="217" t="s">
        <v>159</v>
      </c>
      <c r="B44" s="116">
        <f>B4</f>
        <v>36647</v>
      </c>
      <c r="C44" s="104">
        <f>B44</f>
        <v>36647</v>
      </c>
      <c r="D44" s="104">
        <f t="shared" ref="D44:M44" si="6">C44+1</f>
        <v>36648</v>
      </c>
      <c r="E44" s="104">
        <f t="shared" si="6"/>
        <v>36649</v>
      </c>
      <c r="F44" s="104">
        <f t="shared" si="6"/>
        <v>36650</v>
      </c>
      <c r="G44" s="104">
        <f t="shared" si="6"/>
        <v>36651</v>
      </c>
      <c r="H44" s="104">
        <f t="shared" si="6"/>
        <v>36652</v>
      </c>
      <c r="I44" s="104">
        <f t="shared" si="6"/>
        <v>36653</v>
      </c>
      <c r="J44" s="104">
        <f t="shared" si="6"/>
        <v>36654</v>
      </c>
      <c r="K44" s="104">
        <f t="shared" si="6"/>
        <v>36655</v>
      </c>
      <c r="L44" s="104">
        <f t="shared" si="6"/>
        <v>36656</v>
      </c>
      <c r="M44" s="104">
        <f t="shared" si="6"/>
        <v>36657</v>
      </c>
      <c r="N44" s="104">
        <f t="shared" ref="N44:W44" si="7">M44+1</f>
        <v>36658</v>
      </c>
      <c r="O44" s="104">
        <f t="shared" si="7"/>
        <v>36659</v>
      </c>
      <c r="P44" s="104">
        <f t="shared" si="7"/>
        <v>36660</v>
      </c>
      <c r="Q44" s="104">
        <f t="shared" si="7"/>
        <v>36661</v>
      </c>
      <c r="R44" s="104">
        <f t="shared" si="7"/>
        <v>36662</v>
      </c>
      <c r="S44" s="104">
        <f t="shared" si="7"/>
        <v>36663</v>
      </c>
      <c r="T44" s="104">
        <f t="shared" si="7"/>
        <v>36664</v>
      </c>
      <c r="U44" s="104">
        <f t="shared" si="7"/>
        <v>36665</v>
      </c>
      <c r="V44" s="104">
        <f t="shared" si="7"/>
        <v>36666</v>
      </c>
      <c r="W44" s="104">
        <f t="shared" si="7"/>
        <v>36667</v>
      </c>
      <c r="X44" s="104">
        <f t="shared" ref="X44:AG44" si="8">W44+1</f>
        <v>36668</v>
      </c>
      <c r="Y44" s="104">
        <f t="shared" si="8"/>
        <v>36669</v>
      </c>
      <c r="Z44" s="104">
        <f t="shared" si="8"/>
        <v>36670</v>
      </c>
      <c r="AA44" s="104">
        <f t="shared" si="8"/>
        <v>36671</v>
      </c>
      <c r="AB44" s="104">
        <f t="shared" si="8"/>
        <v>36672</v>
      </c>
      <c r="AC44" s="104">
        <f t="shared" si="8"/>
        <v>36673</v>
      </c>
      <c r="AD44" s="104">
        <f t="shared" si="8"/>
        <v>36674</v>
      </c>
      <c r="AE44" s="104">
        <f t="shared" si="8"/>
        <v>36675</v>
      </c>
      <c r="AF44" s="104">
        <f t="shared" si="8"/>
        <v>36676</v>
      </c>
      <c r="AG44" s="104">
        <f t="shared" si="8"/>
        <v>36677</v>
      </c>
      <c r="AI44" s="110">
        <v>1</v>
      </c>
      <c r="AJ44" s="111" t="s">
        <v>160</v>
      </c>
      <c r="AL44" s="100"/>
    </row>
    <row r="45" spans="1:54" ht="12.75" customHeight="1" x14ac:dyDescent="0.25">
      <c r="A45" s="34"/>
      <c r="B45" s="34">
        <f>M38</f>
        <v>0.2623000000603497</v>
      </c>
      <c r="C45" s="105" t="str">
        <f t="shared" ref="C45:L45" si="9">LOOKUP((WEEKDAY(C44,1)),$AI$44:$AI$50,$AJ$44:$AJ$50)</f>
        <v>M</v>
      </c>
      <c r="D45" s="105" t="str">
        <f t="shared" si="9"/>
        <v>T</v>
      </c>
      <c r="E45" s="105" t="str">
        <f t="shared" si="9"/>
        <v>W</v>
      </c>
      <c r="F45" s="105" t="str">
        <f t="shared" si="9"/>
        <v>R</v>
      </c>
      <c r="G45" s="105" t="str">
        <f t="shared" si="9"/>
        <v>F</v>
      </c>
      <c r="H45" s="105" t="str">
        <f t="shared" si="9"/>
        <v>S</v>
      </c>
      <c r="I45" s="105" t="str">
        <f t="shared" si="9"/>
        <v>S</v>
      </c>
      <c r="J45" s="105" t="str">
        <f t="shared" si="9"/>
        <v>M</v>
      </c>
      <c r="K45" s="105" t="str">
        <f t="shared" si="9"/>
        <v>T</v>
      </c>
      <c r="L45" s="105" t="str">
        <f t="shared" si="9"/>
        <v>W</v>
      </c>
      <c r="M45" s="105" t="str">
        <f t="shared" ref="M45:V45" si="10">LOOKUP((WEEKDAY(M44,1)),$AI$44:$AI$50,$AJ$44:$AJ$50)</f>
        <v>R</v>
      </c>
      <c r="N45" s="105" t="str">
        <f t="shared" si="10"/>
        <v>F</v>
      </c>
      <c r="O45" s="105" t="str">
        <f t="shared" si="10"/>
        <v>S</v>
      </c>
      <c r="P45" s="105" t="str">
        <f t="shared" si="10"/>
        <v>S</v>
      </c>
      <c r="Q45" s="105" t="str">
        <f t="shared" si="10"/>
        <v>M</v>
      </c>
      <c r="R45" s="105" t="str">
        <f t="shared" si="10"/>
        <v>T</v>
      </c>
      <c r="S45" s="105" t="str">
        <f t="shared" si="10"/>
        <v>W</v>
      </c>
      <c r="T45" s="105" t="str">
        <f t="shared" si="10"/>
        <v>R</v>
      </c>
      <c r="U45" s="105" t="str">
        <f t="shared" si="10"/>
        <v>F</v>
      </c>
      <c r="V45" s="105" t="str">
        <f t="shared" si="10"/>
        <v>S</v>
      </c>
      <c r="W45" s="105" t="str">
        <f t="shared" ref="W45:AG45" si="11">LOOKUP((WEEKDAY(W44,1)),$AI$44:$AI$50,$AJ$44:$AJ$50)</f>
        <v>S</v>
      </c>
      <c r="X45" s="105" t="str">
        <f t="shared" si="11"/>
        <v>M</v>
      </c>
      <c r="Y45" s="105" t="str">
        <f t="shared" si="11"/>
        <v>T</v>
      </c>
      <c r="Z45" s="105" t="str">
        <f t="shared" si="11"/>
        <v>W</v>
      </c>
      <c r="AA45" s="105" t="str">
        <f t="shared" si="11"/>
        <v>R</v>
      </c>
      <c r="AB45" s="105" t="str">
        <f t="shared" si="11"/>
        <v>F</v>
      </c>
      <c r="AC45" s="105" t="str">
        <f t="shared" si="11"/>
        <v>S</v>
      </c>
      <c r="AD45" s="105" t="str">
        <f t="shared" si="11"/>
        <v>S</v>
      </c>
      <c r="AE45" s="105" t="str">
        <f t="shared" si="11"/>
        <v>M</v>
      </c>
      <c r="AF45" s="105" t="str">
        <f t="shared" si="11"/>
        <v>T</v>
      </c>
      <c r="AG45" s="105" t="str">
        <f t="shared" si="11"/>
        <v>W</v>
      </c>
      <c r="AH45" s="1"/>
      <c r="AI45" s="112">
        <v>2</v>
      </c>
      <c r="AJ45" s="113" t="s">
        <v>161</v>
      </c>
      <c r="AK45" s="1"/>
      <c r="AL45" s="24"/>
      <c r="AN45" s="1"/>
      <c r="AO45" s="1"/>
      <c r="AP45" s="1"/>
      <c r="AQ45" s="1"/>
      <c r="AR45" s="1"/>
      <c r="AS45" s="1"/>
    </row>
    <row r="46" spans="1:54" ht="12.75" customHeight="1" thickBot="1" x14ac:dyDescent="0.3">
      <c r="A46" s="218"/>
      <c r="B46" s="35" t="s">
        <v>162</v>
      </c>
      <c r="C46" s="36"/>
      <c r="D46" s="36"/>
      <c r="E46" s="36"/>
      <c r="F46" s="36"/>
      <c r="G46" s="36"/>
      <c r="H46" s="36"/>
      <c r="I46" s="36"/>
      <c r="J46" s="36"/>
      <c r="K46" s="36"/>
      <c r="L46" s="36"/>
      <c r="M46" s="36"/>
      <c r="N46" s="36"/>
      <c r="O46" s="36"/>
      <c r="P46" s="283"/>
      <c r="Q46" s="36"/>
      <c r="R46" s="283"/>
      <c r="S46" s="36"/>
      <c r="T46" s="283"/>
      <c r="U46" s="36"/>
      <c r="V46" s="36"/>
      <c r="W46" s="283"/>
      <c r="X46" s="36"/>
      <c r="Y46" s="36"/>
      <c r="Z46" s="36"/>
      <c r="AA46" s="36"/>
      <c r="AB46" s="283"/>
      <c r="AC46" s="36"/>
      <c r="AD46" s="36"/>
      <c r="AF46" s="283"/>
      <c r="AG46" s="37"/>
      <c r="AH46" s="1"/>
      <c r="AI46" s="112">
        <v>3</v>
      </c>
      <c r="AJ46" s="113" t="s">
        <v>163</v>
      </c>
      <c r="AK46" s="1"/>
      <c r="AL46" s="24"/>
      <c r="AN46" s="1"/>
      <c r="AO46" s="1"/>
      <c r="AP46" s="1"/>
      <c r="AQ46" s="1"/>
      <c r="AR46" s="1"/>
      <c r="AS46" s="1"/>
    </row>
    <row r="47" spans="1:54" ht="12.75" hidden="1" customHeight="1" thickTop="1" x14ac:dyDescent="0.2">
      <c r="A47" s="22" t="s">
        <v>164</v>
      </c>
      <c r="B47" s="39">
        <f t="shared" ref="B47:B71" si="12">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54" ht="12.75" customHeight="1" thickTop="1" x14ac:dyDescent="0.2">
      <c r="A48" s="44" t="s">
        <v>166</v>
      </c>
      <c r="B48" s="39">
        <f t="shared" si="12"/>
        <v>0</v>
      </c>
      <c r="C48" s="20">
        <v>0</v>
      </c>
      <c r="D48" s="20">
        <v>0</v>
      </c>
      <c r="E48" s="20">
        <v>0</v>
      </c>
      <c r="F48" s="20">
        <v>0</v>
      </c>
      <c r="G48" s="20">
        <v>0</v>
      </c>
      <c r="H48" s="20"/>
      <c r="I48" s="20"/>
      <c r="J48" s="20">
        <v>0</v>
      </c>
      <c r="K48" s="20">
        <v>0</v>
      </c>
      <c r="L48" s="20">
        <v>0</v>
      </c>
      <c r="M48" s="20">
        <v>0</v>
      </c>
      <c r="N48" s="20">
        <v>0</v>
      </c>
      <c r="O48" s="20"/>
      <c r="P48" s="20"/>
      <c r="Q48" s="20">
        <v>0</v>
      </c>
      <c r="R48" s="20">
        <v>0</v>
      </c>
      <c r="S48" s="20">
        <v>0</v>
      </c>
      <c r="T48" s="20">
        <v>0</v>
      </c>
      <c r="U48" s="20">
        <v>0</v>
      </c>
      <c r="V48" s="20"/>
      <c r="X48" s="20">
        <v>0</v>
      </c>
      <c r="Y48" s="20">
        <v>0</v>
      </c>
      <c r="Z48" s="20">
        <v>0</v>
      </c>
      <c r="AA48" s="20">
        <v>0</v>
      </c>
      <c r="AB48" s="20">
        <v>0</v>
      </c>
      <c r="AC48" s="20"/>
      <c r="AD48" s="20"/>
      <c r="AF48" s="20">
        <v>0</v>
      </c>
      <c r="AG48" s="20">
        <f>+Input!$C$13</f>
        <v>0</v>
      </c>
      <c r="AH48" s="1"/>
      <c r="AI48" s="112">
        <v>5</v>
      </c>
      <c r="AJ48" s="113" t="s">
        <v>167</v>
      </c>
      <c r="AK48" s="1"/>
      <c r="AL48" s="41"/>
      <c r="AM48" s="45"/>
      <c r="AN48" s="47"/>
      <c r="AO48" s="41"/>
      <c r="AP48" s="41"/>
      <c r="AQ48" s="41"/>
      <c r="AR48" s="41"/>
      <c r="AS48" s="41"/>
      <c r="AT48" s="46"/>
      <c r="AU48" s="46"/>
      <c r="BB48" s="20">
        <f>+Input!$C$13</f>
        <v>0</v>
      </c>
    </row>
    <row r="49" spans="1:54" ht="12.75" customHeight="1" x14ac:dyDescent="0.2">
      <c r="A49" s="44" t="s">
        <v>168</v>
      </c>
      <c r="B49" s="39">
        <f t="shared" si="12"/>
        <v>4138</v>
      </c>
      <c r="C49" s="20">
        <v>0</v>
      </c>
      <c r="D49" s="20">
        <v>0</v>
      </c>
      <c r="E49" s="20">
        <v>0</v>
      </c>
      <c r="F49" s="20">
        <v>0</v>
      </c>
      <c r="G49" s="20">
        <v>0</v>
      </c>
      <c r="H49" s="20"/>
      <c r="I49" s="20"/>
      <c r="J49" s="20">
        <v>3764</v>
      </c>
      <c r="K49" s="20">
        <v>0</v>
      </c>
      <c r="L49" s="20">
        <v>0</v>
      </c>
      <c r="M49" s="20">
        <v>0</v>
      </c>
      <c r="N49" s="20">
        <v>0</v>
      </c>
      <c r="O49" s="20"/>
      <c r="P49" s="20"/>
      <c r="Q49" s="20">
        <v>0</v>
      </c>
      <c r="R49" s="20">
        <v>0</v>
      </c>
      <c r="S49" s="20">
        <v>0</v>
      </c>
      <c r="T49" s="20">
        <v>0</v>
      </c>
      <c r="U49" s="20">
        <v>0</v>
      </c>
      <c r="V49" s="20"/>
      <c r="X49" s="20">
        <v>0</v>
      </c>
      <c r="Y49" s="20">
        <v>0</v>
      </c>
      <c r="Z49" s="20">
        <v>0</v>
      </c>
      <c r="AA49" s="20">
        <v>374</v>
      </c>
      <c r="AB49" s="20">
        <v>0</v>
      </c>
      <c r="AC49" s="20"/>
      <c r="AD49" s="20"/>
      <c r="AF49" s="20">
        <v>0</v>
      </c>
      <c r="AG49" s="20">
        <f>+Input!$C$12</f>
        <v>0</v>
      </c>
      <c r="AH49" s="1"/>
      <c r="AI49" s="112">
        <v>6</v>
      </c>
      <c r="AJ49" s="113" t="s">
        <v>169</v>
      </c>
      <c r="AK49" s="1"/>
      <c r="AL49" s="41"/>
      <c r="AM49" s="45"/>
      <c r="AN49" s="47"/>
      <c r="AO49" s="41"/>
      <c r="AP49" s="41"/>
      <c r="AQ49" s="41"/>
      <c r="AR49" s="41"/>
      <c r="AS49" s="41"/>
      <c r="AT49" s="46"/>
      <c r="AU49" s="46"/>
      <c r="BB49" s="20">
        <f>+Input!$C$12</f>
        <v>0</v>
      </c>
    </row>
    <row r="50" spans="1:54" ht="12.75" hidden="1" customHeight="1" x14ac:dyDescent="0.2">
      <c r="A50" s="44" t="s">
        <v>170</v>
      </c>
      <c r="B50" s="39">
        <f t="shared" si="12"/>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25">
      <c r="A51" s="44" t="s">
        <v>171</v>
      </c>
      <c r="B51" s="39">
        <f t="shared" si="12"/>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+Input!$C$14</f>
        <v>0</v>
      </c>
      <c r="AH51" s="1"/>
      <c r="AI51" s="46"/>
      <c r="AJ51" s="1"/>
      <c r="AK51" s="1"/>
      <c r="AL51" s="48"/>
      <c r="AM51" s="42"/>
      <c r="AN51" s="43"/>
      <c r="AO51" s="1"/>
      <c r="AP51" s="1"/>
      <c r="AQ51" s="1"/>
      <c r="AR51" s="1"/>
      <c r="AS51" s="1"/>
      <c r="BB51" s="20">
        <f>+Input!$C$14</f>
        <v>0</v>
      </c>
    </row>
    <row r="52" spans="1:54" ht="12.75" hidden="1" customHeight="1" thickBot="1" x14ac:dyDescent="0.25">
      <c r="A52" s="44" t="s">
        <v>172</v>
      </c>
      <c r="B52" s="39">
        <f t="shared" si="12"/>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25">
      <c r="A53" s="22" t="s">
        <v>173</v>
      </c>
      <c r="B53" s="39">
        <f t="shared" si="12"/>
        <v>10309.315200000001</v>
      </c>
      <c r="C53" s="20">
        <v>0</v>
      </c>
      <c r="D53" s="20">
        <v>0.1028</v>
      </c>
      <c r="E53" s="20">
        <v>-9.8500000000000004E-2</v>
      </c>
      <c r="F53" s="20">
        <v>-2.9999999999999997E-4</v>
      </c>
      <c r="G53" s="20">
        <v>-0.24679999999999999</v>
      </c>
      <c r="H53" s="20"/>
      <c r="I53" s="20"/>
      <c r="J53" s="20">
        <v>-0.2293</v>
      </c>
      <c r="K53" s="20">
        <v>0</v>
      </c>
      <c r="L53" s="20">
        <v>-373.50659999999999</v>
      </c>
      <c r="M53" s="20">
        <v>0.36009999999999998</v>
      </c>
      <c r="N53" s="20">
        <v>0</v>
      </c>
      <c r="O53" s="20"/>
      <c r="P53" s="20"/>
      <c r="Q53" s="20">
        <v>-2.3E-3</v>
      </c>
      <c r="R53" s="20">
        <v>7.2099999999999997E-2</v>
      </c>
      <c r="S53" s="20">
        <v>-0.48159999999999997</v>
      </c>
      <c r="T53" s="20">
        <v>8358.2000000000007</v>
      </c>
      <c r="U53" s="20">
        <v>-0.52829999999999999</v>
      </c>
      <c r="V53" s="20"/>
      <c r="X53" s="20">
        <v>1.4999999999999999E-2</v>
      </c>
      <c r="Y53" s="20">
        <v>-0.57909999999999995</v>
      </c>
      <c r="Z53" s="20">
        <v>0.35439999999999999</v>
      </c>
      <c r="AA53" s="20">
        <v>0.1918</v>
      </c>
      <c r="AB53" s="20">
        <v>-3.2500000000000001E-2</v>
      </c>
      <c r="AC53" s="20"/>
      <c r="AD53" s="20"/>
      <c r="AF53" s="20">
        <v>6.1100000000000002E-2</v>
      </c>
      <c r="AG53" s="20">
        <f>+Input!$C$15</f>
        <v>2325.6632</v>
      </c>
      <c r="AH53" s="1"/>
      <c r="AI53" s="502" t="s">
        <v>375</v>
      </c>
      <c r="AJ53" s="503"/>
      <c r="AK53" s="334"/>
      <c r="AL53" s="504"/>
      <c r="AM53" s="505"/>
      <c r="AN53" s="43"/>
      <c r="AO53" s="1"/>
      <c r="AP53" s="1"/>
      <c r="AQ53" s="1"/>
      <c r="AR53" s="1"/>
      <c r="AS53" s="1"/>
      <c r="BB53" s="20">
        <f>+Input!$C$15</f>
        <v>2325.6632</v>
      </c>
    </row>
    <row r="54" spans="1:54" ht="12.75" customHeight="1" x14ac:dyDescent="0.2">
      <c r="A54" s="22" t="s">
        <v>253</v>
      </c>
      <c r="B54" s="39">
        <f t="shared" si="12"/>
        <v>0.57260000001406297</v>
      </c>
      <c r="C54" s="20">
        <v>9.0700000000651926E-2</v>
      </c>
      <c r="D54" s="20">
        <v>6.99999975040555E-4</v>
      </c>
      <c r="E54" s="20">
        <v>0</v>
      </c>
      <c r="F54" s="20">
        <v>1.0000000474974513E-4</v>
      </c>
      <c r="G54" s="20">
        <v>1.0000000474974513E-4</v>
      </c>
      <c r="H54" s="20"/>
      <c r="I54" s="20"/>
      <c r="J54" s="20">
        <v>0</v>
      </c>
      <c r="K54" s="20">
        <v>0.30139999999664724</v>
      </c>
      <c r="L54" s="20">
        <v>0</v>
      </c>
      <c r="M54" s="20">
        <v>0</v>
      </c>
      <c r="N54" s="20">
        <v>9.9999998928979039E-4</v>
      </c>
      <c r="O54" s="20"/>
      <c r="P54" s="20"/>
      <c r="Q54" s="20">
        <v>3.0000001424923539E-4</v>
      </c>
      <c r="R54" s="20">
        <v>0</v>
      </c>
      <c r="S54" s="20">
        <v>2.0000000949949026E-4</v>
      </c>
      <c r="T54" s="20">
        <v>0</v>
      </c>
      <c r="U54" s="20">
        <v>0</v>
      </c>
      <c r="V54" s="20"/>
      <c r="X54" s="20">
        <v>0</v>
      </c>
      <c r="Y54" s="20">
        <v>0</v>
      </c>
      <c r="Z54" s="20">
        <v>0.17979999998351559</v>
      </c>
      <c r="AA54" s="20">
        <v>-1.6999999643303454E-3</v>
      </c>
      <c r="AB54" s="20">
        <v>0</v>
      </c>
      <c r="AC54" s="20"/>
      <c r="AD54" s="20"/>
      <c r="AF54" s="20">
        <v>0</v>
      </c>
      <c r="AG54" s="20">
        <f>+Input!$C$16</f>
        <v>0</v>
      </c>
      <c r="AH54" s="1"/>
      <c r="AJ54" s="1"/>
      <c r="AK54" s="1"/>
      <c r="AL54" s="41"/>
      <c r="AM54" s="42"/>
      <c r="AN54" s="43"/>
      <c r="AO54" s="1"/>
      <c r="AP54" s="1"/>
      <c r="AQ54" s="1"/>
      <c r="AR54" s="1"/>
      <c r="AS54" s="1"/>
      <c r="BB54" s="20">
        <f>+Input!$C$16</f>
        <v>0</v>
      </c>
    </row>
    <row r="55" spans="1:54" ht="12.75" hidden="1" customHeight="1" x14ac:dyDescent="0.2">
      <c r="A55" s="22" t="s">
        <v>174</v>
      </c>
      <c r="B55" s="39">
        <f t="shared" si="12"/>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F55" s="20"/>
      <c r="AG55" s="20"/>
      <c r="AH55" s="1"/>
      <c r="AI55" s="506" t="s">
        <v>376</v>
      </c>
      <c r="AJ55" s="507" t="s">
        <v>377</v>
      </c>
      <c r="AK55" s="508" t="s">
        <v>378</v>
      </c>
      <c r="AL55" s="509" t="s">
        <v>379</v>
      </c>
      <c r="AM55" s="510" t="s">
        <v>380</v>
      </c>
      <c r="AN55" s="43"/>
      <c r="AO55" s="1"/>
      <c r="AP55" s="1"/>
      <c r="AQ55" s="1"/>
      <c r="AR55" s="1"/>
      <c r="AS55" s="1"/>
      <c r="BB55" s="20"/>
    </row>
    <row r="56" spans="1:54" ht="12.75" customHeight="1" x14ac:dyDescent="0.2">
      <c r="A56" s="22" t="s">
        <v>175</v>
      </c>
      <c r="B56" s="39">
        <f t="shared" si="12"/>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+Input!$C$17</f>
        <v>0</v>
      </c>
      <c r="AH56" s="1"/>
      <c r="AI56" s="355"/>
      <c r="AJ56" s="511"/>
      <c r="AK56" s="334"/>
      <c r="AL56" s="504"/>
      <c r="AM56" s="512"/>
      <c r="AN56" s="43"/>
      <c r="AO56" s="1"/>
      <c r="AP56" s="1"/>
      <c r="AQ56" s="1"/>
      <c r="AR56" s="1"/>
      <c r="AS56" s="1"/>
      <c r="BB56" s="20">
        <f>+Input!$C$17</f>
        <v>0</v>
      </c>
    </row>
    <row r="57" spans="1:54" ht="12.75" customHeight="1" x14ac:dyDescent="0.2">
      <c r="A57" s="22" t="s">
        <v>176</v>
      </c>
      <c r="B57" s="39">
        <f t="shared" si="12"/>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+Input!$C$18</f>
        <v>0</v>
      </c>
      <c r="AH57" s="1"/>
      <c r="AI57" s="355"/>
      <c r="AJ57" s="511"/>
      <c r="AK57" s="334"/>
      <c r="AL57" s="504"/>
      <c r="AM57" s="513"/>
      <c r="AN57" s="43"/>
      <c r="AO57" s="1"/>
      <c r="AP57" s="1"/>
      <c r="AQ57" s="1"/>
      <c r="AR57" s="1"/>
      <c r="AS57" s="1"/>
      <c r="BB57" s="20">
        <f>+Input!$C$18</f>
        <v>0</v>
      </c>
    </row>
    <row r="58" spans="1:54" ht="11.25" customHeight="1" x14ac:dyDescent="0.2">
      <c r="A58" s="44" t="s">
        <v>177</v>
      </c>
      <c r="B58" s="39">
        <f t="shared" si="12"/>
        <v>0</v>
      </c>
      <c r="C58" s="20">
        <v>0</v>
      </c>
      <c r="D58" s="20">
        <v>0</v>
      </c>
      <c r="E58" s="20">
        <v>0</v>
      </c>
      <c r="F58" s="20">
        <v>0</v>
      </c>
      <c r="G58" s="20">
        <v>0</v>
      </c>
      <c r="H58" s="20"/>
      <c r="I58" s="20"/>
      <c r="J58" s="20">
        <v>0</v>
      </c>
      <c r="K58" s="20">
        <v>0</v>
      </c>
      <c r="L58" s="20">
        <v>0</v>
      </c>
      <c r="M58" s="20">
        <v>0</v>
      </c>
      <c r="N58" s="20">
        <v>0</v>
      </c>
      <c r="O58" s="20"/>
      <c r="P58" s="20"/>
      <c r="Q58" s="20">
        <v>0</v>
      </c>
      <c r="R58" s="20">
        <v>0</v>
      </c>
      <c r="S58" s="20">
        <v>0</v>
      </c>
      <c r="T58" s="20">
        <v>0</v>
      </c>
      <c r="U58" s="20">
        <v>0</v>
      </c>
      <c r="V58" s="20"/>
      <c r="X58" s="20">
        <v>0</v>
      </c>
      <c r="Y58" s="20">
        <v>0</v>
      </c>
      <c r="Z58" s="20">
        <v>0</v>
      </c>
      <c r="AA58" s="20">
        <v>0</v>
      </c>
      <c r="AB58" s="20">
        <v>0</v>
      </c>
      <c r="AC58" s="20"/>
      <c r="AD58" s="20"/>
      <c r="AF58" s="20">
        <v>0</v>
      </c>
      <c r="AG58" s="20">
        <f>+Input!$C$19</f>
        <v>0</v>
      </c>
      <c r="AH58" s="1"/>
      <c r="AI58" s="355"/>
      <c r="AJ58" s="511"/>
      <c r="AK58" s="334"/>
      <c r="AL58" s="504"/>
      <c r="AM58" s="513"/>
      <c r="AN58" s="43"/>
      <c r="AO58" s="1"/>
      <c r="AP58" s="1"/>
      <c r="AQ58" s="1"/>
      <c r="AR58" s="1"/>
      <c r="AS58" s="1"/>
      <c r="BB58" s="20">
        <f>+Input!$C$19</f>
        <v>0</v>
      </c>
    </row>
    <row r="59" spans="1:54" ht="12.75" customHeight="1" x14ac:dyDescent="0.2">
      <c r="A59" s="44" t="s">
        <v>178</v>
      </c>
      <c r="B59" s="39">
        <f t="shared" si="12"/>
        <v>-3381.7679000000003</v>
      </c>
      <c r="C59" s="20">
        <v>-266.24290000000002</v>
      </c>
      <c r="D59" s="20">
        <v>-628.46489999999994</v>
      </c>
      <c r="E59" s="20">
        <v>-1807.4069999999999</v>
      </c>
      <c r="F59" s="20">
        <v>-1108.6836000000001</v>
      </c>
      <c r="G59" s="20">
        <v>-1389.7927999999999</v>
      </c>
      <c r="H59" s="20"/>
      <c r="I59" s="20"/>
      <c r="J59" s="20">
        <v>-614.35799999999995</v>
      </c>
      <c r="K59" s="20">
        <v>651.37969999999996</v>
      </c>
      <c r="L59" s="20">
        <v>719.11400000000003</v>
      </c>
      <c r="M59" s="20">
        <v>-48.926299999999998</v>
      </c>
      <c r="N59" s="20">
        <v>-1378.4601</v>
      </c>
      <c r="O59" s="20"/>
      <c r="P59" s="20"/>
      <c r="Q59" s="20">
        <v>48.388500000000001</v>
      </c>
      <c r="R59" s="20">
        <v>497.4708</v>
      </c>
      <c r="S59" s="20">
        <v>-523.66520000000003</v>
      </c>
      <c r="T59" s="20">
        <v>-855.10649999999998</v>
      </c>
      <c r="U59" s="20">
        <v>1004.1934</v>
      </c>
      <c r="V59" s="20"/>
      <c r="X59" s="20">
        <v>885.91669999999999</v>
      </c>
      <c r="Y59" s="20">
        <v>-186.6412</v>
      </c>
      <c r="Z59" s="20">
        <v>-133.06960000000001</v>
      </c>
      <c r="AA59" s="20">
        <v>1104.654</v>
      </c>
      <c r="AB59" s="20">
        <v>554.84270000000004</v>
      </c>
      <c r="AC59" s="20"/>
      <c r="AD59" s="20"/>
      <c r="AF59" s="20">
        <v>-1248.5595000000001</v>
      </c>
      <c r="AG59" s="20">
        <f>+Input!$C$20</f>
        <v>1341.6498999999999</v>
      </c>
      <c r="AH59" s="1"/>
      <c r="AI59" s="355"/>
      <c r="AJ59" s="511"/>
      <c r="AK59" s="334"/>
      <c r="AL59" s="504"/>
      <c r="AM59" s="505"/>
      <c r="AN59" s="47"/>
      <c r="AO59" s="41"/>
      <c r="AP59" s="41"/>
      <c r="AQ59" s="41"/>
      <c r="AR59" s="41"/>
      <c r="AS59" s="41"/>
      <c r="AT59" s="46"/>
      <c r="AU59" s="46"/>
      <c r="AV59" s="46"/>
      <c r="AW59" s="46"/>
      <c r="AX59" s="46"/>
      <c r="BB59" s="20">
        <f>+Input!$C$20</f>
        <v>1341.6498999999999</v>
      </c>
    </row>
    <row r="60" spans="1:54" ht="12.75" customHeight="1" x14ac:dyDescent="0.2">
      <c r="A60" s="44" t="s">
        <v>179</v>
      </c>
      <c r="B60" s="39">
        <f t="shared" si="12"/>
        <v>3151.3522999999996</v>
      </c>
      <c r="C60" s="20">
        <v>278.30430000000001</v>
      </c>
      <c r="D60" s="20">
        <v>92.091499999999996</v>
      </c>
      <c r="E60" s="20">
        <v>92.376400000000004</v>
      </c>
      <c r="F60" s="20">
        <v>93.179100000000005</v>
      </c>
      <c r="G60" s="20">
        <v>93.717500000000001</v>
      </c>
      <c r="H60" s="20"/>
      <c r="I60" s="20"/>
      <c r="J60" s="20">
        <v>283.2978</v>
      </c>
      <c r="K60" s="20">
        <v>95.465699999999998</v>
      </c>
      <c r="L60" s="20">
        <v>95.179900000000004</v>
      </c>
      <c r="M60" s="20">
        <v>94.8309</v>
      </c>
      <c r="N60" s="20">
        <v>94.815600000000003</v>
      </c>
      <c r="O60" s="20"/>
      <c r="P60" s="20"/>
      <c r="Q60" s="20">
        <v>286.79390000000001</v>
      </c>
      <c r="R60" s="20">
        <v>95.688699999999997</v>
      </c>
      <c r="S60" s="20">
        <v>95.638999999999996</v>
      </c>
      <c r="T60" s="20">
        <v>95.925700000000006</v>
      </c>
      <c r="U60" s="20">
        <v>97.998500000000007</v>
      </c>
      <c r="V60" s="20"/>
      <c r="X60" s="20">
        <v>292.54430000000002</v>
      </c>
      <c r="Y60" s="20">
        <v>97.088999999999999</v>
      </c>
      <c r="Z60" s="20">
        <v>97.273499999999999</v>
      </c>
      <c r="AA60" s="20">
        <v>97.385300000000001</v>
      </c>
      <c r="AB60" s="20">
        <v>96.9636</v>
      </c>
      <c r="AC60" s="20"/>
      <c r="AD60" s="20"/>
      <c r="AF60" s="20">
        <v>387.23250000000002</v>
      </c>
      <c r="AG60" s="20">
        <f>+Input!$C$21</f>
        <v>97.559600000000003</v>
      </c>
      <c r="AH60" s="1"/>
      <c r="AI60" s="355"/>
      <c r="AJ60" s="514"/>
      <c r="AK60" s="334"/>
      <c r="AL60" s="504"/>
      <c r="AM60" s="505"/>
      <c r="AN60" s="47"/>
      <c r="AO60" s="41"/>
      <c r="AP60" s="41"/>
      <c r="AQ60" s="41"/>
      <c r="AR60" s="41"/>
      <c r="AS60" s="41"/>
      <c r="AT60" s="46"/>
      <c r="AU60" s="46"/>
      <c r="AV60" s="46"/>
      <c r="AW60" s="46"/>
      <c r="AX60" s="46"/>
      <c r="BB60" s="20">
        <f>+Input!$C$21</f>
        <v>97.559600000000003</v>
      </c>
    </row>
    <row r="61" spans="1:54" ht="12.75" customHeight="1" x14ac:dyDescent="0.2">
      <c r="A61" s="44" t="s">
        <v>180</v>
      </c>
      <c r="B61" s="39">
        <f t="shared" si="12"/>
        <v>0</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+Input!$C$25</f>
        <v>0</v>
      </c>
      <c r="AH61" s="1"/>
      <c r="AI61" s="355"/>
      <c r="AJ61" s="511"/>
      <c r="AK61" s="334"/>
      <c r="AL61" s="504"/>
      <c r="AM61" s="505"/>
      <c r="AN61" s="47"/>
      <c r="AO61" s="41"/>
      <c r="AP61" s="41"/>
      <c r="AQ61" s="41"/>
      <c r="AR61" s="41"/>
      <c r="AS61" s="41"/>
      <c r="AT61" s="46"/>
      <c r="AU61" s="46"/>
      <c r="AV61" s="46"/>
      <c r="AW61" s="46"/>
      <c r="AX61" s="46"/>
      <c r="BB61" s="20">
        <f>+Input!$C$25</f>
        <v>0</v>
      </c>
    </row>
    <row r="62" spans="1:54" ht="12.75" customHeight="1" x14ac:dyDescent="0.2">
      <c r="A62" s="44" t="s">
        <v>181</v>
      </c>
      <c r="B62" s="39">
        <f t="shared" si="12"/>
        <v>4997</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+Input!$C$26</f>
        <v>4997</v>
      </c>
      <c r="AH62" s="1"/>
      <c r="AI62" s="355"/>
      <c r="AJ62" s="511"/>
      <c r="AK62" s="334"/>
      <c r="AL62" s="504"/>
      <c r="AM62" s="505"/>
      <c r="AN62" s="43"/>
      <c r="AO62" s="1"/>
      <c r="AP62" s="1"/>
      <c r="AQ62" s="1"/>
      <c r="AR62" s="1"/>
      <c r="AS62" s="1"/>
      <c r="BB62" s="20">
        <f>+Input!$C$26</f>
        <v>4997</v>
      </c>
    </row>
    <row r="63" spans="1:54" ht="12.75" customHeight="1" x14ac:dyDescent="0.2">
      <c r="A63" s="44" t="s">
        <v>182</v>
      </c>
      <c r="B63" s="39">
        <f t="shared" si="12"/>
        <v>6.8278999999999996</v>
      </c>
      <c r="C63" s="20">
        <v>0.45579999999999998</v>
      </c>
      <c r="D63" s="20">
        <v>0.37369999999999998</v>
      </c>
      <c r="E63" s="20">
        <v>0.69389999999999996</v>
      </c>
      <c r="F63" s="20">
        <v>0.51629999999999998</v>
      </c>
      <c r="G63" s="20">
        <v>0.43020000000000003</v>
      </c>
      <c r="H63" s="20"/>
      <c r="I63" s="20"/>
      <c r="J63" s="20">
        <v>2.3285999999999998</v>
      </c>
      <c r="K63" s="20">
        <v>-0.30890000000000001</v>
      </c>
      <c r="L63" s="20">
        <v>0.1888</v>
      </c>
      <c r="M63" s="20">
        <v>0.32690000000000002</v>
      </c>
      <c r="N63" s="20">
        <v>0.74739999999999995</v>
      </c>
      <c r="O63" s="20"/>
      <c r="P63" s="20"/>
      <c r="Q63" s="20">
        <v>0.15690000000000001</v>
      </c>
      <c r="R63" s="20">
        <v>6.1000000000000004E-3</v>
      </c>
      <c r="S63" s="20">
        <v>-0.21190000000000001</v>
      </c>
      <c r="T63" s="20">
        <v>0.53659999999999997</v>
      </c>
      <c r="U63" s="20">
        <v>-5.33E-2</v>
      </c>
      <c r="V63" s="20"/>
      <c r="X63" s="20">
        <v>-1.3789</v>
      </c>
      <c r="Y63" s="20">
        <v>0.5837</v>
      </c>
      <c r="Z63" s="20">
        <v>0.45140000000000002</v>
      </c>
      <c r="AA63" s="20">
        <v>0.20569999999999999</v>
      </c>
      <c r="AB63" s="20">
        <v>-0.2392</v>
      </c>
      <c r="AC63" s="20"/>
      <c r="AD63" s="20"/>
      <c r="AF63" s="20">
        <v>2.8559999999999999</v>
      </c>
      <c r="AG63" s="20">
        <f>+Input!$C$27+Input!$C$28</f>
        <v>-1.8378999999999999</v>
      </c>
      <c r="AH63" s="1"/>
      <c r="AI63" s="515"/>
      <c r="AJ63" s="503"/>
      <c r="AK63" s="334"/>
      <c r="AL63" s="504"/>
      <c r="AM63" s="505"/>
      <c r="AN63" s="43"/>
      <c r="AO63" s="43"/>
      <c r="AP63" s="1"/>
      <c r="AQ63" s="1"/>
      <c r="AR63" s="1"/>
      <c r="AS63" s="1"/>
      <c r="BB63" s="20">
        <f>+Input!$C$27+Input!$C$28</f>
        <v>-1.8378999999999999</v>
      </c>
    </row>
    <row r="64" spans="1:54" ht="12.75" hidden="1" customHeight="1" x14ac:dyDescent="0.2">
      <c r="A64" s="44" t="s">
        <v>135</v>
      </c>
      <c r="B64" s="39">
        <f t="shared" si="12"/>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516"/>
      <c r="AJ64" s="517"/>
      <c r="AK64" s="334"/>
      <c r="AL64" s="504"/>
      <c r="AM64" s="505"/>
      <c r="AN64" s="43"/>
      <c r="AO64" s="1"/>
      <c r="AP64" s="1"/>
      <c r="AQ64" s="1"/>
      <c r="AR64" s="1"/>
      <c r="AS64" s="1"/>
      <c r="BB64" s="20"/>
    </row>
    <row r="65" spans="1:54" ht="12.75" hidden="1" customHeight="1" x14ac:dyDescent="0.2">
      <c r="A65" s="44" t="s">
        <v>183</v>
      </c>
      <c r="B65" s="39">
        <f t="shared" si="12"/>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I65" s="518"/>
      <c r="AJ65" s="517"/>
      <c r="AK65" s="334"/>
      <c r="AL65" s="504"/>
      <c r="AM65" s="505"/>
      <c r="AN65" s="1"/>
      <c r="AO65" s="1"/>
      <c r="AP65" s="1"/>
      <c r="AQ65" s="1"/>
      <c r="AR65" s="1"/>
      <c r="AS65" s="1"/>
      <c r="BB65" s="20"/>
    </row>
    <row r="66" spans="1:54" ht="12.75" hidden="1" customHeight="1" x14ac:dyDescent="0.2">
      <c r="A66" s="22" t="s">
        <v>184</v>
      </c>
      <c r="B66" s="39">
        <f t="shared" si="12"/>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519"/>
      <c r="AJ66" s="520"/>
      <c r="AK66" s="346"/>
      <c r="AL66" s="521"/>
      <c r="AM66" s="522"/>
      <c r="AN66" s="1"/>
      <c r="AO66" s="1"/>
      <c r="AP66" s="1"/>
      <c r="AQ66" s="1"/>
      <c r="AR66" s="1"/>
      <c r="AS66" s="1"/>
      <c r="BB66" s="20"/>
    </row>
    <row r="67" spans="1:54" ht="12.75" hidden="1" customHeight="1" x14ac:dyDescent="0.2">
      <c r="A67" s="22" t="s">
        <v>185</v>
      </c>
      <c r="B67" s="39">
        <f t="shared" si="12"/>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
      <c r="A68" s="22" t="s">
        <v>186</v>
      </c>
      <c r="B68" s="39">
        <f t="shared" si="12"/>
        <v>0</v>
      </c>
      <c r="C68" s="20">
        <v>0</v>
      </c>
      <c r="D68" s="20">
        <v>0</v>
      </c>
      <c r="E68" s="20">
        <v>0</v>
      </c>
      <c r="F68" s="20">
        <v>0</v>
      </c>
      <c r="G68" s="20">
        <v>0</v>
      </c>
      <c r="H68" s="20"/>
      <c r="I68" s="20"/>
      <c r="J68" s="20">
        <v>0</v>
      </c>
      <c r="K68" s="20">
        <v>0</v>
      </c>
      <c r="L68" s="20">
        <v>0</v>
      </c>
      <c r="M68" s="20">
        <v>0</v>
      </c>
      <c r="N68" s="20">
        <v>0</v>
      </c>
      <c r="O68" s="20"/>
      <c r="P68" s="20"/>
      <c r="Q68" s="20">
        <v>0</v>
      </c>
      <c r="R68" s="20">
        <v>0</v>
      </c>
      <c r="S68" s="20">
        <v>0</v>
      </c>
      <c r="T68" s="20">
        <v>0</v>
      </c>
      <c r="U68" s="20">
        <v>0</v>
      </c>
      <c r="V68" s="20"/>
      <c r="X68" s="20">
        <v>0</v>
      </c>
      <c r="Y68" s="20">
        <v>0</v>
      </c>
      <c r="Z68" s="20">
        <v>0</v>
      </c>
      <c r="AA68" s="20">
        <v>0</v>
      </c>
      <c r="AB68" s="20">
        <v>0</v>
      </c>
      <c r="AC68" s="20"/>
      <c r="AD68" s="20"/>
      <c r="AF68" s="20">
        <v>0</v>
      </c>
      <c r="AG68" s="20">
        <f>+Input!$C$29</f>
        <v>0</v>
      </c>
      <c r="AH68" s="1"/>
      <c r="AI68" s="519"/>
      <c r="AJ68" s="520"/>
      <c r="AK68" s="346"/>
      <c r="AL68" s="521"/>
      <c r="AM68" s="522"/>
      <c r="AN68" s="1"/>
      <c r="AO68" s="1"/>
      <c r="AP68" s="1"/>
      <c r="AQ68" s="1"/>
      <c r="AR68" s="1"/>
      <c r="AS68" s="1"/>
      <c r="BB68" s="20">
        <f>+Input!$C$29</f>
        <v>0</v>
      </c>
    </row>
    <row r="69" spans="1:54" ht="12.75" customHeight="1" x14ac:dyDescent="0.2">
      <c r="A69" s="22" t="s">
        <v>187</v>
      </c>
      <c r="B69" s="39">
        <f t="shared" si="12"/>
        <v>0</v>
      </c>
      <c r="AH69" s="1"/>
      <c r="AI69" s="519"/>
      <c r="AJ69" s="520"/>
      <c r="AK69" s="346"/>
      <c r="AL69" s="521"/>
      <c r="AM69" s="522"/>
      <c r="AN69" s="1"/>
      <c r="AO69" s="1"/>
      <c r="AP69" s="1"/>
      <c r="AQ69" s="1"/>
      <c r="AR69" s="1"/>
      <c r="AS69" s="1"/>
    </row>
    <row r="70" spans="1:54" ht="12.75" customHeight="1" x14ac:dyDescent="0.2">
      <c r="A70" s="44" t="s">
        <v>188</v>
      </c>
      <c r="B70" s="39">
        <f t="shared" si="12"/>
        <v>0</v>
      </c>
      <c r="AH70" s="1"/>
      <c r="AI70" s="519"/>
      <c r="AJ70" s="520"/>
      <c r="AK70" s="346"/>
      <c r="AL70" s="521"/>
      <c r="AM70" s="522"/>
      <c r="AN70" s="1"/>
      <c r="AO70" s="1"/>
      <c r="AP70" s="1"/>
      <c r="AQ70" s="1"/>
      <c r="AR70" s="1"/>
      <c r="AS70" s="1"/>
    </row>
    <row r="71" spans="1:54" ht="12.75" customHeight="1" x14ac:dyDescent="0.2">
      <c r="A71" s="22" t="s">
        <v>189</v>
      </c>
      <c r="B71" s="39">
        <f t="shared" si="12"/>
        <v>0</v>
      </c>
      <c r="C71" s="20"/>
      <c r="AH71" s="1"/>
      <c r="AI71" s="519"/>
      <c r="AJ71" s="520"/>
      <c r="AK71" s="346"/>
      <c r="AL71" s="521"/>
      <c r="AM71" s="522"/>
      <c r="AN71" s="1"/>
      <c r="AO71" s="1"/>
      <c r="AP71" s="1"/>
      <c r="AQ71" s="1"/>
      <c r="AR71" s="1"/>
      <c r="AS71" s="1"/>
    </row>
    <row r="72" spans="1:54" ht="12.75" customHeight="1" thickBot="1" x14ac:dyDescent="0.25">
      <c r="A72" s="22" t="s">
        <v>190</v>
      </c>
      <c r="B72" s="39" t="s">
        <v>191</v>
      </c>
      <c r="C72" s="20"/>
      <c r="AH72" s="1"/>
      <c r="AI72" s="519"/>
      <c r="AJ72" s="520"/>
      <c r="AK72" s="346"/>
      <c r="AL72" s="521"/>
      <c r="AM72" s="522"/>
    </row>
    <row r="73" spans="1:54" ht="12.75" customHeight="1" thickBot="1" x14ac:dyDescent="0.25">
      <c r="A73" s="22"/>
      <c r="B73" s="39"/>
      <c r="C73" s="42"/>
      <c r="AH73" s="1"/>
      <c r="AI73" s="502" t="s">
        <v>381</v>
      </c>
      <c r="AJ73" s="514"/>
      <c r="AK73" s="523"/>
      <c r="AL73" s="504"/>
      <c r="AM73" s="505"/>
    </row>
    <row r="74" spans="1:54" ht="12.75" customHeight="1" x14ac:dyDescent="0.2">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2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25">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
      <c r="A77" s="51" t="s">
        <v>192</v>
      </c>
      <c r="B77" s="52">
        <f>SUM(B47:B76)-B62-B59-B60</f>
        <v>14454.715700000015</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c r="AJ77" s="1"/>
      <c r="AK77" s="1"/>
      <c r="AL77" s="41"/>
      <c r="AM77" s="42"/>
    </row>
    <row r="78" spans="1:54"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41"/>
      <c r="AM78" s="42"/>
    </row>
    <row r="79" spans="1:54" ht="12.75" customHeight="1" x14ac:dyDescent="0.2">
      <c r="A79" s="24"/>
      <c r="B79" s="55"/>
      <c r="C79" s="13">
        <f>(+B59+B60)*-1</f>
        <v>230.41560000000072</v>
      </c>
      <c r="AH79" s="24"/>
      <c r="AJ79" s="24"/>
      <c r="AK79" s="20"/>
      <c r="AL79" s="41"/>
      <c r="AM79" s="42"/>
    </row>
    <row r="80" spans="1:54" ht="12.75" customHeight="1" x14ac:dyDescent="0.25">
      <c r="A80" s="56" t="s">
        <v>257</v>
      </c>
      <c r="B80" s="57"/>
      <c r="AH80" s="24"/>
      <c r="AJ80" s="24"/>
      <c r="AK80" s="20"/>
      <c r="AL80" s="41"/>
      <c r="AM80" s="42"/>
    </row>
    <row r="81" spans="1:45" ht="12.75" customHeight="1" x14ac:dyDescent="0.2">
      <c r="A81" s="24"/>
      <c r="B81" s="55"/>
      <c r="AH81" s="24"/>
      <c r="AJ81" s="24"/>
      <c r="AK81" s="20"/>
      <c r="AL81" s="41"/>
      <c r="AM81" s="42"/>
    </row>
    <row r="82" spans="1:45" ht="12.75" customHeight="1" x14ac:dyDescent="0.2">
      <c r="A82" s="30"/>
      <c r="B82" s="31" t="s">
        <v>156</v>
      </c>
      <c r="C82" s="32">
        <f t="shared" ref="C82:L82" si="13">SUM(C86:C102)</f>
        <v>0</v>
      </c>
      <c r="D82" s="32">
        <f t="shared" si="13"/>
        <v>0</v>
      </c>
      <c r="E82" s="32">
        <f t="shared" si="13"/>
        <v>0</v>
      </c>
      <c r="F82" s="32">
        <f t="shared" si="13"/>
        <v>0</v>
      </c>
      <c r="G82" s="32">
        <f t="shared" si="13"/>
        <v>0</v>
      </c>
      <c r="H82" s="32">
        <f t="shared" si="13"/>
        <v>0</v>
      </c>
      <c r="I82" s="32">
        <f t="shared" si="13"/>
        <v>0</v>
      </c>
      <c r="J82" s="32">
        <f t="shared" si="13"/>
        <v>0</v>
      </c>
      <c r="K82" s="32">
        <f t="shared" si="13"/>
        <v>0</v>
      </c>
      <c r="L82" s="32">
        <f t="shared" si="13"/>
        <v>0</v>
      </c>
      <c r="M82" s="32">
        <f t="shared" ref="M82:V82" si="14">SUM(M86:M102)</f>
        <v>0</v>
      </c>
      <c r="N82" s="32">
        <f t="shared" si="14"/>
        <v>0</v>
      </c>
      <c r="O82" s="32">
        <f t="shared" si="14"/>
        <v>0</v>
      </c>
      <c r="P82" s="32">
        <f t="shared" si="14"/>
        <v>0</v>
      </c>
      <c r="Q82" s="32">
        <f t="shared" si="14"/>
        <v>0</v>
      </c>
      <c r="R82" s="32">
        <f t="shared" si="14"/>
        <v>0</v>
      </c>
      <c r="S82" s="32">
        <f t="shared" si="14"/>
        <v>0</v>
      </c>
      <c r="T82" s="32">
        <f t="shared" si="14"/>
        <v>0</v>
      </c>
      <c r="U82" s="32">
        <f t="shared" si="14"/>
        <v>0</v>
      </c>
      <c r="V82" s="32">
        <f t="shared" si="14"/>
        <v>0</v>
      </c>
      <c r="W82" s="32">
        <f t="shared" ref="W82:AG82" si="15">SUM(W86:W102)</f>
        <v>0</v>
      </c>
      <c r="X82" s="32">
        <f t="shared" si="15"/>
        <v>0</v>
      </c>
      <c r="Y82" s="32">
        <f t="shared" si="15"/>
        <v>0</v>
      </c>
      <c r="Z82" s="32">
        <f t="shared" si="15"/>
        <v>0</v>
      </c>
      <c r="AA82" s="32">
        <f t="shared" si="15"/>
        <v>0</v>
      </c>
      <c r="AB82" s="32">
        <f t="shared" si="15"/>
        <v>0</v>
      </c>
      <c r="AC82" s="32">
        <f t="shared" si="15"/>
        <v>0</v>
      </c>
      <c r="AD82" s="32">
        <f t="shared" si="15"/>
        <v>0</v>
      </c>
      <c r="AE82" s="32">
        <f t="shared" si="15"/>
        <v>0</v>
      </c>
      <c r="AF82" s="32">
        <f t="shared" si="15"/>
        <v>0</v>
      </c>
      <c r="AG82" s="32">
        <f t="shared" si="15"/>
        <v>0</v>
      </c>
      <c r="AH82" s="1"/>
      <c r="AI82" s="117"/>
      <c r="AJ82" s="118"/>
      <c r="AK82" s="1"/>
      <c r="AL82" s="33"/>
      <c r="AN82" s="1"/>
      <c r="AO82" s="1"/>
      <c r="AP82" s="1"/>
      <c r="AQ82" s="1"/>
      <c r="AR82" s="1"/>
      <c r="AS82" s="1"/>
    </row>
    <row r="83" spans="1:45" s="99" customFormat="1" ht="12.75" customHeight="1" x14ac:dyDescent="0.25">
      <c r="A83" s="217" t="s">
        <v>194</v>
      </c>
      <c r="B83" s="116">
        <f t="shared" ref="B83:AG83" si="16">B44</f>
        <v>36647</v>
      </c>
      <c r="C83" s="104">
        <f t="shared" si="16"/>
        <v>36647</v>
      </c>
      <c r="D83" s="104">
        <f t="shared" si="16"/>
        <v>36648</v>
      </c>
      <c r="E83" s="104">
        <f t="shared" si="16"/>
        <v>36649</v>
      </c>
      <c r="F83" s="104">
        <f t="shared" si="16"/>
        <v>36650</v>
      </c>
      <c r="G83" s="104">
        <f t="shared" si="16"/>
        <v>36651</v>
      </c>
      <c r="H83" s="104">
        <f t="shared" si="16"/>
        <v>36652</v>
      </c>
      <c r="I83" s="104">
        <f t="shared" si="16"/>
        <v>36653</v>
      </c>
      <c r="J83" s="104">
        <f t="shared" si="16"/>
        <v>36654</v>
      </c>
      <c r="K83" s="104">
        <f t="shared" si="16"/>
        <v>36655</v>
      </c>
      <c r="L83" s="104">
        <f t="shared" si="16"/>
        <v>36656</v>
      </c>
      <c r="M83" s="104">
        <f t="shared" si="16"/>
        <v>36657</v>
      </c>
      <c r="N83" s="104">
        <f t="shared" si="16"/>
        <v>36658</v>
      </c>
      <c r="O83" s="104">
        <f t="shared" si="16"/>
        <v>36659</v>
      </c>
      <c r="P83" s="104">
        <f t="shared" si="16"/>
        <v>36660</v>
      </c>
      <c r="Q83" s="104">
        <f t="shared" si="16"/>
        <v>36661</v>
      </c>
      <c r="R83" s="104">
        <f t="shared" si="16"/>
        <v>36662</v>
      </c>
      <c r="S83" s="104">
        <f t="shared" si="16"/>
        <v>36663</v>
      </c>
      <c r="T83" s="104">
        <f t="shared" si="16"/>
        <v>36664</v>
      </c>
      <c r="U83" s="104">
        <f t="shared" si="16"/>
        <v>36665</v>
      </c>
      <c r="V83" s="104">
        <f t="shared" si="16"/>
        <v>36666</v>
      </c>
      <c r="W83" s="104">
        <f t="shared" si="16"/>
        <v>36667</v>
      </c>
      <c r="X83" s="104">
        <f t="shared" si="16"/>
        <v>36668</v>
      </c>
      <c r="Y83" s="104">
        <f t="shared" si="16"/>
        <v>36669</v>
      </c>
      <c r="Z83" s="104">
        <f t="shared" si="16"/>
        <v>36670</v>
      </c>
      <c r="AA83" s="104">
        <f t="shared" si="16"/>
        <v>36671</v>
      </c>
      <c r="AB83" s="104">
        <f t="shared" si="16"/>
        <v>36672</v>
      </c>
      <c r="AC83" s="104">
        <f t="shared" si="16"/>
        <v>36673</v>
      </c>
      <c r="AD83" s="104">
        <f t="shared" si="16"/>
        <v>36674</v>
      </c>
      <c r="AE83" s="104">
        <f t="shared" si="16"/>
        <v>36675</v>
      </c>
      <c r="AF83" s="104">
        <f t="shared" si="16"/>
        <v>36676</v>
      </c>
      <c r="AG83" s="104">
        <f t="shared" si="16"/>
        <v>36677</v>
      </c>
      <c r="AI83" s="117"/>
      <c r="AJ83" s="119"/>
      <c r="AL83" s="100"/>
    </row>
    <row r="84" spans="1:45" ht="12.75" customHeight="1" x14ac:dyDescent="0.25">
      <c r="A84" s="34"/>
      <c r="B84" s="34"/>
      <c r="C84" s="105" t="str">
        <f t="shared" ref="C84:AG84" si="17">C45</f>
        <v>M</v>
      </c>
      <c r="D84" s="105" t="str">
        <f t="shared" si="17"/>
        <v>T</v>
      </c>
      <c r="E84" s="105" t="str">
        <f t="shared" si="17"/>
        <v>W</v>
      </c>
      <c r="F84" s="105" t="str">
        <f t="shared" si="17"/>
        <v>R</v>
      </c>
      <c r="G84" s="105" t="str">
        <f t="shared" si="17"/>
        <v>F</v>
      </c>
      <c r="H84" s="105" t="str">
        <f t="shared" si="17"/>
        <v>S</v>
      </c>
      <c r="I84" s="105" t="str">
        <f t="shared" si="17"/>
        <v>S</v>
      </c>
      <c r="J84" s="105" t="str">
        <f t="shared" si="17"/>
        <v>M</v>
      </c>
      <c r="K84" s="105" t="str">
        <f t="shared" si="17"/>
        <v>T</v>
      </c>
      <c r="L84" s="105" t="str">
        <f t="shared" si="17"/>
        <v>W</v>
      </c>
      <c r="M84" s="105" t="str">
        <f t="shared" si="17"/>
        <v>R</v>
      </c>
      <c r="N84" s="105" t="str">
        <f t="shared" si="17"/>
        <v>F</v>
      </c>
      <c r="O84" s="105" t="str">
        <f t="shared" si="17"/>
        <v>S</v>
      </c>
      <c r="P84" s="105" t="str">
        <f t="shared" si="17"/>
        <v>S</v>
      </c>
      <c r="Q84" s="105" t="str">
        <f t="shared" si="17"/>
        <v>M</v>
      </c>
      <c r="R84" s="105" t="str">
        <f t="shared" si="17"/>
        <v>T</v>
      </c>
      <c r="S84" s="105" t="str">
        <f t="shared" si="17"/>
        <v>W</v>
      </c>
      <c r="T84" s="105" t="str">
        <f t="shared" si="17"/>
        <v>R</v>
      </c>
      <c r="U84" s="105" t="str">
        <f t="shared" si="17"/>
        <v>F</v>
      </c>
      <c r="V84" s="105" t="str">
        <f t="shared" si="17"/>
        <v>S</v>
      </c>
      <c r="W84" s="105" t="str">
        <f t="shared" si="17"/>
        <v>S</v>
      </c>
      <c r="X84" s="105" t="str">
        <f t="shared" si="17"/>
        <v>M</v>
      </c>
      <c r="Y84" s="105" t="str">
        <f t="shared" si="17"/>
        <v>T</v>
      </c>
      <c r="Z84" s="105" t="str">
        <f t="shared" si="17"/>
        <v>W</v>
      </c>
      <c r="AA84" s="105" t="str">
        <f t="shared" si="17"/>
        <v>R</v>
      </c>
      <c r="AB84" s="105" t="str">
        <f t="shared" si="17"/>
        <v>F</v>
      </c>
      <c r="AC84" s="105" t="str">
        <f t="shared" si="17"/>
        <v>S</v>
      </c>
      <c r="AD84" s="105" t="str">
        <f t="shared" si="17"/>
        <v>S</v>
      </c>
      <c r="AE84" s="105" t="str">
        <f t="shared" si="17"/>
        <v>M</v>
      </c>
      <c r="AF84" s="105" t="str">
        <f t="shared" si="17"/>
        <v>T</v>
      </c>
      <c r="AG84" s="105" t="str">
        <f t="shared" si="17"/>
        <v>W</v>
      </c>
      <c r="AH84" s="1"/>
      <c r="AI84" s="117"/>
      <c r="AJ84" s="118"/>
      <c r="AK84" s="1"/>
      <c r="AL84" s="24"/>
      <c r="AN84" s="1"/>
      <c r="AO84" s="1"/>
      <c r="AP84" s="1"/>
      <c r="AQ84" s="1"/>
      <c r="AR84" s="1"/>
      <c r="AS84" s="1"/>
    </row>
    <row r="85" spans="1:45" ht="12.75" customHeight="1" thickBot="1" x14ac:dyDescent="0.3">
      <c r="A85" s="218"/>
      <c r="B85" s="35" t="s">
        <v>162</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195</v>
      </c>
      <c r="B86" s="39">
        <f t="shared" ref="B86:B98" si="18">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196</v>
      </c>
      <c r="B87" s="39">
        <f t="shared" si="18"/>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197</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198</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199</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200</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201</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202</v>
      </c>
      <c r="B93" s="39">
        <f t="shared" si="18"/>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203</v>
      </c>
      <c r="B94" s="39">
        <f t="shared" si="18"/>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204</v>
      </c>
      <c r="B95" s="39">
        <f t="shared" si="18"/>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205</v>
      </c>
      <c r="B96" s="39">
        <f t="shared" si="18"/>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206</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207</v>
      </c>
      <c r="B98" s="39">
        <f t="shared" si="18"/>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25">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
      <c r="A103" s="220" t="s">
        <v>208</v>
      </c>
      <c r="B103" s="51">
        <f>SUM(B88:B102)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
      <c r="A105" s="30"/>
      <c r="B105" s="31" t="s">
        <v>156</v>
      </c>
      <c r="C105" s="32">
        <f t="shared" ref="C105:L105" si="19">SUM(C109:C118)</f>
        <v>0</v>
      </c>
      <c r="D105" s="32">
        <f t="shared" si="19"/>
        <v>0</v>
      </c>
      <c r="E105" s="32">
        <f t="shared" si="19"/>
        <v>0</v>
      </c>
      <c r="F105" s="32">
        <f t="shared" si="19"/>
        <v>0</v>
      </c>
      <c r="G105" s="32">
        <f t="shared" si="19"/>
        <v>0</v>
      </c>
      <c r="H105" s="32">
        <f t="shared" si="19"/>
        <v>0</v>
      </c>
      <c r="I105" s="32">
        <f t="shared" si="19"/>
        <v>0</v>
      </c>
      <c r="J105" s="32">
        <f t="shared" si="19"/>
        <v>0</v>
      </c>
      <c r="K105" s="32">
        <f t="shared" si="19"/>
        <v>0</v>
      </c>
      <c r="L105" s="32">
        <f t="shared" si="19"/>
        <v>0</v>
      </c>
      <c r="M105" s="32">
        <f t="shared" ref="M105:V105" si="20">SUM(M109:M118)</f>
        <v>0</v>
      </c>
      <c r="N105" s="32">
        <f t="shared" si="20"/>
        <v>0</v>
      </c>
      <c r="O105" s="32">
        <f t="shared" si="20"/>
        <v>0</v>
      </c>
      <c r="P105" s="32">
        <f t="shared" si="20"/>
        <v>0</v>
      </c>
      <c r="Q105" s="32">
        <f t="shared" si="20"/>
        <v>0</v>
      </c>
      <c r="R105" s="32">
        <f t="shared" si="20"/>
        <v>0</v>
      </c>
      <c r="S105" s="32">
        <f t="shared" si="20"/>
        <v>0</v>
      </c>
      <c r="T105" s="32">
        <f t="shared" si="20"/>
        <v>0</v>
      </c>
      <c r="U105" s="32">
        <f t="shared" si="20"/>
        <v>0</v>
      </c>
      <c r="V105" s="32">
        <f t="shared" si="20"/>
        <v>0</v>
      </c>
      <c r="W105" s="32">
        <f t="shared" ref="W105:AG105" si="21">SUM(W109:W118)</f>
        <v>0</v>
      </c>
      <c r="X105" s="32">
        <f t="shared" si="21"/>
        <v>0</v>
      </c>
      <c r="Y105" s="32">
        <f t="shared" si="21"/>
        <v>0</v>
      </c>
      <c r="Z105" s="32">
        <f t="shared" si="21"/>
        <v>0</v>
      </c>
      <c r="AA105" s="32">
        <f t="shared" si="21"/>
        <v>0</v>
      </c>
      <c r="AB105" s="32">
        <f t="shared" si="21"/>
        <v>0</v>
      </c>
      <c r="AC105" s="32">
        <f t="shared" si="21"/>
        <v>0</v>
      </c>
      <c r="AD105" s="32">
        <f t="shared" si="21"/>
        <v>0</v>
      </c>
      <c r="AE105" s="32">
        <f t="shared" si="21"/>
        <v>0</v>
      </c>
      <c r="AF105" s="32">
        <f t="shared" si="21"/>
        <v>0</v>
      </c>
      <c r="AG105" s="32">
        <f t="shared" si="21"/>
        <v>0</v>
      </c>
      <c r="AH105" s="1"/>
      <c r="AI105" s="117"/>
      <c r="AJ105" s="118"/>
      <c r="AK105" s="1"/>
      <c r="AL105" s="33"/>
      <c r="AN105" s="1"/>
      <c r="AO105" s="1"/>
      <c r="AP105" s="1"/>
      <c r="AQ105" s="1"/>
      <c r="AR105" s="1"/>
      <c r="AS105" s="1"/>
    </row>
    <row r="106" spans="1:45" s="99" customFormat="1" ht="12.75" customHeight="1" x14ac:dyDescent="0.25">
      <c r="A106" s="217" t="s">
        <v>209</v>
      </c>
      <c r="B106" s="116">
        <f t="shared" ref="B106:AG106" si="22">B44</f>
        <v>36647</v>
      </c>
      <c r="C106" s="104">
        <f t="shared" si="22"/>
        <v>36647</v>
      </c>
      <c r="D106" s="104">
        <f t="shared" si="22"/>
        <v>36648</v>
      </c>
      <c r="E106" s="104">
        <f t="shared" si="22"/>
        <v>36649</v>
      </c>
      <c r="F106" s="104">
        <f t="shared" si="22"/>
        <v>36650</v>
      </c>
      <c r="G106" s="104">
        <f t="shared" si="22"/>
        <v>36651</v>
      </c>
      <c r="H106" s="104">
        <f t="shared" si="22"/>
        <v>36652</v>
      </c>
      <c r="I106" s="104">
        <f t="shared" si="22"/>
        <v>36653</v>
      </c>
      <c r="J106" s="104">
        <f t="shared" si="22"/>
        <v>36654</v>
      </c>
      <c r="K106" s="104">
        <f t="shared" si="22"/>
        <v>36655</v>
      </c>
      <c r="L106" s="104">
        <f t="shared" si="22"/>
        <v>36656</v>
      </c>
      <c r="M106" s="104">
        <f t="shared" si="22"/>
        <v>36657</v>
      </c>
      <c r="N106" s="104">
        <f t="shared" si="22"/>
        <v>36658</v>
      </c>
      <c r="O106" s="104">
        <f t="shared" si="22"/>
        <v>36659</v>
      </c>
      <c r="P106" s="104">
        <f t="shared" si="22"/>
        <v>36660</v>
      </c>
      <c r="Q106" s="104">
        <f t="shared" si="22"/>
        <v>36661</v>
      </c>
      <c r="R106" s="104">
        <f t="shared" si="22"/>
        <v>36662</v>
      </c>
      <c r="S106" s="104">
        <f t="shared" si="22"/>
        <v>36663</v>
      </c>
      <c r="T106" s="104">
        <f t="shared" si="22"/>
        <v>36664</v>
      </c>
      <c r="U106" s="104">
        <f t="shared" si="22"/>
        <v>36665</v>
      </c>
      <c r="V106" s="104">
        <f t="shared" si="22"/>
        <v>36666</v>
      </c>
      <c r="W106" s="104">
        <f t="shared" si="22"/>
        <v>36667</v>
      </c>
      <c r="X106" s="104">
        <f t="shared" si="22"/>
        <v>36668</v>
      </c>
      <c r="Y106" s="104">
        <f t="shared" si="22"/>
        <v>36669</v>
      </c>
      <c r="Z106" s="104">
        <f t="shared" si="22"/>
        <v>36670</v>
      </c>
      <c r="AA106" s="104">
        <f t="shared" si="22"/>
        <v>36671</v>
      </c>
      <c r="AB106" s="104">
        <f t="shared" si="22"/>
        <v>36672</v>
      </c>
      <c r="AC106" s="104">
        <f t="shared" si="22"/>
        <v>36673</v>
      </c>
      <c r="AD106" s="104">
        <f t="shared" si="22"/>
        <v>36674</v>
      </c>
      <c r="AE106" s="104">
        <f t="shared" si="22"/>
        <v>36675</v>
      </c>
      <c r="AF106" s="104">
        <f t="shared" si="22"/>
        <v>36676</v>
      </c>
      <c r="AG106" s="104">
        <f t="shared" si="22"/>
        <v>36677</v>
      </c>
      <c r="AI106" s="117"/>
      <c r="AJ106" s="119"/>
      <c r="AL106" s="100"/>
    </row>
    <row r="107" spans="1:45" ht="12.75" customHeight="1" x14ac:dyDescent="0.25">
      <c r="A107" s="34"/>
      <c r="B107" s="34"/>
      <c r="C107" s="105" t="str">
        <f t="shared" ref="C107:AG107" si="23">C45</f>
        <v>M</v>
      </c>
      <c r="D107" s="105" t="str">
        <f t="shared" si="23"/>
        <v>T</v>
      </c>
      <c r="E107" s="105" t="str">
        <f t="shared" si="23"/>
        <v>W</v>
      </c>
      <c r="F107" s="105" t="str">
        <f t="shared" si="23"/>
        <v>R</v>
      </c>
      <c r="G107" s="105" t="str">
        <f t="shared" si="23"/>
        <v>F</v>
      </c>
      <c r="H107" s="105" t="str">
        <f t="shared" si="23"/>
        <v>S</v>
      </c>
      <c r="I107" s="105" t="str">
        <f t="shared" si="23"/>
        <v>S</v>
      </c>
      <c r="J107" s="105" t="str">
        <f t="shared" si="23"/>
        <v>M</v>
      </c>
      <c r="K107" s="105" t="str">
        <f t="shared" si="23"/>
        <v>T</v>
      </c>
      <c r="L107" s="105" t="str">
        <f t="shared" si="23"/>
        <v>W</v>
      </c>
      <c r="M107" s="105" t="str">
        <f t="shared" si="23"/>
        <v>R</v>
      </c>
      <c r="N107" s="105" t="str">
        <f t="shared" si="23"/>
        <v>F</v>
      </c>
      <c r="O107" s="105" t="str">
        <f t="shared" si="23"/>
        <v>S</v>
      </c>
      <c r="P107" s="105" t="str">
        <f t="shared" si="23"/>
        <v>S</v>
      </c>
      <c r="Q107" s="105" t="str">
        <f t="shared" si="23"/>
        <v>M</v>
      </c>
      <c r="R107" s="105" t="str">
        <f t="shared" si="23"/>
        <v>T</v>
      </c>
      <c r="S107" s="105" t="str">
        <f t="shared" si="23"/>
        <v>W</v>
      </c>
      <c r="T107" s="105" t="str">
        <f t="shared" si="23"/>
        <v>R</v>
      </c>
      <c r="U107" s="105" t="str">
        <f t="shared" si="23"/>
        <v>F</v>
      </c>
      <c r="V107" s="105" t="str">
        <f t="shared" si="23"/>
        <v>S</v>
      </c>
      <c r="W107" s="105" t="str">
        <f t="shared" si="23"/>
        <v>S</v>
      </c>
      <c r="X107" s="105" t="str">
        <f t="shared" si="23"/>
        <v>M</v>
      </c>
      <c r="Y107" s="105" t="str">
        <f t="shared" si="23"/>
        <v>T</v>
      </c>
      <c r="Z107" s="105" t="str">
        <f t="shared" si="23"/>
        <v>W</v>
      </c>
      <c r="AA107" s="105" t="str">
        <f t="shared" si="23"/>
        <v>R</v>
      </c>
      <c r="AB107" s="105" t="str">
        <f t="shared" si="23"/>
        <v>F</v>
      </c>
      <c r="AC107" s="105" t="str">
        <f t="shared" si="23"/>
        <v>S</v>
      </c>
      <c r="AD107" s="105" t="str">
        <f t="shared" si="23"/>
        <v>S</v>
      </c>
      <c r="AE107" s="105" t="str">
        <f t="shared" si="23"/>
        <v>M</v>
      </c>
      <c r="AF107" s="105" t="str">
        <f t="shared" si="23"/>
        <v>T</v>
      </c>
      <c r="AG107" s="105" t="str">
        <f t="shared" si="23"/>
        <v>W</v>
      </c>
      <c r="AH107" s="1"/>
      <c r="AI107" s="117"/>
      <c r="AJ107" s="118"/>
      <c r="AK107" s="1"/>
      <c r="AL107" s="24"/>
      <c r="AN107" s="1"/>
      <c r="AO107" s="1"/>
      <c r="AP107" s="1"/>
      <c r="AQ107" s="1"/>
      <c r="AR107" s="1"/>
      <c r="AS107" s="1"/>
    </row>
    <row r="108" spans="1:45" ht="12.75" customHeight="1" thickBot="1" x14ac:dyDescent="0.3">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
      <c r="A109" s="22" t="s">
        <v>200</v>
      </c>
      <c r="B109" s="39">
        <f t="shared" ref="B109:B114" si="24">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202</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203</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204</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205</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t="s">
        <v>207</v>
      </c>
      <c r="B114" s="39">
        <f t="shared" si="24"/>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25">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
      <c r="A120" s="24"/>
      <c r="B120" s="55"/>
      <c r="AH120" s="24"/>
      <c r="AJ120" s="24"/>
      <c r="AK120" s="20"/>
      <c r="AL120" s="41"/>
      <c r="AM120" s="42"/>
    </row>
    <row r="121" spans="1:39" ht="12.75" customHeight="1" x14ac:dyDescent="0.2">
      <c r="A121" s="24"/>
      <c r="B121" s="55"/>
      <c r="AH121" s="24"/>
      <c r="AJ121" s="24"/>
      <c r="AK121" s="20"/>
      <c r="AL121" s="41"/>
      <c r="AM121" s="42"/>
    </row>
    <row r="122" spans="1:39" ht="12.75" customHeight="1" x14ac:dyDescent="0.25">
      <c r="A122" s="56" t="s">
        <v>211</v>
      </c>
      <c r="B122" s="57"/>
      <c r="AH122" s="24"/>
      <c r="AJ122" s="24"/>
      <c r="AK122" s="20"/>
      <c r="AL122" s="41"/>
      <c r="AM122" s="42"/>
    </row>
    <row r="123" spans="1:39" ht="12.75" customHeight="1" x14ac:dyDescent="0.2">
      <c r="A123" s="19"/>
      <c r="AK123" s="1"/>
      <c r="AL123" s="41"/>
      <c r="AM123" s="42"/>
    </row>
    <row r="124" spans="1:39" ht="12.75" customHeight="1" thickBot="1" x14ac:dyDescent="0.25">
      <c r="D124" s="13" t="s">
        <v>17</v>
      </c>
      <c r="AI124" s="1"/>
      <c r="AJ124" s="9"/>
      <c r="AK124" s="9"/>
      <c r="AL124" s="1"/>
      <c r="AM124" s="1"/>
    </row>
    <row r="125" spans="1:39" ht="12.75" customHeight="1" thickTop="1" thickBot="1" x14ac:dyDescent="0.25">
      <c r="A125" s="75" t="s">
        <v>212</v>
      </c>
      <c r="B125" s="76"/>
      <c r="C125" s="77"/>
      <c r="D125" s="77"/>
      <c r="E125" s="78"/>
      <c r="G125" s="75" t="s">
        <v>213</v>
      </c>
      <c r="H125" s="75"/>
      <c r="I125" s="76"/>
      <c r="J125" s="77"/>
      <c r="K125" s="77"/>
      <c r="L125" s="78"/>
      <c r="M125" s="9"/>
      <c r="N125" s="9"/>
      <c r="O125" s="1"/>
      <c r="P125" s="1"/>
    </row>
    <row r="126" spans="1:39" ht="12.75" customHeight="1" thickTop="1" x14ac:dyDescent="0.2">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
      <c r="A127" s="152"/>
      <c r="B127" s="24"/>
      <c r="C127" s="24"/>
      <c r="D127" s="38"/>
      <c r="E127" s="141"/>
      <c r="G127" s="79"/>
      <c r="H127" s="80"/>
      <c r="I127" s="24"/>
      <c r="J127" s="1"/>
      <c r="K127" s="149"/>
      <c r="L127" s="141"/>
      <c r="M127" s="1"/>
      <c r="N127" s="1"/>
      <c r="O127" s="1"/>
      <c r="P127" s="1"/>
    </row>
    <row r="128" spans="1:39" ht="12.75" customHeight="1" x14ac:dyDescent="0.2">
      <c r="A128" s="431"/>
      <c r="B128" s="24"/>
      <c r="C128" s="1"/>
      <c r="D128" s="49"/>
      <c r="E128" s="141"/>
      <c r="G128" s="81"/>
      <c r="H128" s="9"/>
      <c r="I128" s="82"/>
      <c r="J128" s="1"/>
      <c r="K128" s="149"/>
      <c r="L128" s="141"/>
      <c r="M128" s="1"/>
      <c r="N128" s="1"/>
      <c r="O128" s="1"/>
      <c r="P128" s="1"/>
    </row>
    <row r="129" spans="1:16" ht="12.75" customHeight="1" x14ac:dyDescent="0.2">
      <c r="A129" s="431"/>
      <c r="B129" s="24"/>
      <c r="C129" s="1"/>
      <c r="D129" s="49"/>
      <c r="E129" s="141"/>
      <c r="G129" s="81"/>
      <c r="H129" s="24"/>
      <c r="I129" s="1"/>
      <c r="J129" s="1"/>
      <c r="K129" s="149"/>
      <c r="L129" s="141"/>
      <c r="M129" s="1"/>
      <c r="N129" s="1"/>
      <c r="O129" s="1"/>
      <c r="P129" s="1"/>
    </row>
    <row r="130" spans="1:16" ht="12.75" customHeight="1" x14ac:dyDescent="0.2">
      <c r="A130" s="153"/>
      <c r="B130" s="24"/>
      <c r="C130" s="1"/>
      <c r="D130" s="38"/>
      <c r="E130" s="141"/>
      <c r="G130" s="81"/>
      <c r="H130" s="24"/>
      <c r="I130" s="1"/>
      <c r="J130" s="1"/>
      <c r="K130" s="38"/>
      <c r="L130" s="142"/>
      <c r="M130" s="1"/>
      <c r="N130" s="1"/>
      <c r="O130" s="1"/>
      <c r="P130" s="1"/>
    </row>
    <row r="131" spans="1:16" ht="12.75" customHeight="1" x14ac:dyDescent="0.2">
      <c r="A131" s="153"/>
      <c r="B131" s="24"/>
      <c r="C131" s="1"/>
      <c r="D131" s="38"/>
      <c r="E131" s="141"/>
      <c r="G131" s="81"/>
      <c r="H131" s="24"/>
      <c r="I131" s="1"/>
      <c r="J131" s="1"/>
      <c r="K131" s="38"/>
      <c r="L131" s="141"/>
      <c r="M131" s="1"/>
      <c r="N131" s="1"/>
      <c r="O131" s="1"/>
      <c r="P131" s="1"/>
    </row>
    <row r="132" spans="1:16" ht="12.75" customHeight="1" x14ac:dyDescent="0.2">
      <c r="A132" s="153"/>
      <c r="B132" s="24"/>
      <c r="C132" s="24"/>
      <c r="D132" s="38"/>
      <c r="E132" s="141"/>
      <c r="G132" s="81"/>
      <c r="H132" s="24"/>
      <c r="I132" s="1"/>
      <c r="J132" s="1"/>
      <c r="K132" s="38"/>
      <c r="L132" s="141"/>
      <c r="M132" s="1"/>
      <c r="N132" s="1"/>
      <c r="O132" s="1"/>
      <c r="P132" s="1"/>
    </row>
    <row r="133" spans="1:16" ht="12.75" customHeight="1" x14ac:dyDescent="0.2">
      <c r="A133" s="153"/>
      <c r="B133" s="24"/>
      <c r="C133" s="24"/>
      <c r="D133" s="38"/>
      <c r="E133" s="141"/>
      <c r="G133" s="81"/>
      <c r="H133" s="1"/>
      <c r="I133" s="1"/>
      <c r="J133" s="1"/>
      <c r="K133" s="149"/>
      <c r="L133" s="142"/>
      <c r="M133" s="1"/>
      <c r="N133" s="1"/>
      <c r="O133" s="1"/>
      <c r="P133" s="1"/>
    </row>
    <row r="134" spans="1:16" ht="12.75" customHeight="1" x14ac:dyDescent="0.2">
      <c r="A134" s="153"/>
      <c r="B134" s="24"/>
      <c r="C134" s="24"/>
      <c r="D134" s="38"/>
      <c r="E134" s="141"/>
      <c r="G134" s="81"/>
      <c r="H134" s="24"/>
      <c r="I134" s="1"/>
      <c r="J134" s="1"/>
      <c r="K134" s="38"/>
      <c r="L134" s="142"/>
      <c r="M134" s="1"/>
      <c r="N134" s="1"/>
      <c r="O134" s="1"/>
      <c r="P134" s="1"/>
    </row>
    <row r="135" spans="1:16" ht="12.75" customHeight="1" x14ac:dyDescent="0.2">
      <c r="A135" s="153"/>
      <c r="B135" s="24"/>
      <c r="C135" s="24"/>
      <c r="D135" s="38"/>
      <c r="E135" s="141"/>
      <c r="G135" s="81"/>
      <c r="H135" s="24"/>
      <c r="I135" s="1"/>
      <c r="J135" s="1"/>
      <c r="K135" s="38"/>
      <c r="L135" s="141"/>
      <c r="M135" s="43"/>
      <c r="N135" s="42"/>
      <c r="O135" s="1"/>
      <c r="P135" s="1"/>
    </row>
    <row r="136" spans="1:16" ht="12.75" customHeight="1" x14ac:dyDescent="0.2">
      <c r="A136" s="153"/>
      <c r="B136" s="24"/>
      <c r="C136" s="24"/>
      <c r="D136" s="38"/>
      <c r="E136" s="141"/>
      <c r="G136" s="81"/>
      <c r="H136" s="24"/>
      <c r="I136" s="1"/>
      <c r="J136" s="1"/>
      <c r="K136" s="38"/>
      <c r="L136" s="141"/>
      <c r="M136" s="43"/>
      <c r="N136" s="1"/>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43"/>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1"/>
      <c r="G158" s="81"/>
      <c r="H158" s="24"/>
      <c r="I158" s="1"/>
      <c r="J158" s="1"/>
      <c r="K158" s="38"/>
      <c r="L158" s="141"/>
      <c r="M158" s="1"/>
      <c r="N158" s="1"/>
      <c r="O158" s="1"/>
      <c r="P158" s="1"/>
    </row>
    <row r="159" spans="1:16" ht="12.75" customHeight="1" x14ac:dyDescent="0.2">
      <c r="A159" s="153"/>
      <c r="B159" s="24"/>
      <c r="C159" s="24"/>
      <c r="D159" s="38"/>
      <c r="E159" s="143"/>
      <c r="G159" s="81"/>
      <c r="H159" s="24"/>
      <c r="I159" s="1"/>
      <c r="J159" s="1"/>
      <c r="K159" s="38"/>
      <c r="L159" s="143"/>
      <c r="M159" s="1"/>
      <c r="N159" s="1"/>
      <c r="O159" s="1"/>
      <c r="P159" s="1"/>
    </row>
    <row r="160" spans="1:16" ht="12.75" customHeight="1" thickBot="1" x14ac:dyDescent="0.25">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25">
      <c r="A161" s="71"/>
      <c r="B161" s="72"/>
      <c r="C161" s="72"/>
      <c r="D161" s="72"/>
      <c r="E161" s="73"/>
      <c r="G161" s="71"/>
      <c r="H161" s="72"/>
      <c r="I161" s="72"/>
      <c r="J161" s="72"/>
      <c r="K161" s="72"/>
      <c r="L161" s="73"/>
      <c r="M161" s="1"/>
      <c r="N161" s="1"/>
      <c r="O161" s="1"/>
      <c r="P161" s="1"/>
    </row>
    <row r="162" spans="1:39" ht="12.75" customHeight="1" thickTop="1" x14ac:dyDescent="0.2">
      <c r="AJ162" s="1"/>
      <c r="AK162" s="1"/>
      <c r="AL162" s="1"/>
      <c r="AM162" s="1"/>
    </row>
    <row r="163" spans="1:39" ht="12.75" customHeight="1" thickBot="1" x14ac:dyDescent="0.25">
      <c r="AJ163" s="1"/>
      <c r="AK163" s="1"/>
      <c r="AL163" s="1"/>
      <c r="AM163" s="1"/>
    </row>
    <row r="164" spans="1:39" ht="12.75" customHeight="1" thickTop="1" thickBot="1" x14ac:dyDescent="0.25">
      <c r="A164" s="75" t="s">
        <v>235</v>
      </c>
      <c r="B164" s="77"/>
      <c r="C164" s="77"/>
      <c r="D164" s="77"/>
      <c r="E164" s="78"/>
      <c r="AJ164" s="1"/>
      <c r="AK164" s="1"/>
      <c r="AL164" s="1"/>
      <c r="AM164" s="1"/>
    </row>
    <row r="165" spans="1:39" ht="12.75" customHeight="1" thickTop="1" x14ac:dyDescent="0.2">
      <c r="A165" s="136" t="s">
        <v>214</v>
      </c>
      <c r="B165" s="137" t="s">
        <v>215</v>
      </c>
      <c r="C165" s="138"/>
      <c r="D165" s="139"/>
      <c r="E165" s="211" t="s">
        <v>216</v>
      </c>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1"/>
      <c r="AJ168" s="1"/>
      <c r="AK168" s="1"/>
      <c r="AL168" s="1"/>
      <c r="AM168" s="1"/>
    </row>
    <row r="169" spans="1:39" ht="12.75" customHeight="1" x14ac:dyDescent="0.2">
      <c r="A169" s="222"/>
      <c r="B169" s="24"/>
      <c r="C169" s="24"/>
      <c r="D169" s="38"/>
      <c r="E169" s="142"/>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24"/>
      <c r="D171" s="38"/>
      <c r="E171" s="141"/>
      <c r="AJ171" s="1"/>
      <c r="AK171" s="1"/>
      <c r="AL171" s="1"/>
      <c r="AM171" s="1"/>
    </row>
    <row r="172" spans="1:39" ht="12.75" customHeight="1" x14ac:dyDescent="0.2">
      <c r="A172" s="222"/>
      <c r="B172" s="24"/>
      <c r="C172" s="82"/>
      <c r="D172" s="140"/>
      <c r="E172" s="142"/>
      <c r="AJ172" s="1"/>
      <c r="AK172" s="1"/>
      <c r="AL172" s="1"/>
      <c r="AM172" s="1"/>
    </row>
    <row r="173" spans="1:39" ht="12.75" customHeight="1" x14ac:dyDescent="0.2">
      <c r="A173" s="222"/>
      <c r="B173" s="80"/>
      <c r="C173" s="82"/>
      <c r="D173" s="140"/>
      <c r="E173" s="142"/>
      <c r="AJ173" s="1"/>
      <c r="AK173" s="1"/>
      <c r="AL173" s="1"/>
      <c r="AM173" s="1"/>
    </row>
    <row r="174" spans="1:39" ht="12.75" customHeight="1" x14ac:dyDescent="0.2">
      <c r="A174" s="222"/>
      <c r="B174" s="80"/>
      <c r="C174" s="24"/>
      <c r="D174" s="38"/>
      <c r="E174" s="141"/>
      <c r="AJ174" s="1"/>
      <c r="AK174" s="1"/>
      <c r="AL174" s="1"/>
      <c r="AM174" s="1"/>
    </row>
    <row r="175" spans="1:39" ht="12.75" customHeight="1" x14ac:dyDescent="0.2">
      <c r="A175" s="222"/>
      <c r="B175" s="24"/>
      <c r="C175" s="24"/>
      <c r="D175" s="38"/>
      <c r="E175" s="141"/>
      <c r="AJ175" s="1"/>
      <c r="AK175" s="1"/>
      <c r="AL175" s="1"/>
      <c r="AM175" s="1"/>
    </row>
    <row r="176" spans="1:39" ht="12.75" customHeight="1" x14ac:dyDescent="0.2">
      <c r="A176" s="222"/>
      <c r="B176" s="24"/>
      <c r="C176" s="24"/>
      <c r="D176" s="38"/>
      <c r="E176" s="142"/>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24"/>
      <c r="C178" s="24"/>
      <c r="D178" s="38"/>
      <c r="E178" s="141"/>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2"/>
      <c r="AJ180" s="1"/>
      <c r="AK180" s="1"/>
      <c r="AL180" s="1"/>
      <c r="AM180" s="1"/>
    </row>
    <row r="181" spans="1:39" ht="12.75" customHeight="1" x14ac:dyDescent="0.2">
      <c r="A181" s="222"/>
      <c r="B181" s="9"/>
      <c r="C181" s="82"/>
      <c r="D181" s="140"/>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1"/>
      <c r="AJ184" s="1"/>
      <c r="AK184" s="1"/>
      <c r="AL184" s="1"/>
      <c r="AM184" s="1"/>
    </row>
    <row r="185" spans="1:39" ht="12.75" customHeight="1" x14ac:dyDescent="0.2">
      <c r="A185" s="222"/>
      <c r="B185" s="24"/>
      <c r="C185" s="24"/>
      <c r="D185" s="38"/>
      <c r="E185" s="143"/>
      <c r="AJ185" s="1"/>
      <c r="AK185" s="1"/>
      <c r="AL185" s="1"/>
      <c r="AM185" s="1"/>
    </row>
    <row r="186" spans="1:39" ht="12.75" customHeight="1" thickBot="1" x14ac:dyDescent="0.25">
      <c r="A186" s="223"/>
      <c r="B186" s="24"/>
      <c r="C186" s="24"/>
      <c r="D186" s="145" t="s">
        <v>236</v>
      </c>
      <c r="E186" s="144">
        <f>SUM(E166:E185)</f>
        <v>0</v>
      </c>
      <c r="AJ186" s="1"/>
      <c r="AK186" s="1"/>
      <c r="AL186" s="1"/>
      <c r="AM186" s="1"/>
    </row>
    <row r="187" spans="1:39" ht="12.75" customHeight="1" thickTop="1" thickBot="1" x14ac:dyDescent="0.25">
      <c r="A187" s="221"/>
      <c r="B187" s="72"/>
      <c r="C187" s="72"/>
      <c r="D187" s="72"/>
      <c r="E187" s="73"/>
      <c r="AJ187" s="1"/>
      <c r="AK187" s="1"/>
      <c r="AL187" s="1"/>
      <c r="AM187" s="1"/>
    </row>
    <row r="188" spans="1:39" ht="12.75" customHeight="1" thickTop="1" x14ac:dyDescent="0.2">
      <c r="AJ188" s="1"/>
      <c r="AK188" s="1"/>
      <c r="AL188" s="1"/>
      <c r="AM188" s="1"/>
    </row>
    <row r="189" spans="1:39" ht="12.75" customHeight="1" thickBot="1" x14ac:dyDescent="0.25">
      <c r="AJ189" s="1"/>
      <c r="AK189" s="1"/>
      <c r="AL189" s="1"/>
      <c r="AM189" s="1"/>
    </row>
    <row r="190" spans="1:39" ht="12.75" customHeight="1" thickTop="1" x14ac:dyDescent="0.2">
      <c r="A190" s="84" t="s">
        <v>237</v>
      </c>
      <c r="B190" s="59"/>
      <c r="C190" s="59"/>
      <c r="D190" s="59"/>
      <c r="E190" s="59"/>
      <c r="F190" s="59"/>
      <c r="G190" s="59"/>
      <c r="H190" s="59"/>
      <c r="I190" s="59"/>
      <c r="J190" s="59"/>
      <c r="K190" s="59"/>
      <c r="L190" s="59"/>
      <c r="M190" s="60"/>
      <c r="O190" s="1"/>
      <c r="P190" s="1"/>
      <c r="Q190" s="1"/>
      <c r="R190" s="1"/>
    </row>
    <row r="191" spans="1:39" ht="12.75" customHeight="1" x14ac:dyDescent="0.2">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c r="O196" s="1"/>
      <c r="P196" s="1"/>
      <c r="Q196" s="1"/>
      <c r="R196" s="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228"/>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5"/>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7"/>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x14ac:dyDescent="0.2">
      <c r="A214" s="90"/>
      <c r="B214" s="134"/>
      <c r="C214" s="226"/>
      <c r="D214" s="38"/>
      <c r="E214" s="24"/>
      <c r="F214" s="24"/>
      <c r="G214" s="24"/>
      <c r="H214" s="24"/>
      <c r="I214" s="24"/>
      <c r="J214" s="24"/>
      <c r="K214" s="24"/>
      <c r="L214" s="24"/>
      <c r="M214" s="91"/>
    </row>
    <row r="215" spans="1:14" ht="12.75" customHeight="1" thickBot="1" x14ac:dyDescent="0.25">
      <c r="A215" s="90"/>
      <c r="B215" s="134"/>
      <c r="C215" s="224"/>
      <c r="D215" s="38"/>
      <c r="E215" s="24"/>
      <c r="F215" s="24"/>
      <c r="G215" s="24"/>
      <c r="H215" s="24"/>
      <c r="I215" s="24"/>
      <c r="J215" s="24"/>
      <c r="K215" s="24"/>
      <c r="L215" s="145" t="s">
        <v>241</v>
      </c>
      <c r="M215" s="92">
        <f>SUM(M192:M214)</f>
        <v>0</v>
      </c>
    </row>
    <row r="216" spans="1:14" ht="12.75" customHeight="1" thickTop="1" thickBot="1" x14ac:dyDescent="0.25">
      <c r="A216" s="93"/>
      <c r="B216" s="151"/>
      <c r="C216" s="72"/>
      <c r="D216" s="72"/>
      <c r="E216" s="72"/>
      <c r="F216" s="72"/>
      <c r="G216" s="72"/>
      <c r="H216" s="72"/>
      <c r="I216" s="72"/>
      <c r="J216" s="72"/>
      <c r="K216" s="72"/>
      <c r="L216" s="72"/>
      <c r="M216" s="73"/>
    </row>
    <row r="217" spans="1:14" ht="12.75" customHeight="1" thickTop="1" x14ac:dyDescent="0.2"/>
    <row r="218" spans="1:14" ht="12.75" customHeight="1" thickBot="1" x14ac:dyDescent="0.25"/>
    <row r="219" spans="1:14" ht="12.75" customHeight="1" thickTop="1" thickBot="1" x14ac:dyDescent="0.25">
      <c r="A219" s="155" t="s">
        <v>242</v>
      </c>
      <c r="B219" s="154"/>
      <c r="C219" s="154"/>
      <c r="D219" s="154"/>
      <c r="E219" s="154"/>
      <c r="F219" s="157"/>
      <c r="G219" s="94"/>
      <c r="H219" s="94"/>
      <c r="I219" s="94"/>
      <c r="J219" s="94"/>
      <c r="K219" s="94"/>
      <c r="L219" s="94"/>
      <c r="M219" s="94"/>
      <c r="N219" s="94"/>
    </row>
    <row r="220" spans="1:14" ht="12.75" customHeight="1" thickBot="1" x14ac:dyDescent="0.25">
      <c r="A220" s="156" t="s">
        <v>238</v>
      </c>
      <c r="B220" s="95" t="s">
        <v>214</v>
      </c>
      <c r="C220" s="96" t="s">
        <v>239</v>
      </c>
      <c r="D220" s="165" t="s">
        <v>240</v>
      </c>
      <c r="E220" s="166"/>
      <c r="F220" s="158" t="s">
        <v>216</v>
      </c>
      <c r="G220" s="94"/>
      <c r="H220" s="94"/>
      <c r="I220" s="94"/>
      <c r="J220" s="94"/>
      <c r="K220" s="94"/>
      <c r="L220" s="94"/>
      <c r="M220" s="94"/>
      <c r="N220" s="94"/>
    </row>
    <row r="221" spans="1:14" ht="12.75" customHeight="1" x14ac:dyDescent="0.2">
      <c r="A221" s="233"/>
      <c r="B221" s="134"/>
      <c r="C221" s="97"/>
      <c r="D221" s="24"/>
      <c r="E221" s="167"/>
      <c r="F221" s="234"/>
      <c r="G221" s="98"/>
      <c r="H221" s="98"/>
      <c r="I221" s="98"/>
      <c r="J221" s="98"/>
      <c r="K221" s="98"/>
      <c r="L221" s="98"/>
      <c r="M221" s="98"/>
      <c r="N221" s="98"/>
    </row>
    <row r="222" spans="1:14" ht="12.75" customHeight="1" x14ac:dyDescent="0.2">
      <c r="A222" s="233"/>
      <c r="B222" s="134"/>
      <c r="C222" s="94"/>
      <c r="D222" s="235"/>
      <c r="E222" s="167"/>
      <c r="F222" s="159"/>
      <c r="G222" s="98"/>
      <c r="H222" s="98"/>
      <c r="I222" s="98"/>
      <c r="J222" s="98"/>
      <c r="K222" s="98"/>
      <c r="L222" s="98"/>
      <c r="M222" s="98"/>
      <c r="N222" s="98"/>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x14ac:dyDescent="0.2">
      <c r="A238" s="233"/>
      <c r="B238" s="134"/>
      <c r="C238" s="94"/>
      <c r="D238" s="235"/>
      <c r="E238" s="167"/>
      <c r="F238" s="160"/>
      <c r="G238" s="94"/>
      <c r="H238" s="94"/>
      <c r="I238" s="94"/>
      <c r="J238" s="94"/>
      <c r="K238" s="94"/>
      <c r="L238" s="94"/>
      <c r="M238" s="94"/>
      <c r="N238" s="94"/>
    </row>
    <row r="239" spans="1:14" ht="12.75" customHeight="1" thickBot="1" x14ac:dyDescent="0.25">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25">
      <c r="A240" s="161"/>
      <c r="B240" s="162"/>
      <c r="C240" s="163"/>
      <c r="D240" s="163"/>
      <c r="E240" s="213"/>
      <c r="F240" s="164"/>
      <c r="G240" s="94"/>
      <c r="H240" s="94"/>
      <c r="I240" s="94"/>
      <c r="J240" s="94"/>
      <c r="K240" s="94"/>
      <c r="L240" s="94"/>
      <c r="M240" s="94"/>
      <c r="N240" s="94"/>
    </row>
    <row r="241" ht="12.75" customHeight="1" thickTop="1" x14ac:dyDescent="0.2"/>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8" orientation="landscape" horizontalDpi="4294967292" verticalDpi="4294967292" r:id="rId4"/>
  <headerFooter alignWithMargins="0">
    <oddFooter>&amp;L&amp;"Times New Roman,Italic"&amp;F/&amp;A&amp;R&amp;"Times New Roman,Italic"&amp;D &amp;T</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B240"/>
  <sheetViews>
    <sheetView showGridLines="0" zoomScale="75" workbookViewId="0">
      <pane xSplit="2" ySplit="1" topLeftCell="AA24" activePane="bottomRight" state="frozen"/>
      <selection activeCell="AF47" sqref="AF47:AF73"/>
      <selection pane="topRight" activeCell="AF47" sqref="AF47:AF73"/>
      <selection pane="bottomLeft" activeCell="AF47" sqref="AF47:AF73"/>
      <selection pane="bottomRight" activeCell="AF47" sqref="AF47:AF73"/>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tr">
        <f>Price!B3</f>
        <v>FT - ONT - CEN</v>
      </c>
      <c r="C3" s="257" t="s">
        <v>339</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258">
        <f>Input!A3</f>
        <v>36677</v>
      </c>
      <c r="C5" s="15"/>
      <c r="V5" s="24"/>
      <c r="W5" s="24"/>
      <c r="X5" s="24"/>
      <c r="Y5" s="24"/>
      <c r="Z5" s="24"/>
      <c r="AA5" s="24"/>
    </row>
    <row r="6" spans="1:37" ht="12.75" customHeight="1" x14ac:dyDescent="0.25">
      <c r="A6" s="259" t="s">
        <v>76</v>
      </c>
      <c r="B6" s="270">
        <f>Input!D4</f>
        <v>796925</v>
      </c>
      <c r="C6" s="15"/>
      <c r="K6" s="123" t="s">
        <v>77</v>
      </c>
      <c r="L6" s="62"/>
      <c r="M6" s="62"/>
      <c r="N6" s="62"/>
      <c r="O6" s="62"/>
      <c r="P6" s="62"/>
      <c r="Q6" s="62"/>
      <c r="R6" s="7"/>
      <c r="S6" s="102" t="s">
        <v>78</v>
      </c>
      <c r="T6" s="102"/>
      <c r="V6" s="123" t="s">
        <v>79</v>
      </c>
      <c r="W6" s="62"/>
      <c r="X6" s="62"/>
      <c r="Y6" s="62"/>
      <c r="Z6" s="62"/>
      <c r="AA6" s="7"/>
    </row>
    <row r="7" spans="1:37" ht="12.75" customHeight="1" x14ac:dyDescent="0.2">
      <c r="B7" s="13" t="s">
        <v>346</v>
      </c>
      <c r="D7" s="103" t="s">
        <v>88</v>
      </c>
      <c r="E7" s="103" t="s">
        <v>89</v>
      </c>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D9" s="18">
        <f>Input!D52</f>
        <v>1118891.7305999999</v>
      </c>
      <c r="E9" s="18">
        <f>Input!D6</f>
        <v>20657.261200000001</v>
      </c>
      <c r="F9" s="1" t="s">
        <v>94</v>
      </c>
      <c r="G9" s="19" t="s">
        <v>95</v>
      </c>
      <c r="H9" s="19"/>
      <c r="K9" s="67" t="s">
        <v>96</v>
      </c>
      <c r="L9" s="69">
        <f>Input!D32*10000</f>
        <v>11590000</v>
      </c>
      <c r="M9" s="69">
        <v>0</v>
      </c>
      <c r="N9" s="69">
        <v>0</v>
      </c>
      <c r="O9" s="69">
        <v>0</v>
      </c>
      <c r="P9" s="69">
        <v>0</v>
      </c>
      <c r="Q9" s="69">
        <v>0</v>
      </c>
      <c r="R9" s="70">
        <f>SUM(L9:Q9)</f>
        <v>11590000</v>
      </c>
      <c r="S9" s="214">
        <f>IF(R9&gt;=0,R9/1000000,0)</f>
        <v>11.59</v>
      </c>
      <c r="T9" s="214">
        <f>IF(R9&gt;=0,0,R9/1000000)</f>
        <v>0</v>
      </c>
      <c r="V9" s="67"/>
      <c r="W9" s="24"/>
      <c r="X9" s="24"/>
      <c r="Y9" s="24"/>
      <c r="Z9" s="24"/>
      <c r="AA9" s="68"/>
      <c r="AI9" s="20"/>
    </row>
    <row r="10" spans="1:37" ht="12.75" customHeight="1" x14ac:dyDescent="0.2">
      <c r="A10" s="13" t="s">
        <v>97</v>
      </c>
      <c r="D10" s="21">
        <v>0</v>
      </c>
      <c r="E10" s="21">
        <v>0</v>
      </c>
      <c r="F10" s="1" t="s">
        <v>94</v>
      </c>
      <c r="G10" s="19" t="s">
        <v>95</v>
      </c>
      <c r="H10" s="19"/>
      <c r="K10" s="67" t="s">
        <v>98</v>
      </c>
      <c r="L10" s="69">
        <f>Input!D33*10000</f>
        <v>-10490000</v>
      </c>
      <c r="M10" s="69">
        <v>0</v>
      </c>
      <c r="N10" s="69">
        <v>0</v>
      </c>
      <c r="O10" s="69">
        <v>0</v>
      </c>
      <c r="P10" s="69">
        <v>0</v>
      </c>
      <c r="Q10" s="69">
        <v>0</v>
      </c>
      <c r="R10" s="70">
        <f>SUM(L10:Q10)</f>
        <v>-10490000</v>
      </c>
      <c r="S10" s="214">
        <f>IF(R10&gt;=0,R10/1000000,0)</f>
        <v>0</v>
      </c>
      <c r="T10" s="214">
        <f>IF(R10&gt;=0,0,R10/1000000)</f>
        <v>-10.49</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1.1000000000000001</v>
      </c>
      <c r="M14" s="121">
        <f t="shared" si="0"/>
        <v>0</v>
      </c>
      <c r="N14" s="121">
        <f t="shared" si="0"/>
        <v>0</v>
      </c>
      <c r="O14" s="121">
        <f t="shared" si="0"/>
        <v>0</v>
      </c>
      <c r="P14" s="121">
        <f t="shared" si="0"/>
        <v>0</v>
      </c>
      <c r="Q14" s="121">
        <f t="shared" si="0"/>
        <v>0</v>
      </c>
      <c r="R14" s="125">
        <f>SUM(R9:R12)/1000000</f>
        <v>1.1000000000000001</v>
      </c>
      <c r="S14" s="121">
        <f>SUM(S9:S13)</f>
        <v>11.59</v>
      </c>
      <c r="T14" s="121">
        <f>SUM(T9:T13)</f>
        <v>-10.49</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f>IF(SUM(S14:T14)-R14=0,"-",SUM(S14:T14)-R14)</f>
        <v>-4.4408920985006262E-16</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20657.261200000001</v>
      </c>
      <c r="I19" s="24"/>
      <c r="J19" s="24"/>
      <c r="K19" s="67" t="s">
        <v>96</v>
      </c>
      <c r="L19" s="69">
        <v>11590000</v>
      </c>
      <c r="M19" s="69">
        <v>0</v>
      </c>
      <c r="N19" s="69">
        <v>0</v>
      </c>
      <c r="O19" s="69">
        <v>0</v>
      </c>
      <c r="P19" s="69">
        <v>0</v>
      </c>
      <c r="Q19" s="69">
        <v>0</v>
      </c>
      <c r="R19" s="70">
        <f>SUM(L19:Q19)</f>
        <v>11590000</v>
      </c>
      <c r="S19" s="214">
        <f>IF(R19&gt;=0,R19/1000000,0)</f>
        <v>11.59</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-10490000</v>
      </c>
      <c r="M20" s="69">
        <v>0</v>
      </c>
      <c r="N20" s="69">
        <v>0</v>
      </c>
      <c r="O20" s="69">
        <v>0</v>
      </c>
      <c r="P20" s="69">
        <v>0</v>
      </c>
      <c r="Q20" s="69">
        <v>0</v>
      </c>
      <c r="R20" s="70">
        <f>SUM(L20:Q20)</f>
        <v>-10490000</v>
      </c>
      <c r="S20" s="214">
        <f>IF(R20&gt;=0,R20/1000000,0)</f>
        <v>0</v>
      </c>
      <c r="T20" s="214">
        <f>IF(R20&gt;=0,0,R20/1000000)</f>
        <v>-10.49</v>
      </c>
      <c r="U20" s="24"/>
      <c r="V20" s="67" t="s">
        <v>125</v>
      </c>
      <c r="W20" s="24"/>
      <c r="X20" s="24"/>
      <c r="Y20" s="24"/>
      <c r="Z20" s="24">
        <f>SUM(E19)</f>
        <v>20657.261200000001</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f>B63</f>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1.1000000000000001</v>
      </c>
      <c r="M24" s="121">
        <f t="shared" si="2"/>
        <v>0</v>
      </c>
      <c r="N24" s="121">
        <f t="shared" si="2"/>
        <v>0</v>
      </c>
      <c r="O24" s="121">
        <f t="shared" si="2"/>
        <v>0</v>
      </c>
      <c r="P24" s="121">
        <f t="shared" si="2"/>
        <v>0</v>
      </c>
      <c r="Q24" s="121">
        <f t="shared" si="2"/>
        <v>0</v>
      </c>
      <c r="R24" s="125">
        <f>SUM(R19:R22)/1000000</f>
        <v>1.1000000000000001</v>
      </c>
      <c r="S24" s="121">
        <f>SUM(S19:S23)</f>
        <v>11.59</v>
      </c>
      <c r="T24" s="121">
        <f>SUM(T19:T23)</f>
        <v>-10.49</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2570410.6483</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1082049.5815000001</v>
      </c>
      <c r="F30" s="13" t="s">
        <v>139</v>
      </c>
      <c r="I30" s="24"/>
      <c r="J30" s="24"/>
      <c r="K30" s="67" t="s">
        <v>140</v>
      </c>
      <c r="L30" s="24"/>
      <c r="M30" s="26">
        <v>171536.4374</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2570410.6483</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B69-B58-B59</f>
        <v>-40.826499999999974</v>
      </c>
      <c r="F34" s="13" t="s">
        <v>139</v>
      </c>
      <c r="K34" s="67" t="s">
        <v>147</v>
      </c>
      <c r="L34" s="24"/>
      <c r="M34" s="27">
        <f>B76</f>
        <v>931129.57880000013</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3652419.4032999999</v>
      </c>
      <c r="K36" s="67" t="s">
        <v>151</v>
      </c>
      <c r="L36" s="9"/>
      <c r="M36" s="27">
        <f>SUM(M30:M34)</f>
        <v>3673076.6645000004</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3673076.6645</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SUM(C48:C71)-C61-C68-C69</f>
        <v>292371.07400000008</v>
      </c>
      <c r="D43" s="32">
        <f>SUM(D48:D71)-G61-G68-D69</f>
        <v>48567.440399999941</v>
      </c>
      <c r="E43" s="32">
        <f>SUM(E48:E71)-E61-E68-E69</f>
        <v>-345925.00040000002</v>
      </c>
      <c r="F43" s="32">
        <f>SUM(F48:F71)-F61-F68-F69</f>
        <v>-41575.149799999999</v>
      </c>
      <c r="G43" s="32">
        <f t="shared" ref="G43:V43" si="3">SUM(G47:G71)-G61-G68-G69</f>
        <v>-175275</v>
      </c>
      <c r="H43" s="32">
        <f t="shared" si="3"/>
        <v>0</v>
      </c>
      <c r="I43" s="32">
        <f t="shared" si="3"/>
        <v>0</v>
      </c>
      <c r="J43" s="32">
        <f t="shared" si="3"/>
        <v>336850.00040000002</v>
      </c>
      <c r="K43" s="32">
        <f t="shared" si="3"/>
        <v>3992.8090999999999</v>
      </c>
      <c r="L43" s="32">
        <f t="shared" si="3"/>
        <v>234932.08559999999</v>
      </c>
      <c r="M43" s="32">
        <f t="shared" si="3"/>
        <v>28828.885699999999</v>
      </c>
      <c r="N43" s="32">
        <f t="shared" si="3"/>
        <v>-19902.442599999998</v>
      </c>
      <c r="O43" s="32">
        <f t="shared" si="3"/>
        <v>0</v>
      </c>
      <c r="P43" s="32">
        <f t="shared" si="3"/>
        <v>0</v>
      </c>
      <c r="Q43" s="32">
        <f t="shared" si="3"/>
        <v>49589.481099999997</v>
      </c>
      <c r="R43" s="32">
        <f t="shared" si="3"/>
        <v>71808.499400000001</v>
      </c>
      <c r="S43" s="32">
        <f t="shared" si="3"/>
        <v>258516.8383</v>
      </c>
      <c r="T43" s="32">
        <f t="shared" ref="T43:AF43" si="4">SUM(T47:T71)-T61-T68-T69</f>
        <v>29135.457200000001</v>
      </c>
      <c r="U43" s="32">
        <f t="shared" si="3"/>
        <v>59844.539900000003</v>
      </c>
      <c r="V43" s="32">
        <f t="shared" si="3"/>
        <v>0</v>
      </c>
      <c r="W43" s="32">
        <f>SUM(W47:W71)-Z61-Z68-W69</f>
        <v>0</v>
      </c>
      <c r="X43" s="32">
        <f t="shared" si="4"/>
        <v>23308.738399999998</v>
      </c>
      <c r="Y43" s="32">
        <f t="shared" si="4"/>
        <v>42060.538100000012</v>
      </c>
      <c r="Z43" s="32">
        <f t="shared" si="4"/>
        <v>13630.0219</v>
      </c>
      <c r="AA43" s="32">
        <f t="shared" si="4"/>
        <v>8130.7687999999998</v>
      </c>
      <c r="AB43" s="32">
        <f t="shared" si="4"/>
        <v>-9877.2839999998978</v>
      </c>
      <c r="AC43" s="32">
        <f t="shared" si="4"/>
        <v>0</v>
      </c>
      <c r="AD43" s="32">
        <f t="shared" si="4"/>
        <v>0</v>
      </c>
      <c r="AE43" s="32">
        <f>SUM(AE47:AE71)-AF61-AF68-AF69</f>
        <v>0</v>
      </c>
      <c r="AF43" s="32">
        <f t="shared" si="4"/>
        <v>38342.991699999999</v>
      </c>
      <c r="AG43" s="32">
        <f>SUM(AG47:AG71)-AH61-AH68-AH69</f>
        <v>1065864.6936000001</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F46" s="36"/>
      <c r="AG46" s="37"/>
      <c r="AH46" s="1"/>
      <c r="AI46" s="112">
        <v>3</v>
      </c>
      <c r="AJ46" s="113" t="s">
        <v>163</v>
      </c>
      <c r="AK46" s="1"/>
      <c r="AL46" s="24"/>
      <c r="AN46" s="1"/>
      <c r="AO46" s="1"/>
      <c r="AP46" s="1"/>
      <c r="AQ46" s="1"/>
      <c r="AR46" s="1"/>
      <c r="AS46" s="1"/>
    </row>
    <row r="47" spans="1:47" ht="12.75" hidden="1" customHeight="1" thickTop="1" x14ac:dyDescent="0.2">
      <c r="A47" s="22" t="s">
        <v>164</v>
      </c>
      <c r="B47" s="39">
        <f t="shared" ref="B47:B62" si="9">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47" ht="12.75" hidden="1" customHeight="1" x14ac:dyDescent="0.2">
      <c r="A48" s="44" t="s">
        <v>166</v>
      </c>
      <c r="B48" s="39">
        <f t="shared" si="9"/>
        <v>0</v>
      </c>
      <c r="AH48" s="1"/>
      <c r="AI48" s="112">
        <v>5</v>
      </c>
      <c r="AJ48" s="113" t="s">
        <v>167</v>
      </c>
      <c r="AK48" s="1"/>
      <c r="AL48" s="41"/>
      <c r="AM48" s="45"/>
      <c r="AN48" s="47"/>
      <c r="AO48" s="41"/>
      <c r="AP48" s="41"/>
      <c r="AQ48" s="41"/>
      <c r="AR48" s="41"/>
      <c r="AS48" s="41"/>
      <c r="AT48" s="46"/>
      <c r="AU48" s="46"/>
    </row>
    <row r="49" spans="1:54" ht="12.75" hidden="1" customHeight="1" x14ac:dyDescent="0.2">
      <c r="A49" s="44" t="s">
        <v>168</v>
      </c>
      <c r="B49" s="39">
        <f t="shared" si="9"/>
        <v>0</v>
      </c>
      <c r="AH49" s="1"/>
      <c r="AI49" s="112">
        <v>6</v>
      </c>
      <c r="AJ49" s="113" t="s">
        <v>169</v>
      </c>
      <c r="AK49" s="1"/>
      <c r="AL49" s="41"/>
      <c r="AM49" s="45"/>
      <c r="AN49" s="47"/>
      <c r="AO49" s="41"/>
      <c r="AP49" s="41"/>
      <c r="AQ49" s="41"/>
      <c r="AR49" s="41"/>
      <c r="AS49" s="41"/>
      <c r="AT49" s="46"/>
      <c r="AU49" s="46"/>
    </row>
    <row r="50" spans="1:54" ht="12.75" customHeight="1" thickTop="1" x14ac:dyDescent="0.2">
      <c r="A50" s="44" t="s">
        <v>170</v>
      </c>
      <c r="B50" s="39">
        <f>SUM(C50:AG50)</f>
        <v>656321.57460000005</v>
      </c>
      <c r="C50" s="20">
        <v>292196.39270000003</v>
      </c>
      <c r="D50" s="20">
        <v>-31512.5</v>
      </c>
      <c r="E50" s="20">
        <v>-239050</v>
      </c>
      <c r="F50" s="20">
        <v>-41375</v>
      </c>
      <c r="G50" s="20">
        <v>-175275</v>
      </c>
      <c r="H50" s="20"/>
      <c r="I50" s="20"/>
      <c r="J50" s="20">
        <v>336850</v>
      </c>
      <c r="K50" s="20">
        <v>3997.5702000000001</v>
      </c>
      <c r="L50" s="20">
        <v>0</v>
      </c>
      <c r="M50" s="20">
        <v>28833.464199999999</v>
      </c>
      <c r="N50" s="20">
        <v>-19900</v>
      </c>
      <c r="O50" s="20"/>
      <c r="P50" s="20"/>
      <c r="Q50" s="20">
        <v>49600</v>
      </c>
      <c r="R50" s="20">
        <v>67025</v>
      </c>
      <c r="S50" s="20">
        <v>261512.20850000001</v>
      </c>
      <c r="T50" s="20">
        <v>47325</v>
      </c>
      <c r="U50" s="20">
        <v>59850</v>
      </c>
      <c r="V50" s="20"/>
      <c r="X50" s="20">
        <v>-23975</v>
      </c>
      <c r="Y50" s="20">
        <v>36070.504800000002</v>
      </c>
      <c r="Z50" s="20">
        <v>13629.4172</v>
      </c>
      <c r="AA50" s="20">
        <v>5284.5865999999996</v>
      </c>
      <c r="AB50" s="20">
        <v>-9876.5185000000001</v>
      </c>
      <c r="AC50" s="20"/>
      <c r="AD50" s="20"/>
      <c r="AF50" s="20">
        <v>17387.902600000001</v>
      </c>
      <c r="AG50" s="20">
        <f>+Input!$D$12</f>
        <v>-22276.453699999998</v>
      </c>
      <c r="AH50" s="1"/>
      <c r="AI50" s="114">
        <v>7</v>
      </c>
      <c r="AJ50" s="115" t="s">
        <v>160</v>
      </c>
      <c r="AK50" s="1"/>
      <c r="AL50" s="48"/>
      <c r="AM50" s="48"/>
      <c r="AN50" s="47"/>
      <c r="AO50" s="41"/>
      <c r="AP50" s="41"/>
      <c r="AQ50" s="41"/>
      <c r="AR50" s="41"/>
      <c r="AS50" s="41"/>
      <c r="AT50" s="46"/>
      <c r="AU50" s="46"/>
      <c r="BB50" s="20">
        <f>+Input!$D$12</f>
        <v>-22276.453699999998</v>
      </c>
    </row>
    <row r="51" spans="1:54" ht="12.75" customHeight="1" x14ac:dyDescent="0.2">
      <c r="A51" s="44" t="s">
        <v>171</v>
      </c>
      <c r="B51" s="39">
        <f t="shared" si="9"/>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+Input!$D$14</f>
        <v>0</v>
      </c>
      <c r="AH51" s="1"/>
      <c r="AI51" s="46"/>
      <c r="AJ51" s="1"/>
      <c r="AK51" s="1"/>
      <c r="AL51" s="48"/>
      <c r="AM51" s="42"/>
      <c r="AN51" s="43"/>
      <c r="AO51" s="1"/>
      <c r="AP51" s="1"/>
      <c r="AQ51" s="1"/>
      <c r="AR51" s="1"/>
      <c r="AS51" s="1"/>
      <c r="BB51" s="20">
        <f>+Input!$D$14</f>
        <v>0</v>
      </c>
    </row>
    <row r="52" spans="1:54" ht="12.75" hidden="1" customHeight="1" x14ac:dyDescent="0.2">
      <c r="A52" s="44" t="s">
        <v>172</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x14ac:dyDescent="0.2">
      <c r="A53" s="22" t="s">
        <v>173</v>
      </c>
      <c r="B53" s="39">
        <f t="shared" si="9"/>
        <v>80703.647900000011</v>
      </c>
      <c r="C53" s="20">
        <v>0</v>
      </c>
      <c r="D53" s="20">
        <v>9399.9403999999995</v>
      </c>
      <c r="E53" s="20">
        <v>4725</v>
      </c>
      <c r="F53" s="20">
        <v>-200.14949999999999</v>
      </c>
      <c r="G53" s="20">
        <v>0</v>
      </c>
      <c r="H53" s="20"/>
      <c r="I53" s="20"/>
      <c r="J53" s="20">
        <v>0</v>
      </c>
      <c r="K53" s="20">
        <v>0</v>
      </c>
      <c r="L53" s="20">
        <v>0</v>
      </c>
      <c r="M53" s="20">
        <v>0</v>
      </c>
      <c r="N53" s="20">
        <v>0</v>
      </c>
      <c r="O53" s="20"/>
      <c r="P53" s="20"/>
      <c r="Q53" s="20">
        <v>0.14430000000000001</v>
      </c>
      <c r="R53" s="20">
        <v>4786.4934999999996</v>
      </c>
      <c r="S53" s="20">
        <v>-2991.6055999999999</v>
      </c>
      <c r="T53" s="20">
        <v>-18185.058000000001</v>
      </c>
      <c r="U53" s="20">
        <v>0</v>
      </c>
      <c r="V53" s="20"/>
      <c r="X53" s="20">
        <v>47300</v>
      </c>
      <c r="Y53" s="20">
        <v>5990.0342000000001</v>
      </c>
      <c r="Z53" s="20">
        <v>0</v>
      </c>
      <c r="AA53" s="20">
        <v>2846.8006999999998</v>
      </c>
      <c r="AB53" s="20">
        <v>-1.54E-2</v>
      </c>
      <c r="AC53" s="20"/>
      <c r="AD53" s="20"/>
      <c r="AF53" s="20">
        <v>20943.132399999999</v>
      </c>
      <c r="AG53" s="20">
        <f>+Input!$D$15</f>
        <v>6088.9309000000003</v>
      </c>
      <c r="AH53" s="1"/>
      <c r="AJ53" s="1"/>
      <c r="AK53" s="1"/>
      <c r="AL53" s="41"/>
      <c r="AM53" s="42"/>
      <c r="AN53" s="43"/>
      <c r="AO53" s="1"/>
      <c r="AP53" s="1"/>
      <c r="AQ53" s="1"/>
      <c r="AR53" s="1"/>
      <c r="AS53" s="1"/>
      <c r="BB53" s="20">
        <f>+Input!$D$15</f>
        <v>6088.9309000000003</v>
      </c>
    </row>
    <row r="54" spans="1:54" ht="12.75" customHeight="1" x14ac:dyDescent="0.2">
      <c r="A54" s="22" t="s">
        <v>253</v>
      </c>
      <c r="B54" s="39">
        <f t="shared" si="9"/>
        <v>193954.04690000004</v>
      </c>
      <c r="C54" s="20">
        <v>-57.152399999991758</v>
      </c>
      <c r="D54" s="20">
        <v>70679.999999999942</v>
      </c>
      <c r="E54" s="20">
        <v>-111600</v>
      </c>
      <c r="F54" s="20">
        <v>0</v>
      </c>
      <c r="G54" s="20">
        <v>0</v>
      </c>
      <c r="H54" s="20"/>
      <c r="I54" s="20"/>
      <c r="J54" s="20">
        <v>0</v>
      </c>
      <c r="K54" s="20">
        <v>0</v>
      </c>
      <c r="L54" s="20">
        <v>234932.08559999999</v>
      </c>
      <c r="M54" s="20">
        <v>0</v>
      </c>
      <c r="N54" s="20">
        <v>0</v>
      </c>
      <c r="O54" s="20"/>
      <c r="P54" s="20"/>
      <c r="Q54" s="20">
        <v>0</v>
      </c>
      <c r="R54" s="20">
        <v>0</v>
      </c>
      <c r="S54" s="20">
        <v>0</v>
      </c>
      <c r="T54" s="20">
        <v>0</v>
      </c>
      <c r="U54" s="20">
        <v>0</v>
      </c>
      <c r="V54" s="20"/>
      <c r="X54" s="20">
        <v>0</v>
      </c>
      <c r="Y54" s="20">
        <v>0</v>
      </c>
      <c r="Z54" s="20">
        <v>0</v>
      </c>
      <c r="AA54" s="20">
        <v>0</v>
      </c>
      <c r="AB54" s="20">
        <v>-0.88629999989643693</v>
      </c>
      <c r="AC54" s="20"/>
      <c r="AD54" s="20"/>
      <c r="AF54" s="20">
        <v>0</v>
      </c>
      <c r="AG54" s="20">
        <f>+Input!$D$16</f>
        <v>0</v>
      </c>
      <c r="AH54" s="1"/>
      <c r="AJ54" s="1"/>
      <c r="AK54" s="1"/>
      <c r="AL54" s="41"/>
      <c r="AM54" s="42"/>
      <c r="AN54" s="43"/>
      <c r="AO54" s="1"/>
      <c r="AP54" s="1"/>
      <c r="AQ54" s="1"/>
      <c r="AR54" s="1"/>
      <c r="AS54" s="1"/>
      <c r="BB54" s="20">
        <f>+Input!$D$16</f>
        <v>0</v>
      </c>
    </row>
    <row r="55" spans="1:54" ht="12.75" customHeight="1" x14ac:dyDescent="0.2">
      <c r="A55" s="22" t="s">
        <v>175</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+Input!$D$17</f>
        <v>0</v>
      </c>
      <c r="AH55" s="1"/>
      <c r="AJ55" s="1"/>
      <c r="AK55" s="1"/>
      <c r="AL55" s="41"/>
      <c r="AM55" s="42"/>
      <c r="AN55" s="43"/>
      <c r="AO55" s="1"/>
      <c r="AP55" s="1"/>
      <c r="AQ55" s="1"/>
      <c r="AR55" s="1"/>
      <c r="AS55" s="1"/>
      <c r="BB55" s="20">
        <f>+Input!$D$17</f>
        <v>0</v>
      </c>
    </row>
    <row r="56" spans="1:54" ht="12.75" customHeight="1" x14ac:dyDescent="0.2">
      <c r="A56" s="22" t="s">
        <v>176</v>
      </c>
      <c r="B56" s="39">
        <f t="shared" si="9"/>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+Input!$D$18</f>
        <v>0</v>
      </c>
      <c r="AH56" s="1"/>
      <c r="AI56" s="46"/>
      <c r="AJ56" s="1"/>
      <c r="AK56" s="1"/>
      <c r="AL56" s="41"/>
      <c r="AM56" s="42"/>
      <c r="AN56" s="43"/>
      <c r="AO56" s="1"/>
      <c r="AP56" s="1"/>
      <c r="AQ56" s="1"/>
      <c r="AR56" s="1"/>
      <c r="AS56" s="1"/>
      <c r="BB56" s="20">
        <f>+Input!$D$18</f>
        <v>0</v>
      </c>
    </row>
    <row r="57" spans="1:54" ht="12.75" customHeight="1" x14ac:dyDescent="0.2">
      <c r="A57" s="44" t="s">
        <v>177</v>
      </c>
      <c r="B57" s="39">
        <f t="shared" si="9"/>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+Input!$D$19</f>
        <v>0</v>
      </c>
      <c r="AH57" s="1"/>
      <c r="AI57" s="46"/>
      <c r="AJ57" s="1"/>
      <c r="AK57" s="1"/>
      <c r="AL57" s="41"/>
      <c r="AM57" s="42"/>
      <c r="AN57" s="43"/>
      <c r="AO57" s="1"/>
      <c r="AP57" s="1"/>
      <c r="AQ57" s="1"/>
      <c r="AR57" s="1"/>
      <c r="AS57" s="1"/>
      <c r="BB57" s="20">
        <f>+Input!$D$19</f>
        <v>0</v>
      </c>
    </row>
    <row r="58" spans="1:54" ht="12.75" customHeight="1" x14ac:dyDescent="0.2">
      <c r="A58" s="44" t="s">
        <v>178</v>
      </c>
      <c r="B58" s="39">
        <f t="shared" si="9"/>
        <v>-0.12639999999999979</v>
      </c>
      <c r="C58" s="20">
        <v>-3.3504</v>
      </c>
      <c r="D58" s="20">
        <v>0</v>
      </c>
      <c r="E58" s="20">
        <v>-4.0000000000000002E-4</v>
      </c>
      <c r="F58" s="20">
        <v>0</v>
      </c>
      <c r="G58" s="20">
        <v>0</v>
      </c>
      <c r="H58" s="20"/>
      <c r="I58" s="20"/>
      <c r="J58" s="20">
        <v>0</v>
      </c>
      <c r="K58" s="20">
        <v>0</v>
      </c>
      <c r="L58" s="20">
        <v>0</v>
      </c>
      <c r="M58" s="20">
        <v>0</v>
      </c>
      <c r="N58" s="20">
        <v>1.3727</v>
      </c>
      <c r="O58" s="20"/>
      <c r="P58" s="20"/>
      <c r="Q58" s="20">
        <v>0.92410000000000003</v>
      </c>
      <c r="R58" s="20">
        <v>0.92410000000000003</v>
      </c>
      <c r="S58" s="20">
        <v>3.8199999999999998E-2</v>
      </c>
      <c r="T58" s="20">
        <v>-0.13600000000000001</v>
      </c>
      <c r="U58" s="20">
        <v>-2.47E-2</v>
      </c>
      <c r="V58" s="20"/>
      <c r="X58" s="20">
        <v>6.7299999999999999E-2</v>
      </c>
      <c r="Y58" s="20">
        <v>2.47E-2</v>
      </c>
      <c r="Z58" s="20">
        <v>1.06E-2</v>
      </c>
      <c r="AA58" s="20">
        <v>2.3800000000000002E-2</v>
      </c>
      <c r="AB58" s="20">
        <v>-4.0000000000000002E-4</v>
      </c>
      <c r="AC58" s="20"/>
      <c r="AD58" s="20"/>
      <c r="AF58" s="20">
        <v>0</v>
      </c>
      <c r="AG58" s="20">
        <f>+Input!$D$20</f>
        <v>0</v>
      </c>
      <c r="AH58" s="1"/>
      <c r="AI58" s="46"/>
      <c r="AJ58" s="1"/>
      <c r="AK58" s="1"/>
      <c r="AL58" s="41"/>
      <c r="AM58" s="48"/>
      <c r="AN58" s="47"/>
      <c r="AO58" s="41"/>
      <c r="AP58" s="41"/>
      <c r="AQ58" s="41"/>
      <c r="AR58" s="41"/>
      <c r="AS58" s="41"/>
      <c r="AT58" s="46"/>
      <c r="AU58" s="46"/>
      <c r="AV58" s="46"/>
      <c r="AW58" s="46"/>
      <c r="AX58" s="46"/>
      <c r="BB58" s="20">
        <f>+Input!$D$20</f>
        <v>0</v>
      </c>
    </row>
    <row r="59" spans="1:54" ht="12.75" customHeight="1" x14ac:dyDescent="0.2">
      <c r="A59" s="44" t="s">
        <v>179</v>
      </c>
      <c r="B59" s="39">
        <f t="shared" si="9"/>
        <v>40.952899999999971</v>
      </c>
      <c r="C59" s="20">
        <v>85.726399999999998</v>
      </c>
      <c r="D59" s="20">
        <v>0</v>
      </c>
      <c r="E59" s="20">
        <v>-1E-4</v>
      </c>
      <c r="F59" s="20">
        <v>1E-4</v>
      </c>
      <c r="G59" s="20">
        <v>4.0000000000000002E-4</v>
      </c>
      <c r="H59" s="20"/>
      <c r="I59" s="20"/>
      <c r="J59" s="20">
        <v>2.9999999999999997E-4</v>
      </c>
      <c r="K59" s="20">
        <v>-1E-4</v>
      </c>
      <c r="L59" s="20">
        <v>0</v>
      </c>
      <c r="M59" s="20">
        <v>0</v>
      </c>
      <c r="N59" s="20">
        <v>-3.7505000000000002</v>
      </c>
      <c r="O59" s="20"/>
      <c r="P59" s="20"/>
      <c r="Q59" s="20">
        <v>-11.4483</v>
      </c>
      <c r="R59" s="20">
        <v>-3.8635999999999999</v>
      </c>
      <c r="S59" s="20">
        <v>-3.0470000000000002</v>
      </c>
      <c r="T59" s="20">
        <v>-4.3570000000000002</v>
      </c>
      <c r="U59" s="20">
        <v>-5.4372999999999996</v>
      </c>
      <c r="V59" s="20"/>
      <c r="X59" s="20">
        <v>-16.313800000000001</v>
      </c>
      <c r="Y59" s="20">
        <v>-5.4451000000000001</v>
      </c>
      <c r="Z59" s="20">
        <v>1.0898000000000001</v>
      </c>
      <c r="AA59" s="20">
        <v>0.59899999999999998</v>
      </c>
      <c r="AB59" s="20">
        <v>-8.1699999999999995E-2</v>
      </c>
      <c r="AC59" s="20"/>
      <c r="AD59" s="20"/>
      <c r="AF59" s="20">
        <v>0.54300000000000004</v>
      </c>
      <c r="AG59" s="20">
        <f>+Input!$D$21</f>
        <v>6.7384000000000004</v>
      </c>
      <c r="AH59" s="1"/>
      <c r="AI59" s="46"/>
      <c r="AJ59" s="1"/>
      <c r="AK59" s="1"/>
      <c r="AL59" s="41"/>
      <c r="AM59" s="48"/>
      <c r="AN59" s="47"/>
      <c r="AO59" s="41"/>
      <c r="AP59" s="41"/>
      <c r="AQ59" s="41"/>
      <c r="AR59" s="41"/>
      <c r="AS59" s="41"/>
      <c r="AT59" s="46"/>
      <c r="AU59" s="46"/>
      <c r="AV59" s="46"/>
      <c r="AW59" s="46"/>
      <c r="AX59" s="46"/>
      <c r="BB59" s="20">
        <f>+Input!$D$21</f>
        <v>6.7384000000000004</v>
      </c>
    </row>
    <row r="60" spans="1:54" ht="12.75" customHeight="1" x14ac:dyDescent="0.2">
      <c r="A60" s="44" t="s">
        <v>180</v>
      </c>
      <c r="B60" s="39">
        <f t="shared" si="9"/>
        <v>0</v>
      </c>
      <c r="C60" s="20">
        <v>0</v>
      </c>
      <c r="D60" s="20">
        <v>0</v>
      </c>
      <c r="E60" s="20">
        <v>0</v>
      </c>
      <c r="F60" s="20">
        <v>0</v>
      </c>
      <c r="G60" s="20">
        <v>0</v>
      </c>
      <c r="H60" s="20"/>
      <c r="I60" s="20"/>
      <c r="J60" s="20">
        <v>0</v>
      </c>
      <c r="K60" s="20">
        <v>0</v>
      </c>
      <c r="L60" s="20">
        <v>0</v>
      </c>
      <c r="M60" s="20">
        <v>0</v>
      </c>
      <c r="N60" s="20">
        <v>0</v>
      </c>
      <c r="O60" s="20"/>
      <c r="P60" s="20"/>
      <c r="Q60" s="20">
        <v>0</v>
      </c>
      <c r="R60" s="20">
        <v>0</v>
      </c>
      <c r="S60" s="20">
        <v>0</v>
      </c>
      <c r="T60" s="20">
        <v>0</v>
      </c>
      <c r="U60" s="20">
        <v>0</v>
      </c>
      <c r="V60" s="20"/>
      <c r="X60" s="20">
        <v>0</v>
      </c>
      <c r="Y60" s="20">
        <v>0</v>
      </c>
      <c r="Z60" s="20">
        <v>0</v>
      </c>
      <c r="AA60" s="20">
        <v>0</v>
      </c>
      <c r="AB60" s="20">
        <v>0</v>
      </c>
      <c r="AC60" s="20"/>
      <c r="AD60" s="20"/>
      <c r="AF60" s="20">
        <v>0</v>
      </c>
      <c r="AG60" s="20">
        <f>+Input!$D$25</f>
        <v>0</v>
      </c>
      <c r="AH60" s="1"/>
      <c r="AI60" s="46"/>
      <c r="AJ60" s="1"/>
      <c r="AK60" s="1"/>
      <c r="AL60" s="41"/>
      <c r="AM60" s="48"/>
      <c r="AN60" s="47"/>
      <c r="AO60" s="41"/>
      <c r="AP60" s="41"/>
      <c r="AQ60" s="41"/>
      <c r="AR60" s="41"/>
      <c r="AS60" s="41"/>
      <c r="AT60" s="46"/>
      <c r="AU60" s="46"/>
      <c r="AV60" s="46"/>
      <c r="AW60" s="46"/>
      <c r="AX60" s="46"/>
      <c r="BB60" s="20">
        <f>+Input!$D$25</f>
        <v>0</v>
      </c>
    </row>
    <row r="61" spans="1:54" ht="12.75" customHeight="1" x14ac:dyDescent="0.2">
      <c r="A61" s="44" t="s">
        <v>181</v>
      </c>
      <c r="B61" s="39">
        <f t="shared" si="9"/>
        <v>1082049.5815000001</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+Input!$D$26</f>
        <v>1082049.5815000001</v>
      </c>
      <c r="AH61" s="1"/>
      <c r="AJ61" s="1"/>
      <c r="AK61" s="1"/>
      <c r="AL61" s="41"/>
      <c r="AM61" s="42"/>
      <c r="AN61" s="43"/>
      <c r="AO61" s="1"/>
      <c r="AP61" s="1"/>
      <c r="AQ61" s="1"/>
      <c r="AR61" s="1"/>
      <c r="AS61" s="1"/>
      <c r="BB61" s="20">
        <f>+Input!$D$26</f>
        <v>1082049.5815000001</v>
      </c>
    </row>
    <row r="62" spans="1:54" ht="12.75" customHeight="1" x14ac:dyDescent="0.2">
      <c r="A62" s="44" t="s">
        <v>182</v>
      </c>
      <c r="B62" s="39">
        <f t="shared" si="9"/>
        <v>150.30940000000001</v>
      </c>
      <c r="C62" s="20">
        <v>149.45769999999999</v>
      </c>
      <c r="D62" s="20">
        <v>0</v>
      </c>
      <c r="E62" s="20">
        <v>1E-4</v>
      </c>
      <c r="F62" s="20">
        <v>-4.0000000000000002E-4</v>
      </c>
      <c r="G62" s="20">
        <v>-4.0000000000000002E-4</v>
      </c>
      <c r="H62" s="20"/>
      <c r="I62" s="20"/>
      <c r="J62" s="20">
        <v>1E-4</v>
      </c>
      <c r="K62" s="20">
        <v>-4.7610000000000001</v>
      </c>
      <c r="L62" s="20">
        <v>0</v>
      </c>
      <c r="M62" s="20">
        <v>-4.5785</v>
      </c>
      <c r="N62" s="20">
        <v>-6.4799999999999996E-2</v>
      </c>
      <c r="O62" s="20"/>
      <c r="P62" s="20"/>
      <c r="Q62" s="20">
        <v>-0.13900000000000001</v>
      </c>
      <c r="R62" s="20">
        <v>-5.4600000000000003E-2</v>
      </c>
      <c r="S62" s="20">
        <v>-0.75580000000000003</v>
      </c>
      <c r="T62" s="20">
        <v>8.2000000000000007E-3</v>
      </c>
      <c r="U62" s="20">
        <v>1.9E-3</v>
      </c>
      <c r="V62" s="20"/>
      <c r="X62" s="20">
        <v>-1.5100000000000001E-2</v>
      </c>
      <c r="Y62" s="20">
        <v>5.4195000000000002</v>
      </c>
      <c r="Z62" s="20">
        <v>-0.49569999999999997</v>
      </c>
      <c r="AA62" s="20">
        <v>-1.2413000000000001</v>
      </c>
      <c r="AB62" s="20">
        <v>0.21829999999999999</v>
      </c>
      <c r="AC62" s="20"/>
      <c r="AD62" s="20"/>
      <c r="AF62" s="20">
        <v>11.4137</v>
      </c>
      <c r="AG62" s="20">
        <f>+Input!$D$27+Input!$D$28</f>
        <v>-4.1035000000000004</v>
      </c>
      <c r="AH62" s="1"/>
      <c r="AJ62" s="1"/>
      <c r="AK62" s="1"/>
      <c r="AL62" s="41"/>
      <c r="AM62" s="42"/>
      <c r="AN62" s="43"/>
      <c r="AO62" s="43"/>
      <c r="AP62" s="1"/>
      <c r="AQ62" s="1"/>
      <c r="AR62" s="1"/>
      <c r="AS62" s="1"/>
      <c r="BB62" s="20">
        <f>+Input!$D$27+Input!$D$28</f>
        <v>-4.1035000000000004</v>
      </c>
    </row>
    <row r="63" spans="1:54" ht="12.75" hidden="1" customHeight="1" x14ac:dyDescent="0.2">
      <c r="A63" s="44" t="s">
        <v>135</v>
      </c>
      <c r="B63" s="39">
        <f>SUM(C63:AG63)</f>
        <v>0</v>
      </c>
      <c r="C63" s="20"/>
      <c r="D63" s="20"/>
      <c r="E63" s="20"/>
      <c r="F63" s="20"/>
      <c r="G63" s="20"/>
      <c r="H63" s="20"/>
      <c r="I63" s="20"/>
      <c r="J63" s="20"/>
      <c r="K63" s="20"/>
      <c r="L63" s="20"/>
      <c r="M63" s="20"/>
      <c r="N63" s="20"/>
      <c r="O63" s="20"/>
      <c r="P63" s="20"/>
      <c r="Q63" s="20"/>
      <c r="R63" s="20"/>
      <c r="S63" s="20"/>
      <c r="T63" s="20"/>
      <c r="U63" s="20"/>
      <c r="V63" s="20"/>
      <c r="X63" s="20"/>
      <c r="Y63" s="20"/>
      <c r="Z63" s="20"/>
      <c r="AA63" s="20"/>
      <c r="AB63" s="20"/>
      <c r="AC63" s="20"/>
      <c r="AD63" s="20"/>
      <c r="AF63" s="20"/>
      <c r="AG63" s="20"/>
      <c r="AH63" s="1"/>
      <c r="AI63" s="46"/>
      <c r="AJ63" s="1"/>
      <c r="AK63" s="1"/>
      <c r="AL63" s="41"/>
      <c r="AM63" s="42"/>
      <c r="AN63" s="43"/>
      <c r="AO63" s="1"/>
      <c r="AP63" s="1"/>
      <c r="AQ63" s="1"/>
      <c r="AR63" s="1"/>
      <c r="AS63" s="1"/>
      <c r="BB63" s="20"/>
    </row>
    <row r="64" spans="1:54" ht="12.75" hidden="1" customHeight="1" x14ac:dyDescent="0.2">
      <c r="A64" s="44" t="s">
        <v>183</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46"/>
      <c r="AJ64" s="1"/>
      <c r="AK64" s="1"/>
      <c r="AL64" s="48"/>
      <c r="AM64" s="42"/>
      <c r="AN64" s="1"/>
      <c r="AO64" s="1"/>
      <c r="AP64" s="1"/>
      <c r="AQ64" s="1"/>
      <c r="AR64" s="1"/>
      <c r="AS64" s="1"/>
      <c r="BB64" s="20"/>
    </row>
    <row r="65" spans="1:54" ht="12.75" hidden="1" customHeight="1" x14ac:dyDescent="0.2">
      <c r="A65" s="22" t="s">
        <v>184</v>
      </c>
      <c r="B65" s="39">
        <f t="shared" si="10"/>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J65" s="1"/>
      <c r="AK65" s="1"/>
      <c r="AL65" s="41"/>
      <c r="AM65" s="42"/>
      <c r="AN65" s="1"/>
      <c r="AO65" s="1"/>
      <c r="AP65" s="1"/>
      <c r="AQ65" s="1"/>
      <c r="AR65" s="1"/>
      <c r="AS65" s="1"/>
      <c r="BB65" s="20"/>
    </row>
    <row r="66" spans="1:54" ht="12.75" hidden="1" customHeight="1" x14ac:dyDescent="0.2">
      <c r="A66" s="22" t="s">
        <v>185</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46"/>
      <c r="AJ66" s="1"/>
      <c r="AK66" s="1"/>
      <c r="AL66" s="41"/>
      <c r="AM66" s="42"/>
      <c r="AN66" s="1"/>
      <c r="AO66" s="1"/>
      <c r="AP66" s="1"/>
      <c r="AQ66" s="1"/>
      <c r="AR66" s="1"/>
      <c r="AS66" s="1"/>
      <c r="BB66" s="20"/>
    </row>
    <row r="67" spans="1:54" ht="12.75" customHeight="1" x14ac:dyDescent="0.2">
      <c r="A67" s="22" t="s">
        <v>186</v>
      </c>
      <c r="B67" s="39">
        <f t="shared" si="10"/>
        <v>0</v>
      </c>
      <c r="C67" s="20">
        <v>0</v>
      </c>
      <c r="D67" s="20">
        <v>0</v>
      </c>
      <c r="E67" s="20">
        <v>0</v>
      </c>
      <c r="F67" s="20">
        <v>0</v>
      </c>
      <c r="G67" s="20">
        <v>0</v>
      </c>
      <c r="H67" s="20"/>
      <c r="I67" s="20"/>
      <c r="J67" s="20">
        <v>0</v>
      </c>
      <c r="K67" s="20">
        <v>0</v>
      </c>
      <c r="L67" s="20">
        <v>0</v>
      </c>
      <c r="M67" s="20">
        <v>0</v>
      </c>
      <c r="N67" s="20">
        <v>0</v>
      </c>
      <c r="O67" s="20"/>
      <c r="P67" s="20"/>
      <c r="Q67" s="20">
        <v>0</v>
      </c>
      <c r="R67" s="20">
        <v>0</v>
      </c>
      <c r="S67" s="20">
        <v>0</v>
      </c>
      <c r="T67" s="20">
        <v>0</v>
      </c>
      <c r="U67" s="20">
        <v>0</v>
      </c>
      <c r="V67" s="20"/>
      <c r="X67" s="20">
        <v>0</v>
      </c>
      <c r="Y67" s="20">
        <v>0</v>
      </c>
      <c r="Z67" s="20">
        <v>0</v>
      </c>
      <c r="AA67" s="20">
        <v>0</v>
      </c>
      <c r="AB67" s="20">
        <v>0</v>
      </c>
      <c r="AC67" s="20"/>
      <c r="AD67" s="20"/>
      <c r="AF67" s="20">
        <v>0</v>
      </c>
      <c r="AG67" s="20">
        <f>+Input!$D$29</f>
        <v>0</v>
      </c>
      <c r="AH67" s="1"/>
      <c r="AI67" s="46"/>
      <c r="AJ67" s="1"/>
      <c r="AK67" s="1"/>
      <c r="AL67" s="41"/>
      <c r="AM67" s="42"/>
      <c r="AN67" s="1"/>
      <c r="AO67" s="1"/>
      <c r="AP67" s="1"/>
      <c r="AQ67" s="1"/>
      <c r="AR67" s="1"/>
      <c r="AS67" s="1"/>
      <c r="BB67" s="20">
        <f>+Input!$D$29</f>
        <v>0</v>
      </c>
    </row>
    <row r="68" spans="1:54" ht="12.75" customHeight="1" x14ac:dyDescent="0.2">
      <c r="A68" s="22" t="s">
        <v>187</v>
      </c>
      <c r="B68" s="39">
        <f t="shared" si="10"/>
        <v>0</v>
      </c>
      <c r="AH68" s="1"/>
      <c r="AJ68" s="1"/>
      <c r="AK68" s="1"/>
      <c r="AL68" s="41"/>
      <c r="AM68" s="42"/>
      <c r="AN68" s="1"/>
      <c r="AO68" s="1"/>
      <c r="AP68" s="1"/>
      <c r="AQ68" s="1"/>
      <c r="AR68" s="1"/>
      <c r="AS68" s="1"/>
    </row>
    <row r="69" spans="1:54" ht="12.75" customHeight="1" x14ac:dyDescent="0.2">
      <c r="A69" s="44" t="s">
        <v>188</v>
      </c>
      <c r="B69" s="39">
        <f t="shared" si="10"/>
        <v>0</v>
      </c>
      <c r="AH69" s="1"/>
      <c r="AI69" s="46"/>
      <c r="AJ69" s="1"/>
      <c r="AK69" s="1"/>
      <c r="AL69" s="41"/>
      <c r="AM69" s="42"/>
      <c r="AN69" s="1"/>
      <c r="AO69" s="1"/>
      <c r="AP69" s="1"/>
      <c r="AQ69" s="1"/>
      <c r="AR69" s="1"/>
      <c r="AS69" s="1"/>
    </row>
    <row r="70" spans="1:54" ht="12.75" customHeight="1" x14ac:dyDescent="0.2">
      <c r="A70" s="22" t="s">
        <v>189</v>
      </c>
      <c r="B70" s="39">
        <f t="shared" si="10"/>
        <v>0</v>
      </c>
      <c r="AH70" s="1"/>
      <c r="AJ70" s="1"/>
      <c r="AK70" s="1"/>
      <c r="AL70" s="41"/>
      <c r="AM70" s="42"/>
      <c r="AN70" s="1"/>
      <c r="AO70" s="1"/>
      <c r="AP70" s="1"/>
      <c r="AQ70" s="1"/>
      <c r="AR70" s="1"/>
      <c r="AS70" s="1"/>
    </row>
    <row r="71" spans="1:54" ht="12.75" customHeight="1" x14ac:dyDescent="0.2">
      <c r="A71" s="22" t="s">
        <v>190</v>
      </c>
      <c r="B71" s="39" t="s">
        <v>191</v>
      </c>
      <c r="C71" s="20"/>
      <c r="AH71" s="1"/>
      <c r="AJ71" s="1"/>
      <c r="AK71" s="1"/>
      <c r="AL71" s="41"/>
      <c r="AM71" s="42"/>
    </row>
    <row r="72" spans="1:54" ht="12.75" customHeight="1" x14ac:dyDescent="0.2">
      <c r="A72" s="22"/>
      <c r="B72" s="279" t="s">
        <v>254</v>
      </c>
      <c r="C72" s="42"/>
      <c r="AH72" s="1"/>
      <c r="AJ72" s="1"/>
      <c r="AK72" s="1"/>
      <c r="AL72" s="41"/>
      <c r="AM72" s="42"/>
    </row>
    <row r="73" spans="1:54" ht="12.75" customHeight="1" x14ac:dyDescent="0.2">
      <c r="A73" s="22" t="s">
        <v>255</v>
      </c>
      <c r="B73" s="280">
        <f>E22</f>
        <v>0</v>
      </c>
      <c r="C73" s="281"/>
      <c r="AH73" s="1"/>
      <c r="AJ73" s="1"/>
      <c r="AK73" s="1"/>
      <c r="AL73" s="41"/>
      <c r="AM73" s="42"/>
    </row>
    <row r="74" spans="1:54" ht="12.75" customHeight="1" x14ac:dyDescent="0.2">
      <c r="A74" s="22" t="s">
        <v>256</v>
      </c>
      <c r="B74" s="39">
        <f>SUM(C74:AG74)</f>
        <v>0</v>
      </c>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c r="AA74" s="281"/>
      <c r="AB74" s="281"/>
      <c r="AD74" s="281"/>
      <c r="AE74" s="281"/>
      <c r="AF74" s="281"/>
      <c r="AG74" s="282"/>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192</v>
      </c>
      <c r="B76" s="52">
        <f>SUM(B47:B75)-B61-B67-B58-B59</f>
        <v>931129.57880000013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257</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152"/>
      <c r="B127" s="24"/>
      <c r="C127" s="24"/>
      <c r="D127" s="38"/>
      <c r="E127" s="141"/>
      <c r="G127" s="459"/>
      <c r="H127" s="24"/>
      <c r="I127" s="1"/>
      <c r="J127" s="1"/>
      <c r="K127" s="38"/>
      <c r="L127" s="141"/>
      <c r="M127" s="1"/>
      <c r="N127" s="1"/>
      <c r="O127" s="1"/>
      <c r="P127" s="1"/>
    </row>
    <row r="128" spans="1:39" ht="12.75" customHeight="1" x14ac:dyDescent="0.2">
      <c r="A128" s="153"/>
      <c r="B128" s="24"/>
      <c r="C128" s="24"/>
      <c r="D128" s="38"/>
      <c r="E128" s="141"/>
      <c r="G128" s="81"/>
      <c r="H128" s="1"/>
      <c r="I128" s="1"/>
      <c r="J128" s="432"/>
      <c r="K128" s="149"/>
      <c r="L128" s="142"/>
      <c r="M128" s="1"/>
      <c r="N128" s="1"/>
      <c r="O128" s="1"/>
      <c r="P128" s="1"/>
    </row>
    <row r="129" spans="1:16" ht="12.75" customHeight="1" x14ac:dyDescent="0.2">
      <c r="A129" s="153"/>
      <c r="B129" s="24"/>
      <c r="C129" s="24"/>
      <c r="D129" s="38"/>
      <c r="E129" s="142"/>
      <c r="G129" s="81"/>
      <c r="H129" s="24"/>
      <c r="I129" s="1"/>
      <c r="J129" s="432"/>
      <c r="K129" s="38"/>
      <c r="L129" s="142"/>
      <c r="M129" s="1"/>
      <c r="N129" s="1"/>
      <c r="O129" s="1"/>
      <c r="P129" s="1"/>
    </row>
    <row r="130" spans="1:16" ht="12.75" customHeight="1" x14ac:dyDescent="0.2">
      <c r="A130" s="153"/>
      <c r="B130" s="24"/>
      <c r="C130" s="24"/>
      <c r="D130" s="38"/>
      <c r="E130" s="141"/>
      <c r="G130" s="81"/>
      <c r="H130" s="24"/>
      <c r="I130" s="1"/>
      <c r="J130" s="476"/>
      <c r="K130" s="38"/>
      <c r="L130" s="141"/>
      <c r="M130" s="1"/>
      <c r="N130" s="1"/>
      <c r="O130" s="1"/>
      <c r="P130" s="1"/>
    </row>
    <row r="131" spans="1:16" ht="12.75" customHeight="1" x14ac:dyDescent="0.2">
      <c r="A131" s="153"/>
      <c r="B131" s="24"/>
      <c r="C131" s="24"/>
      <c r="D131" s="38"/>
      <c r="E131" s="141"/>
      <c r="G131" s="81"/>
      <c r="H131" s="24"/>
      <c r="I131" s="1"/>
      <c r="J131" s="477"/>
      <c r="K131" s="38"/>
      <c r="L131" s="141"/>
      <c r="M131" s="1"/>
      <c r="N131" s="1"/>
      <c r="O131" s="1"/>
      <c r="P131" s="1"/>
    </row>
    <row r="132" spans="1:16" ht="12.75" customHeight="1" x14ac:dyDescent="0.2">
      <c r="A132" s="153"/>
      <c r="B132" s="24"/>
      <c r="C132" s="82"/>
      <c r="D132" s="140"/>
      <c r="E132" s="142"/>
      <c r="G132" s="81"/>
      <c r="H132" s="1"/>
      <c r="I132" s="1"/>
      <c r="J132" s="1"/>
      <c r="K132" s="149"/>
      <c r="L132" s="142"/>
      <c r="M132" s="1"/>
      <c r="N132" s="1"/>
      <c r="O132" s="1"/>
      <c r="P132" s="1"/>
    </row>
    <row r="133" spans="1:16" ht="12.75" customHeight="1" x14ac:dyDescent="0.2">
      <c r="A133" s="153"/>
      <c r="B133" s="24"/>
      <c r="C133" s="82"/>
      <c r="D133" s="140"/>
      <c r="E133" s="142"/>
      <c r="G133" s="81"/>
      <c r="H133" s="24"/>
      <c r="I133" s="1"/>
      <c r="J133" s="1"/>
      <c r="K133" s="38"/>
      <c r="L133" s="142"/>
      <c r="M133" s="1"/>
      <c r="N133" s="1"/>
      <c r="O133" s="1"/>
      <c r="P133" s="1"/>
    </row>
    <row r="134" spans="1:16" ht="12.75" customHeight="1" x14ac:dyDescent="0.2">
      <c r="A134" s="153"/>
      <c r="B134" s="24"/>
      <c r="C134" s="82"/>
      <c r="D134" s="140"/>
      <c r="E134" s="141"/>
      <c r="G134" s="81"/>
      <c r="H134" s="24"/>
      <c r="I134" s="1"/>
      <c r="J134" s="1"/>
      <c r="K134" s="38"/>
      <c r="L134" s="141"/>
      <c r="M134" s="43"/>
      <c r="N134" s="42"/>
      <c r="O134" s="1"/>
      <c r="P134" s="1"/>
    </row>
    <row r="135" spans="1:16" ht="12.75" customHeight="1" x14ac:dyDescent="0.2">
      <c r="A135" s="153"/>
      <c r="B135" s="24"/>
      <c r="C135" s="24"/>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83"/>
      <c r="D138" s="38"/>
      <c r="E138" s="141"/>
      <c r="G138" s="81"/>
      <c r="H138" s="24"/>
      <c r="I138" s="1"/>
      <c r="J138" s="1"/>
      <c r="K138" s="38"/>
      <c r="L138" s="141"/>
      <c r="M138" s="1"/>
      <c r="N138" s="1"/>
      <c r="O138" s="1"/>
      <c r="P138" s="1"/>
    </row>
    <row r="139" spans="1:16" ht="12.75" customHeight="1" x14ac:dyDescent="0.2">
      <c r="A139" s="153"/>
      <c r="B139" s="24"/>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431</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zoomScale="75" workbookViewId="0">
      <selection activeCell="Y69" sqref="Y69"/>
    </sheetView>
  </sheetViews>
  <sheetFormatPr defaultRowHeight="12.75" x14ac:dyDescent="0.2"/>
  <cols>
    <col min="1" max="1" width="16.85546875" style="15" customWidth="1"/>
    <col min="2" max="2" width="4.28515625" style="334" customWidth="1"/>
    <col min="3" max="3" width="2.28515625" style="1" customWidth="1"/>
    <col min="4" max="4" width="9.85546875" style="1" customWidth="1"/>
    <col min="5" max="5" width="10.7109375" style="357" hidden="1" customWidth="1"/>
    <col min="6" max="6" width="12.42578125" style="1" customWidth="1"/>
    <col min="7" max="8" width="9.140625" style="1"/>
    <col min="9" max="9" width="4.42578125" style="1" customWidth="1"/>
    <col min="10" max="16384" width="9.140625" style="1"/>
  </cols>
  <sheetData>
    <row r="1" spans="1:10" x14ac:dyDescent="0.2">
      <c r="G1" s="347" t="s">
        <v>260</v>
      </c>
      <c r="H1" s="348"/>
      <c r="I1" s="348"/>
      <c r="J1" s="458">
        <v>1.5335000000000001</v>
      </c>
    </row>
    <row r="2" spans="1:10" x14ac:dyDescent="0.2">
      <c r="D2" s="349" t="s">
        <v>261</v>
      </c>
      <c r="E2" s="358" t="s">
        <v>262</v>
      </c>
      <c r="F2" s="349" t="s">
        <v>263</v>
      </c>
      <c r="G2" s="350" t="s">
        <v>264</v>
      </c>
      <c r="H2" s="351"/>
      <c r="I2" s="351"/>
      <c r="J2" s="413">
        <v>1.4680200000000001</v>
      </c>
    </row>
    <row r="3" spans="1:10" ht="12.75" customHeight="1" thickBot="1" x14ac:dyDescent="0.25">
      <c r="A3" s="352"/>
      <c r="B3" s="353"/>
      <c r="C3" s="5"/>
      <c r="D3" s="354" t="s">
        <v>265</v>
      </c>
      <c r="E3" s="359" t="s">
        <v>266</v>
      </c>
      <c r="F3" s="354" t="s">
        <v>267</v>
      </c>
      <c r="G3" s="9"/>
    </row>
    <row r="4" spans="1:10" x14ac:dyDescent="0.2">
      <c r="A4" s="355">
        <f>Price!C$44</f>
        <v>36647</v>
      </c>
      <c r="B4" s="355" t="str">
        <f>Price!C$45</f>
        <v>M</v>
      </c>
      <c r="D4" s="402">
        <v>1.4732499999999999</v>
      </c>
      <c r="E4" s="357">
        <f>D4</f>
        <v>1.4732499999999999</v>
      </c>
      <c r="F4" s="372" t="str">
        <f>IF(A4='Spot Rates'!$J$5,'Spot Rates'!E4,"")</f>
        <v/>
      </c>
      <c r="G4" s="434"/>
    </row>
    <row r="5" spans="1:10" x14ac:dyDescent="0.2">
      <c r="A5" s="355">
        <f>Price!D$44</f>
        <v>36648</v>
      </c>
      <c r="B5" s="355" t="str">
        <f>Price!D$45</f>
        <v>T</v>
      </c>
      <c r="D5" s="402">
        <v>1.46295</v>
      </c>
      <c r="E5" s="357">
        <f>AVERAGE(D$4:D5)</f>
        <v>1.4681</v>
      </c>
      <c r="F5" s="372" t="str">
        <f>IF(A5='Spot Rates'!$J$5,'Spot Rates'!E5,"")</f>
        <v/>
      </c>
      <c r="J5" s="323">
        <f>Price!B5</f>
        <v>36677</v>
      </c>
    </row>
    <row r="6" spans="1:10" x14ac:dyDescent="0.2">
      <c r="A6" s="355">
        <f>Price!E$44</f>
        <v>36649</v>
      </c>
      <c r="B6" s="355" t="str">
        <f>Price!E$45</f>
        <v>W</v>
      </c>
      <c r="D6" s="402">
        <f>D5</f>
        <v>1.46295</v>
      </c>
      <c r="E6" s="357">
        <f>AVERAGE(D$4:D6)</f>
        <v>1.4663833333333331</v>
      </c>
      <c r="F6" s="372" t="str">
        <f>IF(A6='Spot Rates'!$J$5,'Spot Rates'!E6,"")</f>
        <v/>
      </c>
    </row>
    <row r="7" spans="1:10" x14ac:dyDescent="0.2">
      <c r="A7" s="355">
        <f>Price!F$44</f>
        <v>36650</v>
      </c>
      <c r="B7" s="355" t="str">
        <f>Price!F$45</f>
        <v>R</v>
      </c>
      <c r="D7" s="402">
        <f>D6</f>
        <v>1.46295</v>
      </c>
      <c r="E7" s="357">
        <f>AVERAGE(D$4:D7)</f>
        <v>1.465525</v>
      </c>
      <c r="F7" s="372" t="str">
        <f>IF(A7='Spot Rates'!$J$5,'Spot Rates'!E7,"")</f>
        <v/>
      </c>
      <c r="H7" s="372">
        <v>1.4632499999999999</v>
      </c>
      <c r="I7" s="405" t="s">
        <v>429</v>
      </c>
    </row>
    <row r="8" spans="1:10" x14ac:dyDescent="0.2">
      <c r="A8" s="355">
        <f>Price!G$44</f>
        <v>36651</v>
      </c>
      <c r="B8" s="355" t="str">
        <f>Price!G$45</f>
        <v>F</v>
      </c>
      <c r="D8" s="402">
        <f>D7</f>
        <v>1.46295</v>
      </c>
      <c r="E8" s="357">
        <f>AVERAGE(D$4:D8)</f>
        <v>1.4650099999999999</v>
      </c>
      <c r="F8" s="372" t="str">
        <f>IF(A8='Spot Rates'!$J$5,'Spot Rates'!E8,"")</f>
        <v/>
      </c>
      <c r="H8" s="402"/>
    </row>
    <row r="9" spans="1:10" x14ac:dyDescent="0.2">
      <c r="A9" s="355">
        <f>Price!H$44</f>
        <v>36652</v>
      </c>
      <c r="B9" s="355" t="str">
        <f>Price!H$45</f>
        <v>S</v>
      </c>
      <c r="D9" s="402">
        <v>1.4721500000000001</v>
      </c>
      <c r="E9" s="357">
        <f>AVERAGE(D$4:D9)</f>
        <v>1.4661999999999999</v>
      </c>
      <c r="F9" s="372" t="str">
        <f>IF(A9='Spot Rates'!$J$5,'Spot Rates'!E9,"")</f>
        <v/>
      </c>
    </row>
    <row r="10" spans="1:10" ht="13.5" customHeight="1" x14ac:dyDescent="0.2">
      <c r="A10" s="355">
        <f>Price!I$44</f>
        <v>36653</v>
      </c>
      <c r="B10" s="355" t="str">
        <f>Price!I$45</f>
        <v>S</v>
      </c>
      <c r="D10" s="402">
        <v>1.4692499999999999</v>
      </c>
      <c r="E10" s="357">
        <f>AVERAGE(D$4:D10)</f>
        <v>1.4666357142857145</v>
      </c>
      <c r="F10" s="372" t="str">
        <f>IF(A10='Spot Rates'!$J$5,'Spot Rates'!E10,"")</f>
        <v/>
      </c>
    </row>
    <row r="11" spans="1:10" ht="13.5" customHeight="1" x14ac:dyDescent="0.2">
      <c r="A11" s="355">
        <f>Price!J$44</f>
        <v>36654</v>
      </c>
      <c r="B11" s="355" t="str">
        <f>Price!J$45</f>
        <v>M</v>
      </c>
      <c r="D11" s="402">
        <v>1.47045</v>
      </c>
      <c r="E11" s="357">
        <f>AVERAGE(D$4:D11)</f>
        <v>1.4671125</v>
      </c>
      <c r="F11" s="372" t="str">
        <f>IF(A11='Spot Rates'!$J$5,'Spot Rates'!E11,"")</f>
        <v/>
      </c>
    </row>
    <row r="12" spans="1:10" x14ac:dyDescent="0.2">
      <c r="A12" s="355">
        <f>Price!K$44</f>
        <v>36655</v>
      </c>
      <c r="B12" s="355" t="str">
        <f>Price!K$45</f>
        <v>T</v>
      </c>
      <c r="D12" s="402">
        <v>1.47285</v>
      </c>
      <c r="E12" s="357">
        <f>AVERAGE(D$4:D12)</f>
        <v>1.4677499999999999</v>
      </c>
      <c r="F12" s="372" t="str">
        <f>IF(A12='Spot Rates'!$J$5,'Spot Rates'!E12,"")</f>
        <v/>
      </c>
    </row>
    <row r="13" spans="1:10" x14ac:dyDescent="0.2">
      <c r="A13" s="355">
        <f>Price!L$44</f>
        <v>36656</v>
      </c>
      <c r="B13" s="355" t="str">
        <f>Price!L$45</f>
        <v>W</v>
      </c>
      <c r="D13" s="402">
        <f>D12</f>
        <v>1.47285</v>
      </c>
      <c r="E13" s="357">
        <f>AVERAGE(D$4:D13)</f>
        <v>1.4682599999999999</v>
      </c>
      <c r="F13" s="372" t="str">
        <f>IF(A13='Spot Rates'!$J$5,'Spot Rates'!E13,"")</f>
        <v/>
      </c>
    </row>
    <row r="14" spans="1:10" x14ac:dyDescent="0.2">
      <c r="A14" s="355">
        <f>Price!M$44</f>
        <v>36657</v>
      </c>
      <c r="B14" s="355" t="str">
        <f>Price!M$45</f>
        <v>R</v>
      </c>
      <c r="D14" s="402">
        <f>D13</f>
        <v>1.47285</v>
      </c>
      <c r="E14" s="357">
        <f>AVERAGE(D$4:D14)</f>
        <v>1.4686772727272726</v>
      </c>
      <c r="F14" s="372" t="str">
        <f>IF(A14='Spot Rates'!$J$5,'Spot Rates'!E14,"")</f>
        <v/>
      </c>
    </row>
    <row r="15" spans="1:10" x14ac:dyDescent="0.2">
      <c r="A15" s="355">
        <f>Price!N$44</f>
        <v>36658</v>
      </c>
      <c r="B15" s="355" t="str">
        <f>Price!N$45</f>
        <v>F</v>
      </c>
      <c r="D15" s="402">
        <v>1.4782500000000001</v>
      </c>
      <c r="E15" s="357">
        <f>AVERAGE(D$4:D15)</f>
        <v>1.4694749999999999</v>
      </c>
      <c r="F15" s="372" t="str">
        <f>IF(A15='Spot Rates'!$J$5,'Spot Rates'!E15,"")</f>
        <v/>
      </c>
    </row>
    <row r="16" spans="1:10" x14ac:dyDescent="0.2">
      <c r="A16" s="355">
        <f>Price!O$44</f>
        <v>36659</v>
      </c>
      <c r="B16" s="355" t="str">
        <f>Price!O$45</f>
        <v>S</v>
      </c>
      <c r="D16" s="402">
        <v>1.48075</v>
      </c>
      <c r="E16" s="357">
        <f>AVERAGE(D$4:D16)</f>
        <v>1.4703423076923074</v>
      </c>
      <c r="F16" s="372" t="str">
        <f>IF(A16='Spot Rates'!$J$5,'Spot Rates'!E16,"")</f>
        <v/>
      </c>
    </row>
    <row r="17" spans="1:6" x14ac:dyDescent="0.2">
      <c r="A17" s="355">
        <f>Price!P$44</f>
        <v>36660</v>
      </c>
      <c r="B17" s="355" t="str">
        <f>Price!P$45</f>
        <v>S</v>
      </c>
      <c r="D17" s="402">
        <f>D16</f>
        <v>1.48075</v>
      </c>
      <c r="E17" s="357">
        <f>AVERAGE(D$4:D17)</f>
        <v>1.4710857142857141</v>
      </c>
      <c r="F17" s="372" t="str">
        <f>IF(A17='Spot Rates'!$J$5,'Spot Rates'!E17,"")</f>
        <v/>
      </c>
    </row>
    <row r="18" spans="1:6" x14ac:dyDescent="0.2">
      <c r="A18" s="355">
        <f>Price!Q$44</f>
        <v>36661</v>
      </c>
      <c r="B18" s="355" t="str">
        <f>Price!Q$45</f>
        <v>M</v>
      </c>
      <c r="D18" s="402">
        <v>1.4817499999999999</v>
      </c>
      <c r="E18" s="357">
        <f>AVERAGE(D$4:D18)</f>
        <v>1.4717966666666664</v>
      </c>
      <c r="F18" s="372" t="str">
        <f>IF(A18='Spot Rates'!$J$5,'Spot Rates'!E18,"")</f>
        <v/>
      </c>
    </row>
    <row r="19" spans="1:6" x14ac:dyDescent="0.2">
      <c r="A19" s="355">
        <f>Price!R$44</f>
        <v>36662</v>
      </c>
      <c r="B19" s="355" t="str">
        <f>Price!R$45</f>
        <v>T</v>
      </c>
      <c r="D19" s="402">
        <v>1.4834499999999999</v>
      </c>
      <c r="E19" s="357">
        <f>AVERAGE(D$4:D19)</f>
        <v>1.4725249999999999</v>
      </c>
      <c r="F19" s="372" t="str">
        <f>IF(A19='Spot Rates'!$J$5,'Spot Rates'!E19,"")</f>
        <v/>
      </c>
    </row>
    <row r="20" spans="1:6" x14ac:dyDescent="0.2">
      <c r="A20" s="355">
        <f>Price!S$44</f>
        <v>36663</v>
      </c>
      <c r="B20" s="355" t="str">
        <f>Price!S$45</f>
        <v>W</v>
      </c>
      <c r="D20" s="402">
        <f>D19</f>
        <v>1.4834499999999999</v>
      </c>
      <c r="E20" s="357">
        <f>AVERAGE(D$4:D20)</f>
        <v>1.4731676470588235</v>
      </c>
      <c r="F20" s="372" t="str">
        <f>IF(A20='Spot Rates'!$J$5,'Spot Rates'!E20,"")</f>
        <v/>
      </c>
    </row>
    <row r="21" spans="1:6" x14ac:dyDescent="0.2">
      <c r="A21" s="355">
        <f>Price!T$44</f>
        <v>36664</v>
      </c>
      <c r="B21" s="355" t="str">
        <f>Price!T$45</f>
        <v>R</v>
      </c>
      <c r="D21" s="402">
        <f>D20</f>
        <v>1.4834499999999999</v>
      </c>
      <c r="E21" s="357">
        <f>AVERAGE(D$4:D21)</f>
        <v>1.4737388888888889</v>
      </c>
      <c r="F21" s="372" t="str">
        <f>IF(A21='Spot Rates'!$J$5,'Spot Rates'!E21,"")</f>
        <v/>
      </c>
    </row>
    <row r="22" spans="1:6" x14ac:dyDescent="0.2">
      <c r="A22" s="355">
        <f>Price!U$44</f>
        <v>36665</v>
      </c>
      <c r="B22" s="355" t="str">
        <f>Price!U$45</f>
        <v>F</v>
      </c>
      <c r="D22" s="402">
        <v>1.4897499999999999</v>
      </c>
      <c r="E22" s="357">
        <f>AVERAGE(D$4:D22)</f>
        <v>1.4745815789473684</v>
      </c>
      <c r="F22" s="372" t="str">
        <f>IF(A22='Spot Rates'!$J$5,'Spot Rates'!E22,"")</f>
        <v/>
      </c>
    </row>
    <row r="23" spans="1:6" x14ac:dyDescent="0.2">
      <c r="A23" s="355">
        <f>Price!V$44</f>
        <v>36666</v>
      </c>
      <c r="B23" s="355" t="str">
        <f>Price!V$45</f>
        <v>S</v>
      </c>
      <c r="D23" s="402">
        <v>1.49075</v>
      </c>
      <c r="E23" s="357">
        <f>AVERAGE(D$4:D23)</f>
        <v>1.47539</v>
      </c>
      <c r="F23" s="372" t="str">
        <f>IF(A23='Spot Rates'!$J$5,'Spot Rates'!E23,"")</f>
        <v/>
      </c>
    </row>
    <row r="24" spans="1:6" x14ac:dyDescent="0.2">
      <c r="A24" s="355">
        <f>Price!W$44</f>
        <v>36667</v>
      </c>
      <c r="B24" s="355" t="str">
        <f>Price!W$45</f>
        <v>S</v>
      </c>
      <c r="D24" s="402">
        <v>1.49925</v>
      </c>
      <c r="E24" s="357">
        <f>AVERAGE(D$4:D24)</f>
        <v>1.4765261904761904</v>
      </c>
      <c r="F24" s="372" t="str">
        <f>IF(A24='Spot Rates'!$J$5,'Spot Rates'!E24,"")</f>
        <v/>
      </c>
    </row>
    <row r="25" spans="1:6" x14ac:dyDescent="0.2">
      <c r="A25" s="355">
        <f>Price!X$44</f>
        <v>36668</v>
      </c>
      <c r="B25" s="355" t="str">
        <f>Price!X$45</f>
        <v>M</v>
      </c>
      <c r="D25" s="402">
        <v>1.50725</v>
      </c>
      <c r="E25" s="357">
        <f>AVERAGE(D$4:D25)</f>
        <v>1.4779227272727271</v>
      </c>
      <c r="F25" s="372" t="str">
        <f>IF(A25='Spot Rates'!$J$5,'Spot Rates'!E25,"")</f>
        <v/>
      </c>
    </row>
    <row r="26" spans="1:6" x14ac:dyDescent="0.2">
      <c r="A26" s="355">
        <f>Price!Y$44</f>
        <v>36669</v>
      </c>
      <c r="B26" s="355" t="str">
        <f>Price!Y$45</f>
        <v>T</v>
      </c>
      <c r="D26" s="402">
        <v>1.50725</v>
      </c>
      <c r="E26" s="357">
        <f>AVERAGE(D$4:D26)</f>
        <v>1.4791978260869565</v>
      </c>
      <c r="F26" s="372" t="str">
        <f>IF(A26='Spot Rates'!$J$5,'Spot Rates'!E26,"")</f>
        <v/>
      </c>
    </row>
    <row r="27" spans="1:6" x14ac:dyDescent="0.2">
      <c r="A27" s="355">
        <f>Price!Z44</f>
        <v>36670</v>
      </c>
      <c r="B27" s="355" t="str">
        <f>Price!Z$45</f>
        <v>W</v>
      </c>
      <c r="D27" s="402">
        <f>D26</f>
        <v>1.50725</v>
      </c>
      <c r="E27" s="357">
        <f>AVERAGE(D$4:D27)</f>
        <v>1.4803666666666666</v>
      </c>
      <c r="F27" s="372" t="str">
        <f>IF(A27='Spot Rates'!$J$5,'Spot Rates'!E27,"")</f>
        <v/>
      </c>
    </row>
    <row r="28" spans="1:6" x14ac:dyDescent="0.2">
      <c r="A28" s="355">
        <f>Price!AA$44</f>
        <v>36671</v>
      </c>
      <c r="B28" s="355" t="str">
        <f>Price!AA45</f>
        <v>R</v>
      </c>
      <c r="D28" s="402">
        <f>D27</f>
        <v>1.50725</v>
      </c>
      <c r="E28" s="357">
        <f>AVERAGE(D$4:D28)</f>
        <v>1.4814419999999999</v>
      </c>
      <c r="F28" s="372" t="str">
        <f>IF(A28='Spot Rates'!$J$5,'Spot Rates'!E28,"")</f>
        <v/>
      </c>
    </row>
    <row r="29" spans="1:6" x14ac:dyDescent="0.2">
      <c r="A29" s="355">
        <f>Price!AB$44</f>
        <v>36672</v>
      </c>
      <c r="B29" s="355" t="str">
        <f>Price!AB$45</f>
        <v>F</v>
      </c>
      <c r="D29" s="402">
        <v>1.5117499999999999</v>
      </c>
      <c r="E29" s="357">
        <f>AVERAGE(D$4:D29)</f>
        <v>1.4826076923076921</v>
      </c>
      <c r="F29" s="372" t="str">
        <f>IF(A29='Spot Rates'!$J$5,'Spot Rates'!E29,"")</f>
        <v/>
      </c>
    </row>
    <row r="30" spans="1:6" x14ac:dyDescent="0.2">
      <c r="A30" s="355">
        <f>Price!AC$44</f>
        <v>36673</v>
      </c>
      <c r="B30" s="355" t="str">
        <f>Price!AC$45</f>
        <v>S</v>
      </c>
      <c r="D30" s="402">
        <v>1.51325</v>
      </c>
      <c r="E30" s="357">
        <f>AVERAGE(D$4:D30)</f>
        <v>1.4837425925925924</v>
      </c>
      <c r="F30" s="372" t="str">
        <f>IF(A30='Spot Rates'!$J$5,'Spot Rates'!E30,"")</f>
        <v/>
      </c>
    </row>
    <row r="31" spans="1:6" x14ac:dyDescent="0.2">
      <c r="A31" s="355">
        <f>Price!AD$44</f>
        <v>36674</v>
      </c>
      <c r="B31" s="355" t="str">
        <f>Price!AD$45</f>
        <v>S</v>
      </c>
      <c r="D31" s="402">
        <v>1.5077499999999999</v>
      </c>
      <c r="E31" s="357">
        <f>AVERAGE(D$4:D31)</f>
        <v>1.4845999999999999</v>
      </c>
      <c r="F31" s="372" t="str">
        <f>IF(A31='Spot Rates'!$J$5,'Spot Rates'!E31,"")</f>
        <v/>
      </c>
    </row>
    <row r="32" spans="1:6" x14ac:dyDescent="0.2">
      <c r="A32" s="355">
        <f>Price!AE$44</f>
        <v>36675</v>
      </c>
      <c r="B32" s="355" t="str">
        <f>Price!AE$45</f>
        <v>M</v>
      </c>
      <c r="D32" s="402">
        <v>1.50525</v>
      </c>
      <c r="E32" s="357">
        <f>AVERAGE(D$4:D32)</f>
        <v>1.485312068965517</v>
      </c>
      <c r="F32" s="372" t="str">
        <f>IF(A32='Spot Rates'!$J$5,'Spot Rates'!E32,"")</f>
        <v/>
      </c>
    </row>
    <row r="33" spans="1:6" x14ac:dyDescent="0.2">
      <c r="A33" s="355">
        <f>Price!AF$44</f>
        <v>36676</v>
      </c>
      <c r="B33" s="355" t="str">
        <f>Price!AF$45</f>
        <v>T</v>
      </c>
      <c r="D33" s="402">
        <v>1.5042500000000001</v>
      </c>
      <c r="E33" s="357">
        <f>AVERAGE(D$4:D33)</f>
        <v>1.4859433333333329</v>
      </c>
      <c r="F33" s="372" t="str">
        <f>IF(A33='Spot Rates'!$J$5,'Spot Rates'!E33,"")</f>
        <v/>
      </c>
    </row>
    <row r="34" spans="1:6" x14ac:dyDescent="0.2">
      <c r="A34" s="355">
        <f>Price!AG$44</f>
        <v>36677</v>
      </c>
      <c r="B34" s="355" t="str">
        <f>Price!AG$45</f>
        <v>W</v>
      </c>
      <c r="D34" s="402">
        <f>D33</f>
        <v>1.5042500000000001</v>
      </c>
      <c r="E34" s="357">
        <f>AVERAGE(D$4:D34)</f>
        <v>1.4865338709677416</v>
      </c>
      <c r="F34" s="372">
        <f>IF(A34='Spot Rates'!$J$5,'Spot Rates'!E34,"")</f>
        <v>1.4865338709677416</v>
      </c>
    </row>
    <row r="35" spans="1:6" x14ac:dyDescent="0.2">
      <c r="D35" s="403"/>
      <c r="F35" s="372"/>
    </row>
    <row r="36" spans="1:6" x14ac:dyDescent="0.2">
      <c r="A36" s="15" t="s">
        <v>268</v>
      </c>
      <c r="D36" s="403">
        <f>D34</f>
        <v>1.5042500000000001</v>
      </c>
      <c r="F36" s="404">
        <f>SUM(F4:F33)</f>
        <v>0</v>
      </c>
    </row>
    <row r="37" spans="1:6" x14ac:dyDescent="0.2">
      <c r="D37" s="356"/>
      <c r="F37" s="373"/>
    </row>
    <row r="38" spans="1:6" x14ac:dyDescent="0.2">
      <c r="F38" s="373"/>
    </row>
    <row r="39" spans="1:6" x14ac:dyDescent="0.2">
      <c r="F39" s="373"/>
    </row>
    <row r="40" spans="1:6" x14ac:dyDescent="0.2">
      <c r="F40" s="373"/>
    </row>
  </sheetData>
  <printOptions gridLinesSet="0"/>
  <pageMargins left="0.75" right="0.75" top="1" bottom="1" header="0.5" footer="0.5"/>
  <pageSetup scale="53"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N60"/>
  <sheetViews>
    <sheetView zoomScale="75" workbookViewId="0">
      <pane xSplit="1" ySplit="6" topLeftCell="B7" activePane="bottomRight" state="frozen"/>
      <selection pane="topRight" activeCell="B1" sqref="B1"/>
      <selection pane="bottomLeft" activeCell="A7" sqref="A7"/>
      <selection pane="bottomRight"/>
    </sheetView>
  </sheetViews>
  <sheetFormatPr defaultRowHeight="12.75" x14ac:dyDescent="0.2"/>
  <cols>
    <col min="1" max="1" width="11.5703125" style="293" customWidth="1"/>
    <col min="2" max="2" width="2.28515625" customWidth="1"/>
    <col min="3" max="3" width="16" style="294" customWidth="1"/>
    <col min="4" max="4" width="2.28515625" style="294" customWidth="1"/>
    <col min="5" max="5" width="12" style="294" customWidth="1"/>
    <col min="6" max="6" width="2.5703125" style="294" customWidth="1"/>
    <col min="7" max="7" width="12.28515625" style="294" customWidth="1"/>
    <col min="8" max="8" width="10.28515625" style="294" customWidth="1"/>
    <col min="9" max="9" width="4" customWidth="1"/>
    <col min="10" max="10" width="10.85546875" hidden="1" customWidth="1"/>
    <col min="11" max="11" width="4.5703125" hidden="1" customWidth="1"/>
    <col min="12" max="12" width="11.5703125" style="294" customWidth="1"/>
    <col min="13" max="13" width="4.140625" style="295" customWidth="1"/>
    <col min="14" max="14" width="14.28515625" style="294" hidden="1" customWidth="1"/>
    <col min="15" max="15" width="4.140625" style="295" hidden="1" customWidth="1"/>
    <col min="16" max="16" width="14.28515625" style="294" hidden="1" customWidth="1"/>
    <col min="17" max="17" width="6.28515625" style="295" customWidth="1"/>
    <col min="18" max="18" width="12.28515625" style="295" hidden="1" customWidth="1"/>
    <col min="19" max="19" width="8.7109375" style="294" customWidth="1"/>
    <col min="20" max="20" width="1.7109375" style="294" customWidth="1"/>
    <col min="21" max="21" width="9.42578125" style="294" customWidth="1"/>
    <col min="22" max="23" width="11.5703125" style="294" customWidth="1"/>
    <col min="24" max="27" width="9.42578125" style="294" customWidth="1"/>
    <col min="28" max="28" width="10.28515625" style="294" customWidth="1"/>
    <col min="29" max="30" width="11.28515625" style="294" customWidth="1"/>
    <col min="31" max="31" width="11.5703125" style="294" customWidth="1"/>
    <col min="32" max="32" width="13.140625" customWidth="1"/>
    <col min="33" max="33" width="2" customWidth="1"/>
    <col min="34" max="34" width="11.42578125" style="294" customWidth="1"/>
    <col min="36" max="36" width="11.28515625" customWidth="1"/>
    <col min="39" max="39" width="15.5703125" customWidth="1"/>
  </cols>
  <sheetData>
    <row r="1" spans="1:40" s="289" customFormat="1" x14ac:dyDescent="0.2">
      <c r="A1" s="285" t="s">
        <v>269</v>
      </c>
      <c r="B1" s="286"/>
      <c r="C1" s="287"/>
      <c r="D1" s="287"/>
      <c r="E1" s="287"/>
      <c r="F1" s="287"/>
      <c r="G1" s="287"/>
      <c r="H1" s="287"/>
      <c r="I1" s="286"/>
      <c r="J1" s="286"/>
      <c r="K1" s="286"/>
      <c r="L1" s="287"/>
      <c r="M1" s="288"/>
      <c r="N1" s="287"/>
      <c r="O1" s="288"/>
      <c r="P1" s="287"/>
      <c r="Q1" s="288"/>
      <c r="R1" s="288"/>
      <c r="S1" s="287"/>
      <c r="T1" s="287"/>
      <c r="U1" s="287"/>
      <c r="V1" s="287"/>
      <c r="W1" s="287"/>
      <c r="X1" s="287"/>
      <c r="Y1" s="287"/>
      <c r="Z1" s="287"/>
      <c r="AA1" s="287"/>
      <c r="AB1" s="287"/>
      <c r="AC1" s="287"/>
      <c r="AD1" s="287"/>
      <c r="AE1" s="287"/>
      <c r="AF1" s="286"/>
      <c r="AG1" s="286"/>
      <c r="AH1" s="287"/>
    </row>
    <row r="2" spans="1:40" s="289" customFormat="1" ht="13.5" thickBot="1" x14ac:dyDescent="0.25">
      <c r="A2" s="451"/>
      <c r="B2" s="286"/>
      <c r="C2" s="287"/>
      <c r="D2" s="287"/>
      <c r="E2" s="287"/>
      <c r="F2" s="287"/>
      <c r="G2" s="287"/>
      <c r="H2" s="287"/>
      <c r="I2" s="286"/>
      <c r="J2" s="286"/>
      <c r="K2" s="286"/>
      <c r="L2" s="287"/>
      <c r="M2" s="288"/>
      <c r="N2" s="287"/>
      <c r="O2" s="288"/>
      <c r="P2" s="287"/>
      <c r="Q2" s="288"/>
      <c r="R2" s="288"/>
      <c r="S2" s="287"/>
      <c r="T2" s="287"/>
      <c r="U2" s="287"/>
      <c r="V2" s="287"/>
      <c r="W2" s="287"/>
      <c r="X2" s="287"/>
      <c r="Y2" s="287"/>
      <c r="Z2" s="287"/>
      <c r="AA2" s="287"/>
      <c r="AB2" s="287"/>
      <c r="AC2" s="287"/>
      <c r="AD2" s="287"/>
      <c r="AE2" s="287"/>
      <c r="AF2" s="286"/>
      <c r="AG2" s="286"/>
      <c r="AH2" s="287"/>
    </row>
    <row r="3" spans="1:40" x14ac:dyDescent="0.2">
      <c r="A3" s="374"/>
      <c r="B3" s="290"/>
      <c r="C3" s="375" t="s">
        <v>270</v>
      </c>
      <c r="D3" s="291"/>
      <c r="E3" s="291"/>
      <c r="F3" s="291"/>
      <c r="G3" s="291"/>
      <c r="H3" s="291"/>
      <c r="I3" s="290"/>
      <c r="J3" s="290"/>
      <c r="K3" s="290"/>
      <c r="L3" s="291"/>
      <c r="M3" s="292"/>
      <c r="N3" s="291"/>
      <c r="O3" s="292"/>
      <c r="P3" s="291"/>
      <c r="Q3" s="382"/>
      <c r="R3" s="292"/>
      <c r="S3" s="291"/>
      <c r="T3" s="291"/>
      <c r="U3" s="291"/>
      <c r="V3" s="291"/>
      <c r="W3" s="291"/>
      <c r="X3" s="291"/>
      <c r="Z3" s="291"/>
      <c r="AA3" s="291"/>
      <c r="AB3" s="291"/>
      <c r="AC3" s="291"/>
      <c r="AD3" s="291"/>
      <c r="AE3" s="291"/>
      <c r="AF3" s="290"/>
      <c r="AG3" s="290"/>
      <c r="AH3" s="291"/>
    </row>
    <row r="4" spans="1:40" x14ac:dyDescent="0.2">
      <c r="C4" s="376" t="s">
        <v>271</v>
      </c>
      <c r="E4" s="297" t="s">
        <v>272</v>
      </c>
      <c r="F4" s="297"/>
      <c r="H4" s="297" t="s">
        <v>273</v>
      </c>
      <c r="L4" s="297" t="s">
        <v>273</v>
      </c>
      <c r="P4" s="296" t="s">
        <v>274</v>
      </c>
      <c r="Q4" s="383"/>
      <c r="W4" s="297" t="s">
        <v>275</v>
      </c>
      <c r="X4" s="297"/>
      <c r="AA4" s="298" t="s">
        <v>276</v>
      </c>
      <c r="AH4" s="297" t="s">
        <v>151</v>
      </c>
      <c r="AJ4" s="297" t="s">
        <v>275</v>
      </c>
      <c r="AK4" s="294"/>
      <c r="AM4" s="293" t="s">
        <v>5</v>
      </c>
    </row>
    <row r="5" spans="1:40" s="293" customFormat="1" x14ac:dyDescent="0.2">
      <c r="C5" s="376" t="s">
        <v>277</v>
      </c>
      <c r="D5" s="298"/>
      <c r="E5" s="297" t="s">
        <v>278</v>
      </c>
      <c r="F5" s="297"/>
      <c r="G5" s="298"/>
      <c r="H5" s="297" t="s">
        <v>261</v>
      </c>
      <c r="L5" s="297" t="s">
        <v>279</v>
      </c>
      <c r="M5" s="299"/>
      <c r="N5" s="297" t="s">
        <v>280</v>
      </c>
      <c r="O5" s="299"/>
      <c r="P5" s="297" t="s">
        <v>281</v>
      </c>
      <c r="Q5" s="384" t="s">
        <v>282</v>
      </c>
      <c r="R5" s="299"/>
      <c r="S5" s="297" t="s">
        <v>261</v>
      </c>
      <c r="T5" s="298"/>
      <c r="U5" s="297" t="s">
        <v>283</v>
      </c>
      <c r="V5" s="297" t="s">
        <v>284</v>
      </c>
      <c r="W5" s="297" t="s">
        <v>285</v>
      </c>
      <c r="X5" s="297"/>
      <c r="Y5" s="297" t="s">
        <v>286</v>
      </c>
      <c r="Z5" s="297" t="s">
        <v>287</v>
      </c>
      <c r="AA5" s="297" t="s">
        <v>288</v>
      </c>
      <c r="AB5" s="297" t="s">
        <v>289</v>
      </c>
      <c r="AC5" s="297"/>
      <c r="AD5" s="298"/>
      <c r="AE5" s="297" t="s">
        <v>261</v>
      </c>
      <c r="AF5" s="297" t="s">
        <v>151</v>
      </c>
      <c r="AH5" s="297" t="s">
        <v>261</v>
      </c>
      <c r="AJ5" s="297" t="s">
        <v>290</v>
      </c>
      <c r="AK5" s="297" t="s">
        <v>261</v>
      </c>
      <c r="AM5" s="293" t="s">
        <v>291</v>
      </c>
      <c r="AN5"/>
    </row>
    <row r="6" spans="1:40" s="293" customFormat="1" ht="13.5" thickBot="1" x14ac:dyDescent="0.25">
      <c r="C6" s="377" t="s">
        <v>292</v>
      </c>
      <c r="D6" s="298"/>
      <c r="E6" s="297"/>
      <c r="F6" s="297"/>
      <c r="G6" s="298"/>
      <c r="H6" s="297" t="s">
        <v>293</v>
      </c>
      <c r="L6" s="297" t="s">
        <v>135</v>
      </c>
      <c r="M6" s="299"/>
      <c r="N6" s="297" t="s">
        <v>294</v>
      </c>
      <c r="O6" s="299"/>
      <c r="P6" s="297" t="s">
        <v>295</v>
      </c>
      <c r="Q6" s="384"/>
      <c r="R6" s="299"/>
      <c r="S6" s="297" t="s">
        <v>293</v>
      </c>
      <c r="T6" s="298"/>
      <c r="U6" s="297" t="s">
        <v>296</v>
      </c>
      <c r="V6" s="297" t="s">
        <v>297</v>
      </c>
      <c r="W6" s="297" t="s">
        <v>297</v>
      </c>
      <c r="X6" s="297"/>
      <c r="Y6" s="297" t="s">
        <v>296</v>
      </c>
      <c r="Z6" s="297" t="s">
        <v>296</v>
      </c>
      <c r="AA6" s="297" t="s">
        <v>135</v>
      </c>
      <c r="AB6" s="297" t="s">
        <v>297</v>
      </c>
      <c r="AC6" s="297" t="s">
        <v>151</v>
      </c>
      <c r="AD6" s="298"/>
      <c r="AE6" s="297" t="s">
        <v>293</v>
      </c>
      <c r="AF6" s="387" t="s">
        <v>135</v>
      </c>
      <c r="AH6" s="297" t="s">
        <v>293</v>
      </c>
      <c r="AJ6" s="297" t="s">
        <v>297</v>
      </c>
      <c r="AK6" s="297" t="s">
        <v>293</v>
      </c>
      <c r="AM6" s="293" t="s">
        <v>298</v>
      </c>
      <c r="AN6"/>
    </row>
    <row r="7" spans="1:40" x14ac:dyDescent="0.2">
      <c r="C7" s="388"/>
      <c r="N7" s="296" t="s">
        <v>299</v>
      </c>
      <c r="Q7" s="383"/>
    </row>
    <row r="8" spans="1:40" x14ac:dyDescent="0.2">
      <c r="A8" s="300">
        <v>36189</v>
      </c>
      <c r="C8" s="389">
        <v>0</v>
      </c>
      <c r="D8" s="302"/>
      <c r="E8" s="307">
        <f>C8*'Spot Rates'!$J$2</f>
        <v>0</v>
      </c>
      <c r="F8" s="302"/>
      <c r="G8" s="302"/>
      <c r="H8" s="302"/>
      <c r="I8" s="378"/>
      <c r="J8" s="304">
        <v>34817</v>
      </c>
      <c r="K8" s="303"/>
      <c r="L8" s="301">
        <v>0.01</v>
      </c>
      <c r="M8" s="305"/>
      <c r="N8" s="302">
        <v>0</v>
      </c>
      <c r="O8" s="305"/>
      <c r="P8" s="302">
        <f t="shared" ref="P8:P23" si="0">L8+N8</f>
        <v>0.01</v>
      </c>
      <c r="Q8" s="385"/>
      <c r="R8" s="305"/>
      <c r="S8" s="302"/>
      <c r="T8" s="380"/>
      <c r="U8" s="302">
        <v>0</v>
      </c>
      <c r="V8" s="307">
        <v>0</v>
      </c>
      <c r="W8" s="307">
        <v>0</v>
      </c>
      <c r="X8" s="307">
        <v>0</v>
      </c>
      <c r="Y8" s="302">
        <v>0</v>
      </c>
      <c r="Z8" s="302">
        <v>0</v>
      </c>
      <c r="AA8" s="307">
        <v>0</v>
      </c>
      <c r="AB8" s="302">
        <v>0</v>
      </c>
      <c r="AC8" s="307">
        <f>SUM(U8:AB8)</f>
        <v>0</v>
      </c>
      <c r="AD8" s="302"/>
      <c r="AE8" s="302"/>
      <c r="AF8" s="302">
        <f>E8+L8+AC8</f>
        <v>0.01</v>
      </c>
      <c r="AG8" s="303"/>
      <c r="AH8" s="306"/>
      <c r="AJ8" s="307">
        <v>0</v>
      </c>
      <c r="AM8" s="452">
        <f t="shared" ref="AM8:AM23" si="1">+AJ8+AF8</f>
        <v>0.01</v>
      </c>
    </row>
    <row r="9" spans="1:40" x14ac:dyDescent="0.2">
      <c r="A9" s="300">
        <f>A8+1</f>
        <v>36190</v>
      </c>
      <c r="C9" s="389">
        <f>C8</f>
        <v>0</v>
      </c>
      <c r="D9" s="307"/>
      <c r="E9" s="307">
        <f>C9*'Spot Rates'!$F$36</f>
        <v>0</v>
      </c>
      <c r="F9" s="307"/>
      <c r="G9" s="307">
        <f>E9-E8</f>
        <v>0</v>
      </c>
      <c r="H9" s="308">
        <f>IF(G9=-C8,G9*0,G9)</f>
        <v>0</v>
      </c>
      <c r="I9" s="379"/>
      <c r="J9" s="310">
        <v>34820</v>
      </c>
      <c r="K9" s="309"/>
      <c r="L9" s="301">
        <f t="shared" ref="L9:L18" si="2">L8</f>
        <v>0.01</v>
      </c>
      <c r="M9" s="311"/>
      <c r="N9" s="302">
        <v>0</v>
      </c>
      <c r="O9" s="311"/>
      <c r="P9" s="302">
        <f t="shared" si="0"/>
        <v>0.01</v>
      </c>
      <c r="Q9" s="386"/>
      <c r="R9" s="311">
        <f>P9-P8</f>
        <v>0</v>
      </c>
      <c r="S9" s="308">
        <f>IF(R9=-P8,R9*0,R9)</f>
        <v>0</v>
      </c>
      <c r="T9" s="381"/>
      <c r="U9" s="307">
        <f t="shared" ref="U9:AB9" si="3">U8</f>
        <v>0</v>
      </c>
      <c r="V9" s="307">
        <f t="shared" si="3"/>
        <v>0</v>
      </c>
      <c r="W9" s="307">
        <f t="shared" si="3"/>
        <v>0</v>
      </c>
      <c r="X9" s="307">
        <f t="shared" si="3"/>
        <v>0</v>
      </c>
      <c r="Y9" s="307">
        <f t="shared" si="3"/>
        <v>0</v>
      </c>
      <c r="Z9" s="307">
        <f t="shared" si="3"/>
        <v>0</v>
      </c>
      <c r="AA9" s="307">
        <f t="shared" si="3"/>
        <v>0</v>
      </c>
      <c r="AB9" s="307">
        <f t="shared" si="3"/>
        <v>0</v>
      </c>
      <c r="AC9" s="307">
        <f>SUM(U9:AB9)</f>
        <v>0</v>
      </c>
      <c r="AD9" s="307">
        <f>AC9-AC8</f>
        <v>0</v>
      </c>
      <c r="AE9" s="308">
        <f>IF(AD9=-AC8,AD9*0,AD9)</f>
        <v>0</v>
      </c>
      <c r="AF9" s="302">
        <f t="shared" ref="AF9:AF24" si="4">E9+L9+AC9</f>
        <v>0.01</v>
      </c>
      <c r="AG9" s="303"/>
      <c r="AH9" s="312">
        <f>H9+S9+AE9</f>
        <v>0</v>
      </c>
      <c r="AJ9" s="307">
        <f>AJ8</f>
        <v>0</v>
      </c>
      <c r="AK9" s="294">
        <f>AJ9-AJ8</f>
        <v>0</v>
      </c>
      <c r="AM9" s="452">
        <f t="shared" si="1"/>
        <v>0.01</v>
      </c>
    </row>
    <row r="10" spans="1:40" x14ac:dyDescent="0.2">
      <c r="A10" s="300">
        <f t="shared" ref="A10:A25" si="5">A9+1</f>
        <v>36191</v>
      </c>
      <c r="C10" s="389">
        <f t="shared" ref="C10:C42" si="6">C9</f>
        <v>0</v>
      </c>
      <c r="D10" s="307"/>
      <c r="E10" s="307">
        <f>C10*'Spot Rates'!$F$36</f>
        <v>0</v>
      </c>
      <c r="F10" s="307"/>
      <c r="G10" s="307">
        <f t="shared" ref="G10:G25" si="7">E10-E9</f>
        <v>0</v>
      </c>
      <c r="H10" s="308">
        <f t="shared" ref="H10:H25" si="8">IF(G10=-C9,G10*0,G10)</f>
        <v>0</v>
      </c>
      <c r="I10" s="379"/>
      <c r="J10" s="310">
        <v>34821</v>
      </c>
      <c r="K10" s="309"/>
      <c r="L10" s="301">
        <f t="shared" si="2"/>
        <v>0.01</v>
      </c>
      <c r="M10" s="311"/>
      <c r="N10" s="302">
        <v>0</v>
      </c>
      <c r="O10" s="311"/>
      <c r="P10" s="302">
        <f t="shared" si="0"/>
        <v>0.01</v>
      </c>
      <c r="Q10" s="386"/>
      <c r="R10" s="311">
        <f t="shared" ref="R10:R25" si="9">P10-P9</f>
        <v>0</v>
      </c>
      <c r="S10" s="308">
        <f t="shared" ref="S10:S25" si="10">IF(R10=-P9,R10*0,R10)</f>
        <v>0</v>
      </c>
      <c r="T10" s="381"/>
      <c r="U10" s="307">
        <f t="shared" ref="U10:U41" si="11">U9</f>
        <v>0</v>
      </c>
      <c r="V10" s="307">
        <f t="shared" ref="V10:W41" si="12">V9</f>
        <v>0</v>
      </c>
      <c r="W10" s="307">
        <f t="shared" ref="W10:W24" si="13">W9</f>
        <v>0</v>
      </c>
      <c r="X10" s="307">
        <f t="shared" ref="X10:X41" si="14">X9</f>
        <v>0</v>
      </c>
      <c r="Y10" s="307">
        <f t="shared" ref="Y10:Y41" si="15">Y9</f>
        <v>0</v>
      </c>
      <c r="Z10" s="307">
        <f t="shared" ref="Z10:Z41" si="16">Z9</f>
        <v>0</v>
      </c>
      <c r="AA10" s="307">
        <v>0</v>
      </c>
      <c r="AB10" s="307">
        <f t="shared" ref="AB10:AB41" si="17">AB9</f>
        <v>0</v>
      </c>
      <c r="AC10" s="307">
        <f>SUM(U10:AB10)</f>
        <v>0</v>
      </c>
      <c r="AD10" s="307">
        <f t="shared" ref="AD10:AD25" si="18">AC10-AC9</f>
        <v>0</v>
      </c>
      <c r="AE10" s="308">
        <f t="shared" ref="AE10:AE25" si="19">IF(AD10=-AC9,AD10*0,AD10)</f>
        <v>0</v>
      </c>
      <c r="AF10" s="302">
        <f t="shared" si="4"/>
        <v>0.01</v>
      </c>
      <c r="AG10" s="303"/>
      <c r="AH10" s="312">
        <f t="shared" ref="AH10:AH25" si="20">H10+S10+AE10</f>
        <v>0</v>
      </c>
      <c r="AJ10" s="307">
        <f t="shared" ref="AJ10:AJ41" si="21">AJ9</f>
        <v>0</v>
      </c>
      <c r="AM10" s="452">
        <f t="shared" si="1"/>
        <v>0.01</v>
      </c>
    </row>
    <row r="11" spans="1:40" x14ac:dyDescent="0.2">
      <c r="A11" s="300">
        <f t="shared" si="5"/>
        <v>36192</v>
      </c>
      <c r="C11" s="389">
        <v>0</v>
      </c>
      <c r="D11" s="307"/>
      <c r="E11" s="307">
        <f>C11*'Spot Rates'!$F$36</f>
        <v>0</v>
      </c>
      <c r="F11" s="307"/>
      <c r="G11" s="307">
        <f t="shared" si="7"/>
        <v>0</v>
      </c>
      <c r="H11" s="308">
        <f t="shared" si="8"/>
        <v>0</v>
      </c>
      <c r="I11" s="379"/>
      <c r="J11" s="310">
        <v>34822</v>
      </c>
      <c r="K11" s="309"/>
      <c r="L11" s="301">
        <f t="shared" si="2"/>
        <v>0.01</v>
      </c>
      <c r="M11" s="311"/>
      <c r="N11" s="302">
        <v>0</v>
      </c>
      <c r="O11" s="311"/>
      <c r="P11" s="302">
        <f t="shared" si="0"/>
        <v>0.01</v>
      </c>
      <c r="Q11" s="386"/>
      <c r="R11" s="311">
        <f t="shared" si="9"/>
        <v>0</v>
      </c>
      <c r="S11" s="308">
        <f t="shared" si="10"/>
        <v>0</v>
      </c>
      <c r="T11" s="381"/>
      <c r="U11" s="307">
        <f t="shared" si="11"/>
        <v>0</v>
      </c>
      <c r="V11" s="307">
        <f t="shared" si="12"/>
        <v>0</v>
      </c>
      <c r="W11" s="307">
        <f t="shared" si="13"/>
        <v>0</v>
      </c>
      <c r="X11" s="307">
        <f t="shared" si="14"/>
        <v>0</v>
      </c>
      <c r="Y11" s="307">
        <f t="shared" si="15"/>
        <v>0</v>
      </c>
      <c r="Z11" s="307">
        <f t="shared" si="16"/>
        <v>0</v>
      </c>
      <c r="AA11" s="307">
        <f t="shared" ref="AA11:AA41" si="22">AA10</f>
        <v>0</v>
      </c>
      <c r="AB11" s="307">
        <f t="shared" si="17"/>
        <v>0</v>
      </c>
      <c r="AC11" s="307">
        <f>SUM(U11:AB11)</f>
        <v>0</v>
      </c>
      <c r="AD11" s="307">
        <f t="shared" si="18"/>
        <v>0</v>
      </c>
      <c r="AE11" s="308">
        <f t="shared" si="19"/>
        <v>0</v>
      </c>
      <c r="AF11" s="302">
        <f t="shared" si="4"/>
        <v>0.01</v>
      </c>
      <c r="AG11" s="303"/>
      <c r="AH11" s="312">
        <f t="shared" si="20"/>
        <v>0</v>
      </c>
      <c r="AJ11" s="307">
        <f t="shared" si="21"/>
        <v>0</v>
      </c>
      <c r="AM11" s="452">
        <f t="shared" si="1"/>
        <v>0.01</v>
      </c>
    </row>
    <row r="12" spans="1:40" x14ac:dyDescent="0.2">
      <c r="A12" s="300">
        <f t="shared" si="5"/>
        <v>36193</v>
      </c>
      <c r="C12" s="389">
        <v>0</v>
      </c>
      <c r="D12" s="307"/>
      <c r="E12" s="307">
        <f>C12*'Spot Rates'!$F$36</f>
        <v>0</v>
      </c>
      <c r="F12" s="307"/>
      <c r="G12" s="307">
        <f t="shared" si="7"/>
        <v>0</v>
      </c>
      <c r="H12" s="308">
        <f t="shared" si="8"/>
        <v>0</v>
      </c>
      <c r="I12" s="379"/>
      <c r="J12" s="310">
        <v>34823</v>
      </c>
      <c r="K12" s="309"/>
      <c r="L12" s="301">
        <f t="shared" si="2"/>
        <v>0.01</v>
      </c>
      <c r="M12" s="311"/>
      <c r="N12" s="302">
        <v>0</v>
      </c>
      <c r="O12" s="311"/>
      <c r="P12" s="302">
        <f t="shared" si="0"/>
        <v>0.01</v>
      </c>
      <c r="Q12" s="386"/>
      <c r="R12" s="311">
        <f t="shared" si="9"/>
        <v>0</v>
      </c>
      <c r="S12" s="308">
        <f t="shared" si="10"/>
        <v>0</v>
      </c>
      <c r="T12" s="381"/>
      <c r="U12" s="307">
        <f t="shared" si="11"/>
        <v>0</v>
      </c>
      <c r="V12" s="307">
        <f t="shared" si="12"/>
        <v>0</v>
      </c>
      <c r="W12" s="307">
        <f t="shared" si="13"/>
        <v>0</v>
      </c>
      <c r="X12" s="307">
        <f t="shared" si="14"/>
        <v>0</v>
      </c>
      <c r="Y12" s="307">
        <f t="shared" si="15"/>
        <v>0</v>
      </c>
      <c r="Z12" s="307">
        <f t="shared" si="16"/>
        <v>0</v>
      </c>
      <c r="AA12" s="307">
        <f t="shared" si="22"/>
        <v>0</v>
      </c>
      <c r="AB12" s="307">
        <f t="shared" si="17"/>
        <v>0</v>
      </c>
      <c r="AC12" s="307">
        <f>SUM(U12:AB12)</f>
        <v>0</v>
      </c>
      <c r="AD12" s="307">
        <f t="shared" si="18"/>
        <v>0</v>
      </c>
      <c r="AE12" s="308">
        <f t="shared" si="19"/>
        <v>0</v>
      </c>
      <c r="AF12" s="302">
        <f t="shared" si="4"/>
        <v>0.01</v>
      </c>
      <c r="AG12" s="303"/>
      <c r="AH12" s="312">
        <f t="shared" si="20"/>
        <v>0</v>
      </c>
      <c r="AJ12" s="307">
        <f t="shared" si="21"/>
        <v>0</v>
      </c>
      <c r="AM12" s="452">
        <f t="shared" si="1"/>
        <v>0.01</v>
      </c>
    </row>
    <row r="13" spans="1:40" x14ac:dyDescent="0.2">
      <c r="A13" s="300">
        <f t="shared" si="5"/>
        <v>36194</v>
      </c>
      <c r="C13" s="389">
        <v>0</v>
      </c>
      <c r="D13" s="307"/>
      <c r="E13" s="307">
        <f>C13*'Spot Rates'!$F$36</f>
        <v>0</v>
      </c>
      <c r="F13" s="307"/>
      <c r="G13" s="307">
        <f t="shared" si="7"/>
        <v>0</v>
      </c>
      <c r="H13" s="308">
        <f t="shared" si="8"/>
        <v>0</v>
      </c>
      <c r="I13" s="379"/>
      <c r="J13" s="310">
        <v>34824</v>
      </c>
      <c r="K13" s="309"/>
      <c r="L13" s="301">
        <f t="shared" si="2"/>
        <v>0.01</v>
      </c>
      <c r="M13" s="311"/>
      <c r="N13" s="302">
        <v>0</v>
      </c>
      <c r="O13" s="311"/>
      <c r="P13" s="302">
        <f t="shared" si="0"/>
        <v>0.01</v>
      </c>
      <c r="Q13" s="386"/>
      <c r="R13" s="311">
        <f t="shared" si="9"/>
        <v>0</v>
      </c>
      <c r="S13" s="308">
        <f t="shared" si="10"/>
        <v>0</v>
      </c>
      <c r="T13" s="381"/>
      <c r="U13" s="307">
        <f t="shared" si="11"/>
        <v>0</v>
      </c>
      <c r="V13" s="307">
        <f t="shared" si="12"/>
        <v>0</v>
      </c>
      <c r="W13" s="307">
        <f t="shared" si="13"/>
        <v>0</v>
      </c>
      <c r="X13" s="307">
        <f t="shared" si="14"/>
        <v>0</v>
      </c>
      <c r="Y13" s="307">
        <f t="shared" si="15"/>
        <v>0</v>
      </c>
      <c r="Z13" s="307">
        <f t="shared" si="16"/>
        <v>0</v>
      </c>
      <c r="AA13" s="307">
        <f t="shared" si="22"/>
        <v>0</v>
      </c>
      <c r="AB13" s="307">
        <f t="shared" si="17"/>
        <v>0</v>
      </c>
      <c r="AC13" s="307">
        <f t="shared" ref="AC13:AC28" si="23">SUM(U13:AB13)</f>
        <v>0</v>
      </c>
      <c r="AD13" s="307">
        <f t="shared" si="18"/>
        <v>0</v>
      </c>
      <c r="AE13" s="308">
        <f t="shared" si="19"/>
        <v>0</v>
      </c>
      <c r="AF13" s="302">
        <f t="shared" si="4"/>
        <v>0.01</v>
      </c>
      <c r="AG13" s="303"/>
      <c r="AH13" s="312">
        <f t="shared" si="20"/>
        <v>0</v>
      </c>
      <c r="AJ13" s="307">
        <f t="shared" si="21"/>
        <v>0</v>
      </c>
      <c r="AM13" s="452">
        <f t="shared" si="1"/>
        <v>0.01</v>
      </c>
    </row>
    <row r="14" spans="1:40" x14ac:dyDescent="0.2">
      <c r="A14" s="300">
        <f t="shared" si="5"/>
        <v>36195</v>
      </c>
      <c r="C14" s="389">
        <v>0</v>
      </c>
      <c r="D14" s="307"/>
      <c r="E14" s="307">
        <f>C14*'Spot Rates'!$F$36</f>
        <v>0</v>
      </c>
      <c r="F14" s="307"/>
      <c r="G14" s="307">
        <f t="shared" si="7"/>
        <v>0</v>
      </c>
      <c r="H14" s="308">
        <f t="shared" si="8"/>
        <v>0</v>
      </c>
      <c r="I14" s="379"/>
      <c r="J14" s="310">
        <v>34827</v>
      </c>
      <c r="K14" s="309"/>
      <c r="L14" s="301">
        <f t="shared" si="2"/>
        <v>0.01</v>
      </c>
      <c r="M14" s="311"/>
      <c r="N14" s="302">
        <v>0</v>
      </c>
      <c r="O14" s="311"/>
      <c r="P14" s="302">
        <f t="shared" si="0"/>
        <v>0.01</v>
      </c>
      <c r="Q14" s="386"/>
      <c r="R14" s="311">
        <f t="shared" si="9"/>
        <v>0</v>
      </c>
      <c r="S14" s="308">
        <f t="shared" si="10"/>
        <v>0</v>
      </c>
      <c r="T14" s="381"/>
      <c r="U14" s="307">
        <f t="shared" si="11"/>
        <v>0</v>
      </c>
      <c r="V14" s="307">
        <f t="shared" si="12"/>
        <v>0</v>
      </c>
      <c r="W14" s="307">
        <f t="shared" si="13"/>
        <v>0</v>
      </c>
      <c r="X14" s="307">
        <f t="shared" si="14"/>
        <v>0</v>
      </c>
      <c r="Y14" s="307">
        <f t="shared" si="15"/>
        <v>0</v>
      </c>
      <c r="Z14" s="307">
        <f t="shared" si="16"/>
        <v>0</v>
      </c>
      <c r="AA14" s="307">
        <f t="shared" si="22"/>
        <v>0</v>
      </c>
      <c r="AB14" s="307">
        <f t="shared" si="17"/>
        <v>0</v>
      </c>
      <c r="AC14" s="307">
        <f t="shared" si="23"/>
        <v>0</v>
      </c>
      <c r="AD14" s="307">
        <f t="shared" si="18"/>
        <v>0</v>
      </c>
      <c r="AE14" s="308">
        <f t="shared" si="19"/>
        <v>0</v>
      </c>
      <c r="AF14" s="302">
        <f t="shared" si="4"/>
        <v>0.01</v>
      </c>
      <c r="AG14" s="303"/>
      <c r="AH14" s="312">
        <f t="shared" si="20"/>
        <v>0</v>
      </c>
      <c r="AJ14" s="307">
        <f t="shared" si="21"/>
        <v>0</v>
      </c>
      <c r="AM14" s="452">
        <f t="shared" si="1"/>
        <v>0.01</v>
      </c>
    </row>
    <row r="15" spans="1:40" x14ac:dyDescent="0.2">
      <c r="A15" s="300">
        <f t="shared" si="5"/>
        <v>36196</v>
      </c>
      <c r="C15" s="389">
        <v>0</v>
      </c>
      <c r="D15" s="307"/>
      <c r="E15" s="307">
        <f>C15*'Spot Rates'!$F$36</f>
        <v>0</v>
      </c>
      <c r="F15" s="307"/>
      <c r="G15" s="307">
        <f t="shared" si="7"/>
        <v>0</v>
      </c>
      <c r="H15" s="308">
        <f t="shared" si="8"/>
        <v>0</v>
      </c>
      <c r="I15" s="379"/>
      <c r="J15" s="310">
        <v>34828</v>
      </c>
      <c r="K15" s="309"/>
      <c r="L15" s="301">
        <f t="shared" si="2"/>
        <v>0.01</v>
      </c>
      <c r="M15" s="311"/>
      <c r="N15" s="302">
        <v>0</v>
      </c>
      <c r="O15" s="311"/>
      <c r="P15" s="302">
        <f t="shared" si="0"/>
        <v>0.01</v>
      </c>
      <c r="Q15" s="386"/>
      <c r="R15" s="311">
        <f t="shared" si="9"/>
        <v>0</v>
      </c>
      <c r="S15" s="308">
        <f t="shared" si="10"/>
        <v>0</v>
      </c>
      <c r="T15" s="381"/>
      <c r="U15" s="307">
        <f t="shared" si="11"/>
        <v>0</v>
      </c>
      <c r="V15" s="307">
        <f t="shared" si="12"/>
        <v>0</v>
      </c>
      <c r="W15" s="307">
        <f t="shared" si="13"/>
        <v>0</v>
      </c>
      <c r="X15" s="307">
        <f t="shared" si="14"/>
        <v>0</v>
      </c>
      <c r="Y15" s="307">
        <f t="shared" si="15"/>
        <v>0</v>
      </c>
      <c r="Z15" s="307">
        <f t="shared" si="16"/>
        <v>0</v>
      </c>
      <c r="AA15" s="307">
        <f t="shared" si="22"/>
        <v>0</v>
      </c>
      <c r="AB15" s="307">
        <f t="shared" si="17"/>
        <v>0</v>
      </c>
      <c r="AC15" s="307">
        <f t="shared" si="23"/>
        <v>0</v>
      </c>
      <c r="AD15" s="307">
        <f t="shared" si="18"/>
        <v>0</v>
      </c>
      <c r="AE15" s="308">
        <f t="shared" si="19"/>
        <v>0</v>
      </c>
      <c r="AF15" s="302">
        <f t="shared" si="4"/>
        <v>0.01</v>
      </c>
      <c r="AG15" s="303"/>
      <c r="AH15" s="312">
        <f t="shared" si="20"/>
        <v>0</v>
      </c>
      <c r="AJ15" s="307">
        <f t="shared" si="21"/>
        <v>0</v>
      </c>
      <c r="AM15" s="452">
        <f t="shared" si="1"/>
        <v>0.01</v>
      </c>
    </row>
    <row r="16" spans="1:40" x14ac:dyDescent="0.2">
      <c r="A16" s="300">
        <f t="shared" si="5"/>
        <v>36197</v>
      </c>
      <c r="C16" s="389">
        <v>0</v>
      </c>
      <c r="D16" s="307"/>
      <c r="E16" s="307">
        <f>C16*'Spot Rates'!$F$36</f>
        <v>0</v>
      </c>
      <c r="F16" s="307"/>
      <c r="G16" s="307">
        <f t="shared" si="7"/>
        <v>0</v>
      </c>
      <c r="H16" s="308">
        <f t="shared" si="8"/>
        <v>0</v>
      </c>
      <c r="I16" s="379"/>
      <c r="J16" s="310">
        <v>34829</v>
      </c>
      <c r="K16" s="309"/>
      <c r="L16" s="301">
        <f t="shared" si="2"/>
        <v>0.01</v>
      </c>
      <c r="M16" s="311"/>
      <c r="N16" s="302">
        <v>0</v>
      </c>
      <c r="O16" s="311"/>
      <c r="P16" s="302">
        <f t="shared" si="0"/>
        <v>0.01</v>
      </c>
      <c r="Q16" s="386"/>
      <c r="R16" s="311">
        <f t="shared" si="9"/>
        <v>0</v>
      </c>
      <c r="S16" s="308">
        <f t="shared" si="10"/>
        <v>0</v>
      </c>
      <c r="T16" s="381"/>
      <c r="U16" s="307">
        <f t="shared" si="11"/>
        <v>0</v>
      </c>
      <c r="V16" s="307">
        <f t="shared" si="12"/>
        <v>0</v>
      </c>
      <c r="W16" s="307">
        <f t="shared" si="13"/>
        <v>0</v>
      </c>
      <c r="X16" s="307">
        <f t="shared" si="14"/>
        <v>0</v>
      </c>
      <c r="Y16" s="307">
        <f t="shared" si="15"/>
        <v>0</v>
      </c>
      <c r="Z16" s="307">
        <f t="shared" si="16"/>
        <v>0</v>
      </c>
      <c r="AA16" s="307">
        <f t="shared" si="22"/>
        <v>0</v>
      </c>
      <c r="AB16" s="307">
        <f t="shared" si="17"/>
        <v>0</v>
      </c>
      <c r="AC16" s="307">
        <f t="shared" si="23"/>
        <v>0</v>
      </c>
      <c r="AD16" s="307">
        <f t="shared" si="18"/>
        <v>0</v>
      </c>
      <c r="AE16" s="308">
        <f t="shared" si="19"/>
        <v>0</v>
      </c>
      <c r="AF16" s="302">
        <f t="shared" si="4"/>
        <v>0.01</v>
      </c>
      <c r="AG16" s="303"/>
      <c r="AH16" s="312">
        <f t="shared" si="20"/>
        <v>0</v>
      </c>
      <c r="AJ16" s="307">
        <f t="shared" si="21"/>
        <v>0</v>
      </c>
      <c r="AM16" s="452">
        <f t="shared" si="1"/>
        <v>0.01</v>
      </c>
    </row>
    <row r="17" spans="1:39" x14ac:dyDescent="0.2">
      <c r="A17" s="300">
        <f t="shared" si="5"/>
        <v>36198</v>
      </c>
      <c r="C17" s="389">
        <f t="shared" si="6"/>
        <v>0</v>
      </c>
      <c r="D17" s="307"/>
      <c r="E17" s="307">
        <f>C17*'Spot Rates'!$F$36</f>
        <v>0</v>
      </c>
      <c r="F17" s="307"/>
      <c r="G17" s="307">
        <f t="shared" si="7"/>
        <v>0</v>
      </c>
      <c r="H17" s="308">
        <f t="shared" si="8"/>
        <v>0</v>
      </c>
      <c r="I17" s="379"/>
      <c r="J17" s="310">
        <v>34830</v>
      </c>
      <c r="K17" s="309"/>
      <c r="L17" s="301">
        <f t="shared" si="2"/>
        <v>0.01</v>
      </c>
      <c r="M17" s="311"/>
      <c r="N17" s="302">
        <v>0</v>
      </c>
      <c r="O17" s="311"/>
      <c r="P17" s="302">
        <f t="shared" si="0"/>
        <v>0.01</v>
      </c>
      <c r="Q17" s="386"/>
      <c r="R17" s="311">
        <f t="shared" si="9"/>
        <v>0</v>
      </c>
      <c r="S17" s="308">
        <f t="shared" si="10"/>
        <v>0</v>
      </c>
      <c r="T17" s="381"/>
      <c r="U17" s="307">
        <f t="shared" si="11"/>
        <v>0</v>
      </c>
      <c r="V17" s="307">
        <f t="shared" si="12"/>
        <v>0</v>
      </c>
      <c r="W17" s="307">
        <f t="shared" si="13"/>
        <v>0</v>
      </c>
      <c r="X17" s="307">
        <f t="shared" si="14"/>
        <v>0</v>
      </c>
      <c r="Y17" s="307">
        <f t="shared" si="15"/>
        <v>0</v>
      </c>
      <c r="Z17" s="307">
        <f t="shared" si="16"/>
        <v>0</v>
      </c>
      <c r="AA17" s="307">
        <f t="shared" si="22"/>
        <v>0</v>
      </c>
      <c r="AB17" s="307">
        <f t="shared" si="17"/>
        <v>0</v>
      </c>
      <c r="AC17" s="307">
        <f t="shared" si="23"/>
        <v>0</v>
      </c>
      <c r="AD17" s="307">
        <f t="shared" si="18"/>
        <v>0</v>
      </c>
      <c r="AE17" s="308">
        <f t="shared" si="19"/>
        <v>0</v>
      </c>
      <c r="AF17" s="302">
        <f t="shared" si="4"/>
        <v>0.01</v>
      </c>
      <c r="AG17" s="303"/>
      <c r="AH17" s="312">
        <f t="shared" si="20"/>
        <v>0</v>
      </c>
      <c r="AJ17" s="307">
        <f t="shared" si="21"/>
        <v>0</v>
      </c>
      <c r="AM17" s="452">
        <f t="shared" si="1"/>
        <v>0.01</v>
      </c>
    </row>
    <row r="18" spans="1:39" x14ac:dyDescent="0.2">
      <c r="A18" s="300">
        <f t="shared" si="5"/>
        <v>36199</v>
      </c>
      <c r="C18" s="389">
        <v>0</v>
      </c>
      <c r="D18" s="307"/>
      <c r="E18" s="307">
        <f>C18*'Spot Rates'!$F$36</f>
        <v>0</v>
      </c>
      <c r="F18" s="307"/>
      <c r="G18" s="307">
        <f t="shared" si="7"/>
        <v>0</v>
      </c>
      <c r="H18" s="308">
        <f t="shared" si="8"/>
        <v>0</v>
      </c>
      <c r="I18" s="379"/>
      <c r="J18" s="310">
        <v>34834</v>
      </c>
      <c r="K18" s="309"/>
      <c r="L18" s="301">
        <f t="shared" si="2"/>
        <v>0.01</v>
      </c>
      <c r="M18" s="311"/>
      <c r="N18" s="302">
        <v>0</v>
      </c>
      <c r="O18" s="311"/>
      <c r="P18" s="302">
        <f t="shared" si="0"/>
        <v>0.01</v>
      </c>
      <c r="Q18" s="386"/>
      <c r="R18" s="311">
        <f t="shared" si="9"/>
        <v>0</v>
      </c>
      <c r="S18" s="308">
        <f t="shared" si="10"/>
        <v>0</v>
      </c>
      <c r="T18" s="381"/>
      <c r="U18" s="307">
        <f t="shared" si="11"/>
        <v>0</v>
      </c>
      <c r="V18" s="307">
        <f t="shared" si="12"/>
        <v>0</v>
      </c>
      <c r="W18" s="307">
        <f t="shared" si="13"/>
        <v>0</v>
      </c>
      <c r="X18" s="307">
        <f t="shared" si="14"/>
        <v>0</v>
      </c>
      <c r="Y18" s="307">
        <f t="shared" si="15"/>
        <v>0</v>
      </c>
      <c r="Z18" s="307">
        <f t="shared" si="16"/>
        <v>0</v>
      </c>
      <c r="AA18" s="307">
        <f t="shared" si="22"/>
        <v>0</v>
      </c>
      <c r="AB18" s="307">
        <f t="shared" si="17"/>
        <v>0</v>
      </c>
      <c r="AC18" s="307">
        <f t="shared" si="23"/>
        <v>0</v>
      </c>
      <c r="AD18" s="307">
        <f t="shared" si="18"/>
        <v>0</v>
      </c>
      <c r="AE18" s="308">
        <f t="shared" si="19"/>
        <v>0</v>
      </c>
      <c r="AF18" s="302">
        <f t="shared" si="4"/>
        <v>0.01</v>
      </c>
      <c r="AG18" s="303"/>
      <c r="AH18" s="312">
        <f t="shared" si="20"/>
        <v>0</v>
      </c>
      <c r="AJ18" s="307">
        <f t="shared" si="21"/>
        <v>0</v>
      </c>
      <c r="AM18" s="452">
        <f t="shared" si="1"/>
        <v>0.01</v>
      </c>
    </row>
    <row r="19" spans="1:39" x14ac:dyDescent="0.2">
      <c r="A19" s="300">
        <f t="shared" si="5"/>
        <v>36200</v>
      </c>
      <c r="C19" s="389">
        <v>0</v>
      </c>
      <c r="D19" s="307"/>
      <c r="E19" s="307">
        <f>C19*'Spot Rates'!$F$36</f>
        <v>0</v>
      </c>
      <c r="F19" s="307"/>
      <c r="G19" s="307">
        <f t="shared" si="7"/>
        <v>0</v>
      </c>
      <c r="H19" s="308">
        <f t="shared" si="8"/>
        <v>0</v>
      </c>
      <c r="I19" s="379"/>
      <c r="J19" s="310">
        <v>34835</v>
      </c>
      <c r="K19" s="309"/>
      <c r="L19" s="301">
        <v>0.01</v>
      </c>
      <c r="M19" s="311"/>
      <c r="N19" s="302">
        <v>0</v>
      </c>
      <c r="O19" s="311"/>
      <c r="P19" s="302">
        <f t="shared" si="0"/>
        <v>0.01</v>
      </c>
      <c r="Q19" s="386"/>
      <c r="R19" s="311">
        <f t="shared" si="9"/>
        <v>0</v>
      </c>
      <c r="S19" s="308">
        <f t="shared" si="10"/>
        <v>0</v>
      </c>
      <c r="T19" s="381"/>
      <c r="U19" s="307">
        <f t="shared" si="11"/>
        <v>0</v>
      </c>
      <c r="V19" s="307">
        <f t="shared" si="12"/>
        <v>0</v>
      </c>
      <c r="W19" s="307">
        <f t="shared" si="13"/>
        <v>0</v>
      </c>
      <c r="X19" s="307">
        <f t="shared" si="14"/>
        <v>0</v>
      </c>
      <c r="Y19" s="307">
        <f t="shared" si="15"/>
        <v>0</v>
      </c>
      <c r="Z19" s="307">
        <f t="shared" si="16"/>
        <v>0</v>
      </c>
      <c r="AA19" s="307">
        <f t="shared" si="22"/>
        <v>0</v>
      </c>
      <c r="AB19" s="307">
        <f t="shared" si="17"/>
        <v>0</v>
      </c>
      <c r="AC19" s="307">
        <f t="shared" si="23"/>
        <v>0</v>
      </c>
      <c r="AD19" s="307">
        <f t="shared" si="18"/>
        <v>0</v>
      </c>
      <c r="AE19" s="308">
        <f t="shared" si="19"/>
        <v>0</v>
      </c>
      <c r="AF19" s="302">
        <f t="shared" si="4"/>
        <v>0.01</v>
      </c>
      <c r="AG19" s="303"/>
      <c r="AH19" s="312">
        <f t="shared" si="20"/>
        <v>0</v>
      </c>
      <c r="AJ19" s="307">
        <f t="shared" si="21"/>
        <v>0</v>
      </c>
      <c r="AM19" s="452">
        <f t="shared" si="1"/>
        <v>0.01</v>
      </c>
    </row>
    <row r="20" spans="1:39" x14ac:dyDescent="0.2">
      <c r="A20" s="300">
        <f t="shared" si="5"/>
        <v>36201</v>
      </c>
      <c r="C20" s="389">
        <v>0</v>
      </c>
      <c r="D20" s="307"/>
      <c r="E20" s="307">
        <f>C20*'Spot Rates'!$F$36</f>
        <v>0</v>
      </c>
      <c r="F20" s="307"/>
      <c r="G20" s="307">
        <f t="shared" si="7"/>
        <v>0</v>
      </c>
      <c r="H20" s="308">
        <f t="shared" si="8"/>
        <v>0</v>
      </c>
      <c r="I20" s="379"/>
      <c r="J20" s="310">
        <v>34836</v>
      </c>
      <c r="K20" s="309"/>
      <c r="L20" s="301">
        <f t="shared" ref="L20:L41" si="24">L19</f>
        <v>0.01</v>
      </c>
      <c r="M20" s="311"/>
      <c r="N20" s="302">
        <v>0</v>
      </c>
      <c r="O20" s="311"/>
      <c r="P20" s="302">
        <f t="shared" si="0"/>
        <v>0.01</v>
      </c>
      <c r="Q20" s="386"/>
      <c r="R20" s="311">
        <f t="shared" si="9"/>
        <v>0</v>
      </c>
      <c r="S20" s="308">
        <f t="shared" si="10"/>
        <v>0</v>
      </c>
      <c r="T20" s="381"/>
      <c r="U20" s="307">
        <f t="shared" si="11"/>
        <v>0</v>
      </c>
      <c r="V20" s="307">
        <f t="shared" si="12"/>
        <v>0</v>
      </c>
      <c r="W20" s="307">
        <f t="shared" si="13"/>
        <v>0</v>
      </c>
      <c r="X20" s="307">
        <f t="shared" si="14"/>
        <v>0</v>
      </c>
      <c r="Y20" s="307">
        <f t="shared" si="15"/>
        <v>0</v>
      </c>
      <c r="Z20" s="307">
        <f t="shared" si="16"/>
        <v>0</v>
      </c>
      <c r="AA20" s="307">
        <f t="shared" si="22"/>
        <v>0</v>
      </c>
      <c r="AB20" s="307">
        <f t="shared" si="17"/>
        <v>0</v>
      </c>
      <c r="AC20" s="307">
        <f t="shared" si="23"/>
        <v>0</v>
      </c>
      <c r="AD20" s="307">
        <f t="shared" si="18"/>
        <v>0</v>
      </c>
      <c r="AE20" s="308">
        <f t="shared" si="19"/>
        <v>0</v>
      </c>
      <c r="AF20" s="302">
        <f t="shared" si="4"/>
        <v>0.01</v>
      </c>
      <c r="AG20" s="303"/>
      <c r="AH20" s="312">
        <f t="shared" si="20"/>
        <v>0</v>
      </c>
      <c r="AJ20" s="307">
        <f t="shared" si="21"/>
        <v>0</v>
      </c>
      <c r="AM20" s="452">
        <f t="shared" si="1"/>
        <v>0.01</v>
      </c>
    </row>
    <row r="21" spans="1:39" x14ac:dyDescent="0.2">
      <c r="A21" s="300">
        <f t="shared" si="5"/>
        <v>36202</v>
      </c>
      <c r="C21" s="389">
        <v>0</v>
      </c>
      <c r="D21" s="307"/>
      <c r="E21" s="307">
        <f>C21*'Spot Rates'!$F$36</f>
        <v>0</v>
      </c>
      <c r="F21" s="307"/>
      <c r="G21" s="307">
        <f t="shared" si="7"/>
        <v>0</v>
      </c>
      <c r="H21" s="308">
        <f t="shared" si="8"/>
        <v>0</v>
      </c>
      <c r="I21" s="379"/>
      <c r="J21" s="310">
        <v>34837</v>
      </c>
      <c r="K21" s="309"/>
      <c r="L21" s="301">
        <f t="shared" si="24"/>
        <v>0.01</v>
      </c>
      <c r="M21" s="311"/>
      <c r="N21" s="302">
        <v>0</v>
      </c>
      <c r="O21" s="311"/>
      <c r="P21" s="302">
        <f t="shared" si="0"/>
        <v>0.01</v>
      </c>
      <c r="Q21" s="386"/>
      <c r="R21" s="311">
        <f t="shared" si="9"/>
        <v>0</v>
      </c>
      <c r="S21" s="308">
        <f t="shared" si="10"/>
        <v>0</v>
      </c>
      <c r="T21" s="381"/>
      <c r="U21" s="307">
        <f t="shared" si="11"/>
        <v>0</v>
      </c>
      <c r="V21" s="307">
        <f t="shared" si="12"/>
        <v>0</v>
      </c>
      <c r="W21" s="307">
        <f t="shared" si="13"/>
        <v>0</v>
      </c>
      <c r="X21" s="307">
        <f t="shared" si="14"/>
        <v>0</v>
      </c>
      <c r="Y21" s="307">
        <f t="shared" si="15"/>
        <v>0</v>
      </c>
      <c r="Z21" s="307">
        <f t="shared" si="16"/>
        <v>0</v>
      </c>
      <c r="AA21" s="307">
        <f t="shared" si="22"/>
        <v>0</v>
      </c>
      <c r="AB21" s="307">
        <f t="shared" si="17"/>
        <v>0</v>
      </c>
      <c r="AC21" s="307">
        <f t="shared" si="23"/>
        <v>0</v>
      </c>
      <c r="AD21" s="307">
        <f t="shared" si="18"/>
        <v>0</v>
      </c>
      <c r="AE21" s="308">
        <f t="shared" si="19"/>
        <v>0</v>
      </c>
      <c r="AF21" s="302">
        <f t="shared" si="4"/>
        <v>0.01</v>
      </c>
      <c r="AG21" s="303"/>
      <c r="AH21" s="312">
        <f t="shared" si="20"/>
        <v>0</v>
      </c>
      <c r="AJ21" s="307">
        <f t="shared" si="21"/>
        <v>0</v>
      </c>
      <c r="AM21" s="452">
        <f t="shared" si="1"/>
        <v>0.01</v>
      </c>
    </row>
    <row r="22" spans="1:39" x14ac:dyDescent="0.2">
      <c r="A22" s="300">
        <f t="shared" si="5"/>
        <v>36203</v>
      </c>
      <c r="C22" s="389">
        <v>0</v>
      </c>
      <c r="D22" s="307"/>
      <c r="E22" s="307">
        <f>C22*'Spot Rates'!$F$36</f>
        <v>0</v>
      </c>
      <c r="F22" s="307"/>
      <c r="G22" s="307">
        <f t="shared" si="7"/>
        <v>0</v>
      </c>
      <c r="H22" s="308">
        <f t="shared" si="8"/>
        <v>0</v>
      </c>
      <c r="I22" s="379"/>
      <c r="J22" s="310">
        <v>34838</v>
      </c>
      <c r="K22" s="309"/>
      <c r="L22" s="301">
        <f t="shared" si="24"/>
        <v>0.01</v>
      </c>
      <c r="M22" s="311"/>
      <c r="N22" s="302">
        <v>0</v>
      </c>
      <c r="O22" s="311"/>
      <c r="P22" s="302">
        <f t="shared" si="0"/>
        <v>0.01</v>
      </c>
      <c r="Q22" s="386"/>
      <c r="R22" s="311">
        <f t="shared" si="9"/>
        <v>0</v>
      </c>
      <c r="S22" s="308">
        <f t="shared" si="10"/>
        <v>0</v>
      </c>
      <c r="T22" s="381"/>
      <c r="U22" s="307">
        <f t="shared" si="11"/>
        <v>0</v>
      </c>
      <c r="V22" s="307">
        <f t="shared" si="12"/>
        <v>0</v>
      </c>
      <c r="W22" s="307">
        <f t="shared" si="13"/>
        <v>0</v>
      </c>
      <c r="X22" s="307">
        <f t="shared" si="14"/>
        <v>0</v>
      </c>
      <c r="Y22" s="307">
        <f t="shared" si="15"/>
        <v>0</v>
      </c>
      <c r="Z22" s="307">
        <f t="shared" si="16"/>
        <v>0</v>
      </c>
      <c r="AA22" s="307">
        <f t="shared" si="22"/>
        <v>0</v>
      </c>
      <c r="AB22" s="307">
        <f t="shared" si="17"/>
        <v>0</v>
      </c>
      <c r="AC22" s="307">
        <f t="shared" si="23"/>
        <v>0</v>
      </c>
      <c r="AD22" s="307">
        <f t="shared" si="18"/>
        <v>0</v>
      </c>
      <c r="AE22" s="308">
        <f t="shared" si="19"/>
        <v>0</v>
      </c>
      <c r="AF22" s="302">
        <f t="shared" si="4"/>
        <v>0.01</v>
      </c>
      <c r="AG22" s="303"/>
      <c r="AH22" s="312">
        <f t="shared" si="20"/>
        <v>0</v>
      </c>
      <c r="AJ22" s="307">
        <f t="shared" si="21"/>
        <v>0</v>
      </c>
      <c r="AM22" s="452">
        <f t="shared" si="1"/>
        <v>0.01</v>
      </c>
    </row>
    <row r="23" spans="1:39" x14ac:dyDescent="0.2">
      <c r="A23" s="300">
        <f t="shared" si="5"/>
        <v>36204</v>
      </c>
      <c r="C23" s="389">
        <f t="shared" si="6"/>
        <v>0</v>
      </c>
      <c r="D23" s="307"/>
      <c r="E23" s="307">
        <f>C23*'Spot Rates'!$F$36</f>
        <v>0</v>
      </c>
      <c r="F23" s="307"/>
      <c r="G23" s="307">
        <f t="shared" si="7"/>
        <v>0</v>
      </c>
      <c r="H23" s="308">
        <f t="shared" si="8"/>
        <v>0</v>
      </c>
      <c r="I23" s="379"/>
      <c r="J23" s="310">
        <v>34841</v>
      </c>
      <c r="K23" s="309"/>
      <c r="L23" s="301">
        <f t="shared" si="24"/>
        <v>0.01</v>
      </c>
      <c r="M23" s="311"/>
      <c r="N23" s="302">
        <v>0</v>
      </c>
      <c r="O23" s="311"/>
      <c r="P23" s="302">
        <f t="shared" si="0"/>
        <v>0.01</v>
      </c>
      <c r="Q23" s="386"/>
      <c r="R23" s="311">
        <f t="shared" si="9"/>
        <v>0</v>
      </c>
      <c r="S23" s="308">
        <f t="shared" si="10"/>
        <v>0</v>
      </c>
      <c r="T23" s="381"/>
      <c r="U23" s="307">
        <f t="shared" si="11"/>
        <v>0</v>
      </c>
      <c r="V23" s="307">
        <f t="shared" si="12"/>
        <v>0</v>
      </c>
      <c r="W23" s="307">
        <f t="shared" si="13"/>
        <v>0</v>
      </c>
      <c r="X23" s="307">
        <f t="shared" si="14"/>
        <v>0</v>
      </c>
      <c r="Y23" s="307">
        <f t="shared" si="15"/>
        <v>0</v>
      </c>
      <c r="Z23" s="307">
        <f t="shared" si="16"/>
        <v>0</v>
      </c>
      <c r="AA23" s="307">
        <f t="shared" si="22"/>
        <v>0</v>
      </c>
      <c r="AB23" s="307">
        <f t="shared" si="17"/>
        <v>0</v>
      </c>
      <c r="AC23" s="307">
        <f t="shared" si="23"/>
        <v>0</v>
      </c>
      <c r="AD23" s="307">
        <f t="shared" si="18"/>
        <v>0</v>
      </c>
      <c r="AE23" s="308">
        <f t="shared" si="19"/>
        <v>0</v>
      </c>
      <c r="AF23" s="302">
        <f t="shared" si="4"/>
        <v>0.01</v>
      </c>
      <c r="AG23" s="303"/>
      <c r="AH23" s="312">
        <f t="shared" si="20"/>
        <v>0</v>
      </c>
      <c r="AJ23" s="307">
        <f t="shared" si="21"/>
        <v>0</v>
      </c>
      <c r="AM23" s="452">
        <f t="shared" si="1"/>
        <v>0.01</v>
      </c>
    </row>
    <row r="24" spans="1:39" x14ac:dyDescent="0.2">
      <c r="A24" s="300">
        <f t="shared" si="5"/>
        <v>36205</v>
      </c>
      <c r="C24" s="389">
        <f t="shared" si="6"/>
        <v>0</v>
      </c>
      <c r="D24" s="307"/>
      <c r="E24" s="307">
        <f>C24*'Spot Rates'!$F$36</f>
        <v>0</v>
      </c>
      <c r="F24" s="307"/>
      <c r="G24" s="307">
        <f t="shared" si="7"/>
        <v>0</v>
      </c>
      <c r="H24" s="308">
        <f t="shared" si="8"/>
        <v>0</v>
      </c>
      <c r="I24" s="379"/>
      <c r="J24" s="310">
        <v>34842</v>
      </c>
      <c r="K24" s="309"/>
      <c r="L24" s="301">
        <f t="shared" si="24"/>
        <v>0.01</v>
      </c>
      <c r="M24" s="311"/>
      <c r="N24" s="302">
        <v>0</v>
      </c>
      <c r="O24" s="311"/>
      <c r="P24" s="302">
        <f t="shared" ref="P24:P40" si="25">L24+N24</f>
        <v>0.01</v>
      </c>
      <c r="Q24" s="386"/>
      <c r="R24" s="311">
        <f t="shared" si="9"/>
        <v>0</v>
      </c>
      <c r="S24" s="308">
        <f t="shared" si="10"/>
        <v>0</v>
      </c>
      <c r="T24" s="381"/>
      <c r="U24" s="307">
        <f t="shared" si="11"/>
        <v>0</v>
      </c>
      <c r="V24" s="307">
        <f t="shared" si="12"/>
        <v>0</v>
      </c>
      <c r="W24" s="307">
        <f t="shared" si="13"/>
        <v>0</v>
      </c>
      <c r="X24" s="307">
        <f t="shared" si="14"/>
        <v>0</v>
      </c>
      <c r="Y24" s="307">
        <f t="shared" si="15"/>
        <v>0</v>
      </c>
      <c r="Z24" s="307">
        <f t="shared" si="16"/>
        <v>0</v>
      </c>
      <c r="AA24" s="307">
        <f t="shared" si="22"/>
        <v>0</v>
      </c>
      <c r="AB24" s="307">
        <f t="shared" si="17"/>
        <v>0</v>
      </c>
      <c r="AC24" s="307">
        <f t="shared" si="23"/>
        <v>0</v>
      </c>
      <c r="AD24" s="307">
        <f t="shared" si="18"/>
        <v>0</v>
      </c>
      <c r="AE24" s="308">
        <f t="shared" si="19"/>
        <v>0</v>
      </c>
      <c r="AF24" s="302">
        <f t="shared" si="4"/>
        <v>0.01</v>
      </c>
      <c r="AG24" s="303"/>
      <c r="AH24" s="312">
        <f t="shared" si="20"/>
        <v>0</v>
      </c>
      <c r="AJ24" s="307">
        <f t="shared" si="21"/>
        <v>0</v>
      </c>
      <c r="AM24" s="452">
        <f t="shared" ref="AM24:AM39" si="26">+AJ24+AF24</f>
        <v>0.01</v>
      </c>
    </row>
    <row r="25" spans="1:39" x14ac:dyDescent="0.2">
      <c r="A25" s="300">
        <f t="shared" si="5"/>
        <v>36206</v>
      </c>
      <c r="C25" s="389">
        <f t="shared" si="6"/>
        <v>0</v>
      </c>
      <c r="D25" s="307"/>
      <c r="E25" s="307">
        <f>C25*'Spot Rates'!$F$36</f>
        <v>0</v>
      </c>
      <c r="F25" s="307"/>
      <c r="G25" s="307">
        <f t="shared" si="7"/>
        <v>0</v>
      </c>
      <c r="H25" s="308">
        <f t="shared" si="8"/>
        <v>0</v>
      </c>
      <c r="I25" s="379"/>
      <c r="J25" s="310">
        <v>34843</v>
      </c>
      <c r="K25" s="309"/>
      <c r="L25" s="301">
        <f t="shared" si="24"/>
        <v>0.01</v>
      </c>
      <c r="M25" s="311"/>
      <c r="N25" s="302">
        <v>0</v>
      </c>
      <c r="O25" s="311"/>
      <c r="P25" s="302">
        <f t="shared" si="25"/>
        <v>0.01</v>
      </c>
      <c r="Q25" s="386"/>
      <c r="R25" s="311">
        <f t="shared" si="9"/>
        <v>0</v>
      </c>
      <c r="S25" s="308">
        <f t="shared" si="10"/>
        <v>0</v>
      </c>
      <c r="T25" s="381"/>
      <c r="U25" s="307">
        <f t="shared" si="11"/>
        <v>0</v>
      </c>
      <c r="V25" s="307">
        <f t="shared" si="12"/>
        <v>0</v>
      </c>
      <c r="W25" s="307">
        <f t="shared" si="12"/>
        <v>0</v>
      </c>
      <c r="X25" s="307">
        <f t="shared" si="14"/>
        <v>0</v>
      </c>
      <c r="Y25" s="307">
        <f t="shared" si="15"/>
        <v>0</v>
      </c>
      <c r="Z25" s="307">
        <f t="shared" si="16"/>
        <v>0</v>
      </c>
      <c r="AA25" s="307">
        <f t="shared" si="22"/>
        <v>0</v>
      </c>
      <c r="AB25" s="307">
        <f t="shared" si="17"/>
        <v>0</v>
      </c>
      <c r="AC25" s="307">
        <f t="shared" si="23"/>
        <v>0</v>
      </c>
      <c r="AD25" s="307">
        <f t="shared" si="18"/>
        <v>0</v>
      </c>
      <c r="AE25" s="308">
        <f t="shared" si="19"/>
        <v>0</v>
      </c>
      <c r="AF25" s="302">
        <f t="shared" ref="AF25:AF40" si="27">E25+L25+AC25</f>
        <v>0.01</v>
      </c>
      <c r="AG25" s="303"/>
      <c r="AH25" s="312">
        <f t="shared" si="20"/>
        <v>0</v>
      </c>
      <c r="AJ25" s="307">
        <f t="shared" si="21"/>
        <v>0</v>
      </c>
      <c r="AM25" s="452">
        <f t="shared" si="26"/>
        <v>0.01</v>
      </c>
    </row>
    <row r="26" spans="1:39" x14ac:dyDescent="0.2">
      <c r="A26" s="300">
        <f t="shared" ref="A26:A41" si="28">A25+1</f>
        <v>36207</v>
      </c>
      <c r="C26" s="389">
        <f t="shared" si="6"/>
        <v>0</v>
      </c>
      <c r="D26" s="307"/>
      <c r="E26" s="307">
        <f>C26*'Spot Rates'!$F$36</f>
        <v>0</v>
      </c>
      <c r="F26" s="307"/>
      <c r="G26" s="307">
        <f t="shared" ref="G26:G41" si="29">E26-E25</f>
        <v>0</v>
      </c>
      <c r="H26" s="308">
        <f t="shared" ref="H26:H41" si="30">IF(G26=-C25,G26*0,G26)</f>
        <v>0</v>
      </c>
      <c r="I26" s="379"/>
      <c r="J26" s="310">
        <v>34844</v>
      </c>
      <c r="K26" s="309"/>
      <c r="L26" s="301">
        <f t="shared" si="24"/>
        <v>0.01</v>
      </c>
      <c r="M26" s="311"/>
      <c r="N26" s="302">
        <v>0</v>
      </c>
      <c r="O26" s="311"/>
      <c r="P26" s="302">
        <f t="shared" si="25"/>
        <v>0.01</v>
      </c>
      <c r="Q26" s="386"/>
      <c r="R26" s="311">
        <f t="shared" ref="R26:R41" si="31">P26-P25</f>
        <v>0</v>
      </c>
      <c r="S26" s="308">
        <f t="shared" ref="S26:S41" si="32">IF(R26=-P25,R26*0,R26)</f>
        <v>0</v>
      </c>
      <c r="T26" s="381"/>
      <c r="U26" s="307">
        <f t="shared" si="11"/>
        <v>0</v>
      </c>
      <c r="V26" s="307">
        <f t="shared" si="12"/>
        <v>0</v>
      </c>
      <c r="W26" s="307">
        <f t="shared" si="12"/>
        <v>0</v>
      </c>
      <c r="X26" s="307">
        <f t="shared" si="14"/>
        <v>0</v>
      </c>
      <c r="Y26" s="307">
        <f t="shared" si="15"/>
        <v>0</v>
      </c>
      <c r="Z26" s="307">
        <f t="shared" si="16"/>
        <v>0</v>
      </c>
      <c r="AA26" s="307">
        <f t="shared" si="22"/>
        <v>0</v>
      </c>
      <c r="AB26" s="307">
        <f t="shared" si="17"/>
        <v>0</v>
      </c>
      <c r="AC26" s="307">
        <f t="shared" si="23"/>
        <v>0</v>
      </c>
      <c r="AD26" s="307">
        <f t="shared" ref="AD26:AD41" si="33">AC26-AC25</f>
        <v>0</v>
      </c>
      <c r="AE26" s="308">
        <f t="shared" ref="AE26:AE41" si="34">IF(AD26=-AC25,AD26*0,AD26)</f>
        <v>0</v>
      </c>
      <c r="AF26" s="302">
        <f t="shared" si="27"/>
        <v>0.01</v>
      </c>
      <c r="AG26" s="303"/>
      <c r="AH26" s="312">
        <f t="shared" ref="AH26:AH41" si="35">H26+S26+AE26</f>
        <v>0</v>
      </c>
      <c r="AJ26" s="307">
        <f t="shared" si="21"/>
        <v>0</v>
      </c>
      <c r="AM26" s="452">
        <f t="shared" si="26"/>
        <v>0.01</v>
      </c>
    </row>
    <row r="27" spans="1:39" x14ac:dyDescent="0.2">
      <c r="A27" s="300">
        <f t="shared" si="28"/>
        <v>36208</v>
      </c>
      <c r="C27" s="389">
        <f t="shared" si="6"/>
        <v>0</v>
      </c>
      <c r="D27" s="307"/>
      <c r="E27" s="307">
        <f>C27*'Spot Rates'!$F$36</f>
        <v>0</v>
      </c>
      <c r="F27" s="307"/>
      <c r="G27" s="307">
        <f t="shared" si="29"/>
        <v>0</v>
      </c>
      <c r="H27" s="308">
        <f t="shared" si="30"/>
        <v>0</v>
      </c>
      <c r="I27" s="379"/>
      <c r="J27" s="310">
        <v>34845</v>
      </c>
      <c r="K27" s="309"/>
      <c r="L27" s="301">
        <f t="shared" si="24"/>
        <v>0.01</v>
      </c>
      <c r="M27" s="311"/>
      <c r="N27" s="302">
        <v>0</v>
      </c>
      <c r="O27" s="311"/>
      <c r="P27" s="302">
        <f t="shared" si="25"/>
        <v>0.01</v>
      </c>
      <c r="Q27" s="386"/>
      <c r="R27" s="311">
        <f t="shared" si="31"/>
        <v>0</v>
      </c>
      <c r="S27" s="308">
        <f t="shared" si="32"/>
        <v>0</v>
      </c>
      <c r="T27" s="381"/>
      <c r="U27" s="307">
        <f t="shared" si="11"/>
        <v>0</v>
      </c>
      <c r="V27" s="307">
        <f t="shared" si="12"/>
        <v>0</v>
      </c>
      <c r="W27" s="307">
        <f t="shared" si="12"/>
        <v>0</v>
      </c>
      <c r="X27" s="307">
        <f t="shared" si="14"/>
        <v>0</v>
      </c>
      <c r="Y27" s="307">
        <f t="shared" si="15"/>
        <v>0</v>
      </c>
      <c r="Z27" s="307">
        <f t="shared" si="16"/>
        <v>0</v>
      </c>
      <c r="AA27" s="307">
        <f t="shared" si="22"/>
        <v>0</v>
      </c>
      <c r="AB27" s="307">
        <f t="shared" si="17"/>
        <v>0</v>
      </c>
      <c r="AC27" s="307">
        <f t="shared" si="23"/>
        <v>0</v>
      </c>
      <c r="AD27" s="307">
        <f t="shared" si="33"/>
        <v>0</v>
      </c>
      <c r="AE27" s="308">
        <f t="shared" si="34"/>
        <v>0</v>
      </c>
      <c r="AF27" s="302">
        <f t="shared" si="27"/>
        <v>0.01</v>
      </c>
      <c r="AG27" s="303"/>
      <c r="AH27" s="312">
        <f t="shared" si="35"/>
        <v>0</v>
      </c>
      <c r="AJ27" s="307">
        <f t="shared" si="21"/>
        <v>0</v>
      </c>
      <c r="AM27" s="452">
        <f t="shared" si="26"/>
        <v>0.01</v>
      </c>
    </row>
    <row r="28" spans="1:39" x14ac:dyDescent="0.2">
      <c r="A28" s="300">
        <f t="shared" si="28"/>
        <v>36209</v>
      </c>
      <c r="C28" s="389">
        <f t="shared" si="6"/>
        <v>0</v>
      </c>
      <c r="D28" s="307"/>
      <c r="E28" s="307">
        <f>C28*'Spot Rates'!$F$36</f>
        <v>0</v>
      </c>
      <c r="F28" s="307"/>
      <c r="G28" s="307">
        <f t="shared" si="29"/>
        <v>0</v>
      </c>
      <c r="H28" s="308">
        <f t="shared" si="30"/>
        <v>0</v>
      </c>
      <c r="I28" s="379"/>
      <c r="J28" s="310">
        <v>34848</v>
      </c>
      <c r="K28" s="309"/>
      <c r="L28" s="301">
        <f t="shared" si="24"/>
        <v>0.01</v>
      </c>
      <c r="M28" s="311"/>
      <c r="N28" s="302">
        <v>0</v>
      </c>
      <c r="O28" s="311"/>
      <c r="P28" s="302">
        <f t="shared" si="25"/>
        <v>0.01</v>
      </c>
      <c r="Q28" s="386"/>
      <c r="R28" s="311">
        <f t="shared" si="31"/>
        <v>0</v>
      </c>
      <c r="S28" s="308">
        <f t="shared" si="32"/>
        <v>0</v>
      </c>
      <c r="T28" s="381"/>
      <c r="U28" s="307">
        <f t="shared" si="11"/>
        <v>0</v>
      </c>
      <c r="V28" s="307">
        <f t="shared" si="12"/>
        <v>0</v>
      </c>
      <c r="W28" s="307">
        <f t="shared" si="12"/>
        <v>0</v>
      </c>
      <c r="X28" s="307">
        <f t="shared" si="14"/>
        <v>0</v>
      </c>
      <c r="Y28" s="307">
        <f t="shared" si="15"/>
        <v>0</v>
      </c>
      <c r="Z28" s="307">
        <f t="shared" si="16"/>
        <v>0</v>
      </c>
      <c r="AA28" s="307">
        <f t="shared" si="22"/>
        <v>0</v>
      </c>
      <c r="AB28" s="307">
        <f t="shared" si="17"/>
        <v>0</v>
      </c>
      <c r="AC28" s="307">
        <f t="shared" si="23"/>
        <v>0</v>
      </c>
      <c r="AD28" s="307">
        <f t="shared" si="33"/>
        <v>0</v>
      </c>
      <c r="AE28" s="308">
        <f t="shared" si="34"/>
        <v>0</v>
      </c>
      <c r="AF28" s="302">
        <f t="shared" si="27"/>
        <v>0.01</v>
      </c>
      <c r="AG28" s="303"/>
      <c r="AH28" s="312">
        <f t="shared" si="35"/>
        <v>0</v>
      </c>
      <c r="AJ28" s="307">
        <f t="shared" si="21"/>
        <v>0</v>
      </c>
      <c r="AM28" s="452">
        <f t="shared" si="26"/>
        <v>0.01</v>
      </c>
    </row>
    <row r="29" spans="1:39" x14ac:dyDescent="0.2">
      <c r="A29" s="300">
        <f t="shared" si="28"/>
        <v>36210</v>
      </c>
      <c r="C29" s="389">
        <f t="shared" si="6"/>
        <v>0</v>
      </c>
      <c r="D29" s="307"/>
      <c r="E29" s="307">
        <f>C29*'Spot Rates'!$F$36</f>
        <v>0</v>
      </c>
      <c r="F29" s="307"/>
      <c r="G29" s="307">
        <f t="shared" si="29"/>
        <v>0</v>
      </c>
      <c r="H29" s="308">
        <f t="shared" si="30"/>
        <v>0</v>
      </c>
      <c r="I29" s="379"/>
      <c r="J29" s="310">
        <v>34849</v>
      </c>
      <c r="K29" s="309"/>
      <c r="L29" s="301">
        <f t="shared" si="24"/>
        <v>0.01</v>
      </c>
      <c r="M29" s="311"/>
      <c r="N29" s="302">
        <v>0</v>
      </c>
      <c r="O29" s="311"/>
      <c r="P29" s="302">
        <f t="shared" si="25"/>
        <v>0.01</v>
      </c>
      <c r="Q29" s="386"/>
      <c r="R29" s="311">
        <f t="shared" si="31"/>
        <v>0</v>
      </c>
      <c r="S29" s="308">
        <f t="shared" si="32"/>
        <v>0</v>
      </c>
      <c r="T29" s="381"/>
      <c r="U29" s="307">
        <f t="shared" si="11"/>
        <v>0</v>
      </c>
      <c r="V29" s="307">
        <f t="shared" si="12"/>
        <v>0</v>
      </c>
      <c r="W29" s="307">
        <f t="shared" si="12"/>
        <v>0</v>
      </c>
      <c r="X29" s="307">
        <f t="shared" si="14"/>
        <v>0</v>
      </c>
      <c r="Y29" s="307">
        <f t="shared" si="15"/>
        <v>0</v>
      </c>
      <c r="Z29" s="307">
        <f t="shared" si="16"/>
        <v>0</v>
      </c>
      <c r="AA29" s="307">
        <f t="shared" si="22"/>
        <v>0</v>
      </c>
      <c r="AB29" s="307">
        <f t="shared" si="17"/>
        <v>0</v>
      </c>
      <c r="AC29" s="307">
        <f t="shared" ref="AC29:AC41" si="36">SUM(U29:AB29)</f>
        <v>0</v>
      </c>
      <c r="AD29" s="307">
        <f t="shared" si="33"/>
        <v>0</v>
      </c>
      <c r="AE29" s="308">
        <f t="shared" si="34"/>
        <v>0</v>
      </c>
      <c r="AF29" s="302">
        <f t="shared" si="27"/>
        <v>0.01</v>
      </c>
      <c r="AG29" s="303"/>
      <c r="AH29" s="312">
        <f t="shared" si="35"/>
        <v>0</v>
      </c>
      <c r="AJ29" s="307">
        <f t="shared" si="21"/>
        <v>0</v>
      </c>
      <c r="AM29" s="452">
        <f t="shared" si="26"/>
        <v>0.01</v>
      </c>
    </row>
    <row r="30" spans="1:39" x14ac:dyDescent="0.2">
      <c r="A30" s="300">
        <f t="shared" si="28"/>
        <v>36211</v>
      </c>
      <c r="C30" s="389">
        <f t="shared" si="6"/>
        <v>0</v>
      </c>
      <c r="D30" s="307"/>
      <c r="E30" s="307">
        <f>C30*'Spot Rates'!$F$36</f>
        <v>0</v>
      </c>
      <c r="F30" s="307"/>
      <c r="G30" s="307">
        <f t="shared" si="29"/>
        <v>0</v>
      </c>
      <c r="H30" s="308">
        <f t="shared" si="30"/>
        <v>0</v>
      </c>
      <c r="I30" s="379"/>
      <c r="J30" s="310">
        <v>34850</v>
      </c>
      <c r="K30" s="309"/>
      <c r="L30" s="301">
        <f t="shared" si="24"/>
        <v>0.01</v>
      </c>
      <c r="M30" s="311"/>
      <c r="N30" s="302">
        <v>0</v>
      </c>
      <c r="O30" s="311"/>
      <c r="P30" s="302">
        <f t="shared" si="25"/>
        <v>0.01</v>
      </c>
      <c r="Q30" s="386"/>
      <c r="R30" s="311">
        <f t="shared" si="31"/>
        <v>0</v>
      </c>
      <c r="S30" s="308">
        <f t="shared" si="32"/>
        <v>0</v>
      </c>
      <c r="T30" s="381"/>
      <c r="U30" s="307">
        <f t="shared" si="11"/>
        <v>0</v>
      </c>
      <c r="V30" s="307">
        <f t="shared" si="12"/>
        <v>0</v>
      </c>
      <c r="W30" s="307">
        <f t="shared" si="12"/>
        <v>0</v>
      </c>
      <c r="X30" s="307">
        <f t="shared" si="14"/>
        <v>0</v>
      </c>
      <c r="Y30" s="307">
        <f t="shared" si="15"/>
        <v>0</v>
      </c>
      <c r="Z30" s="307">
        <f t="shared" si="16"/>
        <v>0</v>
      </c>
      <c r="AA30" s="307">
        <f t="shared" si="22"/>
        <v>0</v>
      </c>
      <c r="AB30" s="307">
        <f t="shared" si="17"/>
        <v>0</v>
      </c>
      <c r="AC30" s="307">
        <f t="shared" si="36"/>
        <v>0</v>
      </c>
      <c r="AD30" s="307">
        <f t="shared" si="33"/>
        <v>0</v>
      </c>
      <c r="AE30" s="308">
        <f t="shared" si="34"/>
        <v>0</v>
      </c>
      <c r="AF30" s="302">
        <f t="shared" si="27"/>
        <v>0.01</v>
      </c>
      <c r="AG30" s="303"/>
      <c r="AH30" s="312">
        <f t="shared" si="35"/>
        <v>0</v>
      </c>
      <c r="AJ30" s="307">
        <f t="shared" si="21"/>
        <v>0</v>
      </c>
      <c r="AM30" s="452">
        <f t="shared" si="26"/>
        <v>0.01</v>
      </c>
    </row>
    <row r="31" spans="1:39" x14ac:dyDescent="0.2">
      <c r="A31" s="300">
        <f t="shared" si="28"/>
        <v>36212</v>
      </c>
      <c r="C31" s="389">
        <f t="shared" si="6"/>
        <v>0</v>
      </c>
      <c r="D31" s="307"/>
      <c r="E31" s="307">
        <f>C31*'Spot Rates'!$F$36</f>
        <v>0</v>
      </c>
      <c r="F31" s="307"/>
      <c r="G31" s="307">
        <f t="shared" si="29"/>
        <v>0</v>
      </c>
      <c r="H31" s="308">
        <f t="shared" si="30"/>
        <v>0</v>
      </c>
      <c r="I31" s="379"/>
      <c r="J31" s="310">
        <v>34850</v>
      </c>
      <c r="K31" s="309"/>
      <c r="L31" s="301">
        <f t="shared" si="24"/>
        <v>0.01</v>
      </c>
      <c r="M31" s="311"/>
      <c r="N31" s="302">
        <v>0</v>
      </c>
      <c r="O31" s="311"/>
      <c r="P31" s="302">
        <f t="shared" si="25"/>
        <v>0.01</v>
      </c>
      <c r="Q31" s="386"/>
      <c r="R31" s="311">
        <f t="shared" si="31"/>
        <v>0</v>
      </c>
      <c r="S31" s="308">
        <f t="shared" si="32"/>
        <v>0</v>
      </c>
      <c r="T31" s="381"/>
      <c r="U31" s="307">
        <f t="shared" si="11"/>
        <v>0</v>
      </c>
      <c r="V31" s="307">
        <f t="shared" si="12"/>
        <v>0</v>
      </c>
      <c r="W31" s="307">
        <f t="shared" si="12"/>
        <v>0</v>
      </c>
      <c r="X31" s="307">
        <f t="shared" si="14"/>
        <v>0</v>
      </c>
      <c r="Y31" s="307">
        <f t="shared" si="15"/>
        <v>0</v>
      </c>
      <c r="Z31" s="307">
        <f t="shared" si="16"/>
        <v>0</v>
      </c>
      <c r="AA31" s="307">
        <f t="shared" si="22"/>
        <v>0</v>
      </c>
      <c r="AB31" s="307">
        <f t="shared" si="17"/>
        <v>0</v>
      </c>
      <c r="AC31" s="307">
        <f t="shared" si="36"/>
        <v>0</v>
      </c>
      <c r="AD31" s="307">
        <f t="shared" si="33"/>
        <v>0</v>
      </c>
      <c r="AE31" s="308">
        <f t="shared" si="34"/>
        <v>0</v>
      </c>
      <c r="AF31" s="302">
        <f t="shared" si="27"/>
        <v>0.01</v>
      </c>
      <c r="AG31" s="303"/>
      <c r="AH31" s="312">
        <f t="shared" si="35"/>
        <v>0</v>
      </c>
      <c r="AJ31" s="307">
        <f t="shared" si="21"/>
        <v>0</v>
      </c>
      <c r="AM31" s="452">
        <f t="shared" si="26"/>
        <v>0.01</v>
      </c>
    </row>
    <row r="32" spans="1:39" x14ac:dyDescent="0.2">
      <c r="A32" s="300">
        <f t="shared" si="28"/>
        <v>36213</v>
      </c>
      <c r="C32" s="389">
        <f t="shared" si="6"/>
        <v>0</v>
      </c>
      <c r="D32" s="307"/>
      <c r="E32" s="307">
        <f>C32*'Spot Rates'!$F$36</f>
        <v>0</v>
      </c>
      <c r="F32" s="307"/>
      <c r="G32" s="307">
        <f t="shared" si="29"/>
        <v>0</v>
      </c>
      <c r="H32" s="308">
        <f t="shared" si="30"/>
        <v>0</v>
      </c>
      <c r="I32" s="379"/>
      <c r="J32" s="310">
        <v>34850</v>
      </c>
      <c r="K32" s="309"/>
      <c r="L32" s="301">
        <f t="shared" si="24"/>
        <v>0.01</v>
      </c>
      <c r="M32" s="311"/>
      <c r="N32" s="302">
        <v>0</v>
      </c>
      <c r="O32" s="311"/>
      <c r="P32" s="302">
        <f t="shared" si="25"/>
        <v>0.01</v>
      </c>
      <c r="Q32" s="386"/>
      <c r="R32" s="311">
        <f t="shared" si="31"/>
        <v>0</v>
      </c>
      <c r="S32" s="308">
        <f t="shared" si="32"/>
        <v>0</v>
      </c>
      <c r="T32" s="381"/>
      <c r="U32" s="307">
        <f t="shared" si="11"/>
        <v>0</v>
      </c>
      <c r="V32" s="307">
        <f t="shared" si="12"/>
        <v>0</v>
      </c>
      <c r="W32" s="307">
        <f t="shared" si="12"/>
        <v>0</v>
      </c>
      <c r="X32" s="307">
        <f t="shared" si="14"/>
        <v>0</v>
      </c>
      <c r="Y32" s="307">
        <f t="shared" si="15"/>
        <v>0</v>
      </c>
      <c r="Z32" s="307">
        <f t="shared" si="16"/>
        <v>0</v>
      </c>
      <c r="AA32" s="307">
        <f t="shared" si="22"/>
        <v>0</v>
      </c>
      <c r="AB32" s="307">
        <f t="shared" si="17"/>
        <v>0</v>
      </c>
      <c r="AC32" s="307">
        <f t="shared" si="36"/>
        <v>0</v>
      </c>
      <c r="AD32" s="307">
        <f t="shared" si="33"/>
        <v>0</v>
      </c>
      <c r="AE32" s="308">
        <f t="shared" si="34"/>
        <v>0</v>
      </c>
      <c r="AF32" s="302">
        <f t="shared" si="27"/>
        <v>0.01</v>
      </c>
      <c r="AG32" s="303"/>
      <c r="AH32" s="312">
        <f t="shared" si="35"/>
        <v>0</v>
      </c>
      <c r="AJ32" s="307">
        <f t="shared" si="21"/>
        <v>0</v>
      </c>
      <c r="AM32" s="452">
        <f t="shared" si="26"/>
        <v>0.01</v>
      </c>
    </row>
    <row r="33" spans="1:40" x14ac:dyDescent="0.2">
      <c r="A33" s="300">
        <f t="shared" si="28"/>
        <v>36214</v>
      </c>
      <c r="C33" s="389">
        <f t="shared" si="6"/>
        <v>0</v>
      </c>
      <c r="D33" s="307"/>
      <c r="E33" s="307">
        <f>C33*'Spot Rates'!$F$36</f>
        <v>0</v>
      </c>
      <c r="F33" s="307"/>
      <c r="G33" s="307">
        <f t="shared" si="29"/>
        <v>0</v>
      </c>
      <c r="H33" s="308">
        <f t="shared" si="30"/>
        <v>0</v>
      </c>
      <c r="I33" s="379"/>
      <c r="J33" s="310">
        <v>34850</v>
      </c>
      <c r="K33" s="309"/>
      <c r="L33" s="301">
        <f t="shared" si="24"/>
        <v>0.01</v>
      </c>
      <c r="M33" s="311"/>
      <c r="N33" s="302">
        <v>0</v>
      </c>
      <c r="O33" s="311"/>
      <c r="P33" s="302">
        <f t="shared" si="25"/>
        <v>0.01</v>
      </c>
      <c r="Q33" s="386"/>
      <c r="R33" s="311">
        <f t="shared" si="31"/>
        <v>0</v>
      </c>
      <c r="S33" s="308">
        <f t="shared" si="32"/>
        <v>0</v>
      </c>
      <c r="T33" s="381"/>
      <c r="U33" s="307">
        <f t="shared" si="11"/>
        <v>0</v>
      </c>
      <c r="V33" s="307">
        <f t="shared" si="12"/>
        <v>0</v>
      </c>
      <c r="W33" s="307">
        <f t="shared" si="12"/>
        <v>0</v>
      </c>
      <c r="X33" s="307">
        <f t="shared" si="14"/>
        <v>0</v>
      </c>
      <c r="Y33" s="307">
        <f t="shared" si="15"/>
        <v>0</v>
      </c>
      <c r="Z33" s="307">
        <f t="shared" si="16"/>
        <v>0</v>
      </c>
      <c r="AA33" s="307">
        <f t="shared" si="22"/>
        <v>0</v>
      </c>
      <c r="AB33" s="307">
        <f t="shared" si="17"/>
        <v>0</v>
      </c>
      <c r="AC33" s="307">
        <f t="shared" si="36"/>
        <v>0</v>
      </c>
      <c r="AD33" s="307">
        <f t="shared" si="33"/>
        <v>0</v>
      </c>
      <c r="AE33" s="308">
        <f t="shared" si="34"/>
        <v>0</v>
      </c>
      <c r="AF33" s="302">
        <f t="shared" si="27"/>
        <v>0.01</v>
      </c>
      <c r="AG33" s="303"/>
      <c r="AH33" s="312">
        <f t="shared" si="35"/>
        <v>0</v>
      </c>
      <c r="AJ33" s="307">
        <f t="shared" si="21"/>
        <v>0</v>
      </c>
      <c r="AM33" s="452">
        <f t="shared" si="26"/>
        <v>0.01</v>
      </c>
    </row>
    <row r="34" spans="1:40" x14ac:dyDescent="0.2">
      <c r="A34" s="300">
        <f t="shared" si="28"/>
        <v>36215</v>
      </c>
      <c r="C34" s="389">
        <f t="shared" si="6"/>
        <v>0</v>
      </c>
      <c r="D34" s="307"/>
      <c r="E34" s="307">
        <f>C34*'Spot Rates'!$F$36</f>
        <v>0</v>
      </c>
      <c r="F34" s="307"/>
      <c r="G34" s="307">
        <f t="shared" si="29"/>
        <v>0</v>
      </c>
      <c r="H34" s="308">
        <f t="shared" si="30"/>
        <v>0</v>
      </c>
      <c r="I34" s="379"/>
      <c r="J34" s="310">
        <v>34850</v>
      </c>
      <c r="K34" s="309"/>
      <c r="L34" s="301">
        <f t="shared" si="24"/>
        <v>0.01</v>
      </c>
      <c r="M34" s="311"/>
      <c r="N34" s="302">
        <v>0</v>
      </c>
      <c r="O34" s="311"/>
      <c r="P34" s="302">
        <f t="shared" si="25"/>
        <v>0.01</v>
      </c>
      <c r="Q34" s="386"/>
      <c r="R34" s="311">
        <f t="shared" si="31"/>
        <v>0</v>
      </c>
      <c r="S34" s="308">
        <f t="shared" si="32"/>
        <v>0</v>
      </c>
      <c r="T34" s="381"/>
      <c r="U34" s="307">
        <f t="shared" si="11"/>
        <v>0</v>
      </c>
      <c r="V34" s="307">
        <f t="shared" si="12"/>
        <v>0</v>
      </c>
      <c r="W34" s="307">
        <f t="shared" si="12"/>
        <v>0</v>
      </c>
      <c r="X34" s="307">
        <f t="shared" si="14"/>
        <v>0</v>
      </c>
      <c r="Y34" s="307">
        <f t="shared" si="15"/>
        <v>0</v>
      </c>
      <c r="Z34" s="307">
        <f t="shared" si="16"/>
        <v>0</v>
      </c>
      <c r="AA34" s="307">
        <f t="shared" si="22"/>
        <v>0</v>
      </c>
      <c r="AB34" s="307">
        <f t="shared" si="17"/>
        <v>0</v>
      </c>
      <c r="AC34" s="307">
        <f t="shared" si="36"/>
        <v>0</v>
      </c>
      <c r="AD34" s="307">
        <f t="shared" si="33"/>
        <v>0</v>
      </c>
      <c r="AE34" s="308">
        <f t="shared" si="34"/>
        <v>0</v>
      </c>
      <c r="AF34" s="302">
        <f t="shared" si="27"/>
        <v>0.01</v>
      </c>
      <c r="AG34" s="303"/>
      <c r="AH34" s="312">
        <f t="shared" si="35"/>
        <v>0</v>
      </c>
      <c r="AJ34" s="307">
        <f t="shared" si="21"/>
        <v>0</v>
      </c>
      <c r="AM34" s="452">
        <f t="shared" si="26"/>
        <v>0.01</v>
      </c>
    </row>
    <row r="35" spans="1:40" x14ac:dyDescent="0.2">
      <c r="A35" s="300">
        <f t="shared" si="28"/>
        <v>36216</v>
      </c>
      <c r="C35" s="389">
        <f t="shared" si="6"/>
        <v>0</v>
      </c>
      <c r="D35" s="307"/>
      <c r="E35" s="307">
        <f>C35*'Spot Rates'!$F$36</f>
        <v>0</v>
      </c>
      <c r="F35" s="307"/>
      <c r="G35" s="307">
        <f t="shared" si="29"/>
        <v>0</v>
      </c>
      <c r="H35" s="308">
        <f t="shared" si="30"/>
        <v>0</v>
      </c>
      <c r="I35" s="379"/>
      <c r="J35" s="310">
        <v>34850</v>
      </c>
      <c r="K35" s="309"/>
      <c r="L35" s="301">
        <f t="shared" si="24"/>
        <v>0.01</v>
      </c>
      <c r="M35" s="311"/>
      <c r="N35" s="302">
        <v>0</v>
      </c>
      <c r="O35" s="311"/>
      <c r="P35" s="302">
        <f t="shared" si="25"/>
        <v>0.01</v>
      </c>
      <c r="Q35" s="386"/>
      <c r="R35" s="311">
        <f t="shared" si="31"/>
        <v>0</v>
      </c>
      <c r="S35" s="308">
        <f t="shared" si="32"/>
        <v>0</v>
      </c>
      <c r="T35" s="381"/>
      <c r="U35" s="307">
        <f t="shared" si="11"/>
        <v>0</v>
      </c>
      <c r="V35" s="307">
        <f t="shared" si="12"/>
        <v>0</v>
      </c>
      <c r="W35" s="307">
        <f t="shared" si="12"/>
        <v>0</v>
      </c>
      <c r="X35" s="307">
        <f t="shared" si="14"/>
        <v>0</v>
      </c>
      <c r="Y35" s="307">
        <f t="shared" si="15"/>
        <v>0</v>
      </c>
      <c r="Z35" s="307">
        <f t="shared" si="16"/>
        <v>0</v>
      </c>
      <c r="AA35" s="307">
        <f t="shared" si="22"/>
        <v>0</v>
      </c>
      <c r="AB35" s="307">
        <f t="shared" si="17"/>
        <v>0</v>
      </c>
      <c r="AC35" s="307">
        <f t="shared" si="36"/>
        <v>0</v>
      </c>
      <c r="AD35" s="307">
        <f t="shared" si="33"/>
        <v>0</v>
      </c>
      <c r="AE35" s="308">
        <f t="shared" si="34"/>
        <v>0</v>
      </c>
      <c r="AF35" s="302">
        <f t="shared" si="27"/>
        <v>0.01</v>
      </c>
      <c r="AG35" s="303"/>
      <c r="AH35" s="312">
        <f t="shared" si="35"/>
        <v>0</v>
      </c>
      <c r="AJ35" s="307">
        <f t="shared" si="21"/>
        <v>0</v>
      </c>
      <c r="AM35" s="452">
        <f t="shared" si="26"/>
        <v>0.01</v>
      </c>
    </row>
    <row r="36" spans="1:40" x14ac:dyDescent="0.2">
      <c r="A36" s="300">
        <f t="shared" si="28"/>
        <v>36217</v>
      </c>
      <c r="C36" s="389">
        <f t="shared" si="6"/>
        <v>0</v>
      </c>
      <c r="D36" s="307"/>
      <c r="E36" s="307">
        <f>C36*'Spot Rates'!$F$36</f>
        <v>0</v>
      </c>
      <c r="F36" s="307"/>
      <c r="G36" s="307">
        <f t="shared" si="29"/>
        <v>0</v>
      </c>
      <c r="H36" s="308">
        <f t="shared" si="30"/>
        <v>0</v>
      </c>
      <c r="I36" s="379"/>
      <c r="J36" s="310">
        <v>34850</v>
      </c>
      <c r="K36" s="309"/>
      <c r="L36" s="301">
        <f t="shared" si="24"/>
        <v>0.01</v>
      </c>
      <c r="M36" s="311"/>
      <c r="N36" s="302">
        <v>0</v>
      </c>
      <c r="O36" s="311"/>
      <c r="P36" s="302">
        <f t="shared" si="25"/>
        <v>0.01</v>
      </c>
      <c r="Q36" s="386"/>
      <c r="R36" s="311">
        <f t="shared" si="31"/>
        <v>0</v>
      </c>
      <c r="S36" s="308">
        <f t="shared" si="32"/>
        <v>0</v>
      </c>
      <c r="T36" s="381"/>
      <c r="U36" s="307">
        <f t="shared" si="11"/>
        <v>0</v>
      </c>
      <c r="V36" s="307">
        <f t="shared" si="12"/>
        <v>0</v>
      </c>
      <c r="W36" s="307">
        <f t="shared" si="12"/>
        <v>0</v>
      </c>
      <c r="X36" s="307">
        <f t="shared" si="14"/>
        <v>0</v>
      </c>
      <c r="Y36" s="307">
        <f t="shared" si="15"/>
        <v>0</v>
      </c>
      <c r="Z36" s="307">
        <f t="shared" si="16"/>
        <v>0</v>
      </c>
      <c r="AA36" s="307">
        <f t="shared" si="22"/>
        <v>0</v>
      </c>
      <c r="AB36" s="307">
        <f t="shared" si="17"/>
        <v>0</v>
      </c>
      <c r="AC36" s="307">
        <f t="shared" si="36"/>
        <v>0</v>
      </c>
      <c r="AD36" s="307">
        <f t="shared" si="33"/>
        <v>0</v>
      </c>
      <c r="AE36" s="308">
        <f t="shared" si="34"/>
        <v>0</v>
      </c>
      <c r="AF36" s="302">
        <f t="shared" si="27"/>
        <v>0.01</v>
      </c>
      <c r="AG36" s="303"/>
      <c r="AH36" s="312">
        <f t="shared" si="35"/>
        <v>0</v>
      </c>
      <c r="AJ36" s="307">
        <f t="shared" si="21"/>
        <v>0</v>
      </c>
      <c r="AM36" s="452">
        <f t="shared" si="26"/>
        <v>0.01</v>
      </c>
    </row>
    <row r="37" spans="1:40" x14ac:dyDescent="0.2">
      <c r="A37" s="300">
        <f t="shared" si="28"/>
        <v>36218</v>
      </c>
      <c r="C37" s="389">
        <f t="shared" si="6"/>
        <v>0</v>
      </c>
      <c r="D37" s="307"/>
      <c r="E37" s="307">
        <f>C37*'Spot Rates'!$F$36</f>
        <v>0</v>
      </c>
      <c r="F37" s="307"/>
      <c r="G37" s="307">
        <f t="shared" si="29"/>
        <v>0</v>
      </c>
      <c r="H37" s="308">
        <f t="shared" si="30"/>
        <v>0</v>
      </c>
      <c r="I37" s="379"/>
      <c r="J37" s="310">
        <v>34850</v>
      </c>
      <c r="K37" s="309"/>
      <c r="L37" s="301">
        <f t="shared" si="24"/>
        <v>0.01</v>
      </c>
      <c r="M37" s="311"/>
      <c r="N37" s="302">
        <v>0</v>
      </c>
      <c r="O37" s="311"/>
      <c r="P37" s="302">
        <f t="shared" si="25"/>
        <v>0.01</v>
      </c>
      <c r="Q37" s="386"/>
      <c r="R37" s="311">
        <f t="shared" si="31"/>
        <v>0</v>
      </c>
      <c r="S37" s="308">
        <f t="shared" si="32"/>
        <v>0</v>
      </c>
      <c r="T37" s="381"/>
      <c r="U37" s="307">
        <f t="shared" si="11"/>
        <v>0</v>
      </c>
      <c r="V37" s="307">
        <f t="shared" si="12"/>
        <v>0</v>
      </c>
      <c r="W37" s="307">
        <f t="shared" si="12"/>
        <v>0</v>
      </c>
      <c r="X37" s="307">
        <f t="shared" si="14"/>
        <v>0</v>
      </c>
      <c r="Y37" s="307">
        <f t="shared" si="15"/>
        <v>0</v>
      </c>
      <c r="Z37" s="307">
        <f t="shared" si="16"/>
        <v>0</v>
      </c>
      <c r="AA37" s="307">
        <f t="shared" si="22"/>
        <v>0</v>
      </c>
      <c r="AB37" s="307">
        <f t="shared" si="17"/>
        <v>0</v>
      </c>
      <c r="AC37" s="307">
        <f t="shared" si="36"/>
        <v>0</v>
      </c>
      <c r="AD37" s="307">
        <f t="shared" si="33"/>
        <v>0</v>
      </c>
      <c r="AE37" s="308">
        <f t="shared" si="34"/>
        <v>0</v>
      </c>
      <c r="AF37" s="302">
        <f t="shared" si="27"/>
        <v>0.01</v>
      </c>
      <c r="AG37" s="303"/>
      <c r="AH37" s="312">
        <f t="shared" si="35"/>
        <v>0</v>
      </c>
      <c r="AJ37" s="307">
        <f t="shared" si="21"/>
        <v>0</v>
      </c>
      <c r="AM37" s="452">
        <f t="shared" si="26"/>
        <v>0.01</v>
      </c>
    </row>
    <row r="38" spans="1:40" x14ac:dyDescent="0.2">
      <c r="A38" s="300">
        <f t="shared" si="28"/>
        <v>36219</v>
      </c>
      <c r="C38" s="389">
        <f t="shared" si="6"/>
        <v>0</v>
      </c>
      <c r="D38" s="307"/>
      <c r="E38" s="307">
        <f>C38*'Spot Rates'!$F$36</f>
        <v>0</v>
      </c>
      <c r="F38" s="307"/>
      <c r="G38" s="307">
        <f t="shared" si="29"/>
        <v>0</v>
      </c>
      <c r="H38" s="308">
        <f t="shared" si="30"/>
        <v>0</v>
      </c>
      <c r="I38" s="379"/>
      <c r="J38" s="310">
        <v>34850</v>
      </c>
      <c r="K38" s="309"/>
      <c r="L38" s="301">
        <f t="shared" si="24"/>
        <v>0.01</v>
      </c>
      <c r="M38" s="311"/>
      <c r="N38" s="302">
        <v>0</v>
      </c>
      <c r="O38" s="311"/>
      <c r="P38" s="302">
        <f t="shared" si="25"/>
        <v>0.01</v>
      </c>
      <c r="Q38" s="386"/>
      <c r="R38" s="311">
        <f t="shared" si="31"/>
        <v>0</v>
      </c>
      <c r="S38" s="308">
        <f t="shared" si="32"/>
        <v>0</v>
      </c>
      <c r="T38" s="381"/>
      <c r="U38" s="307">
        <f t="shared" si="11"/>
        <v>0</v>
      </c>
      <c r="V38" s="307">
        <f t="shared" si="12"/>
        <v>0</v>
      </c>
      <c r="W38" s="307">
        <f t="shared" si="12"/>
        <v>0</v>
      </c>
      <c r="X38" s="307">
        <f t="shared" si="14"/>
        <v>0</v>
      </c>
      <c r="Y38" s="307">
        <f t="shared" si="15"/>
        <v>0</v>
      </c>
      <c r="Z38" s="307">
        <f t="shared" si="16"/>
        <v>0</v>
      </c>
      <c r="AA38" s="307">
        <f t="shared" si="22"/>
        <v>0</v>
      </c>
      <c r="AB38" s="307">
        <f t="shared" si="17"/>
        <v>0</v>
      </c>
      <c r="AC38" s="307">
        <f t="shared" si="36"/>
        <v>0</v>
      </c>
      <c r="AD38" s="307">
        <f t="shared" si="33"/>
        <v>0</v>
      </c>
      <c r="AE38" s="308">
        <f t="shared" si="34"/>
        <v>0</v>
      </c>
      <c r="AF38" s="302">
        <f t="shared" si="27"/>
        <v>0.01</v>
      </c>
      <c r="AG38" s="303"/>
      <c r="AH38" s="312">
        <f t="shared" si="35"/>
        <v>0</v>
      </c>
      <c r="AJ38" s="307">
        <f t="shared" si="21"/>
        <v>0</v>
      </c>
      <c r="AM38" s="452">
        <f t="shared" si="26"/>
        <v>0.01</v>
      </c>
    </row>
    <row r="39" spans="1:40" x14ac:dyDescent="0.2">
      <c r="A39" s="300">
        <f t="shared" si="28"/>
        <v>36220</v>
      </c>
      <c r="C39" s="389">
        <f t="shared" si="6"/>
        <v>0</v>
      </c>
      <c r="D39" s="307"/>
      <c r="E39" s="307">
        <f>C39*'Spot Rates'!$F$36</f>
        <v>0</v>
      </c>
      <c r="F39" s="307"/>
      <c r="G39" s="307">
        <f t="shared" si="29"/>
        <v>0</v>
      </c>
      <c r="H39" s="308">
        <f t="shared" si="30"/>
        <v>0</v>
      </c>
      <c r="I39" s="379"/>
      <c r="J39" s="310">
        <v>34850</v>
      </c>
      <c r="K39" s="309"/>
      <c r="L39" s="301">
        <f t="shared" si="24"/>
        <v>0.01</v>
      </c>
      <c r="M39" s="311"/>
      <c r="N39" s="302">
        <v>0</v>
      </c>
      <c r="O39" s="311"/>
      <c r="P39" s="302">
        <f t="shared" si="25"/>
        <v>0.01</v>
      </c>
      <c r="Q39" s="386"/>
      <c r="R39" s="311">
        <f t="shared" si="31"/>
        <v>0</v>
      </c>
      <c r="S39" s="308">
        <f t="shared" si="32"/>
        <v>0</v>
      </c>
      <c r="T39" s="381"/>
      <c r="U39" s="307">
        <f t="shared" si="11"/>
        <v>0</v>
      </c>
      <c r="V39" s="307">
        <f t="shared" si="12"/>
        <v>0</v>
      </c>
      <c r="W39" s="307">
        <f t="shared" si="12"/>
        <v>0</v>
      </c>
      <c r="X39" s="307">
        <f t="shared" si="14"/>
        <v>0</v>
      </c>
      <c r="Y39" s="307">
        <f t="shared" si="15"/>
        <v>0</v>
      </c>
      <c r="Z39" s="307">
        <f t="shared" si="16"/>
        <v>0</v>
      </c>
      <c r="AA39" s="307">
        <f t="shared" si="22"/>
        <v>0</v>
      </c>
      <c r="AB39" s="307">
        <f t="shared" si="17"/>
        <v>0</v>
      </c>
      <c r="AC39" s="307">
        <f t="shared" si="36"/>
        <v>0</v>
      </c>
      <c r="AD39" s="307">
        <f t="shared" si="33"/>
        <v>0</v>
      </c>
      <c r="AE39" s="308">
        <f t="shared" si="34"/>
        <v>0</v>
      </c>
      <c r="AF39" s="302">
        <f t="shared" si="27"/>
        <v>0.01</v>
      </c>
      <c r="AG39" s="303"/>
      <c r="AH39" s="312">
        <f>H39+S39+AE39</f>
        <v>0</v>
      </c>
      <c r="AJ39" s="307">
        <f t="shared" si="21"/>
        <v>0</v>
      </c>
      <c r="AK39" s="294">
        <f>+AJ39-AJ38</f>
        <v>0</v>
      </c>
      <c r="AM39" s="452">
        <f t="shared" si="26"/>
        <v>0.01</v>
      </c>
    </row>
    <row r="40" spans="1:40" x14ac:dyDescent="0.2">
      <c r="A40" s="300">
        <f t="shared" si="28"/>
        <v>36221</v>
      </c>
      <c r="C40" s="389">
        <f t="shared" si="6"/>
        <v>0</v>
      </c>
      <c r="D40" s="307"/>
      <c r="E40" s="307">
        <f>C40*'Spot Rates'!$F$36</f>
        <v>0</v>
      </c>
      <c r="F40" s="307"/>
      <c r="G40" s="307">
        <f t="shared" si="29"/>
        <v>0</v>
      </c>
      <c r="H40" s="308">
        <f t="shared" si="30"/>
        <v>0</v>
      </c>
      <c r="I40" s="379"/>
      <c r="J40" s="310">
        <v>34851</v>
      </c>
      <c r="K40" s="309"/>
      <c r="L40" s="301">
        <f t="shared" si="24"/>
        <v>0.01</v>
      </c>
      <c r="M40" s="311"/>
      <c r="N40" s="302">
        <v>0</v>
      </c>
      <c r="O40" s="311"/>
      <c r="P40" s="302">
        <f t="shared" si="25"/>
        <v>0.01</v>
      </c>
      <c r="Q40" s="386"/>
      <c r="R40" s="311">
        <f t="shared" si="31"/>
        <v>0</v>
      </c>
      <c r="S40" s="308">
        <f t="shared" si="32"/>
        <v>0</v>
      </c>
      <c r="T40" s="381"/>
      <c r="U40" s="307">
        <f t="shared" si="11"/>
        <v>0</v>
      </c>
      <c r="V40" s="307">
        <f t="shared" si="12"/>
        <v>0</v>
      </c>
      <c r="W40" s="307">
        <f t="shared" si="12"/>
        <v>0</v>
      </c>
      <c r="X40" s="307">
        <f t="shared" si="14"/>
        <v>0</v>
      </c>
      <c r="Y40" s="307">
        <f t="shared" si="15"/>
        <v>0</v>
      </c>
      <c r="Z40" s="307">
        <f t="shared" si="16"/>
        <v>0</v>
      </c>
      <c r="AA40" s="307">
        <f t="shared" si="22"/>
        <v>0</v>
      </c>
      <c r="AB40" s="307">
        <f t="shared" si="17"/>
        <v>0</v>
      </c>
      <c r="AC40" s="307">
        <f t="shared" si="36"/>
        <v>0</v>
      </c>
      <c r="AD40" s="307">
        <f t="shared" si="33"/>
        <v>0</v>
      </c>
      <c r="AE40" s="308">
        <f t="shared" si="34"/>
        <v>0</v>
      </c>
      <c r="AF40" s="302">
        <f t="shared" si="27"/>
        <v>0.01</v>
      </c>
      <c r="AG40" s="303"/>
      <c r="AH40" s="312">
        <f t="shared" si="35"/>
        <v>0</v>
      </c>
      <c r="AJ40" s="307">
        <f t="shared" si="21"/>
        <v>0</v>
      </c>
      <c r="AM40" s="452">
        <f>+AJ40+AF40</f>
        <v>0.01</v>
      </c>
    </row>
    <row r="41" spans="1:40" x14ac:dyDescent="0.2">
      <c r="A41" s="300">
        <f t="shared" si="28"/>
        <v>36222</v>
      </c>
      <c r="C41" s="389">
        <f t="shared" si="6"/>
        <v>0</v>
      </c>
      <c r="D41" s="307"/>
      <c r="E41" s="307">
        <f>C41*'Spot Rates'!$F$36</f>
        <v>0</v>
      </c>
      <c r="F41" s="307"/>
      <c r="G41" s="307">
        <f t="shared" si="29"/>
        <v>0</v>
      </c>
      <c r="H41" s="308">
        <f t="shared" si="30"/>
        <v>0</v>
      </c>
      <c r="I41" s="379"/>
      <c r="J41" s="310">
        <v>34852</v>
      </c>
      <c r="K41" s="309"/>
      <c r="L41" s="301">
        <f t="shared" si="24"/>
        <v>0.01</v>
      </c>
      <c r="M41" s="311"/>
      <c r="N41" s="302">
        <v>0</v>
      </c>
      <c r="O41" s="311"/>
      <c r="P41" s="302">
        <f>L41+N41</f>
        <v>0.01</v>
      </c>
      <c r="Q41" s="386"/>
      <c r="R41" s="311">
        <f t="shared" si="31"/>
        <v>0</v>
      </c>
      <c r="S41" s="308">
        <f t="shared" si="32"/>
        <v>0</v>
      </c>
      <c r="T41" s="381"/>
      <c r="U41" s="307">
        <f t="shared" si="11"/>
        <v>0</v>
      </c>
      <c r="V41" s="307">
        <f t="shared" si="12"/>
        <v>0</v>
      </c>
      <c r="W41" s="307">
        <f t="shared" si="12"/>
        <v>0</v>
      </c>
      <c r="X41" s="307">
        <f t="shared" si="14"/>
        <v>0</v>
      </c>
      <c r="Y41" s="307">
        <f t="shared" si="15"/>
        <v>0</v>
      </c>
      <c r="Z41" s="307">
        <f t="shared" si="16"/>
        <v>0</v>
      </c>
      <c r="AA41" s="307">
        <f t="shared" si="22"/>
        <v>0</v>
      </c>
      <c r="AB41" s="307">
        <f t="shared" si="17"/>
        <v>0</v>
      </c>
      <c r="AC41" s="307">
        <f t="shared" si="36"/>
        <v>0</v>
      </c>
      <c r="AD41" s="307">
        <f t="shared" si="33"/>
        <v>0</v>
      </c>
      <c r="AE41" s="308">
        <f t="shared" si="34"/>
        <v>0</v>
      </c>
      <c r="AF41" s="302">
        <f>E41+L41+AC41</f>
        <v>0.01</v>
      </c>
      <c r="AG41" s="303"/>
      <c r="AH41" s="312">
        <f t="shared" si="35"/>
        <v>0</v>
      </c>
      <c r="AJ41" s="307">
        <f t="shared" si="21"/>
        <v>0</v>
      </c>
      <c r="AM41" s="452">
        <f>+AJ41+AF41</f>
        <v>0.01</v>
      </c>
    </row>
    <row r="42" spans="1:40" x14ac:dyDescent="0.2">
      <c r="A42" s="294"/>
      <c r="B42" s="294"/>
      <c r="C42" s="389">
        <f t="shared" si="6"/>
        <v>0</v>
      </c>
    </row>
    <row r="43" spans="1:40" x14ac:dyDescent="0.2">
      <c r="A43" s="294"/>
      <c r="B43" s="294"/>
      <c r="AC43" s="298" t="s">
        <v>300</v>
      </c>
      <c r="AD43" s="298"/>
      <c r="AE43" s="298"/>
      <c r="AF43" s="299">
        <f>+Price!E24</f>
        <v>0</v>
      </c>
      <c r="AG43" s="293"/>
      <c r="AH43" s="298"/>
      <c r="AI43" s="293"/>
      <c r="AJ43" s="299" t="e">
        <f>+#REF!</f>
        <v>#REF!</v>
      </c>
      <c r="AK43" s="293"/>
      <c r="AL43" s="293"/>
      <c r="AM43" s="456">
        <f>+Report!I66</f>
        <v>0</v>
      </c>
    </row>
    <row r="44" spans="1:40" x14ac:dyDescent="0.2">
      <c r="A44"/>
      <c r="B44" s="294"/>
      <c r="I44" s="294"/>
      <c r="J44" s="294"/>
      <c r="K44" s="294"/>
      <c r="U44" s="424"/>
      <c r="V44" s="424"/>
      <c r="W44" s="424"/>
      <c r="X44" s="424"/>
    </row>
    <row r="45" spans="1:40" x14ac:dyDescent="0.2">
      <c r="A45" s="294"/>
      <c r="B45" s="294"/>
      <c r="I45" s="294"/>
      <c r="J45" s="294"/>
      <c r="K45" s="294"/>
      <c r="AC45" s="453" t="s">
        <v>301</v>
      </c>
      <c r="AD45" s="453"/>
      <c r="AE45" s="453"/>
      <c r="AF45" s="454">
        <f>+AF43-AF41</f>
        <v>-0.01</v>
      </c>
      <c r="AG45" s="455"/>
      <c r="AH45" s="453"/>
      <c r="AI45" s="455"/>
      <c r="AJ45" s="454" t="e">
        <f>+AJ43-AJ41</f>
        <v>#REF!</v>
      </c>
      <c r="AK45" s="455"/>
      <c r="AL45" s="455"/>
      <c r="AM45" s="454">
        <f>+AM43-AM41</f>
        <v>-0.01</v>
      </c>
      <c r="AN45" s="455"/>
    </row>
    <row r="46" spans="1:40" x14ac:dyDescent="0.2">
      <c r="A46" s="294"/>
      <c r="B46" s="294"/>
      <c r="I46" s="294"/>
      <c r="J46" s="294"/>
      <c r="K46" s="294"/>
      <c r="U46" s="425"/>
      <c r="V46" s="425"/>
      <c r="W46" s="425"/>
      <c r="X46" s="425"/>
      <c r="Y46" s="426"/>
      <c r="Z46" s="426"/>
      <c r="AA46" s="426"/>
      <c r="AB46" s="426"/>
      <c r="AC46" s="425"/>
    </row>
    <row r="47" spans="1:40" x14ac:dyDescent="0.2">
      <c r="A47" s="294"/>
      <c r="B47" s="294"/>
      <c r="I47" s="294"/>
      <c r="J47" s="294"/>
      <c r="K47" s="294"/>
    </row>
    <row r="48" spans="1:40" x14ac:dyDescent="0.2">
      <c r="A48" s="294"/>
      <c r="B48" s="294"/>
      <c r="I48" s="294"/>
      <c r="J48" s="294"/>
      <c r="K48" s="294"/>
    </row>
    <row r="49" spans="1:29" x14ac:dyDescent="0.2">
      <c r="A49" s="294"/>
      <c r="B49" s="294"/>
      <c r="I49" s="294"/>
      <c r="J49" s="294"/>
      <c r="K49" s="294"/>
    </row>
    <row r="50" spans="1:29" x14ac:dyDescent="0.2">
      <c r="A50" s="294"/>
      <c r="B50" s="294"/>
    </row>
    <row r="51" spans="1:29" x14ac:dyDescent="0.2">
      <c r="A51" s="294"/>
      <c r="B51" s="294"/>
    </row>
    <row r="52" spans="1:29" x14ac:dyDescent="0.2">
      <c r="A52" s="294"/>
      <c r="B52" s="294"/>
    </row>
    <row r="53" spans="1:29" x14ac:dyDescent="0.2">
      <c r="A53" s="294"/>
      <c r="B53" s="294"/>
    </row>
    <row r="54" spans="1:29" x14ac:dyDescent="0.2">
      <c r="A54" s="294"/>
      <c r="B54" s="294"/>
      <c r="U54" s="307"/>
      <c r="V54" s="307"/>
      <c r="W54" s="307"/>
      <c r="X54" s="307"/>
      <c r="Y54" s="307"/>
      <c r="Z54" s="307"/>
      <c r="AA54" s="307"/>
      <c r="AB54" s="307"/>
      <c r="AC54" s="307"/>
    </row>
    <row r="60" spans="1:29" x14ac:dyDescent="0.2">
      <c r="U60" s="307"/>
      <c r="V60" s="307"/>
      <c r="W60" s="307"/>
      <c r="X60" s="307"/>
      <c r="Y60" s="307"/>
      <c r="Z60" s="307"/>
      <c r="AA60" s="307"/>
      <c r="AB60" s="307"/>
      <c r="AC60" s="307"/>
    </row>
  </sheetData>
  <pageMargins left="0.75" right="0.75" top="0.75" bottom="0.5" header="0.5" footer="0.5"/>
  <pageSetup scale="35" orientation="portrait" horizont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X240"/>
  <sheetViews>
    <sheetView zoomScale="75" workbookViewId="0">
      <pane xSplit="2" ySplit="1" topLeftCell="C2" activePane="bottomRight" state="frozen"/>
      <selection pane="topRight" activeCell="C1" sqref="C1"/>
      <selection pane="bottomLeft" activeCell="A2" sqref="A2"/>
      <selection pane="bottomRight" activeCell="L19" sqref="L19:Q2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320"/>
      <c r="E1" s="320"/>
      <c r="F1" s="324"/>
      <c r="G1" s="323"/>
      <c r="H1" s="1"/>
      <c r="I1" s="1"/>
      <c r="J1" s="1"/>
      <c r="K1" s="1"/>
      <c r="L1" s="1"/>
      <c r="M1" s="1"/>
      <c r="N1" s="1"/>
      <c r="O1" s="1"/>
    </row>
    <row r="2" spans="1:37" ht="12.75" customHeight="1" x14ac:dyDescent="0.25">
      <c r="A2" s="101" t="s">
        <v>72</v>
      </c>
      <c r="D2" s="1"/>
      <c r="E2" s="320"/>
      <c r="F2" s="324"/>
      <c r="G2" s="1"/>
      <c r="H2" s="1"/>
      <c r="I2" s="1"/>
      <c r="J2" s="1"/>
      <c r="K2" s="1"/>
      <c r="L2" s="1"/>
      <c r="M2" s="1"/>
      <c r="N2" s="1"/>
      <c r="O2" s="1"/>
    </row>
    <row r="3" spans="1:37" ht="12.75" customHeight="1" x14ac:dyDescent="0.25">
      <c r="A3" s="259" t="s">
        <v>73</v>
      </c>
      <c r="B3" s="321" t="s">
        <v>302</v>
      </c>
      <c r="C3" s="321" t="s">
        <v>303</v>
      </c>
      <c r="D3" s="1"/>
      <c r="E3" s="320"/>
      <c r="F3" s="324"/>
      <c r="G3" s="1"/>
      <c r="H3" s="1"/>
      <c r="I3" s="1"/>
      <c r="J3" s="1"/>
      <c r="K3" s="1"/>
      <c r="L3" s="1"/>
      <c r="M3" s="1"/>
      <c r="N3" s="1"/>
      <c r="O3" s="1"/>
    </row>
    <row r="4" spans="1:37" ht="12.75" customHeight="1" x14ac:dyDescent="0.25">
      <c r="A4" s="259" t="s">
        <v>74</v>
      </c>
      <c r="B4" s="202">
        <f>Price!B4</f>
        <v>36647</v>
      </c>
      <c r="D4" s="1"/>
      <c r="E4" s="320"/>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18">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18">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18">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1</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SUM(E19)-SUM(B58+B59+B64+B65)</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f>B63</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6">
        <v>0</v>
      </c>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6">
        <v>0</v>
      </c>
      <c r="M31" s="26">
        <v>0</v>
      </c>
      <c r="N31" s="27">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6">
        <v>0</v>
      </c>
      <c r="M32" s="26">
        <v>0</v>
      </c>
      <c r="N32" s="27"/>
      <c r="O32" s="24" t="s">
        <v>137</v>
      </c>
      <c r="P32" s="24"/>
      <c r="Q32" s="24"/>
      <c r="R32" s="68"/>
      <c r="AI32" s="1"/>
    </row>
    <row r="33" spans="1:47" ht="12.75" customHeight="1" x14ac:dyDescent="0.2">
      <c r="A33" s="13" t="s">
        <v>145</v>
      </c>
      <c r="E33" s="22">
        <f>+B67</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A40" s="317"/>
      <c r="B40" s="318"/>
      <c r="C40" s="318"/>
      <c r="D40" s="31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283"/>
      <c r="Q46" s="36"/>
      <c r="R46" s="283" t="s">
        <v>304</v>
      </c>
      <c r="S46" s="36"/>
      <c r="T46" s="283"/>
      <c r="U46" s="36"/>
      <c r="V46" s="36"/>
      <c r="W46" s="283"/>
      <c r="X46" s="36"/>
      <c r="Y46" s="36"/>
      <c r="Z46" s="36"/>
      <c r="AA46" s="36"/>
      <c r="AB46" s="36"/>
      <c r="AC46" s="36"/>
      <c r="AD46" s="36"/>
      <c r="AE46" s="283"/>
      <c r="AF46" s="36"/>
      <c r="AG46" s="37"/>
      <c r="AH46" s="1"/>
      <c r="AI46" s="112">
        <v>3</v>
      </c>
      <c r="AJ46" s="113" t="s">
        <v>163</v>
      </c>
      <c r="AK46" s="1"/>
      <c r="AL46" s="24"/>
      <c r="AN46" s="1"/>
      <c r="AO46" s="1"/>
      <c r="AP46" s="1"/>
      <c r="AQ46" s="1"/>
      <c r="AR46" s="1"/>
      <c r="AS46" s="1"/>
    </row>
    <row r="47" spans="1:47" ht="12.75" customHeight="1" thickTop="1" x14ac:dyDescent="0.2">
      <c r="A47" s="22" t="s">
        <v>164</v>
      </c>
      <c r="B47" s="39">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
      <c r="A48" s="44" t="s">
        <v>166</v>
      </c>
      <c r="B48" s="3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hidden="1" customHeight="1" x14ac:dyDescent="0.2">
      <c r="A50" s="44" t="s">
        <v>170</v>
      </c>
      <c r="B50" s="39" t="e">
        <f>(Price!B50+Index!B50+#REF!)/'Spot Rates'!$F$36</f>
        <v>#REF!</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
      <c r="A52" s="44" t="s">
        <v>172</v>
      </c>
      <c r="B52" s="39" t="e">
        <f>(Price!B52+Index!B52+#REF!)/'Spot Rates'!$F$36</f>
        <v>#REF!</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
      <c r="A53" s="22" t="s">
        <v>173</v>
      </c>
      <c r="B53" s="3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
      <c r="A54" s="22" t="s">
        <v>305</v>
      </c>
      <c r="B54" s="3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175</v>
      </c>
      <c r="B55" s="3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176</v>
      </c>
      <c r="B56" s="3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177</v>
      </c>
      <c r="B57" s="3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178</v>
      </c>
      <c r="B58" s="3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182</v>
      </c>
      <c r="B62" s="3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135</v>
      </c>
      <c r="B63" s="39">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
      <c r="A64" s="44" t="s">
        <v>183</v>
      </c>
      <c r="B64" s="39">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
      <c r="A65" s="22" t="s">
        <v>184</v>
      </c>
      <c r="B65" s="39">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
      <c r="A66" s="22" t="s">
        <v>185</v>
      </c>
      <c r="B66" s="39" t="e">
        <f>(Price!B67+Index!B67+#REF!)/'Spot Rates'!$F$36</f>
        <v>#REF!</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186</v>
      </c>
      <c r="B67" s="39">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4.25" customHeight="1" x14ac:dyDescent="0.2">
      <c r="A68" s="22" t="s">
        <v>187</v>
      </c>
      <c r="B68" s="39">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4.25" customHeight="1" x14ac:dyDescent="0.2">
      <c r="A69" s="44" t="s">
        <v>188</v>
      </c>
      <c r="B69" s="39">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189</v>
      </c>
      <c r="B70" s="39">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t="e">
        <f>SUM(B47:B75)-B61-B68-B69</f>
        <v>#REF!</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25">
      <c r="A82" s="217" t="s">
        <v>194</v>
      </c>
      <c r="B82" s="116">
        <f t="shared" ref="B82:AG82" si="11">B44</f>
        <v>36647</v>
      </c>
      <c r="C82" s="104">
        <f t="shared" si="11"/>
        <v>36647</v>
      </c>
      <c r="D82" s="104">
        <f t="shared" si="11"/>
        <v>36648</v>
      </c>
      <c r="E82" s="104">
        <f t="shared" si="11"/>
        <v>36649</v>
      </c>
      <c r="F82" s="104">
        <f t="shared" si="11"/>
        <v>36650</v>
      </c>
      <c r="G82" s="104">
        <f t="shared" si="11"/>
        <v>36651</v>
      </c>
      <c r="H82" s="104">
        <f t="shared" si="11"/>
        <v>36652</v>
      </c>
      <c r="I82" s="104">
        <f t="shared" si="11"/>
        <v>36653</v>
      </c>
      <c r="J82" s="104">
        <f t="shared" si="11"/>
        <v>36654</v>
      </c>
      <c r="K82" s="104">
        <f t="shared" si="11"/>
        <v>36655</v>
      </c>
      <c r="L82" s="104">
        <f t="shared" si="11"/>
        <v>36656</v>
      </c>
      <c r="M82" s="104">
        <f t="shared" si="11"/>
        <v>36657</v>
      </c>
      <c r="N82" s="104">
        <f t="shared" si="11"/>
        <v>36658</v>
      </c>
      <c r="O82" s="104">
        <f t="shared" si="11"/>
        <v>36659</v>
      </c>
      <c r="P82" s="104">
        <f t="shared" si="11"/>
        <v>36660</v>
      </c>
      <c r="Q82" s="104">
        <f t="shared" si="11"/>
        <v>36661</v>
      </c>
      <c r="R82" s="104">
        <f t="shared" si="11"/>
        <v>36662</v>
      </c>
      <c r="S82" s="104">
        <f t="shared" si="11"/>
        <v>36663</v>
      </c>
      <c r="T82" s="104">
        <f t="shared" si="11"/>
        <v>36664</v>
      </c>
      <c r="U82" s="104">
        <f t="shared" si="11"/>
        <v>36665</v>
      </c>
      <c r="V82" s="104">
        <f t="shared" si="11"/>
        <v>36666</v>
      </c>
      <c r="W82" s="104">
        <f t="shared" si="11"/>
        <v>36667</v>
      </c>
      <c r="X82" s="104">
        <f t="shared" si="11"/>
        <v>36668</v>
      </c>
      <c r="Y82" s="104">
        <f t="shared" si="11"/>
        <v>36669</v>
      </c>
      <c r="Z82" s="104">
        <f t="shared" si="11"/>
        <v>36670</v>
      </c>
      <c r="AA82" s="104">
        <f t="shared" si="11"/>
        <v>36671</v>
      </c>
      <c r="AB82" s="104">
        <f t="shared" si="11"/>
        <v>36672</v>
      </c>
      <c r="AC82" s="104">
        <f t="shared" si="11"/>
        <v>36673</v>
      </c>
      <c r="AD82" s="104">
        <f t="shared" si="11"/>
        <v>36674</v>
      </c>
      <c r="AE82" s="104">
        <f t="shared" si="11"/>
        <v>36675</v>
      </c>
      <c r="AF82" s="104">
        <f t="shared" si="11"/>
        <v>36676</v>
      </c>
      <c r="AG82" s="104">
        <f t="shared" si="11"/>
        <v>36677</v>
      </c>
      <c r="AI82" s="117"/>
      <c r="AJ82" s="119"/>
      <c r="AL82" s="100"/>
    </row>
    <row r="83" spans="1:45" ht="12.75" customHeight="1" x14ac:dyDescent="0.25">
      <c r="A83" s="34"/>
      <c r="B83" s="34"/>
      <c r="C83" s="105" t="str">
        <f t="shared" ref="C83:AG83" si="12">C45</f>
        <v>M</v>
      </c>
      <c r="D83" s="105" t="str">
        <f t="shared" si="12"/>
        <v>T</v>
      </c>
      <c r="E83" s="105" t="str">
        <f t="shared" si="12"/>
        <v>W</v>
      </c>
      <c r="F83" s="105" t="str">
        <f t="shared" si="12"/>
        <v>R</v>
      </c>
      <c r="G83" s="105" t="str">
        <f t="shared" si="12"/>
        <v>F</v>
      </c>
      <c r="H83" s="105" t="str">
        <f t="shared" si="12"/>
        <v>S</v>
      </c>
      <c r="I83" s="105" t="str">
        <f t="shared" si="12"/>
        <v>S</v>
      </c>
      <c r="J83" s="105" t="str">
        <f t="shared" si="12"/>
        <v>M</v>
      </c>
      <c r="K83" s="105" t="str">
        <f t="shared" si="12"/>
        <v>T</v>
      </c>
      <c r="L83" s="105" t="str">
        <f t="shared" si="12"/>
        <v>W</v>
      </c>
      <c r="M83" s="105" t="str">
        <f t="shared" si="12"/>
        <v>R</v>
      </c>
      <c r="N83" s="105" t="str">
        <f t="shared" si="12"/>
        <v>F</v>
      </c>
      <c r="O83" s="105" t="str">
        <f t="shared" si="12"/>
        <v>S</v>
      </c>
      <c r="P83" s="105" t="str">
        <f t="shared" si="12"/>
        <v>S</v>
      </c>
      <c r="Q83" s="105" t="str">
        <f t="shared" si="12"/>
        <v>M</v>
      </c>
      <c r="R83" s="105" t="str">
        <f t="shared" si="12"/>
        <v>T</v>
      </c>
      <c r="S83" s="105" t="str">
        <f t="shared" si="12"/>
        <v>W</v>
      </c>
      <c r="T83" s="105" t="str">
        <f t="shared" si="12"/>
        <v>R</v>
      </c>
      <c r="U83" s="105" t="str">
        <f t="shared" si="12"/>
        <v>F</v>
      </c>
      <c r="V83" s="105" t="str">
        <f t="shared" si="12"/>
        <v>S</v>
      </c>
      <c r="W83" s="105" t="str">
        <f t="shared" si="12"/>
        <v>S</v>
      </c>
      <c r="X83" s="105" t="str">
        <f t="shared" si="12"/>
        <v>M</v>
      </c>
      <c r="Y83" s="105" t="str">
        <f t="shared" si="12"/>
        <v>T</v>
      </c>
      <c r="Z83" s="105" t="str">
        <f t="shared" si="12"/>
        <v>W</v>
      </c>
      <c r="AA83" s="105" t="str">
        <f t="shared" si="12"/>
        <v>R</v>
      </c>
      <c r="AB83" s="105" t="str">
        <f t="shared" si="12"/>
        <v>F</v>
      </c>
      <c r="AC83" s="105" t="str">
        <f t="shared" si="12"/>
        <v>S</v>
      </c>
      <c r="AD83" s="105" t="str">
        <f t="shared" si="12"/>
        <v>S</v>
      </c>
      <c r="AE83" s="105" t="str">
        <f t="shared" si="12"/>
        <v>M</v>
      </c>
      <c r="AF83" s="105" t="str">
        <f t="shared" si="12"/>
        <v>T</v>
      </c>
      <c r="AG83" s="105" t="str">
        <f t="shared" si="12"/>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6">B44</f>
        <v>36647</v>
      </c>
      <c r="C105" s="104">
        <f t="shared" si="16"/>
        <v>36647</v>
      </c>
      <c r="D105" s="104">
        <f t="shared" si="16"/>
        <v>36648</v>
      </c>
      <c r="E105" s="104">
        <f t="shared" si="16"/>
        <v>36649</v>
      </c>
      <c r="F105" s="104">
        <f t="shared" si="16"/>
        <v>36650</v>
      </c>
      <c r="G105" s="104">
        <f t="shared" si="16"/>
        <v>36651</v>
      </c>
      <c r="H105" s="104">
        <f t="shared" si="16"/>
        <v>36652</v>
      </c>
      <c r="I105" s="104">
        <f t="shared" si="16"/>
        <v>36653</v>
      </c>
      <c r="J105" s="104">
        <f t="shared" si="16"/>
        <v>36654</v>
      </c>
      <c r="K105" s="104">
        <f t="shared" si="16"/>
        <v>36655</v>
      </c>
      <c r="L105" s="104">
        <f t="shared" si="16"/>
        <v>36656</v>
      </c>
      <c r="M105" s="104">
        <f t="shared" si="16"/>
        <v>36657</v>
      </c>
      <c r="N105" s="104">
        <f t="shared" si="16"/>
        <v>36658</v>
      </c>
      <c r="O105" s="104">
        <f t="shared" si="16"/>
        <v>36659</v>
      </c>
      <c r="P105" s="104">
        <f t="shared" si="16"/>
        <v>36660</v>
      </c>
      <c r="Q105" s="104">
        <f t="shared" si="16"/>
        <v>36661</v>
      </c>
      <c r="R105" s="104">
        <f t="shared" si="16"/>
        <v>36662</v>
      </c>
      <c r="S105" s="104">
        <f t="shared" si="16"/>
        <v>36663</v>
      </c>
      <c r="T105" s="104">
        <f t="shared" si="16"/>
        <v>36664</v>
      </c>
      <c r="U105" s="104">
        <f t="shared" si="16"/>
        <v>36665</v>
      </c>
      <c r="V105" s="104">
        <f t="shared" si="16"/>
        <v>36666</v>
      </c>
      <c r="W105" s="104">
        <f t="shared" si="16"/>
        <v>36667</v>
      </c>
      <c r="X105" s="104">
        <f t="shared" si="16"/>
        <v>36668</v>
      </c>
      <c r="Y105" s="104">
        <f t="shared" si="16"/>
        <v>36669</v>
      </c>
      <c r="Z105" s="104">
        <f t="shared" si="16"/>
        <v>36670</v>
      </c>
      <c r="AA105" s="104">
        <f t="shared" si="16"/>
        <v>36671</v>
      </c>
      <c r="AB105" s="104">
        <f t="shared" si="16"/>
        <v>36672</v>
      </c>
      <c r="AC105" s="104">
        <f t="shared" si="16"/>
        <v>36673</v>
      </c>
      <c r="AD105" s="104">
        <f t="shared" si="16"/>
        <v>36674</v>
      </c>
      <c r="AE105" s="104">
        <f t="shared" si="16"/>
        <v>36675</v>
      </c>
      <c r="AF105" s="104">
        <f t="shared" si="16"/>
        <v>36676</v>
      </c>
      <c r="AG105" s="104">
        <f t="shared" si="16"/>
        <v>36677</v>
      </c>
      <c r="AI105" s="117"/>
      <c r="AJ105" s="119"/>
      <c r="AL105" s="100"/>
    </row>
    <row r="106" spans="1:45" ht="12.75" customHeight="1" x14ac:dyDescent="0.25">
      <c r="A106" s="34"/>
      <c r="B106" s="34"/>
      <c r="C106" s="105" t="str">
        <f t="shared" ref="C106:AG106" si="17">C45</f>
        <v>M</v>
      </c>
      <c r="D106" s="105" t="str">
        <f t="shared" si="17"/>
        <v>T</v>
      </c>
      <c r="E106" s="105" t="str">
        <f t="shared" si="17"/>
        <v>W</v>
      </c>
      <c r="F106" s="105" t="str">
        <f t="shared" si="17"/>
        <v>R</v>
      </c>
      <c r="G106" s="105" t="str">
        <f t="shared" si="17"/>
        <v>F</v>
      </c>
      <c r="H106" s="105" t="str">
        <f t="shared" si="17"/>
        <v>S</v>
      </c>
      <c r="I106" s="105" t="str">
        <f t="shared" si="17"/>
        <v>S</v>
      </c>
      <c r="J106" s="105" t="str">
        <f t="shared" si="17"/>
        <v>M</v>
      </c>
      <c r="K106" s="105" t="str">
        <f t="shared" si="17"/>
        <v>T</v>
      </c>
      <c r="L106" s="105" t="str">
        <f t="shared" si="17"/>
        <v>W</v>
      </c>
      <c r="M106" s="105" t="str">
        <f t="shared" si="17"/>
        <v>R</v>
      </c>
      <c r="N106" s="105" t="str">
        <f t="shared" si="17"/>
        <v>F</v>
      </c>
      <c r="O106" s="105" t="str">
        <f t="shared" si="17"/>
        <v>S</v>
      </c>
      <c r="P106" s="105" t="str">
        <f t="shared" si="17"/>
        <v>S</v>
      </c>
      <c r="Q106" s="105" t="str">
        <f t="shared" si="17"/>
        <v>M</v>
      </c>
      <c r="R106" s="105" t="str">
        <f t="shared" si="17"/>
        <v>T</v>
      </c>
      <c r="S106" s="105" t="str">
        <f t="shared" si="17"/>
        <v>W</v>
      </c>
      <c r="T106" s="105" t="str">
        <f t="shared" si="17"/>
        <v>R</v>
      </c>
      <c r="U106" s="105" t="str">
        <f t="shared" si="17"/>
        <v>F</v>
      </c>
      <c r="V106" s="105" t="str">
        <f t="shared" si="17"/>
        <v>S</v>
      </c>
      <c r="W106" s="105" t="str">
        <f t="shared" si="17"/>
        <v>S</v>
      </c>
      <c r="X106" s="105" t="str">
        <f t="shared" si="17"/>
        <v>M</v>
      </c>
      <c r="Y106" s="105" t="str">
        <f t="shared" si="17"/>
        <v>T</v>
      </c>
      <c r="Z106" s="105" t="str">
        <f t="shared" si="17"/>
        <v>W</v>
      </c>
      <c r="AA106" s="105" t="str">
        <f t="shared" si="17"/>
        <v>R</v>
      </c>
      <c r="AB106" s="105" t="str">
        <f t="shared" si="17"/>
        <v>F</v>
      </c>
      <c r="AC106" s="105" t="str">
        <f t="shared" si="17"/>
        <v>S</v>
      </c>
      <c r="AD106" s="105" t="str">
        <f t="shared" si="17"/>
        <v>S</v>
      </c>
      <c r="AE106" s="105" t="str">
        <f t="shared" si="17"/>
        <v>M</v>
      </c>
      <c r="AF106" s="105" t="str">
        <f t="shared" si="17"/>
        <v>T</v>
      </c>
      <c r="AG106" s="105" t="str">
        <f t="shared" si="17"/>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245</v>
      </c>
      <c r="B126" s="24" t="s">
        <v>246</v>
      </c>
      <c r="C126" s="24"/>
      <c r="D126" s="38"/>
      <c r="E126" s="141"/>
      <c r="G126" s="79"/>
      <c r="H126" s="80"/>
      <c r="I126" s="24"/>
      <c r="J126" s="1"/>
      <c r="K126" s="149"/>
      <c r="L126" s="141"/>
      <c r="M126" s="1"/>
      <c r="N126" s="1"/>
      <c r="O126" s="1"/>
      <c r="P126" s="1"/>
    </row>
    <row r="127" spans="1:39" ht="12.75" customHeight="1" x14ac:dyDescent="0.2">
      <c r="A127" s="431" t="s">
        <v>217</v>
      </c>
      <c r="B127" s="24" t="s">
        <v>218</v>
      </c>
      <c r="C127" s="1"/>
      <c r="D127" s="49"/>
      <c r="E127" s="141"/>
      <c r="G127" s="81"/>
      <c r="H127" s="9"/>
      <c r="I127" s="82"/>
      <c r="J127" s="1"/>
      <c r="K127" s="149"/>
      <c r="L127" s="141"/>
      <c r="M127" s="1"/>
      <c r="N127" s="1"/>
      <c r="O127" s="1"/>
      <c r="P127" s="1"/>
    </row>
    <row r="128" spans="1:39" ht="12.75" customHeight="1" x14ac:dyDescent="0.2">
      <c r="A128" s="431" t="s">
        <v>219</v>
      </c>
      <c r="B128" s="24" t="s">
        <v>220</v>
      </c>
      <c r="C128" s="1"/>
      <c r="D128" s="49"/>
      <c r="E128" s="141"/>
      <c r="G128" s="81"/>
      <c r="H128" s="24"/>
      <c r="I128" s="1"/>
      <c r="J128" s="1"/>
      <c r="K128" s="149"/>
      <c r="L128" s="141"/>
      <c r="M128" s="1"/>
      <c r="N128" s="1"/>
      <c r="O128" s="1"/>
      <c r="P128" s="1"/>
    </row>
    <row r="129" spans="1:16" ht="12.75" customHeight="1" x14ac:dyDescent="0.2">
      <c r="A129" s="153">
        <v>36161</v>
      </c>
      <c r="B129" s="24" t="s">
        <v>221</v>
      </c>
      <c r="C129" s="1"/>
      <c r="D129" s="38"/>
      <c r="E129" s="141"/>
      <c r="G129" s="81"/>
      <c r="H129" s="24"/>
      <c r="I129" s="1"/>
      <c r="J129" s="1"/>
      <c r="K129" s="38"/>
      <c r="L129" s="142"/>
      <c r="M129" s="1"/>
      <c r="N129" s="1"/>
      <c r="O129" s="1"/>
      <c r="P129" s="1"/>
    </row>
    <row r="130" spans="1:16" ht="12.75" customHeight="1" x14ac:dyDescent="0.2">
      <c r="A130" s="153">
        <v>36192</v>
      </c>
      <c r="B130" s="24" t="s">
        <v>222</v>
      </c>
      <c r="C130" s="1"/>
      <c r="D130" s="38"/>
      <c r="E130" s="141"/>
      <c r="G130" s="81"/>
      <c r="H130" s="24"/>
      <c r="I130" s="1"/>
      <c r="J130" s="1"/>
      <c r="K130" s="38"/>
      <c r="L130" s="141"/>
      <c r="M130" s="1"/>
      <c r="N130" s="1"/>
      <c r="O130" s="1"/>
      <c r="P130" s="1"/>
    </row>
    <row r="131" spans="1:16" ht="12.75" customHeight="1" x14ac:dyDescent="0.2">
      <c r="A131" s="153">
        <v>36220</v>
      </c>
      <c r="B131" s="24" t="s">
        <v>223</v>
      </c>
      <c r="C131" s="24"/>
      <c r="D131" s="38"/>
      <c r="E131" s="141"/>
      <c r="G131" s="81"/>
      <c r="H131" s="24"/>
      <c r="I131" s="1"/>
      <c r="J131" s="1"/>
      <c r="K131" s="38"/>
      <c r="L131" s="141"/>
      <c r="M131" s="1"/>
      <c r="N131" s="1"/>
      <c r="O131" s="1"/>
      <c r="P131" s="1"/>
    </row>
    <row r="132" spans="1:16" ht="12.75" customHeight="1" x14ac:dyDescent="0.2">
      <c r="A132" s="153">
        <v>36251</v>
      </c>
      <c r="B132" s="24" t="s">
        <v>224</v>
      </c>
      <c r="C132" s="24"/>
      <c r="D132" s="38"/>
      <c r="E132" s="141"/>
      <c r="G132" s="81"/>
      <c r="H132" s="1"/>
      <c r="I132" s="1"/>
      <c r="J132" s="1"/>
      <c r="K132" s="149"/>
      <c r="L132" s="142"/>
      <c r="M132" s="1"/>
      <c r="N132" s="1"/>
      <c r="O132" s="1"/>
      <c r="P132" s="1"/>
    </row>
    <row r="133" spans="1:16" ht="12.75" customHeight="1" x14ac:dyDescent="0.2">
      <c r="A133" s="153">
        <v>36281</v>
      </c>
      <c r="B133" s="24" t="s">
        <v>225</v>
      </c>
      <c r="C133" s="24"/>
      <c r="D133" s="38"/>
      <c r="E133" s="141"/>
      <c r="G133" s="81"/>
      <c r="H133" s="24"/>
      <c r="I133" s="1"/>
      <c r="J133" s="1"/>
      <c r="K133" s="38"/>
      <c r="L133" s="142"/>
      <c r="M133" s="1"/>
      <c r="N133" s="1"/>
      <c r="O133" s="1"/>
      <c r="P133" s="1"/>
    </row>
    <row r="134" spans="1:16" ht="12.75" customHeight="1" x14ac:dyDescent="0.2">
      <c r="A134" s="153">
        <v>36312</v>
      </c>
      <c r="B134" s="24" t="s">
        <v>226</v>
      </c>
      <c r="C134" s="24"/>
      <c r="D134" s="38"/>
      <c r="E134" s="141"/>
      <c r="G134" s="81"/>
      <c r="H134" s="24"/>
      <c r="I134" s="1"/>
      <c r="J134" s="1"/>
      <c r="K134" s="38"/>
      <c r="L134" s="141"/>
      <c r="M134" s="43"/>
      <c r="N134" s="42"/>
      <c r="O134" s="1"/>
      <c r="P134" s="1"/>
    </row>
    <row r="135" spans="1:16" ht="12.75" customHeight="1" x14ac:dyDescent="0.2">
      <c r="A135" s="153">
        <v>36342</v>
      </c>
      <c r="B135" s="24" t="s">
        <v>227</v>
      </c>
      <c r="C135" s="24"/>
      <c r="D135" s="38"/>
      <c r="E135" s="141"/>
      <c r="G135" s="81"/>
      <c r="H135" s="24"/>
      <c r="I135" s="1"/>
      <c r="J135" s="1"/>
      <c r="K135" s="38"/>
      <c r="L135" s="141"/>
      <c r="M135" s="43"/>
      <c r="N135" s="1"/>
      <c r="O135" s="1"/>
      <c r="P135" s="1"/>
    </row>
    <row r="136" spans="1:16" ht="12.75" customHeight="1" x14ac:dyDescent="0.2">
      <c r="A136" s="153">
        <v>36373</v>
      </c>
      <c r="B136" s="24" t="s">
        <v>228</v>
      </c>
      <c r="C136" s="24"/>
      <c r="D136" s="38"/>
      <c r="E136" s="141"/>
      <c r="G136" s="81"/>
      <c r="H136" s="24"/>
      <c r="I136" s="1"/>
      <c r="J136" s="1"/>
      <c r="K136" s="38"/>
      <c r="L136" s="141"/>
      <c r="M136" s="1"/>
      <c r="N136" s="43"/>
      <c r="O136" s="1"/>
      <c r="P136" s="1"/>
    </row>
    <row r="137" spans="1:16" ht="12.75" customHeight="1" x14ac:dyDescent="0.2">
      <c r="A137" s="153">
        <v>36404</v>
      </c>
      <c r="B137" s="24" t="s">
        <v>229</v>
      </c>
      <c r="C137" s="24"/>
      <c r="D137" s="38"/>
      <c r="E137" s="141"/>
      <c r="G137" s="81"/>
      <c r="H137" s="24"/>
      <c r="I137" s="1"/>
      <c r="J137" s="1"/>
      <c r="K137" s="38"/>
      <c r="L137" s="141"/>
      <c r="M137" s="1"/>
      <c r="N137" s="43"/>
      <c r="O137" s="1"/>
      <c r="P137" s="1"/>
    </row>
    <row r="138" spans="1:16" ht="12.75" customHeight="1" x14ac:dyDescent="0.2">
      <c r="A138" s="153">
        <v>36434</v>
      </c>
      <c r="B138" s="24" t="s">
        <v>230</v>
      </c>
      <c r="C138" s="24"/>
      <c r="D138" s="38"/>
      <c r="E138" s="141"/>
      <c r="G138" s="81"/>
      <c r="H138" s="24"/>
      <c r="I138" s="1"/>
      <c r="J138" s="1"/>
      <c r="K138" s="38"/>
      <c r="L138" s="141"/>
      <c r="M138" s="1"/>
      <c r="N138" s="1"/>
      <c r="O138" s="1"/>
      <c r="P138" s="1"/>
    </row>
    <row r="139" spans="1:16" ht="12.75" customHeight="1" x14ac:dyDescent="0.2">
      <c r="A139" s="153">
        <v>36465</v>
      </c>
      <c r="B139" s="24" t="s">
        <v>231</v>
      </c>
      <c r="C139" s="24"/>
      <c r="D139" s="38"/>
      <c r="E139" s="141"/>
      <c r="G139" s="81"/>
      <c r="H139" s="24"/>
      <c r="I139" s="1"/>
      <c r="J139" s="1"/>
      <c r="K139" s="38"/>
      <c r="L139" s="141"/>
      <c r="M139" s="1"/>
      <c r="N139" s="1"/>
      <c r="O139" s="1"/>
      <c r="P139" s="1"/>
    </row>
    <row r="140" spans="1:16" ht="12.75" customHeight="1" x14ac:dyDescent="0.2">
      <c r="A140" s="153">
        <v>36495</v>
      </c>
      <c r="B140" s="24" t="s">
        <v>232</v>
      </c>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v>34759</v>
      </c>
      <c r="B165" s="24" t="s">
        <v>247</v>
      </c>
      <c r="C165" s="24"/>
      <c r="D165" s="38"/>
      <c r="E165" s="141"/>
      <c r="AJ165" s="1"/>
      <c r="AK165" s="1"/>
      <c r="AL165" s="1"/>
      <c r="AM165" s="1"/>
    </row>
    <row r="166" spans="1:39" ht="12.75" customHeight="1" x14ac:dyDescent="0.2">
      <c r="A166" s="222">
        <v>34614</v>
      </c>
      <c r="B166" s="24" t="s">
        <v>248</v>
      </c>
      <c r="C166" s="24"/>
      <c r="D166" s="38"/>
      <c r="E166" s="141"/>
      <c r="AJ166" s="1"/>
      <c r="AK166" s="1"/>
      <c r="AL166" s="1"/>
      <c r="AM166" s="1"/>
    </row>
    <row r="167" spans="1:39" ht="12.75" customHeight="1" x14ac:dyDescent="0.2">
      <c r="A167" s="222">
        <v>34759</v>
      </c>
      <c r="B167" s="24" t="s">
        <v>306</v>
      </c>
      <c r="C167" s="24"/>
      <c r="D167" s="38"/>
      <c r="E167" s="141"/>
      <c r="AJ167" s="1"/>
      <c r="AK167" s="1"/>
      <c r="AL167" s="1"/>
      <c r="AM167" s="1"/>
    </row>
    <row r="168" spans="1:39" ht="12.75" customHeight="1" x14ac:dyDescent="0.2">
      <c r="A168" s="222">
        <v>34835</v>
      </c>
      <c r="B168" s="24" t="s">
        <v>307</v>
      </c>
      <c r="C168" s="24"/>
      <c r="D168" s="38"/>
      <c r="E168" s="142"/>
      <c r="AJ168" s="1"/>
      <c r="AK168" s="1"/>
      <c r="AL168" s="1"/>
      <c r="AM168" s="1"/>
    </row>
    <row r="169" spans="1:39" ht="12.75" customHeight="1" x14ac:dyDescent="0.2">
      <c r="A169" s="222">
        <v>35185</v>
      </c>
      <c r="B169" s="24" t="s">
        <v>249</v>
      </c>
      <c r="C169" s="24"/>
      <c r="D169" s="38"/>
      <c r="E169" s="141"/>
      <c r="AJ169" s="1"/>
      <c r="AK169" s="1"/>
      <c r="AL169" s="1"/>
      <c r="AM169" s="1"/>
    </row>
    <row r="170" spans="1:39" ht="12.75" customHeight="1" x14ac:dyDescent="0.2">
      <c r="A170" s="222">
        <v>35915</v>
      </c>
      <c r="B170" s="24" t="s">
        <v>250</v>
      </c>
      <c r="C170" s="24"/>
      <c r="D170" s="38"/>
      <c r="E170" s="141"/>
      <c r="AJ170" s="1"/>
      <c r="AK170" s="1"/>
      <c r="AL170" s="1"/>
      <c r="AM170" s="1"/>
    </row>
    <row r="171" spans="1:39" ht="12.75" customHeight="1" x14ac:dyDescent="0.2">
      <c r="A171" s="222">
        <v>35927</v>
      </c>
      <c r="B171" s="24" t="s">
        <v>251</v>
      </c>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29</vt:i4>
      </vt:variant>
    </vt:vector>
  </HeadingPairs>
  <TitlesOfParts>
    <vt:vector size="43" baseType="lpstr">
      <vt:lpstr>Report</vt:lpstr>
      <vt:lpstr>Input</vt:lpstr>
      <vt:lpstr>Top Pages</vt:lpstr>
      <vt:lpstr>Price</vt:lpstr>
      <vt:lpstr>Index</vt:lpstr>
      <vt:lpstr>GasDaily</vt:lpstr>
      <vt:lpstr>Spot Rates</vt:lpstr>
      <vt:lpstr>PrudCalc</vt:lpstr>
      <vt:lpstr>US $</vt:lpstr>
      <vt:lpstr>Roll-5</vt:lpstr>
      <vt:lpstr>Roll-6</vt:lpstr>
      <vt:lpstr>Roll-7</vt:lpstr>
      <vt:lpstr>Roll-8</vt:lpstr>
      <vt:lpstr>Orig Sched</vt:lpstr>
      <vt:lpstr>DTITLE</vt:lpstr>
      <vt:lpstr>eff_dt</vt:lpstr>
      <vt:lpstr>PostIDs</vt:lpstr>
      <vt:lpstr>GasDaily!Print_Area</vt:lpstr>
      <vt:lpstr>'Orig Sched'!Print_Area</vt:lpstr>
      <vt:lpstr>Price!Print_Area</vt:lpstr>
      <vt:lpstr>PrudCalc!Print_Area</vt:lpstr>
      <vt:lpstr>Report!Print_Area</vt:lpstr>
      <vt:lpstr>'Roll-5'!Print_Area</vt:lpstr>
      <vt:lpstr>'Roll-6'!Print_Area</vt:lpstr>
      <vt:lpstr>'Roll-7'!Print_Area</vt:lpstr>
      <vt:lpstr>'Roll-8'!Print_Area</vt:lpstr>
      <vt:lpstr>'Spot Rates'!Print_Area</vt:lpstr>
      <vt:lpstr>'US $'!Print_Area</vt:lpstr>
      <vt:lpstr>Print_Area_MI</vt:lpstr>
      <vt:lpstr>GasDaily!Print_Titles</vt:lpstr>
      <vt:lpstr>Index!Print_Titles</vt:lpstr>
      <vt:lpstr>'Orig Sched'!Print_Titles</vt:lpstr>
      <vt:lpstr>Price!Print_Titles</vt:lpstr>
      <vt:lpstr>'Roll-5'!Print_Titles</vt:lpstr>
      <vt:lpstr>'Roll-6'!Print_Titles</vt:lpstr>
      <vt:lpstr>'Roll-7'!Print_Titles</vt:lpstr>
      <vt:lpstr>'Roll-8'!Print_Titles</vt:lpstr>
      <vt:lpstr>'Top Pages'!Print_Titles</vt:lpstr>
      <vt:lpstr>'US $'!Print_Titles</vt:lpstr>
      <vt:lpstr>Print_Titles_MI</vt:lpstr>
      <vt:lpstr>PW</vt:lpstr>
      <vt:lpstr>TITLE</vt:lpstr>
      <vt:lpstr>UID</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ketter</dc:creator>
  <cp:lastModifiedBy>Felienne</cp:lastModifiedBy>
  <cp:lastPrinted>2000-05-31T23:12:20Z</cp:lastPrinted>
  <dcterms:created xsi:type="dcterms:W3CDTF">1998-03-27T03:33:59Z</dcterms:created>
  <dcterms:modified xsi:type="dcterms:W3CDTF">2014-09-03T14:43:21Z</dcterms:modified>
</cp:coreProperties>
</file>