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0" windowWidth="12090" windowHeight="8730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B13" i="1"/>
  <c r="C13" i="1"/>
  <c r="D13" i="1"/>
  <c r="H13" i="1"/>
  <c r="J13" i="1"/>
  <c r="K13" i="1"/>
  <c r="D14" i="1"/>
  <c r="H14" i="1"/>
  <c r="B15" i="1"/>
  <c r="C15" i="1"/>
  <c r="D15" i="1"/>
  <c r="H15" i="1"/>
  <c r="J15" i="1"/>
  <c r="K15" i="1"/>
  <c r="D16" i="1"/>
  <c r="H16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5" i="4"/>
  <c r="E5" i="4"/>
  <c r="H5" i="4"/>
  <c r="L5" i="4"/>
  <c r="N10" i="4"/>
  <c r="N11" i="4"/>
  <c r="N12" i="4"/>
  <c r="N41" i="4" s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A13" i="1" s="1"/>
  <c r="N51" i="4"/>
  <c r="A15" i="1" s="1"/>
  <c r="N53" i="4"/>
  <c r="A17" i="1" s="1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 s="1"/>
  <c r="N49" i="7"/>
  <c r="N55" i="7" s="1"/>
  <c r="N50" i="7"/>
  <c r="N51" i="7"/>
  <c r="A33" i="1" s="1"/>
  <c r="N52" i="7"/>
  <c r="N53" i="7"/>
  <c r="A35" i="1" s="1"/>
  <c r="N54" i="7"/>
  <c r="L55" i="7"/>
  <c r="N2" i="5"/>
  <c r="O2" i="5" s="1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1" i="5" s="1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O55" i="5" s="1"/>
  <c r="N43" i="2" s="1"/>
  <c r="O50" i="5"/>
  <c r="O51" i="5"/>
  <c r="O52" i="5"/>
  <c r="O53" i="5"/>
  <c r="A23" i="1" s="1"/>
  <c r="O54" i="5"/>
  <c r="L55" i="5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 s="1"/>
  <c r="O49" i="8"/>
  <c r="O55" i="8" s="1"/>
  <c r="O50" i="8"/>
  <c r="O51" i="8"/>
  <c r="A39" i="1" s="1"/>
  <c r="O52" i="8"/>
  <c r="O53" i="8"/>
  <c r="O54" i="8"/>
  <c r="L55" i="8"/>
  <c r="P2" i="2"/>
  <c r="N14" i="2"/>
  <c r="N27" i="2" s="1"/>
  <c r="N15" i="2"/>
  <c r="N16" i="2"/>
  <c r="N17" i="2"/>
  <c r="N18" i="2"/>
  <c r="N19" i="2"/>
  <c r="N20" i="2"/>
  <c r="N21" i="2"/>
  <c r="N22" i="2"/>
  <c r="N23" i="2"/>
  <c r="N24" i="2"/>
  <c r="N25" i="2"/>
  <c r="N26" i="2"/>
  <c r="N34" i="2"/>
  <c r="N35" i="2"/>
  <c r="N36" i="2"/>
  <c r="N42" i="2" s="1"/>
  <c r="N37" i="2"/>
  <c r="N38" i="2"/>
  <c r="N39" i="2"/>
  <c r="N40" i="2"/>
  <c r="N41" i="2"/>
  <c r="F53" i="2"/>
  <c r="N50" i="2" s="1"/>
  <c r="A62" i="2"/>
  <c r="B62" i="2"/>
  <c r="C62" i="2"/>
  <c r="D62" i="2"/>
  <c r="H62" i="2"/>
  <c r="N3" i="2" s="1"/>
  <c r="I62" i="2"/>
  <c r="M2" i="4" s="1"/>
  <c r="N2" i="4" s="1"/>
  <c r="J62" i="2"/>
  <c r="K62" i="2"/>
  <c r="N2" i="6" s="1"/>
  <c r="O2" i="6" s="1"/>
  <c r="L62" i="2"/>
  <c r="M2" i="7" s="1"/>
  <c r="N2" i="7" s="1"/>
  <c r="M62" i="2"/>
  <c r="N2" i="8" s="1"/>
  <c r="O2" i="8" s="1"/>
  <c r="N62" i="2"/>
  <c r="N2" i="3"/>
  <c r="A5" i="3"/>
  <c r="E5" i="3"/>
  <c r="H5" i="3"/>
  <c r="K5" i="3"/>
  <c r="O12" i="3"/>
  <c r="O41" i="3" s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9" i="3"/>
  <c r="A7" i="1" s="1"/>
  <c r="O51" i="3"/>
  <c r="O53" i="3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O49" i="6"/>
  <c r="A25" i="1" s="1"/>
  <c r="O50" i="6"/>
  <c r="O51" i="6"/>
  <c r="A27" i="1" s="1"/>
  <c r="O52" i="6"/>
  <c r="O53" i="6"/>
  <c r="O54" i="6"/>
  <c r="L55" i="6"/>
  <c r="O2" i="3" l="1"/>
  <c r="A3" i="1"/>
  <c r="A5" i="1"/>
  <c r="N44" i="2"/>
  <c r="L46" i="3"/>
  <c r="L46" i="5"/>
  <c r="A19" i="1"/>
  <c r="O55" i="3"/>
  <c r="A37" i="1"/>
  <c r="O55" i="6"/>
  <c r="L46" i="6" s="1"/>
  <c r="N55" i="4"/>
  <c r="N28" i="2" s="1"/>
  <c r="N29" i="2" s="1"/>
  <c r="N48" i="2" l="1"/>
  <c r="N49" i="2" s="1"/>
  <c r="L46" i="4"/>
  <c r="A43" i="1"/>
  <c r="L51" i="2" l="1"/>
  <c r="L52" i="2"/>
  <c r="N52" i="2"/>
  <c r="E62" i="2" s="1"/>
</calcChain>
</file>

<file path=xl/sharedStrings.xml><?xml version="1.0" encoding="utf-8"?>
<sst xmlns="http://schemas.openxmlformats.org/spreadsheetml/2006/main" count="371" uniqueCount="150">
  <si>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</si>
  <si>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</si>
  <si>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</si>
  <si>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</si>
  <si>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</si>
  <si>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</si>
  <si>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</si>
  <si>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</si>
  <si>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</si>
  <si>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</si>
  <si>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</si>
  <si>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</si>
  <si>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</si>
  <si>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</si>
  <si>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</si>
  <si>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</si>
  <si>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</si>
  <si>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</si>
  <si>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</si>
  <si>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</si>
  <si>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</si>
  <si>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</si>
  <si>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</si>
  <si>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</si>
  <si>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</si>
  <si>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</si>
  <si>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</si>
  <si>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</si>
  <si>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</si>
  <si>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</si>
  <si>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</si>
  <si>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</si>
  <si>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</si>
  <si>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</si>
  <si>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</si>
  <si>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</si>
  <si>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</si>
  <si>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</si>
  <si>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</si>
  <si>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</si>
  <si>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</si>
  <si>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</si>
  <si>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</si>
  <si>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</si>
  <si>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</si>
  <si>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</si>
  <si>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</si>
  <si>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</si>
  <si>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</si>
  <si>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</si>
  <si>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</si>
  <si>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</si>
  <si>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</si>
  <si>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</si>
  <si>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</si>
  <si>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</si>
  <si>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</si>
  <si>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</si>
  <si>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</si>
  <si>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</si>
  <si>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</si>
  <si>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</si>
  <si>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</si>
  <si>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</si>
  <si>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</si>
  <si>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</si>
  <si>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</si>
  <si>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</si>
  <si>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</si>
  <si>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</si>
  <si>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</si>
  <si>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</si>
  <si>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</si>
  <si>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</si>
  <si>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</si>
  <si>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</si>
  <si>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</si>
  <si>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</si>
  <si>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</si>
  <si>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</si>
  <si>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</si>
  <si>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</si>
  <si>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</si>
  <si>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</si>
  <si>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</si>
  <si>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</si>
  <si>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</si>
  <si>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</si>
  <si>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</si>
  <si>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</si>
  <si>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</si>
  <si>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</si>
  <si>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</si>
  <si>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</si>
  <si>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</si>
  <si>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</si>
  <si>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</si>
  <si>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</si>
  <si>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</si>
  <si>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</si>
  <si>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</si>
  <si>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</si>
  <si>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</si>
  <si>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</si>
  <si>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</si>
  <si>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</si>
  <si>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</si>
  <si>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</si>
  <si>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</si>
  <si>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</si>
  <si>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</si>
  <si>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</si>
  <si>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</si>
  <si>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</si>
  <si>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</si>
  <si>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</si>
  <si>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</si>
  <si>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</si>
  <si>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</si>
  <si>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</si>
  <si>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</si>
  <si>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</si>
  <si>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</si>
  <si>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</si>
  <si>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</si>
  <si>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</si>
  <si>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</si>
  <si>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</si>
  <si>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</si>
  <si>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</si>
  <si>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</si>
  <si>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</si>
  <si>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</si>
  <si>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</si>
  <si>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Self</t>
  </si>
  <si>
    <t>BUSINESS PURPOSE FOR ITEMS BELOW:</t>
  </si>
  <si>
    <t>Trip to San Fran, CA to meet with PG&amp;E re:</t>
  </si>
  <si>
    <t>Gas Accord II</t>
  </si>
  <si>
    <t>Ponzu - dinner</t>
  </si>
  <si>
    <t>Palapas - lunch</t>
  </si>
  <si>
    <t>52003500</t>
  </si>
  <si>
    <t>Hotel Monaco bar - refreshment</t>
  </si>
  <si>
    <t>PrimeCo - monthly service from 8/15/00 to 9/14/00, monthly usage (323 min), and fees</t>
  </si>
  <si>
    <t>PrimeCo - monthly service from 9/15/00 to 10/14/00, monthly usage (172 min), and fees</t>
  </si>
  <si>
    <t>BUSINESS PURPOSE FOR BELOW:  Trip to San Fran, CA to meet with PG&amp;E re: Gas Accord II</t>
  </si>
  <si>
    <t>Hotel:  Hotel Monaco, San Francisco, CA - 1 night</t>
  </si>
  <si>
    <t xml:space="preserve">Airfare:  Los Angeles, CA to San Francisco, CA </t>
  </si>
  <si>
    <t>Airfare:  San Francisco, CA to Houston, TX</t>
  </si>
  <si>
    <t>Cab Fare:  Taxi from San Fran. Airport to Hotel Monaco</t>
  </si>
  <si>
    <t>Cab Fare:  Taxi back to San Fran. Airport for return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</si>
</sst>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35.18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 t="str">
        <f>'Short Form'!I29</f>
        <v>900137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189.92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1384.01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 t="str">
        <f>'Travel Form'!J49</f>
        <v>900137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1609.11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zoomScale="80" workbookViewId="0"/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36846</v>
      </c>
      <c r="P2" s="259">
        <f ca="1">TODAY()</f>
        <v>41885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126</v>
      </c>
      <c r="B6" s="120"/>
      <c r="C6" s="120"/>
      <c r="D6"/>
      <c r="E6" s="287" t="s">
        <v>127</v>
      </c>
      <c r="F6" s="120"/>
      <c r="G6" s="120"/>
      <c r="H6" s="173" t="s">
        <v>128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129</v>
      </c>
      <c r="F8" s="171"/>
      <c r="G8" s="190"/>
      <c r="H8" s="171"/>
      <c r="I8" s="171"/>
      <c r="J8" s="188"/>
      <c r="K8" s="268" t="s">
        <v>130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/>
      <c r="B14" s="134"/>
      <c r="C14" s="125" t="s">
        <v>135</v>
      </c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136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 t="s">
        <v>137</v>
      </c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>
        <v>36829</v>
      </c>
      <c r="B18" s="134" t="s">
        <v>133</v>
      </c>
      <c r="C18" s="125" t="s">
        <v>138</v>
      </c>
      <c r="D18" s="154"/>
      <c r="E18" s="154"/>
      <c r="F18" s="155"/>
      <c r="G18" s="156"/>
      <c r="H18" s="263" t="s">
        <v>134</v>
      </c>
      <c r="I18" s="260"/>
      <c r="J18" s="261"/>
      <c r="K18" s="261"/>
      <c r="L18" s="385">
        <v>19</v>
      </c>
      <c r="M18" s="194"/>
      <c r="N18" s="187">
        <f>IF(M18=" ",L18*1,L18*M18)</f>
        <v>19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>
        <v>36830</v>
      </c>
      <c r="B19" s="134" t="s">
        <v>133</v>
      </c>
      <c r="C19" s="125" t="s">
        <v>139</v>
      </c>
      <c r="D19" s="154"/>
      <c r="E19" s="154"/>
      <c r="F19" s="155"/>
      <c r="G19" s="156"/>
      <c r="H19" s="263" t="s">
        <v>134</v>
      </c>
      <c r="I19" s="260"/>
      <c r="J19" s="261"/>
      <c r="K19" s="261"/>
      <c r="L19" s="385">
        <v>10.75</v>
      </c>
      <c r="M19" s="194"/>
      <c r="N19" s="187">
        <f>IF(M19=" ",L19*1,L19*M19)</f>
        <v>10.75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>
        <v>36830</v>
      </c>
      <c r="B20" s="134" t="s">
        <v>133</v>
      </c>
      <c r="C20" s="125" t="s">
        <v>141</v>
      </c>
      <c r="D20" s="154"/>
      <c r="E20" s="154"/>
      <c r="F20" s="155"/>
      <c r="G20" s="156"/>
      <c r="H20" s="263" t="s">
        <v>134</v>
      </c>
      <c r="I20" s="260"/>
      <c r="J20" s="261"/>
      <c r="K20" s="261"/>
      <c r="L20" s="385">
        <v>5.43</v>
      </c>
      <c r="M20" s="194"/>
      <c r="N20" s="187">
        <f t="shared" si="0"/>
        <v>5.43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35.18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140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 t="s">
        <v>124</v>
      </c>
      <c r="J29" s="331"/>
      <c r="K29" s="66"/>
      <c r="L29" s="304" t="s">
        <v>23</v>
      </c>
      <c r="M29" s="304"/>
      <c r="N29" s="182">
        <f>SUM(N27:N28)</f>
        <v>35.18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36784</v>
      </c>
      <c r="B34" s="128" t="s">
        <v>142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131.29</v>
      </c>
      <c r="M34" s="194"/>
      <c r="N34" s="187">
        <f t="shared" ref="N34:N41" si="1">IF(M34=" ",L34*1,L34*M34)</f>
        <v>131.29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>
        <v>36814</v>
      </c>
      <c r="B35" s="128" t="s">
        <v>143</v>
      </c>
      <c r="C35" s="154"/>
      <c r="D35" s="158"/>
      <c r="E35" s="29"/>
      <c r="F35" s="158"/>
      <c r="G35" s="158"/>
      <c r="H35" s="154"/>
      <c r="I35" s="154"/>
      <c r="J35" s="154"/>
      <c r="K35" s="154"/>
      <c r="L35" s="385">
        <v>58.63</v>
      </c>
      <c r="M35" s="194"/>
      <c r="N35" s="187">
        <f>IF(M35=" ",L35*1,L35*M35)</f>
        <v>58.63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189.92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131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132</v>
      </c>
      <c r="J44" s="331"/>
      <c r="K44" s="121"/>
      <c r="L44" s="304" t="s">
        <v>28</v>
      </c>
      <c r="M44" s="304"/>
      <c r="N44" s="182">
        <f>SUM(N42:N43)</f>
        <v>189.92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1384.01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1609.11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1609.11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036846</v>
      </c>
      <c r="D62" s="110" t="str">
        <f>TEXT($K$6,"#########")</f>
        <v>P00505330</v>
      </c>
      <c r="E62" s="249" t="str">
        <f>TEXT($N$52,"######0.00")</f>
        <v>1609.11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topLeftCell="A36" zoomScale="80" workbookViewId="0">
      <selection activeCell="A56" sqref="A5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 t="s">
        <v>144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36829</v>
      </c>
      <c r="C13" s="123" t="s">
        <v>145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379.97</v>
      </c>
      <c r="N13" s="256"/>
      <c r="O13" s="187">
        <f t="shared" si="0"/>
        <v>379.97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>
        <v>36829</v>
      </c>
      <c r="C14" s="123" t="s">
        <v>146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109.79</v>
      </c>
      <c r="N14" s="256"/>
      <c r="O14" s="187">
        <f t="shared" si="0"/>
        <v>109.79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>
        <v>36830</v>
      </c>
      <c r="C15" s="123" t="s">
        <v>147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824.25</v>
      </c>
      <c r="N15" s="256"/>
      <c r="O15" s="187">
        <f t="shared" si="0"/>
        <v>824.25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>
        <v>36829</v>
      </c>
      <c r="C16" s="123" t="s">
        <v>148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35</v>
      </c>
      <c r="N16" s="256"/>
      <c r="O16" s="187">
        <f t="shared" si="0"/>
        <v>35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 t="s">
        <v>60</v>
      </c>
      <c r="B17" s="147">
        <v>36830</v>
      </c>
      <c r="C17" s="123" t="s">
        <v>149</v>
      </c>
      <c r="D17" s="165"/>
      <c r="E17" s="165"/>
      <c r="F17" s="165"/>
      <c r="G17" s="166"/>
      <c r="H17" s="165"/>
      <c r="I17" s="165"/>
      <c r="J17" s="165"/>
      <c r="K17" s="165"/>
      <c r="L17" s="253"/>
      <c r="M17" s="385">
        <v>35</v>
      </c>
      <c r="N17" s="256"/>
      <c r="O17" s="187">
        <f t="shared" si="0"/>
        <v>35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1384.01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123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 t="s">
        <v>124</v>
      </c>
      <c r="K49" s="186"/>
      <c r="L49" s="340"/>
      <c r="M49" s="73"/>
      <c r="N49" s="93"/>
      <c r="O49" s="168">
        <f>IF($L$49=" ",SUMIF($A$12:$A$40,A49,$O$12:$O$40),$K$41*$L$49)</f>
        <v>1384.01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1384.01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65536" zoomScale="80" workbookViewId="0">
      <selection activeCell="L65536" sqref="L65536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65536" zoomScale="80" workbookViewId="0">
      <selection activeCell="A65536" sqref="A65536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65536" zoomScale="80" workbookViewId="0">
      <selection activeCell="A65536" sqref="A6553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2000-11-16T21:11:42Z</cp:lastPrinted>
  <dcterms:created xsi:type="dcterms:W3CDTF">1997-11-03T17:34:07Z</dcterms:created>
  <dcterms:modified xsi:type="dcterms:W3CDTF">2014-09-03T15:17:37Z</dcterms:modified>
</cp:coreProperties>
</file>