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3785" windowHeight="8760" firstSheet="1" activeTab="1"/>
  </bookViews>
  <sheets>
    <sheet name="Teams" sheetId="1" state="hidden" r:id="rId1"/>
    <sheet name="Men 1999 NCAA Bracket" sheetId="2" r:id="rId2"/>
  </sheets>
  <definedNames>
    <definedName name="CopyRange">Teams!$G$1:$G$67</definedName>
    <definedName name="FinalFourRange">Teams!$A$69:$D$72</definedName>
    <definedName name="FinalsScore">'Men 1999 NCAA Bracket'!$H$13</definedName>
    <definedName name="FinalsWinner">'Men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1999 NCAA Bracket'!$H$1</definedName>
    <definedName name="_xlnm.Print_Area" localSheetId="1">'Men 1999 NCAA Bracket'!$A$1:$O$65</definedName>
    <definedName name="Region12Final">'Men 1999 NCAA Bracket'!$H$31</definedName>
    <definedName name="Region1Final4">'Men 1999 NCAA Bracket'!$F$17</definedName>
    <definedName name="Region1Name">'Men 1999 NCAA Bracket'!$D$1</definedName>
    <definedName name="Region2Final4">'Men 1999 NCAA Bracket'!$F$49</definedName>
    <definedName name="Region2Name">'Men 1999 NCAA Bracket'!$D$33</definedName>
    <definedName name="Region34Final">'Men 1999 NCAA Bracket'!$H$34</definedName>
    <definedName name="Region3Final4">'Men 1999 NCAA Bracket'!$J$17</definedName>
    <definedName name="Region3Name">'Men 1999 NCAA Bracket'!$L$1</definedName>
    <definedName name="Region4Final4">'Men 1999 NCAA Bracket'!$J$49</definedName>
    <definedName name="Region4Name">'Men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F3" i="1"/>
  <c r="G3" i="1"/>
  <c r="I3" i="1"/>
  <c r="F4" i="1"/>
  <c r="G4" i="1"/>
  <c r="I4" i="1" s="1"/>
  <c r="F5" i="1"/>
  <c r="G5" i="1"/>
  <c r="I5" i="1"/>
  <c r="F6" i="1"/>
  <c r="G6" i="1"/>
  <c r="I6" i="1" s="1"/>
  <c r="F7" i="1"/>
  <c r="G7" i="1" s="1"/>
  <c r="I7" i="1" s="1"/>
  <c r="F8" i="1"/>
  <c r="G8" i="1"/>
  <c r="I8" i="1"/>
  <c r="F9" i="1"/>
  <c r="G9" i="1" s="1"/>
  <c r="I9" i="1" s="1"/>
  <c r="F10" i="1"/>
  <c r="G10" i="1"/>
  <c r="I10" i="1"/>
  <c r="F11" i="1"/>
  <c r="G11" i="1"/>
  <c r="I11" i="1"/>
  <c r="F12" i="1"/>
  <c r="G12" i="1"/>
  <c r="I12" i="1" s="1"/>
  <c r="F13" i="1"/>
  <c r="G13" i="1"/>
  <c r="I13" i="1"/>
  <c r="F14" i="1"/>
  <c r="G14" i="1"/>
  <c r="I14" i="1" s="1"/>
  <c r="F15" i="1"/>
  <c r="G15" i="1" s="1"/>
  <c r="I15" i="1" s="1"/>
  <c r="F16" i="1"/>
  <c r="G16" i="1"/>
  <c r="I16" i="1"/>
  <c r="F17" i="1"/>
  <c r="G17" i="1" s="1"/>
  <c r="I17" i="1" s="1"/>
  <c r="F18" i="1"/>
  <c r="G18" i="1"/>
  <c r="I18" i="1"/>
  <c r="F19" i="1"/>
  <c r="G19" i="1"/>
  <c r="I19" i="1"/>
  <c r="F20" i="1"/>
  <c r="G20" i="1"/>
  <c r="I20" i="1" s="1"/>
  <c r="F21" i="1"/>
  <c r="G21" i="1"/>
  <c r="I21" i="1"/>
  <c r="F22" i="1"/>
  <c r="G22" i="1"/>
  <c r="I22" i="1" s="1"/>
  <c r="F23" i="1"/>
  <c r="G23" i="1" s="1"/>
  <c r="I23" i="1" s="1"/>
  <c r="F24" i="1"/>
  <c r="G24" i="1"/>
  <c r="I24" i="1"/>
  <c r="F25" i="1"/>
  <c r="G25" i="1" s="1"/>
  <c r="I25" i="1" s="1"/>
  <c r="F26" i="1"/>
  <c r="G26" i="1"/>
  <c r="I26" i="1"/>
  <c r="F27" i="1"/>
  <c r="G27" i="1"/>
  <c r="I27" i="1"/>
  <c r="F28" i="1"/>
  <c r="G28" i="1"/>
  <c r="I28" i="1" s="1"/>
  <c r="F29" i="1"/>
  <c r="G29" i="1"/>
  <c r="I29" i="1"/>
  <c r="F30" i="1"/>
  <c r="G30" i="1"/>
  <c r="I30" i="1" s="1"/>
  <c r="F31" i="1"/>
  <c r="G31" i="1" s="1"/>
  <c r="I31" i="1" s="1"/>
  <c r="F32" i="1"/>
  <c r="G32" i="1"/>
  <c r="I32" i="1"/>
  <c r="F33" i="1"/>
  <c r="G33" i="1" s="1"/>
  <c r="I33" i="1" s="1"/>
  <c r="F34" i="1"/>
  <c r="G34" i="1"/>
  <c r="I34" i="1"/>
  <c r="F35" i="1"/>
  <c r="G35" i="1"/>
  <c r="I35" i="1"/>
  <c r="F36" i="1"/>
  <c r="G36" i="1"/>
  <c r="I36" i="1" s="1"/>
  <c r="F37" i="1"/>
  <c r="G37" i="1"/>
  <c r="I37" i="1"/>
  <c r="F38" i="1"/>
  <c r="G38" i="1"/>
  <c r="I38" i="1" s="1"/>
  <c r="F39" i="1"/>
  <c r="G39" i="1" s="1"/>
  <c r="I39" i="1" s="1"/>
  <c r="F40" i="1"/>
  <c r="G40" i="1"/>
  <c r="I40" i="1"/>
  <c r="F41" i="1"/>
  <c r="G41" i="1" s="1"/>
  <c r="I41" i="1" s="1"/>
  <c r="F42" i="1"/>
  <c r="G42" i="1"/>
  <c r="I42" i="1"/>
  <c r="F43" i="1"/>
  <c r="G43" i="1"/>
  <c r="I43" i="1"/>
  <c r="F44" i="1"/>
  <c r="G44" i="1"/>
  <c r="I44" i="1" s="1"/>
  <c r="F45" i="1"/>
  <c r="G45" i="1"/>
  <c r="I45" i="1"/>
  <c r="F46" i="1"/>
  <c r="G46" i="1"/>
  <c r="I46" i="1" s="1"/>
  <c r="F47" i="1"/>
  <c r="G47" i="1" s="1"/>
  <c r="I47" i="1" s="1"/>
  <c r="F48" i="1"/>
  <c r="G48" i="1"/>
  <c r="I48" i="1"/>
  <c r="F49" i="1"/>
  <c r="G49" i="1" s="1"/>
  <c r="I49" i="1" s="1"/>
  <c r="F50" i="1"/>
  <c r="G50" i="1"/>
  <c r="I50" i="1"/>
  <c r="F51" i="1"/>
  <c r="G51" i="1"/>
  <c r="I51" i="1"/>
  <c r="F52" i="1"/>
  <c r="G52" i="1"/>
  <c r="I52" i="1" s="1"/>
  <c r="F53" i="1"/>
  <c r="G53" i="1"/>
  <c r="I53" i="1"/>
  <c r="F54" i="1"/>
  <c r="G54" i="1"/>
  <c r="I54" i="1" s="1"/>
  <c r="F55" i="1"/>
  <c r="G55" i="1" s="1"/>
  <c r="I55" i="1" s="1"/>
  <c r="F56" i="1"/>
  <c r="G56" i="1"/>
  <c r="I56" i="1"/>
  <c r="F57" i="1"/>
  <c r="G57" i="1" s="1"/>
  <c r="I57" i="1" s="1"/>
  <c r="F58" i="1"/>
  <c r="G58" i="1"/>
  <c r="I58" i="1"/>
  <c r="F59" i="1"/>
  <c r="G59" i="1"/>
  <c r="I59" i="1"/>
  <c r="F60" i="1"/>
  <c r="G60" i="1"/>
  <c r="I60" i="1" s="1"/>
  <c r="F61" i="1"/>
  <c r="G61" i="1"/>
  <c r="I61" i="1"/>
  <c r="F62" i="1"/>
  <c r="G62" i="1"/>
  <c r="I62" i="1" s="1"/>
  <c r="F63" i="1"/>
  <c r="G63" i="1" s="1"/>
  <c r="I63" i="1" s="1"/>
  <c r="F64" i="1"/>
  <c r="G64" i="1"/>
  <c r="I64" i="1"/>
  <c r="F65" i="1"/>
  <c r="G65" i="1" s="1"/>
  <c r="I65" i="1" s="1"/>
  <c r="G67" i="1"/>
  <c r="G68" i="1"/>
  <c r="C69" i="1"/>
  <c r="B69" i="1" s="1"/>
  <c r="D69" i="1"/>
  <c r="B70" i="1"/>
  <c r="C70" i="1"/>
  <c r="D70" i="1"/>
  <c r="C71" i="1"/>
  <c r="B71" i="1" s="1"/>
  <c r="D71" i="1"/>
  <c r="B72" i="1"/>
  <c r="C72" i="1"/>
  <c r="D72" i="1"/>
  <c r="G66" i="1" l="1"/>
  <c r="I66" i="1" s="1"/>
</calcChain>
</file>

<file path=xl/sharedStrings.xml><?xml version="1.0" encoding="utf-8"?>
<sst xmlns="http://schemas.openxmlformats.org/spreadsheetml/2006/main" count="177" uniqueCount="119">
  <si>
    <t>TeamID</t>
  </si>
  <si>
    <t>TeamName</t>
  </si>
  <si>
    <t>Seed</t>
  </si>
  <si>
    <t>GameID</t>
  </si>
  <si>
    <t>rel winner</t>
  </si>
  <si>
    <t>Duke</t>
  </si>
  <si>
    <t>round 1</t>
  </si>
  <si>
    <t>Lamar</t>
  </si>
  <si>
    <t>Kansas</t>
  </si>
  <si>
    <t>DePaul</t>
  </si>
  <si>
    <t>Illinois</t>
  </si>
  <si>
    <t>Pennsylvania</t>
  </si>
  <si>
    <t>Florida</t>
  </si>
  <si>
    <t>Butler</t>
  </si>
  <si>
    <t>Temple</t>
  </si>
  <si>
    <t>Lafayette</t>
  </si>
  <si>
    <t>Oregon</t>
  </si>
  <si>
    <t>Seton Hall</t>
  </si>
  <si>
    <t>Oklahoma St</t>
  </si>
  <si>
    <t>Hofstra</t>
  </si>
  <si>
    <t>Indiana</t>
  </si>
  <si>
    <t>Pepperdine</t>
  </si>
  <si>
    <t>Stanford</t>
  </si>
  <si>
    <t>S Carolina St</t>
  </si>
  <si>
    <t>North Carolina</t>
  </si>
  <si>
    <t>Missouri</t>
  </si>
  <si>
    <t>Tennessee</t>
  </si>
  <si>
    <t>La Lafayette</t>
  </si>
  <si>
    <t>Connecticut</t>
  </si>
  <si>
    <t>Utah St</t>
  </si>
  <si>
    <t>Cincinnati</t>
  </si>
  <si>
    <t>UNC Wilmington</t>
  </si>
  <si>
    <t>Tulsa</t>
  </si>
  <si>
    <t>UNLV</t>
  </si>
  <si>
    <t>Ohio St</t>
  </si>
  <si>
    <t>Appalachian St</t>
  </si>
  <si>
    <t>Miami FL</t>
  </si>
  <si>
    <t>Arkansas</t>
  </si>
  <si>
    <t>Arizona</t>
  </si>
  <si>
    <t>round 2</t>
  </si>
  <si>
    <t>Jackson St</t>
  </si>
  <si>
    <t>Wisconsin</t>
  </si>
  <si>
    <t>Fresno St</t>
  </si>
  <si>
    <t>LSU</t>
  </si>
  <si>
    <t>SE Missouri St</t>
  </si>
  <si>
    <t>Texas</t>
  </si>
  <si>
    <t>Indiana St</t>
  </si>
  <si>
    <t>St John's</t>
  </si>
  <si>
    <t>No Arizona</t>
  </si>
  <si>
    <t>Louisville</t>
  </si>
  <si>
    <t>Gonzaga</t>
  </si>
  <si>
    <t>Oklahoma</t>
  </si>
  <si>
    <t>Winthrop</t>
  </si>
  <si>
    <t>Purdue</t>
  </si>
  <si>
    <t>Dayton</t>
  </si>
  <si>
    <t>Michigan St</t>
  </si>
  <si>
    <t>round 3</t>
  </si>
  <si>
    <t>Valparaiso</t>
  </si>
  <si>
    <t>Utah</t>
  </si>
  <si>
    <t>Saint Louis</t>
  </si>
  <si>
    <t>Syracuse</t>
  </si>
  <si>
    <t>Samford</t>
  </si>
  <si>
    <t>Kentucky</t>
  </si>
  <si>
    <t>St Bonaventure</t>
  </si>
  <si>
    <t>Iowa St</t>
  </si>
  <si>
    <t>round 4</t>
  </si>
  <si>
    <t>Central Conn St</t>
  </si>
  <si>
    <t>Auburn</t>
  </si>
  <si>
    <t>Creighton</t>
  </si>
  <si>
    <t>Maryland</t>
  </si>
  <si>
    <t>round 5</t>
  </si>
  <si>
    <t>Iona</t>
  </si>
  <si>
    <t>UCLA</t>
  </si>
  <si>
    <t>round 6</t>
  </si>
  <si>
    <t>Ball St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</si>
  <si>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</si>
  <si>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</si>
  <si>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</si>
  <si>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</si>
  <si>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</si>
  <si>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</si>
  <si>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</si>
  <si>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</si>
  <si>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Elizabeth Sager I</t>
  </si>
  <si>
    <t>WEST</t>
  </si>
  <si>
    <t>PHONE:</t>
  </si>
  <si>
    <t>713 853 6349</t>
  </si>
  <si>
    <t>E-MAIL:</t>
  </si>
  <si>
    <t>Elizabeth.Sager@Enron.com</t>
  </si>
  <si>
    <t xml:space="preserve">Champion &amp; </t>
  </si>
  <si>
    <t>Winston-Salem, NC</t>
  </si>
  <si>
    <t>Total Points in Final Game (both teams)</t>
  </si>
  <si>
    <t>Salt Lake City, UT</t>
  </si>
  <si>
    <t>(for tiebreaker)</t>
  </si>
  <si>
    <t>Syracuse, NY</t>
  </si>
  <si>
    <t>Albuquerque, NM</t>
  </si>
  <si>
    <t>Buffalo, NY</t>
  </si>
  <si>
    <t>Tucson, AZ</t>
  </si>
  <si>
    <t>Finals</t>
  </si>
  <si>
    <t>Indianapolis, IN</t>
  </si>
  <si>
    <t>vs.</t>
  </si>
  <si>
    <t>SOUTH</t>
  </si>
  <si>
    <t>MIDWEST</t>
  </si>
  <si>
    <t>Birmingham, AL</t>
  </si>
  <si>
    <t>Cleveland, OH</t>
  </si>
  <si>
    <t>Austin, TX</t>
  </si>
  <si>
    <t>Auburn Hills, MI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</si>
  <si>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</si>
  <si>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</si>
  <si>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</si>
  <si>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</si>
  <si>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</si>
  <si>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</si>
  <si>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</si>
  <si>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Nashville, TN</t>
  </si>
  <si>
    <t>Minneapolis, MN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</si>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</sst>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  <xf numFmtId="0" fontId="6" fillId="0" borderId="1" xfId="1" applyFont="1" applyFill="1" applyBorder="1" applyProtection="1"/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B$12:$B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B$16:$B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B$14:$B$17" sel="3" val="0"/>
</file>

<file path=xl/ctrlProps/ctrlProp15.xml><?xml version="1.0" encoding="utf-8"?>
<formControlPr xmlns="http://schemas.microsoft.com/office/spreadsheetml/2009/9/main" objectType="Drop" dropLines="102" dropStyle="combo" dx="22" fmlaLink="$E$25" fmlaRange="Teams!$B$10:$B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B$20:$B$21" sel="2" val="0"/>
</file>

<file path=xl/ctrlProps/ctrlProp18.xml><?xml version="1.0" encoding="utf-8"?>
<formControlPr xmlns="http://schemas.microsoft.com/office/spreadsheetml/2009/9/main" objectType="Drop" dropLines="102" dropStyle="combo" dx="22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B$4:$B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B$18:$B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B$18:$B$33" sel="1" val="0"/>
</file>

<file path=xl/ctrlProps/ctrlProp22.xml><?xml version="1.0" encoding="utf-8"?>
<formControlPr xmlns="http://schemas.microsoft.com/office/spreadsheetml/2009/9/main" objectType="Drop" dropLines="102" dropStyle="combo" dx="22" fmlaLink="$D$45" fmlaRange="Teams!$B$22:$B$25" sel="3" val="0"/>
</file>

<file path=xl/ctrlProps/ctrlProp23.xml><?xml version="1.0" encoding="utf-8"?>
<formControlPr xmlns="http://schemas.microsoft.com/office/spreadsheetml/2009/9/main" objectType="Drop" dropLines="102" dropStyle="combo" dx="22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B$28:$B$29" sel="1" val="0"/>
</file>

<file path=xl/ctrlProps/ctrlProp26.xml><?xml version="1.0" encoding="utf-8"?>
<formControlPr xmlns="http://schemas.microsoft.com/office/spreadsheetml/2009/9/main" objectType="Drop" dropLines="102" dropStyle="combo" dx="22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B$32:$B$33" sel="1" val="0"/>
</file>

<file path=xl/ctrlProps/ctrlProp28.xml><?xml version="1.0" encoding="utf-8"?>
<formControlPr xmlns="http://schemas.microsoft.com/office/spreadsheetml/2009/9/main" objectType="Drop" dropLines="102" dropStyle="combo" dx="22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B$44:$B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B$48:$B$49" sel="2" val="0"/>
</file>

<file path=xl/ctrlProps/ctrlProp39.xml><?xml version="1.0" encoding="utf-8"?>
<formControlPr xmlns="http://schemas.microsoft.com/office/spreadsheetml/2009/9/main" objectType="Drop" dropLines="102" dropStyle="combo" dx="22" fmlaLink="$M$35" fmlaRange="Teams!$B$50:$B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B$56:$B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B$54:$B$57" sel="1" val="0"/>
</file>

<file path=xl/ctrlProps/ctrlProp47.xml><?xml version="1.0" encoding="utf-8"?>
<formControlPr xmlns="http://schemas.microsoft.com/office/spreadsheetml/2009/9/main" objectType="Drop" dropLines="102" dropStyle="combo" dx="22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B$42:$B$45" sel="4" val="0"/>
</file>

<file path=xl/ctrlProps/ctrlProp5.xml><?xml version="1.0" encoding="utf-8"?>
<formControlPr xmlns="http://schemas.microsoft.com/office/spreadsheetml/2009/9/main" objectType="Drop" dropLines="91" dropStyle="combo" dx="22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B$34:$B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B$34:$B$49" sel="1" val="0"/>
</file>

<file path=xl/ctrlProps/ctrlProp54.xml><?xml version="1.0" encoding="utf-8"?>
<formControlPr xmlns="http://schemas.microsoft.com/office/spreadsheetml/2009/9/main" objectType="Drop" dropLines="89" dropStyle="combo" dx="22" fmlaLink="$K$25" fmlaRange="Teams!$B$42:$B$49" sel="5" val="0"/>
</file>

<file path=xl/ctrlProps/ctrlProp55.xml><?xml version="1.0" encoding="utf-8"?>
<formControlPr xmlns="http://schemas.microsoft.com/office/spreadsheetml/2009/9/main" objectType="Drop" dropLines="102" dropStyle="combo" dx="22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B$58:$B$65" sel="5" val="0"/>
</file>

<file path=xl/ctrlProps/ctrlProp57.xml><?xml version="1.0" encoding="utf-8"?>
<formControlPr xmlns="http://schemas.microsoft.com/office/spreadsheetml/2009/9/main" objectType="Drop" dropLines="102" dropStyle="combo" dx="22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B$64:$B$65" sel="1" val="0"/>
</file>

<file path=xl/ctrlProps/ctrlProp6.xml><?xml version="1.0" encoding="utf-8"?>
<formControlPr xmlns="http://schemas.microsoft.com/office/spreadsheetml/2009/9/main" objectType="Drop" dropLines="91" dropStyle="combo" dx="22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B$50:$B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2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2" val="0"/>
</file>

<file path=xl/ctrlProps/ctrlProp64.xml><?xml version="1.0" encoding="utf-8"?>
<formControlPr xmlns="http://schemas.microsoft.com/office/spreadsheetml/2009/9/main" objectType="Spin" dx="16" fmlaLink="$H$13" max="280" min="90" page="10" val="96"/>
</file>

<file path=xl/ctrlProps/ctrlProp7.xml><?xml version="1.0" encoding="utf-8"?>
<formControlPr xmlns="http://schemas.microsoft.com/office/spreadsheetml/2009/9/main" objectType="Drop" dropLines="102" dropStyle="combo" dx="22" fmlaLink="$D$13" fmlaRange="Teams!$B$6:$B$9" sel="3" val="0"/>
</file>

<file path=xl/ctrlProps/ctrlProp8.xml><?xml version="1.0" encoding="utf-8"?>
<formControlPr xmlns="http://schemas.microsoft.com/office/spreadsheetml/2009/9/main" objectType="Drop" dropLines="102" dropStyle="combo" dx="22" fmlaLink="$C$15" fmlaRange="Teams!$B$8:$B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200025</xdr:rowOff>
        </xdr:from>
        <xdr:to>
          <xdr:col>13</xdr:col>
          <xdr:colOff>28575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</xdr:row>
          <xdr:rowOff>200025</xdr:rowOff>
        </xdr:from>
        <xdr:to>
          <xdr:col>13</xdr:col>
          <xdr:colOff>28575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200025</xdr:rowOff>
        </xdr:from>
        <xdr:to>
          <xdr:col>13</xdr:col>
          <xdr:colOff>28575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21</xdr:row>
          <xdr:rowOff>200025</xdr:rowOff>
        </xdr:from>
        <xdr:to>
          <xdr:col>13</xdr:col>
          <xdr:colOff>28575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0</xdr:rowOff>
        </xdr:from>
        <xdr:to>
          <xdr:col>10</xdr:col>
          <xdr:colOff>1219200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200025</xdr:rowOff>
        </xdr:from>
        <xdr:to>
          <xdr:col>13</xdr:col>
          <xdr:colOff>28575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200025</xdr:rowOff>
        </xdr:from>
        <xdr:to>
          <xdr:col>13</xdr:col>
          <xdr:colOff>28575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200025</xdr:rowOff>
        </xdr:from>
        <xdr:to>
          <xdr:col>8</xdr:col>
          <xdr:colOff>28575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238125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2" sqref="B2:B65"/>
    </sheetView>
  </sheetViews>
  <sheetFormatPr defaultColWidth="11" defaultRowHeight="12"/>
  <cols>
    <col min="1" max="1" width="3.85546875" customWidth="1"/>
    <col min="3" max="3" width="4.5703125" customWidth="1"/>
    <col min="5" max="5" width="6.5703125" customWidth="1"/>
    <col min="6" max="6" width="6" customWidth="1"/>
    <col min="7" max="7" width="6.42578125" customWidth="1"/>
    <col min="8" max="8" width="6.85546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 t="str">
        <f>PlayerName</f>
        <v>Elizabeth Sager I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Duke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'Men 1999 NCAA Bracket'!C7</f>
        <v>1</v>
      </c>
      <c r="G3" s="2">
        <f t="shared" ref="G3:G33" si="0">IF(F3=0,0,(GameNumber-1)*2+(WinnerNumber))</f>
        <v>3</v>
      </c>
      <c r="H3" s="4" t="s">
        <v>6</v>
      </c>
      <c r="I3" s="2" t="str">
        <f t="shared" ref="I3:I65" si="1">VLOOKUP(G3,TeamsRange,2)</f>
        <v>Kansas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'Men 1999 NCAA Bracket'!C11</f>
        <v>1</v>
      </c>
      <c r="G4" s="2">
        <f t="shared" si="0"/>
        <v>5</v>
      </c>
      <c r="H4" s="4" t="s">
        <v>6</v>
      </c>
      <c r="I4" s="2" t="str">
        <f t="shared" si="1"/>
        <v>Illinois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'Men 1999 NCAA Bracket'!C15</f>
        <v>1</v>
      </c>
      <c r="G5" s="2">
        <f t="shared" si="0"/>
        <v>7</v>
      </c>
      <c r="H5" s="4" t="s">
        <v>6</v>
      </c>
      <c r="I5" s="2" t="str">
        <f t="shared" si="1"/>
        <v>Florida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'Men 1999 NCAA Bracket'!C19</f>
        <v>1</v>
      </c>
      <c r="G6" s="2">
        <f t="shared" si="0"/>
        <v>9</v>
      </c>
      <c r="H6" s="4" t="s">
        <v>6</v>
      </c>
      <c r="I6" s="2" t="str">
        <f t="shared" si="1"/>
        <v>Temple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'Men 1999 NCAA Bracket'!C23</f>
        <v>2</v>
      </c>
      <c r="G7" s="2">
        <f t="shared" si="0"/>
        <v>12</v>
      </c>
      <c r="H7" s="4" t="s">
        <v>6</v>
      </c>
      <c r="I7" s="2" t="str">
        <f t="shared" si="1"/>
        <v>Seton Hall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'Men 1999 NCAA Bracket'!C27</f>
        <v>1</v>
      </c>
      <c r="G8" s="2">
        <f t="shared" si="0"/>
        <v>13</v>
      </c>
      <c r="H8" s="4" t="s">
        <v>6</v>
      </c>
      <c r="I8" s="2" t="str">
        <f t="shared" si="1"/>
        <v>Oklahoma St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'Men 1999 NCAA Bracket'!C31</f>
        <v>1</v>
      </c>
      <c r="G9" s="2">
        <f t="shared" si="0"/>
        <v>15</v>
      </c>
      <c r="H9" s="4" t="s">
        <v>6</v>
      </c>
      <c r="I9" s="2" t="str">
        <f t="shared" si="1"/>
        <v>Indiana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'Men 1999 NCAA Bracket'!C35</f>
        <v>1</v>
      </c>
      <c r="G10" s="2">
        <f t="shared" si="0"/>
        <v>17</v>
      </c>
      <c r="H10" s="4" t="s">
        <v>6</v>
      </c>
      <c r="I10" s="2" t="str">
        <f t="shared" si="1"/>
        <v>Stanford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'Men 1999 NCAA Bracket'!C39</f>
        <v>2</v>
      </c>
      <c r="G11" s="2">
        <f t="shared" si="0"/>
        <v>20</v>
      </c>
      <c r="H11" s="4" t="s">
        <v>6</v>
      </c>
      <c r="I11" s="2" t="str">
        <f t="shared" si="1"/>
        <v>Missouri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'Men 1999 NCAA Bracket'!C43</f>
        <v>1</v>
      </c>
      <c r="G12" s="2">
        <f t="shared" si="0"/>
        <v>21</v>
      </c>
      <c r="H12" s="4" t="s">
        <v>6</v>
      </c>
      <c r="I12" s="2" t="str">
        <f t="shared" si="1"/>
        <v>Tennessee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'Men 1999 NCAA Bracket'!C47</f>
        <v>1</v>
      </c>
      <c r="G13" s="2">
        <f t="shared" si="0"/>
        <v>23</v>
      </c>
      <c r="H13" s="4" t="s">
        <v>6</v>
      </c>
      <c r="I13" s="2" t="str">
        <f t="shared" si="1"/>
        <v>Connecticut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'Men 1999 NCAA Bracket'!C51</f>
        <v>1</v>
      </c>
      <c r="G14" s="2">
        <f t="shared" si="0"/>
        <v>25</v>
      </c>
      <c r="H14" s="4" t="s">
        <v>6</v>
      </c>
      <c r="I14" s="2" t="str">
        <f t="shared" si="1"/>
        <v>Cincinnati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'Men 1999 NCAA Bracket'!C55</f>
        <v>1</v>
      </c>
      <c r="G15" s="2">
        <f t="shared" si="0"/>
        <v>27</v>
      </c>
      <c r="H15" s="4" t="s">
        <v>6</v>
      </c>
      <c r="I15" s="2" t="str">
        <f t="shared" si="1"/>
        <v>Tulsa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'Men 1999 NCAA Bracket'!C59</f>
        <v>1</v>
      </c>
      <c r="G16" s="2">
        <f t="shared" si="0"/>
        <v>29</v>
      </c>
      <c r="H16" s="4" t="s">
        <v>6</v>
      </c>
      <c r="I16" s="2" t="str">
        <f t="shared" si="1"/>
        <v>Ohio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'Men 1999 NCAA Bracket'!C63</f>
        <v>1</v>
      </c>
      <c r="G17" s="2">
        <f t="shared" si="0"/>
        <v>31</v>
      </c>
      <c r="H17" s="4" t="s">
        <v>6</v>
      </c>
      <c r="I17" s="2" t="str">
        <f t="shared" si="1"/>
        <v>Miami FL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'Men 1999 NCAA Bracket'!M3</f>
        <v>1</v>
      </c>
      <c r="G18" s="2">
        <f t="shared" si="0"/>
        <v>33</v>
      </c>
      <c r="H18" s="4" t="s">
        <v>6</v>
      </c>
      <c r="I18" s="2" t="str">
        <f t="shared" si="1"/>
        <v>Arizona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'Men 1999 NCAA Bracket'!M7</f>
        <v>2</v>
      </c>
      <c r="G19" s="2">
        <f t="shared" si="0"/>
        <v>36</v>
      </c>
      <c r="H19" s="4" t="s">
        <v>6</v>
      </c>
      <c r="I19" s="2" t="str">
        <f t="shared" si="1"/>
        <v>Fresno St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'Men 1999 NCAA Bracket'!M11</f>
        <v>2</v>
      </c>
      <c r="G20" s="2">
        <f t="shared" si="0"/>
        <v>38</v>
      </c>
      <c r="H20" s="4" t="s">
        <v>6</v>
      </c>
      <c r="I20" s="2" t="str">
        <f t="shared" si="1"/>
        <v>SE Missouri St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'Men 1999 NCAA Bracket'!M15</f>
        <v>1</v>
      </c>
      <c r="G21" s="2">
        <f t="shared" si="0"/>
        <v>39</v>
      </c>
      <c r="H21" s="4" t="s">
        <v>6</v>
      </c>
      <c r="I21" s="2" t="str">
        <f t="shared" si="1"/>
        <v>Texas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'Men 1999 NCAA Bracket'!M19</f>
        <v>1</v>
      </c>
      <c r="G22" s="2">
        <f t="shared" si="0"/>
        <v>41</v>
      </c>
      <c r="H22" s="4" t="s">
        <v>6</v>
      </c>
      <c r="I22" s="2" t="str">
        <f t="shared" si="1"/>
        <v>St John's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'Men 1999 NCAA Bracket'!M23</f>
        <v>2</v>
      </c>
      <c r="G23" s="2">
        <f t="shared" si="0"/>
        <v>44</v>
      </c>
      <c r="H23" s="4" t="s">
        <v>6</v>
      </c>
      <c r="I23" s="2" t="str">
        <f t="shared" si="1"/>
        <v>Gonzaga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'Men 1999 NCAA Bracket'!M27</f>
        <v>1</v>
      </c>
      <c r="G24" s="2">
        <f t="shared" si="0"/>
        <v>45</v>
      </c>
      <c r="H24" s="4" t="s">
        <v>6</v>
      </c>
      <c r="I24" s="2" t="str">
        <f t="shared" si="1"/>
        <v>Oklahoma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'Men 1999 NCAA Bracket'!M31</f>
        <v>2</v>
      </c>
      <c r="G25" s="2">
        <f t="shared" si="0"/>
        <v>48</v>
      </c>
      <c r="H25" s="4" t="s">
        <v>6</v>
      </c>
      <c r="I25" s="2" t="str">
        <f t="shared" si="1"/>
        <v>Dayton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'Men 1999 NCAA Bracket'!M35</f>
        <v>1</v>
      </c>
      <c r="G26" s="2">
        <f t="shared" si="0"/>
        <v>49</v>
      </c>
      <c r="H26" s="4" t="s">
        <v>6</v>
      </c>
      <c r="I26" s="2" t="str">
        <f t="shared" si="1"/>
        <v>Michigan St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'Men 1999 NCAA Bracket'!M39</f>
        <v>1</v>
      </c>
      <c r="G27" s="2">
        <f t="shared" si="0"/>
        <v>51</v>
      </c>
      <c r="H27" s="4" t="s">
        <v>6</v>
      </c>
      <c r="I27" s="2" t="str">
        <f t="shared" si="1"/>
        <v>Utah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'Men 1999 NCAA Bracket'!M43</f>
        <v>1</v>
      </c>
      <c r="G28" s="2">
        <f t="shared" si="0"/>
        <v>53</v>
      </c>
      <c r="H28" s="4" t="s">
        <v>6</v>
      </c>
      <c r="I28" s="2" t="str">
        <f t="shared" si="1"/>
        <v>Syracuse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'Men 1999 NCAA Bracket'!M47</f>
        <v>1</v>
      </c>
      <c r="G29" s="2">
        <f t="shared" si="0"/>
        <v>55</v>
      </c>
      <c r="H29" s="4" t="s">
        <v>6</v>
      </c>
      <c r="I29" s="2" t="str">
        <f t="shared" si="1"/>
        <v>Kentucky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'Men 1999 NCAA Bracket'!M51</f>
        <v>1</v>
      </c>
      <c r="G30" s="2">
        <f t="shared" si="0"/>
        <v>57</v>
      </c>
      <c r="H30" s="4" t="s">
        <v>6</v>
      </c>
      <c r="I30" s="2" t="str">
        <f t="shared" si="1"/>
        <v>Iowa St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'Men 1999 NCAA Bracket'!M55</f>
        <v>2</v>
      </c>
      <c r="G31" s="2">
        <f t="shared" si="0"/>
        <v>60</v>
      </c>
      <c r="H31" s="4" t="s">
        <v>6</v>
      </c>
      <c r="I31" s="2" t="str">
        <f t="shared" si="1"/>
        <v>Creighton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'Men 1999 NCAA Bracket'!M59</f>
        <v>1</v>
      </c>
      <c r="G32" s="2">
        <f t="shared" si="0"/>
        <v>61</v>
      </c>
      <c r="H32" s="4" t="s">
        <v>6</v>
      </c>
      <c r="I32" s="2" t="str">
        <f t="shared" si="1"/>
        <v>Maryland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'Men 1999 NCAA Bracket'!M63</f>
        <v>1</v>
      </c>
      <c r="G33" s="56">
        <f t="shared" si="0"/>
        <v>63</v>
      </c>
      <c r="H33" s="55" t="s">
        <v>6</v>
      </c>
      <c r="I33" s="56" t="str">
        <f t="shared" si="1"/>
        <v>UCLA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Duke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'Men 1999 NCAA Bracket'!D13</f>
        <v>3</v>
      </c>
      <c r="G35" s="2">
        <f t="shared" ref="G35:G49" si="2">IF(F35=0,0,(GameNumber-33)*4+(WinnerNumber))</f>
        <v>7</v>
      </c>
      <c r="H35" s="4" t="s">
        <v>39</v>
      </c>
      <c r="I35" s="2" t="str">
        <f t="shared" si="1"/>
        <v>Florida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'Men 1999 NCAA Bracket'!D21</f>
        <v>1</v>
      </c>
      <c r="G36" s="2">
        <f t="shared" si="2"/>
        <v>9</v>
      </c>
      <c r="H36" s="4" t="s">
        <v>39</v>
      </c>
      <c r="I36" s="2" t="str">
        <f t="shared" si="1"/>
        <v>Temple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'Men 1999 NCAA Bracket'!D29</f>
        <v>3</v>
      </c>
      <c r="G37" s="2">
        <f t="shared" si="2"/>
        <v>15</v>
      </c>
      <c r="H37" s="4" t="s">
        <v>39</v>
      </c>
      <c r="I37" s="2" t="str">
        <f t="shared" si="1"/>
        <v>Indiana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'Men 1999 NCAA Bracket'!D37</f>
        <v>1</v>
      </c>
      <c r="G38" s="2">
        <f t="shared" si="2"/>
        <v>17</v>
      </c>
      <c r="H38" s="4" t="s">
        <v>39</v>
      </c>
      <c r="I38" s="2" t="str">
        <f t="shared" si="1"/>
        <v>Stanford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'Men 1999 NCAA Bracket'!D45</f>
        <v>3</v>
      </c>
      <c r="G39" s="2">
        <f t="shared" si="2"/>
        <v>23</v>
      </c>
      <c r="H39" s="4" t="s">
        <v>39</v>
      </c>
      <c r="I39" s="2" t="str">
        <f t="shared" si="1"/>
        <v>Connecticut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'Men 1999 NCAA Bracket'!D53</f>
        <v>1</v>
      </c>
      <c r="G40" s="2">
        <f t="shared" si="2"/>
        <v>25</v>
      </c>
      <c r="H40" s="4" t="s">
        <v>39</v>
      </c>
      <c r="I40" s="2" t="str">
        <f t="shared" si="1"/>
        <v>Cincinnati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'Men 1999 NCAA Bracket'!D61</f>
        <v>1</v>
      </c>
      <c r="G41" s="2">
        <f t="shared" si="2"/>
        <v>29</v>
      </c>
      <c r="H41" s="4" t="s">
        <v>39</v>
      </c>
      <c r="I41" s="2" t="str">
        <f t="shared" si="1"/>
        <v>Ohio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'Men 1999 NCAA Bracket'!L5</f>
        <v>1</v>
      </c>
      <c r="G42" s="2">
        <f t="shared" si="2"/>
        <v>33</v>
      </c>
      <c r="H42" s="4" t="s">
        <v>39</v>
      </c>
      <c r="I42" s="2" t="str">
        <f t="shared" si="1"/>
        <v>Arizona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'Men 1999 NCAA Bracket'!L13</f>
        <v>3</v>
      </c>
      <c r="G43" s="2">
        <f t="shared" si="2"/>
        <v>39</v>
      </c>
      <c r="H43" s="4" t="s">
        <v>39</v>
      </c>
      <c r="I43" s="2" t="str">
        <f t="shared" si="1"/>
        <v>Texas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'Men 1999 NCAA Bracket'!L21</f>
        <v>4</v>
      </c>
      <c r="G44" s="2">
        <f t="shared" si="2"/>
        <v>44</v>
      </c>
      <c r="H44" s="4" t="s">
        <v>39</v>
      </c>
      <c r="I44" s="2" t="str">
        <f t="shared" si="1"/>
        <v>Gonzaga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'Men 1999 NCAA Bracket'!L29</f>
        <v>1</v>
      </c>
      <c r="G45" s="2">
        <f t="shared" si="2"/>
        <v>45</v>
      </c>
      <c r="H45" s="4" t="s">
        <v>39</v>
      </c>
      <c r="I45" s="2" t="str">
        <f t="shared" si="1"/>
        <v>Oklahoma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'Men 1999 NCAA Bracket'!L37</f>
        <v>1</v>
      </c>
      <c r="G46" s="2">
        <f t="shared" si="2"/>
        <v>49</v>
      </c>
      <c r="H46" s="4" t="s">
        <v>39</v>
      </c>
      <c r="I46" s="2" t="str">
        <f t="shared" si="1"/>
        <v>Michigan St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'Men 1999 NCAA Bracket'!L45</f>
        <v>1</v>
      </c>
      <c r="G47" s="2">
        <f t="shared" si="2"/>
        <v>53</v>
      </c>
      <c r="H47" s="4" t="s">
        <v>39</v>
      </c>
      <c r="I47" s="2" t="str">
        <f t="shared" si="1"/>
        <v>Syracuse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'Men 1999 NCAA Bracket'!L53</f>
        <v>1</v>
      </c>
      <c r="G48" s="2">
        <f t="shared" si="2"/>
        <v>57</v>
      </c>
      <c r="H48" s="4" t="s">
        <v>39</v>
      </c>
      <c r="I48" s="2" t="str">
        <f t="shared" si="1"/>
        <v>Iowa St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'Men 1999 NCAA Bracket'!L61</f>
        <v>1</v>
      </c>
      <c r="G49" s="56">
        <f t="shared" si="2"/>
        <v>61</v>
      </c>
      <c r="H49" s="55" t="s">
        <v>39</v>
      </c>
      <c r="I49" s="56" t="str">
        <f t="shared" si="1"/>
        <v>Maryland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Duke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'Men 1999 NCAA Bracket'!E25</f>
        <v>1</v>
      </c>
      <c r="G51" s="2">
        <f t="shared" ref="G51:G57" si="3">IF(F51=0,0,(GameNumber-49)*8+(WinnerNumber))</f>
        <v>9</v>
      </c>
      <c r="H51" s="4" t="s">
        <v>56</v>
      </c>
      <c r="I51" s="2" t="str">
        <f t="shared" si="1"/>
        <v>Temple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'Men 1999 NCAA Bracket'!E41</f>
        <v>1</v>
      </c>
      <c r="G52" s="2">
        <f t="shared" si="3"/>
        <v>17</v>
      </c>
      <c r="H52" s="4" t="s">
        <v>56</v>
      </c>
      <c r="I52" s="2" t="str">
        <f t="shared" si="1"/>
        <v>Stanford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'Men 1999 NCAA Bracket'!E57</f>
        <v>1</v>
      </c>
      <c r="G53" s="2">
        <f t="shared" si="3"/>
        <v>25</v>
      </c>
      <c r="H53" s="4" t="s">
        <v>56</v>
      </c>
      <c r="I53" s="2" t="str">
        <f t="shared" si="1"/>
        <v>Cincinnati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'Men 1999 NCAA Bracket'!K9</f>
        <v>1</v>
      </c>
      <c r="G54" s="2">
        <f t="shared" si="3"/>
        <v>33</v>
      </c>
      <c r="H54" s="4" t="s">
        <v>56</v>
      </c>
      <c r="I54" s="2" t="str">
        <f t="shared" si="1"/>
        <v>Arizona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'Men 1999 NCAA Bracket'!K25</f>
        <v>5</v>
      </c>
      <c r="G55" s="2">
        <f t="shared" si="3"/>
        <v>45</v>
      </c>
      <c r="H55" s="4" t="s">
        <v>56</v>
      </c>
      <c r="I55" s="2" t="str">
        <f t="shared" si="1"/>
        <v>Oklahoma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'Men 1999 NCAA Bracket'!K41</f>
        <v>1</v>
      </c>
      <c r="G56" s="2">
        <f t="shared" si="3"/>
        <v>49</v>
      </c>
      <c r="H56" s="4" t="s">
        <v>56</v>
      </c>
      <c r="I56" s="2" t="str">
        <f t="shared" si="1"/>
        <v>Michigan St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'Men 1999 NCAA Bracket'!K57</f>
        <v>5</v>
      </c>
      <c r="G57" s="56">
        <f t="shared" si="3"/>
        <v>61</v>
      </c>
      <c r="H57" s="55" t="s">
        <v>56</v>
      </c>
      <c r="I57" s="56" t="str">
        <f t="shared" si="1"/>
        <v>Maryland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Duke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65</v>
      </c>
      <c r="I59" s="2" t="str">
        <f t="shared" si="1"/>
        <v>Stanford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Arizona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Michigan St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2</v>
      </c>
      <c r="G62" s="2">
        <f>IF(F62=0,0,VLOOKUP(WinnerNumber,FinalFourRange,3))</f>
        <v>17</v>
      </c>
      <c r="H62" s="4" t="s">
        <v>70</v>
      </c>
      <c r="I62" s="2" t="str">
        <f t="shared" si="1"/>
        <v>Stanford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1</v>
      </c>
      <c r="G63" s="56">
        <f>IF(F63=0,0,VLOOKUP(WinnerNumber+2,FinalFourRange,3))</f>
        <v>33</v>
      </c>
      <c r="H63" s="55" t="s">
        <v>70</v>
      </c>
      <c r="I63" s="56" t="str">
        <f t="shared" si="1"/>
        <v>Arizona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2</v>
      </c>
      <c r="G64" s="2">
        <f>IF(F64=0,0,VLOOKUP(WinnerNumber,FinalFourRange,3))</f>
        <v>17</v>
      </c>
      <c r="H64" s="4" t="s">
        <v>73</v>
      </c>
      <c r="I64" s="2" t="str">
        <f t="shared" si="1"/>
        <v>Stanford</v>
      </c>
    </row>
    <row r="65" spans="1:9">
      <c r="A65">
        <v>64</v>
      </c>
      <c r="B65" s="1" t="s">
        <v>74</v>
      </c>
      <c r="C65" s="1">
        <v>11</v>
      </c>
      <c r="E65" s="4" t="s">
        <v>75</v>
      </c>
      <c r="F65" s="2">
        <f>FinalsWinner</f>
        <v>2</v>
      </c>
      <c r="G65" s="2">
        <f>IF(F65=0,0,VLOOKUP(WinnerNumber,FinalFourRange,3))</f>
        <v>17</v>
      </c>
      <c r="I65" s="2" t="str">
        <f t="shared" si="1"/>
        <v>Stanford</v>
      </c>
    </row>
    <row r="66" spans="1:9">
      <c r="E66" s="4" t="s">
        <v>76</v>
      </c>
      <c r="G66" s="2">
        <f>IF(G64=G63,G62,IF(G64=G62,G63,0))</f>
        <v>33</v>
      </c>
      <c r="I66" s="2" t="str">
        <f>VLOOKUP(G66,TeamsRange,2)</f>
        <v>Arizona</v>
      </c>
    </row>
    <row r="67" spans="1:9">
      <c r="E67" s="4" t="s">
        <v>77</v>
      </c>
      <c r="G67" s="2">
        <f>FinalsScore</f>
        <v>96</v>
      </c>
    </row>
    <row r="68" spans="1:9">
      <c r="B68" t="s">
        <v>78</v>
      </c>
      <c r="E68" s="4" t="s">
        <v>79</v>
      </c>
      <c r="G68" s="2" t="str">
        <f>'Men 1999 NCAA Bracket'!H3</f>
        <v>Elizabeth.Sager@Enron.com</v>
      </c>
    </row>
    <row r="69" spans="1:9">
      <c r="A69" s="4">
        <v>1</v>
      </c>
      <c r="B69" s="2" t="str">
        <f>IF(C69=0,"",INDEX(B$2:B$65,C69))</f>
        <v>Duke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Stanford</v>
      </c>
      <c r="C70" s="3">
        <f>IF(Region2Final4=0,0,Region2Final4+16)</f>
        <v>17</v>
      </c>
      <c r="D70" s="2" t="str">
        <f>Region2Name</f>
        <v>SOUTH</v>
      </c>
    </row>
    <row r="71" spans="1:9">
      <c r="A71" s="4">
        <v>3</v>
      </c>
      <c r="B71" s="2" t="str">
        <f>IF(C71=0,"",INDEX(B$2:B$65,C71))</f>
        <v>Arizona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Michigan St</v>
      </c>
      <c r="C72" s="3">
        <f>IF(Region4Final4=0,0,Region4Final4+48)</f>
        <v>49</v>
      </c>
      <c r="D72" s="2" t="str">
        <f>Region4Name</f>
        <v>MIDWEST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C5" zoomScale="75" workbookViewId="0">
      <selection activeCell="F50" sqref="F50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42578125" style="10" customWidth="1"/>
    <col min="12" max="12" width="18.42578125" style="18" customWidth="1"/>
    <col min="13" max="13" width="18" style="14" customWidth="1"/>
    <col min="14" max="14" width="20.85546875" style="14" customWidth="1"/>
    <col min="15" max="15" width="3.5703125" style="5" customWidth="1"/>
    <col min="16" max="18" width="12.42578125" style="7"/>
    <col min="19" max="19" width="7.5703125" style="7" customWidth="1"/>
    <col min="20" max="20" width="15.42578125" style="7" customWidth="1"/>
    <col min="21" max="26" width="10.42578125" style="7" customWidth="1"/>
    <col min="27" max="16384" width="12.4257812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 t="s">
        <v>83</v>
      </c>
      <c r="I1" s="12"/>
      <c r="J1" s="12"/>
      <c r="L1" s="13" t="s">
        <v>84</v>
      </c>
      <c r="O1" s="9" t="s">
        <v>80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85</v>
      </c>
      <c r="G2" s="10"/>
      <c r="H2" s="11" t="s">
        <v>86</v>
      </c>
      <c r="I2" s="12"/>
      <c r="J2" s="12"/>
      <c r="N2" s="19" t="str">
        <f>Teams!B34</f>
        <v>Arizona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87</v>
      </c>
      <c r="G3" s="10"/>
      <c r="H3" s="11" t="s">
        <v>88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Lamar</v>
      </c>
      <c r="C4" s="20"/>
      <c r="F4" s="16"/>
      <c r="M4" s="26"/>
      <c r="N4" s="27" t="str">
        <f>Teams!B35</f>
        <v>Jackson St</v>
      </c>
      <c r="O4" s="5">
        <f>Teams!C35</f>
        <v>16</v>
      </c>
    </row>
    <row r="5" spans="1:15" ht="15.95" customHeight="1">
      <c r="B5" s="28"/>
      <c r="C5" s="20"/>
      <c r="D5" s="29">
        <v>1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Kansas</v>
      </c>
      <c r="C6" s="20"/>
      <c r="D6" s="31"/>
      <c r="J6" s="6"/>
      <c r="K6" s="6"/>
      <c r="L6" s="26"/>
      <c r="M6" s="26"/>
      <c r="N6" s="19" t="str">
        <f>Teams!B36</f>
        <v>Wisconsin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DePaul</v>
      </c>
      <c r="C8" s="16"/>
      <c r="D8" s="31"/>
      <c r="H8" s="35" t="s">
        <v>89</v>
      </c>
      <c r="J8" s="6"/>
      <c r="K8" s="6"/>
      <c r="L8" s="26"/>
      <c r="N8" s="27" t="str">
        <f>Teams!B37</f>
        <v>Fresno St</v>
      </c>
      <c r="O8" s="5">
        <f>Teams!C37</f>
        <v>9</v>
      </c>
    </row>
    <row r="9" spans="1:15" ht="15.95" customHeight="1">
      <c r="B9" s="28"/>
      <c r="C9" s="16"/>
      <c r="D9" s="52" t="s">
        <v>90</v>
      </c>
      <c r="E9" s="21">
        <v>1</v>
      </c>
      <c r="H9" s="35" t="s">
        <v>91</v>
      </c>
      <c r="J9" s="6"/>
      <c r="K9" s="21">
        <v>1</v>
      </c>
      <c r="L9" s="57" t="s">
        <v>92</v>
      </c>
      <c r="N9" s="30"/>
    </row>
    <row r="10" spans="1:15" ht="15.95" customHeight="1">
      <c r="A10" s="9">
        <f>Teams!C6</f>
        <v>4</v>
      </c>
      <c r="B10" s="15" t="str">
        <f>Teams!B6</f>
        <v>Illinois</v>
      </c>
      <c r="C10" s="16"/>
      <c r="D10" s="31"/>
      <c r="E10" s="20"/>
      <c r="H10" s="37"/>
      <c r="J10" s="6"/>
      <c r="K10" s="38"/>
      <c r="L10" s="26"/>
      <c r="N10" s="19" t="str">
        <f>Teams!B38</f>
        <v>LSU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2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Pennsylvania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SE Missouri St</v>
      </c>
      <c r="O12" s="5">
        <f>Teams!C39</f>
        <v>13</v>
      </c>
    </row>
    <row r="13" spans="1:15" ht="15.95" customHeight="1">
      <c r="B13" s="28"/>
      <c r="C13" s="20"/>
      <c r="D13" s="39">
        <v>3</v>
      </c>
      <c r="E13" s="20"/>
      <c r="H13" s="21">
        <v>96</v>
      </c>
      <c r="J13" s="6"/>
      <c r="K13" s="38"/>
      <c r="L13" s="34">
        <v>3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Florida</v>
      </c>
      <c r="C14" s="20"/>
      <c r="D14" s="5"/>
      <c r="E14" s="20"/>
      <c r="H14" s="42" t="s">
        <v>93</v>
      </c>
      <c r="J14" s="6"/>
      <c r="K14" s="38"/>
      <c r="L14" s="14"/>
      <c r="M14" s="26"/>
      <c r="N14" s="19" t="str">
        <f>Teams!B40</f>
        <v>Texas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Butler</v>
      </c>
      <c r="C16" s="16"/>
      <c r="D16" s="5"/>
      <c r="E16" s="20"/>
      <c r="H16" s="16"/>
      <c r="J16" s="6"/>
      <c r="K16" s="38"/>
      <c r="L16" s="14"/>
      <c r="N16" s="27" t="str">
        <f>Teams!B41</f>
        <v>Indiana St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94</v>
      </c>
      <c r="F17" s="21">
        <v>1</v>
      </c>
      <c r="G17" s="10"/>
      <c r="H17" s="16"/>
      <c r="J17" s="21">
        <v>1</v>
      </c>
      <c r="K17" s="38" t="s">
        <v>95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Temple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St John's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Lafayette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No Arizona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4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Oregon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Louisville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Seton Hall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Gonzaga</v>
      </c>
      <c r="O24" s="5">
        <f>Teams!C45</f>
        <v>10</v>
      </c>
    </row>
    <row r="25" spans="1:15" ht="15.95" customHeight="1">
      <c r="B25" s="28"/>
      <c r="C25" s="16"/>
      <c r="D25" s="52" t="s">
        <v>96</v>
      </c>
      <c r="E25" s="33">
        <v>1</v>
      </c>
      <c r="F25" s="36"/>
      <c r="G25" s="10"/>
      <c r="H25" s="16"/>
      <c r="J25" s="38"/>
      <c r="K25" s="40">
        <v>5</v>
      </c>
      <c r="L25" s="57" t="s">
        <v>97</v>
      </c>
      <c r="N25" s="30"/>
    </row>
    <row r="26" spans="1:15" ht="15.95" customHeight="1">
      <c r="A26" s="9">
        <f>Teams!C14</f>
        <v>3</v>
      </c>
      <c r="B26" s="15" t="str">
        <f>Teams!B14</f>
        <v>Oklahoma St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Oklahoma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98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Hofstra</v>
      </c>
      <c r="C28" s="20"/>
      <c r="D28" s="31"/>
      <c r="F28" s="36"/>
      <c r="G28" s="10"/>
      <c r="H28" s="42" t="s">
        <v>99</v>
      </c>
      <c r="J28" s="38"/>
      <c r="K28" s="6"/>
      <c r="L28" s="26"/>
      <c r="M28" s="26"/>
      <c r="N28" s="27" t="str">
        <f>Teams!B47</f>
        <v>Winthrop</v>
      </c>
      <c r="O28" s="5">
        <f>Teams!C47</f>
        <v>14</v>
      </c>
    </row>
    <row r="29" spans="1:15" ht="15.95" customHeight="1">
      <c r="B29" s="28"/>
      <c r="C29" s="20"/>
      <c r="D29" s="39">
        <v>3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Indiana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Purdue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2</v>
      </c>
      <c r="J31" s="41"/>
      <c r="K31" s="6"/>
      <c r="L31" s="14"/>
      <c r="M31" s="34">
        <v>2</v>
      </c>
      <c r="N31" s="24"/>
    </row>
    <row r="32" spans="1:15" ht="15.95" customHeight="1">
      <c r="A32" s="9">
        <f>Teams!C17</f>
        <v>11</v>
      </c>
      <c r="B32" s="25" t="str">
        <f>Teams!B17</f>
        <v>Pepperdine</v>
      </c>
      <c r="C32" s="16"/>
      <c r="F32" s="36"/>
      <c r="G32" s="10"/>
      <c r="H32" s="42" t="s">
        <v>100</v>
      </c>
      <c r="I32" s="10"/>
      <c r="J32" s="43"/>
      <c r="N32" s="27" t="str">
        <f>Teams!B49</f>
        <v>Dayton</v>
      </c>
      <c r="O32" s="5">
        <f>Teams!C49</f>
        <v>11</v>
      </c>
    </row>
    <row r="33" spans="1:26" ht="30" customHeight="1">
      <c r="B33" s="28"/>
      <c r="D33" s="8" t="s">
        <v>101</v>
      </c>
      <c r="F33" s="36"/>
      <c r="G33" s="10"/>
      <c r="H33" s="16"/>
      <c r="I33" s="10"/>
      <c r="J33" s="43"/>
      <c r="L33" s="13" t="s">
        <v>102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Michigan St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S Carolina St</v>
      </c>
      <c r="C36" s="20"/>
      <c r="D36" s="5"/>
      <c r="E36" s="16"/>
      <c r="F36" s="36"/>
      <c r="G36" s="10"/>
      <c r="J36" s="47"/>
      <c r="M36" s="26"/>
      <c r="N36" s="27" t="str">
        <f>Teams!B51</f>
        <v>Valparaiso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North Carolina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Utah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Missouri</v>
      </c>
      <c r="C40" s="16"/>
      <c r="D40" s="31"/>
      <c r="E40" s="16"/>
      <c r="F40" s="36"/>
      <c r="G40" s="10"/>
      <c r="J40" s="47"/>
      <c r="L40" s="50"/>
      <c r="N40" s="27" t="str">
        <f>Teams!B53</f>
        <v>Saint Louis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103</v>
      </c>
      <c r="E41" s="21">
        <v>1</v>
      </c>
      <c r="F41" s="20"/>
      <c r="G41" s="10"/>
      <c r="J41" s="47"/>
      <c r="K41" s="21">
        <v>1</v>
      </c>
      <c r="L41" s="57" t="s">
        <v>104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Tennessee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Syracuse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La Lafayette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Samford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1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Connecticut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Kentucky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Utah St</v>
      </c>
      <c r="C48" s="16"/>
      <c r="D48" s="5"/>
      <c r="E48" s="20"/>
      <c r="F48" s="20"/>
      <c r="G48" s="10"/>
      <c r="J48" s="47"/>
      <c r="K48" s="47"/>
      <c r="N48" s="27" t="str">
        <f>Teams!B57</f>
        <v>St Bonaventure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105</v>
      </c>
      <c r="F49" s="33">
        <v>1</v>
      </c>
      <c r="G49" s="10"/>
      <c r="J49" s="40">
        <v>1</v>
      </c>
      <c r="K49" s="57" t="s">
        <v>106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Cincinnati</v>
      </c>
      <c r="C50" s="16"/>
      <c r="D50" s="5"/>
      <c r="E50" s="20"/>
      <c r="F50" s="16"/>
      <c r="K50" s="47"/>
      <c r="N50" s="19" t="str">
        <f>Teams!B58</f>
        <v>Iowa St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UNC Wilmington</v>
      </c>
      <c r="C52" s="20"/>
      <c r="D52" s="5"/>
      <c r="E52" s="20"/>
      <c r="F52" s="16"/>
      <c r="K52" s="47"/>
      <c r="M52" s="26"/>
      <c r="N52" s="27" t="str">
        <f>Teams!B59</f>
        <v>Central Conn St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107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Tulsa</v>
      </c>
      <c r="C54" s="20"/>
      <c r="D54" s="31"/>
      <c r="E54" s="20"/>
      <c r="F54" s="16" t="s">
        <v>108</v>
      </c>
      <c r="G54" s="16"/>
      <c r="H54" s="51" t="s">
        <v>109</v>
      </c>
      <c r="I54" s="16"/>
      <c r="J54" s="51">
        <v>20</v>
      </c>
      <c r="K54" s="47"/>
      <c r="L54" s="50"/>
      <c r="M54" s="26"/>
      <c r="N54" s="19" t="str">
        <f>Teams!B60</f>
        <v>Auburn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1</v>
      </c>
      <c r="D55" s="31"/>
      <c r="E55" s="20"/>
      <c r="F55" s="16" t="s">
        <v>110</v>
      </c>
      <c r="G55" s="16"/>
      <c r="H55" s="51" t="s">
        <v>111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UNLV</v>
      </c>
      <c r="C56" s="16"/>
      <c r="D56" s="31"/>
      <c r="E56" s="20"/>
      <c r="F56" s="16" t="s">
        <v>112</v>
      </c>
      <c r="G56" s="16"/>
      <c r="H56" s="51" t="s">
        <v>113</v>
      </c>
      <c r="I56" s="16"/>
      <c r="J56" s="51">
        <v>50</v>
      </c>
      <c r="K56" s="47"/>
      <c r="L56" s="50"/>
      <c r="N56" s="27" t="str">
        <f>Teams!B61</f>
        <v>Creighton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114</v>
      </c>
      <c r="E57" s="33">
        <v>1</v>
      </c>
      <c r="H57" s="37"/>
      <c r="J57" s="37"/>
      <c r="K57" s="40">
        <v>5</v>
      </c>
      <c r="L57" s="57" t="s">
        <v>115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Ohio St</v>
      </c>
      <c r="C58" s="16"/>
      <c r="D58" s="31"/>
      <c r="E58" s="37"/>
      <c r="H58" s="37"/>
      <c r="J58" s="37"/>
      <c r="L58" s="50"/>
      <c r="N58" s="19" t="str">
        <f>Teams!B62</f>
        <v>Maryland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16" t="s">
        <v>116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Appalachian St</v>
      </c>
      <c r="C60" s="20"/>
      <c r="D60" s="31"/>
      <c r="E60" s="37"/>
      <c r="F60" s="16" t="s">
        <v>117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1</v>
      </c>
      <c r="E61" s="37"/>
      <c r="F61" s="16" t="s">
        <v>118</v>
      </c>
      <c r="L61" s="34">
        <v>1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Miami FL</v>
      </c>
      <c r="C62" s="20"/>
      <c r="D62" s="5"/>
      <c r="E62" s="37"/>
      <c r="F62" s="16" t="str">
        <f>CONCATENATE("Example: if ",Teams!B31," beats ",Teams!B30," in round 1 it is worth (14-3)*1 = 11 bonus points,")</f>
        <v>Example: if Appalachian St beats Ohio St in round 1 it is worth (14-3)*1 = 11 bonus points,</v>
      </c>
      <c r="M62" s="26"/>
      <c r="N62" s="19" t="str">
        <f>Teams!B64</f>
        <v>UCLA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1</v>
      </c>
      <c r="D63" s="5"/>
      <c r="E63" s="37"/>
      <c r="F63" s="16" t="str">
        <f>CONCATENATE("If they then beat ",Teams!B32," (or ",Teams!B33,") in round 2 it is worth (14-6)*2 = 16 bonus points,")</f>
        <v>If they then beat Miami FL (or Arkansas)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Arkansas</v>
      </c>
      <c r="F64" s="37"/>
      <c r="N64" s="27" t="str">
        <f>Teams!B65</f>
        <v>Ball St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49" orientation="landscape" horizontalDpi="4294967292" verticalDpi="4294967292"/>
  <headerFooter alignWithMargins="0">
    <oddHeader>&amp;C&amp;"Palatino,Regular"&amp;24 &amp;"Palatino,Bold" 2000 March Madness Men's Bracket</oddHeader>
    <oddFooter>&amp;L&amp;"Palatino,Bold"&amp;14Please return to Pete Nevin phone: (713) 522-6300, fax: (713) 522-8040 before noon Thursday, March 16 with $5 .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Fill="0" autoLine="0" autoPict="0">
                <anchor moveWithCells="1">
                  <from>
                    <xdr:col>2</xdr:col>
                    <xdr:colOff>28575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Fill="0" autoLine="0" autoPict="0">
                <anchor moveWithCells="1">
                  <from>
                    <xdr:col>3</xdr:col>
                    <xdr:colOff>28575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Fill="0" autoLine="0" autoPict="0">
                <anchor moveWithCells="1">
                  <from>
                    <xdr:col>4</xdr:col>
                    <xdr:colOff>28575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Fill="0" autoLine="0" autoPict="0">
                <anchor moveWithCells="1">
                  <from>
                    <xdr:col>5</xdr:col>
                    <xdr:colOff>28575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Drop Down 7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Drop Down 8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Drop Down 9">
              <controlPr defaultSize="0" autoFill="0" autoLine="0" autoPict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Drop Down 10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Drop Down 11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Drop Down 12">
              <controlPr defaultSize="0" autoFill="0" autoLine="0" autoPict="0">
                <anchor moveWithCells="1">
                  <from>
                    <xdr:col>2</xdr:col>
                    <xdr:colOff>28575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Drop Down 13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Drop Down 1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Drop Down 15">
              <controlPr defaultSize="0" autoFill="0" autoLine="0" autoPict="0">
                <anchor moveWithCells="1">
                  <from>
                    <xdr:col>4</xdr:col>
                    <xdr:colOff>28575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Drop Down 16">
              <controlPr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Drop Down 17">
              <controlPr defaultSize="0" autoFill="0" autoLine="0" autoPict="0">
                <anchor moveWithCells="1">
                  <from>
                    <xdr:col>2</xdr:col>
                    <xdr:colOff>28575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Drop Down 18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Drop Down 19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Drop Down 20">
              <controlPr defaultSize="0" autoFill="0" autoLine="0" autoPict="0">
                <anchor moveWithCells="1">
                  <from>
                    <xdr:col>4</xdr:col>
                    <xdr:colOff>28575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Drop Down 21">
              <controlPr defaultSize="0" autoFill="0" autoLine="0" autoPict="0">
                <anchor moveWithCells="1">
                  <from>
                    <xdr:col>5</xdr:col>
                    <xdr:colOff>28575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Drop Down 2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Drop Down 24">
              <controlPr defaultSize="0" autoFill="0" autoLine="0" autoPict="0">
                <anchor moveWithCells="1">
                  <from>
                    <xdr:col>2</xdr:col>
                    <xdr:colOff>28575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Drop Down 25">
              <controlPr defaultSize="0" autoFill="0" autoLine="0" autoPict="0">
                <anchor moveWithCells="1">
                  <from>
                    <xdr:col>2</xdr:col>
                    <xdr:colOff>28575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Drop Down 26">
              <controlPr defaultSize="0" autoFill="0" autoLine="0" autoPict="0">
                <anchor moveWithCells="1">
                  <from>
                    <xdr:col>2</xdr:col>
                    <xdr:colOff>28575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Drop Down 27">
              <controlPr defaultSize="0" autoFill="0" autoLine="0" autoPict="0">
                <anchor moveWithCells="1">
                  <from>
                    <xdr:col>2</xdr:col>
                    <xdr:colOff>28575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Drop Down 28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Drop Down 2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Drop Down 30">
              <controlPr defaultSize="0" autoFill="0" autoLine="0" autoPict="0">
                <anchor moveWithCells="1">
                  <from>
                    <xdr:col>4</xdr:col>
                    <xdr:colOff>28575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Drop Down 32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200025</xdr:rowOff>
                  </from>
                  <to>
                    <xdr:col>13</xdr:col>
                    <xdr:colOff>28575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Drop Down 33">
              <controlPr defaultSize="0" autoFill="0" autoLine="0" autoPict="0">
                <anchor moveWithCells="1">
                  <from>
                    <xdr:col>12</xdr:col>
                    <xdr:colOff>28575</xdr:colOff>
                    <xdr:row>9</xdr:row>
                    <xdr:rowOff>200025</xdr:rowOff>
                  </from>
                  <to>
                    <xdr:col>13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Drop Down 34">
              <controlPr defaultSize="0" autoFill="0" autoLine="0" autoPict="0">
                <anchor moveWithCells="1">
                  <from>
                    <xdr:col>12</xdr:col>
                    <xdr:colOff>28575</xdr:colOff>
                    <xdr:row>13</xdr:row>
                    <xdr:rowOff>200025</xdr:rowOff>
                  </from>
                  <to>
                    <xdr:col>13</xdr:col>
                    <xdr:colOff>28575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Drop Down 36">
              <controlPr defaultSize="0" autoFill="0" autoLine="0" autoPict="0">
                <anchor moveWithCells="1">
                  <from>
                    <xdr:col>12</xdr:col>
                    <xdr:colOff>28575</xdr:colOff>
                    <xdr:row>21</xdr:row>
                    <xdr:rowOff>200025</xdr:rowOff>
                  </from>
                  <to>
                    <xdr:col>13</xdr:col>
                    <xdr:colOff>28575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Drop Down 37">
              <controlPr defaultSize="0" autoFill="0" autoLine="0" autoPict="0">
                <anchor moveWithCells="1">
                  <from>
                    <xdr:col>12</xdr:col>
                    <xdr:colOff>28575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Drop Down 38">
              <controlPr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Drop Down 39">
              <controlPr defaultSize="0" autoFill="0" autoLine="0" autoPict="0">
                <anchor moveWithCells="1">
                  <from>
                    <xdr:col>12</xdr:col>
                    <xdr:colOff>28575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Drop Down 40">
              <controlPr defaultSize="0" autoFill="0" autoLine="0" autoPict="0">
                <anchor moveWithCells="1">
                  <from>
                    <xdr:col>12</xdr:col>
                    <xdr:colOff>28575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Drop Down 41">
              <controlPr defaultSize="0" autoFill="0" autoLine="0" autoPict="0">
                <anchor moveWithCells="1">
                  <from>
                    <xdr:col>12</xdr:col>
                    <xdr:colOff>28575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Drop Down 42">
              <controlPr defaultSize="0" autoFill="0" autoLine="0" autoPict="0">
                <anchor moveWithCells="1">
                  <from>
                    <xdr:col>12</xdr:col>
                    <xdr:colOff>28575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Drop Down 43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Drop Down 44">
              <controlPr defaultSize="0" autoFill="0" autoLine="0" autoPict="0">
                <anchor moveWithCells="1">
                  <from>
                    <xdr:col>12</xdr:col>
                    <xdr:colOff>28575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Drop Down 45">
              <controlPr defaultSize="0" autoFill="0" autoLine="0" autoPict="0">
                <anchor moveWithCells="1">
                  <from>
                    <xdr:col>11</xdr:col>
                    <xdr:colOff>28575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Drop Down 46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Drop Down 47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Drop Down 48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Drop Down 49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Drop Down 50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Drop Down 51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Drop Down 5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Drop Down 5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Drop Down 54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0</xdr:rowOff>
                  </from>
                  <to>
                    <xdr:col>10</xdr:col>
                    <xdr:colOff>1219200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Drop Down 55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Drop Down 56">
              <controlPr defaultSize="0" autoFill="0" autoLine="0" autoPict="0">
                <anchor moveWithCells="1">
                  <from>
                    <xdr:col>10</xdr:col>
                    <xdr:colOff>28575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Drop Down 57">
              <controlPr defaultSize="0" autoFill="0" autoLine="0" autoPict="0">
                <anchor moveWithCells="1">
                  <from>
                    <xdr:col>11</xdr:col>
                    <xdr:colOff>28575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Drop Down 5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200025</xdr:rowOff>
                  </from>
                  <to>
                    <xdr:col>13</xdr:col>
                    <xdr:colOff>28575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Drop Down 59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200025</xdr:rowOff>
                  </from>
                  <to>
                    <xdr:col>13</xdr:col>
                    <xdr:colOff>28575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Drop Down 60">
              <controlPr defaultSize="0" autoFill="0" autoLine="0" autoPict="0">
                <anchor moveWithCells="1">
                  <from>
                    <xdr:col>9</xdr:col>
                    <xdr:colOff>28575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Drop Down 61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Drop Down 62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Drop Down 63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200025</xdr:rowOff>
                  </from>
                  <to>
                    <xdr:col>8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238125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Felienne</cp:lastModifiedBy>
  <cp:lastPrinted>2000-03-13T15:29:05Z</cp:lastPrinted>
  <dcterms:created xsi:type="dcterms:W3CDTF">1999-03-02T14:46:09Z</dcterms:created>
  <dcterms:modified xsi:type="dcterms:W3CDTF">2014-09-03T15:29:47Z</dcterms:modified>
</cp:coreProperties>
</file>