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Coal Model" sheetId="1" r:id="rId1"/>
  </sheets>
  <calcPr calcId="152511" iterate="1"/>
</workbook>
</file>

<file path=xl/calcChain.xml><?xml version="1.0" encoding="utf-8"?>
<calcChain xmlns="http://schemas.openxmlformats.org/spreadsheetml/2006/main">
  <c r="E14" i="1" l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B28" i="1"/>
  <c r="B35" i="1" s="1"/>
  <c r="B37" i="1" s="1"/>
  <c r="C28" i="1"/>
  <c r="E28" i="1"/>
  <c r="F28" i="1" s="1"/>
  <c r="B30" i="1"/>
  <c r="E30" i="1"/>
  <c r="B33" i="1"/>
  <c r="E33" i="1"/>
  <c r="B34" i="1"/>
  <c r="E34" i="1"/>
  <c r="E45" i="1"/>
  <c r="E46" i="1"/>
  <c r="E35" i="1" l="1"/>
  <c r="E37" i="1" s="1"/>
  <c r="B14" i="1"/>
</calcChain>
</file>

<file path=xl/sharedStrings.xml><?xml version="1.0" encoding="utf-8"?>
<sst xmlns="http://schemas.openxmlformats.org/spreadsheetml/2006/main" count="71" uniqueCount="48">
  <si>
    <t>Development Costs</t>
  </si>
  <si>
    <t>EPC Costs</t>
  </si>
  <si>
    <t>Interest During Construction</t>
  </si>
  <si>
    <t>Variable O&amp;M</t>
  </si>
  <si>
    <t>Capacity</t>
  </si>
  <si>
    <t>Capacity Factor</t>
  </si>
  <si>
    <t>Heat Rate</t>
  </si>
  <si>
    <t>MW</t>
  </si>
  <si>
    <t>Btu/Kwh</t>
  </si>
  <si>
    <t>$/Kw</t>
  </si>
  <si>
    <t>$/Mwh</t>
  </si>
  <si>
    <t>$/Kw-yr</t>
  </si>
  <si>
    <t>Total Construction Cost</t>
  </si>
  <si>
    <t>Fuel Cost</t>
  </si>
  <si>
    <t>$/MMBtu</t>
  </si>
  <si>
    <t>Total Cost</t>
  </si>
  <si>
    <t>Cost of Capital</t>
  </si>
  <si>
    <t>Years</t>
  </si>
  <si>
    <t>Fixed O&amp;M ($/Mwh)</t>
  </si>
  <si>
    <t>Fixed O&amp;M ($/Kw-yr)</t>
  </si>
  <si>
    <t>Spare Parts</t>
  </si>
  <si>
    <t>Construction Insurance, Misc</t>
  </si>
  <si>
    <t>Land, Transmission, etc</t>
  </si>
  <si>
    <t>Construction Costs</t>
  </si>
  <si>
    <t>O&amp;M</t>
  </si>
  <si>
    <t>Plant Info</t>
  </si>
  <si>
    <t>Financing Info</t>
  </si>
  <si>
    <t>Delivered Fuel Costs</t>
  </si>
  <si>
    <t>Coal Plant Model - First Year of Operation</t>
  </si>
  <si>
    <t>$000's</t>
  </si>
  <si>
    <t>Amortization Period</t>
  </si>
  <si>
    <t>Total O&amp;M Cost</t>
  </si>
  <si>
    <t>Expected Case</t>
  </si>
  <si>
    <t>Best Case</t>
  </si>
  <si>
    <t>Assumed CPI</t>
  </si>
  <si>
    <t>1/2 CPI</t>
  </si>
  <si>
    <t>10 Year Average</t>
  </si>
  <si>
    <t>Construction Contingency</t>
  </si>
  <si>
    <t>Product</t>
  </si>
  <si>
    <t>Firm LD, 7x24</t>
  </si>
  <si>
    <t>Calendar Years</t>
  </si>
  <si>
    <t>2005 - 2014</t>
  </si>
  <si>
    <t>Enron's Indicative Offer</t>
  </si>
  <si>
    <t>Escalator Rate</t>
  </si>
  <si>
    <t>Escalator Factor</t>
  </si>
  <si>
    <t>Financing Results</t>
  </si>
  <si>
    <t>Equivalent Year 2005 Offer</t>
  </si>
  <si>
    <t>Assumed \Pre-tax 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</si>
</sst>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8" fontId="0" fillId="0" borderId="0" xfId="0" applyNumberFormat="1"/>
    <xf numFmtId="167" fontId="0" fillId="0" borderId="0" xfId="2" applyNumberFormat="1" applyFont="1"/>
    <xf numFmtId="0" fontId="0" fillId="0" borderId="1" xfId="0" applyBorder="1"/>
    <xf numFmtId="0" fontId="0" fillId="0" borderId="0" xfId="0" applyFill="1" applyBorder="1"/>
    <xf numFmtId="167" fontId="0" fillId="0" borderId="0" xfId="2" applyNumberFormat="1" applyFont="1" applyFill="1" applyBorder="1"/>
    <xf numFmtId="44" fontId="0" fillId="0" borderId="0" xfId="2" applyNumberFormat="1" applyFont="1" applyFill="1" applyBorder="1"/>
    <xf numFmtId="44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9" fontId="0" fillId="2" borderId="0" xfId="3" applyFont="1" applyFill="1"/>
    <xf numFmtId="2" fontId="0" fillId="2" borderId="0" xfId="0" applyNumberFormat="1" applyFill="1" applyBorder="1"/>
    <xf numFmtId="0" fontId="0" fillId="2" borderId="0" xfId="0" applyFill="1" applyBorder="1"/>
    <xf numFmtId="44" fontId="0" fillId="2" borderId="0" xfId="2" applyFont="1" applyFill="1"/>
    <xf numFmtId="167" fontId="0" fillId="0" borderId="0" xfId="2" applyNumberFormat="1" applyFont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8" fontId="0" fillId="3" borderId="1" xfId="0" applyNumberFormat="1" applyFill="1" applyBorder="1"/>
    <xf numFmtId="0" fontId="0" fillId="0" borderId="0" xfId="0" applyBorder="1"/>
    <xf numFmtId="44" fontId="0" fillId="0" borderId="0" xfId="0" applyNumberFormat="1" applyBorder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167" fontId="2" fillId="0" borderId="1" xfId="2" applyNumberFormat="1" applyFont="1" applyBorder="1"/>
    <xf numFmtId="167" fontId="0" fillId="2" borderId="0" xfId="2" applyNumberFormat="1" applyFont="1" applyFill="1"/>
    <xf numFmtId="44" fontId="0" fillId="0" borderId="0" xfId="2" applyFont="1" applyFill="1"/>
    <xf numFmtId="0" fontId="4" fillId="0" borderId="0" xfId="0" applyFont="1"/>
    <xf numFmtId="44" fontId="0" fillId="4" borderId="0" xfId="2" applyFont="1" applyFill="1"/>
    <xf numFmtId="0" fontId="0" fillId="4" borderId="0" xfId="0" applyFill="1" applyBorder="1"/>
    <xf numFmtId="167" fontId="0" fillId="4" borderId="0" xfId="2" applyNumberFormat="1" applyFont="1" applyFill="1"/>
    <xf numFmtId="170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44" fontId="0" fillId="5" borderId="0" xfId="0" applyNumberFormat="1" applyFill="1"/>
    <xf numFmtId="9" fontId="0" fillId="4" borderId="0" xfId="3" applyNumberFormat="1" applyFont="1" applyFill="1"/>
    <xf numFmtId="9" fontId="0" fillId="0" borderId="0" xfId="0" applyNumberFormat="1"/>
    <xf numFmtId="0" fontId="0" fillId="0" borderId="0" xfId="0" quotePrefix="1" applyAlignment="1">
      <alignment horizontal="right"/>
    </xf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6" fontId="0" fillId="0" borderId="0" xfId="0" applyNumberForma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17</xdr:row>
      <xdr:rowOff>95250</xdr:rowOff>
    </xdr:from>
    <xdr:to>
      <xdr:col>6</xdr:col>
      <xdr:colOff>476250</xdr:colOff>
      <xdr:row>29</xdr:row>
      <xdr:rowOff>57150</xdr:rowOff>
    </xdr:to>
    <xdr:grpSp>
      <xdr:nvGrpSpPr>
        <xdr:cNvPr id="1029" name="Group 5"/>
        <xdr:cNvGrpSpPr>
          <a:grpSpLocks/>
        </xdr:cNvGrpSpPr>
      </xdr:nvGrpSpPr>
      <xdr:grpSpPr bwMode="auto">
        <a:xfrm>
          <a:off x="4972050" y="2981325"/>
          <a:ext cx="647700" cy="1914525"/>
          <a:chOff x="331" y="221"/>
          <a:chExt cx="112" cy="185"/>
        </a:xfrm>
      </xdr:grpSpPr>
      <xdr:sp macro="" textlink="">
        <xdr:nvSpPr>
          <xdr:cNvPr id="1026" name="Line 2"/>
          <xdr:cNvSpPr>
            <a:spLocks noChangeShapeType="1"/>
          </xdr:cNvSpPr>
        </xdr:nvSpPr>
        <xdr:spPr bwMode="auto">
          <a:xfrm>
            <a:off x="341" y="221"/>
            <a:ext cx="10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" name="Line 3"/>
          <xdr:cNvSpPr>
            <a:spLocks noChangeShapeType="1"/>
          </xdr:cNvSpPr>
        </xdr:nvSpPr>
        <xdr:spPr bwMode="auto">
          <a:xfrm>
            <a:off x="443" y="221"/>
            <a:ext cx="0" cy="1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 flipH="1">
            <a:off x="331" y="406"/>
            <a:ext cx="11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552450</xdr:colOff>
      <xdr:row>7</xdr:row>
      <xdr:rowOff>85725</xdr:rowOff>
    </xdr:from>
    <xdr:to>
      <xdr:col>6</xdr:col>
      <xdr:colOff>552450</xdr:colOff>
      <xdr:row>33</xdr:row>
      <xdr:rowOff>76200</xdr:rowOff>
    </xdr:to>
    <xdr:grpSp>
      <xdr:nvGrpSpPr>
        <xdr:cNvPr id="1037" name="Group 13"/>
        <xdr:cNvGrpSpPr>
          <a:grpSpLocks/>
        </xdr:cNvGrpSpPr>
      </xdr:nvGrpSpPr>
      <xdr:grpSpPr bwMode="auto">
        <a:xfrm>
          <a:off x="5048250" y="1352550"/>
          <a:ext cx="647700" cy="4210050"/>
          <a:chOff x="519" y="142"/>
          <a:chExt cx="68" cy="442"/>
        </a:xfrm>
      </xdr:grpSpPr>
      <xdr:sp macro="" textlink="">
        <xdr:nvSpPr>
          <xdr:cNvPr id="1031" name="Line 7"/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Line 12"/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1981200</xdr:colOff>
      <xdr:row>11</xdr:row>
      <xdr:rowOff>66675</xdr:rowOff>
    </xdr:from>
    <xdr:to>
      <xdr:col>1</xdr:col>
      <xdr:colOff>190500</xdr:colOff>
      <xdr:row>34</xdr:row>
      <xdr:rowOff>85725</xdr:rowOff>
    </xdr:to>
    <xdr:grpSp>
      <xdr:nvGrpSpPr>
        <xdr:cNvPr id="1038" name="Group 14"/>
        <xdr:cNvGrpSpPr>
          <a:grpSpLocks/>
        </xdr:cNvGrpSpPr>
      </xdr:nvGrpSpPr>
      <xdr:grpSpPr bwMode="auto">
        <a:xfrm flipH="1">
          <a:off x="1981200" y="1981200"/>
          <a:ext cx="504825" cy="3752850"/>
          <a:chOff x="519" y="142"/>
          <a:chExt cx="68" cy="442"/>
        </a:xfrm>
      </xdr:grpSpPr>
      <xdr:sp macro="" textlink="">
        <xdr:nvSpPr>
          <xdr:cNvPr id="1039" name="Line 15"/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" name="Line 16"/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" name="Line 17"/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2" name="Line 18"/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3" name="Line 19"/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22" sqref="A22"/>
    </sheetView>
  </sheetViews>
  <sheetFormatPr defaultRowHeight="12.75" x14ac:dyDescent="0.2"/>
  <cols>
    <col min="1" max="1" width="34.42578125" customWidth="1"/>
    <col min="2" max="2" width="9.7109375" customWidth="1"/>
    <col min="3" max="3" width="12.28515625" bestFit="1" customWidth="1"/>
    <col min="4" max="4" width="1.7109375" customWidth="1"/>
    <col min="5" max="5" width="9.28515625" customWidth="1"/>
    <col min="6" max="6" width="9.7109375" bestFit="1" customWidth="1"/>
  </cols>
  <sheetData>
    <row r="1" spans="1:6" ht="18" x14ac:dyDescent="0.25">
      <c r="A1" s="17" t="s">
        <v>28</v>
      </c>
    </row>
    <row r="2" spans="1:6" ht="18" x14ac:dyDescent="0.25">
      <c r="A2" s="17"/>
    </row>
    <row r="4" spans="1:6" x14ac:dyDescent="0.2">
      <c r="B4" s="44" t="s">
        <v>32</v>
      </c>
      <c r="C4" s="44"/>
      <c r="D4" s="30"/>
      <c r="E4" s="44" t="s">
        <v>33</v>
      </c>
      <c r="F4" s="44"/>
    </row>
    <row r="5" spans="1:6" x14ac:dyDescent="0.2">
      <c r="A5" s="16" t="s">
        <v>25</v>
      </c>
    </row>
    <row r="6" spans="1:6" x14ac:dyDescent="0.2">
      <c r="A6" s="18" t="s">
        <v>4</v>
      </c>
      <c r="B6" s="8">
        <v>525</v>
      </c>
      <c r="C6" t="s">
        <v>7</v>
      </c>
      <c r="E6" s="8">
        <v>525</v>
      </c>
      <c r="F6" t="s">
        <v>7</v>
      </c>
    </row>
    <row r="7" spans="1:6" x14ac:dyDescent="0.2">
      <c r="A7" s="18" t="s">
        <v>5</v>
      </c>
      <c r="B7" s="9">
        <v>0.85</v>
      </c>
      <c r="E7" s="9">
        <v>0.85</v>
      </c>
    </row>
    <row r="8" spans="1:6" x14ac:dyDescent="0.2">
      <c r="A8" s="18" t="s">
        <v>6</v>
      </c>
      <c r="B8" s="10">
        <v>10000</v>
      </c>
      <c r="C8" t="s">
        <v>8</v>
      </c>
      <c r="E8" s="10">
        <v>9800</v>
      </c>
      <c r="F8" t="s">
        <v>8</v>
      </c>
    </row>
    <row r="9" spans="1:6" x14ac:dyDescent="0.2">
      <c r="A9" s="18" t="s">
        <v>27</v>
      </c>
      <c r="B9" s="14">
        <v>1.25</v>
      </c>
      <c r="C9" t="s">
        <v>14</v>
      </c>
      <c r="D9" s="15"/>
      <c r="E9" s="31">
        <v>1.1499999999999999</v>
      </c>
      <c r="F9" t="s">
        <v>14</v>
      </c>
    </row>
    <row r="10" spans="1:6" x14ac:dyDescent="0.2">
      <c r="A10" s="18"/>
      <c r="B10" s="29"/>
      <c r="D10" s="15"/>
      <c r="E10" s="29"/>
    </row>
    <row r="11" spans="1:6" x14ac:dyDescent="0.2">
      <c r="A11" s="23" t="s">
        <v>26</v>
      </c>
      <c r="B11" s="22"/>
      <c r="E11" s="22"/>
    </row>
    <row r="12" spans="1:6" x14ac:dyDescent="0.2">
      <c r="A12" s="18" t="s">
        <v>47</v>
      </c>
      <c r="B12" s="11">
        <v>0.1</v>
      </c>
      <c r="E12" s="38">
        <v>0.09</v>
      </c>
    </row>
    <row r="13" spans="1:6" x14ac:dyDescent="0.2">
      <c r="A13" s="18" t="s">
        <v>30</v>
      </c>
      <c r="B13" s="10">
        <v>20</v>
      </c>
      <c r="C13" t="s">
        <v>17</v>
      </c>
      <c r="E13" s="10">
        <v>20</v>
      </c>
      <c r="F13" t="s">
        <v>17</v>
      </c>
    </row>
    <row r="14" spans="1:6" x14ac:dyDescent="0.2">
      <c r="A14" s="18" t="s">
        <v>45</v>
      </c>
      <c r="B14" s="43">
        <f>-PMT(B12,$B$13,$B$28)</f>
        <v>169.72915779632865</v>
      </c>
      <c r="C14" t="s">
        <v>11</v>
      </c>
      <c r="E14" s="43">
        <f>-PMT(E12,$B$13,$B$28)</f>
        <v>158.29465638689123</v>
      </c>
      <c r="F14" t="s">
        <v>11</v>
      </c>
    </row>
    <row r="15" spans="1:6" x14ac:dyDescent="0.2">
      <c r="A15" s="18"/>
      <c r="B15" s="22"/>
      <c r="E15" s="22"/>
    </row>
    <row r="16" spans="1:6" x14ac:dyDescent="0.2">
      <c r="A16" s="16" t="s">
        <v>24</v>
      </c>
      <c r="B16" s="22"/>
      <c r="E16" s="22"/>
    </row>
    <row r="17" spans="1:19" x14ac:dyDescent="0.2">
      <c r="A17" s="18" t="s">
        <v>3</v>
      </c>
      <c r="B17" s="12">
        <v>3</v>
      </c>
      <c r="C17" t="s">
        <v>10</v>
      </c>
      <c r="E17" s="12">
        <v>3</v>
      </c>
      <c r="F17" t="s">
        <v>10</v>
      </c>
      <c r="G17" s="1"/>
    </row>
    <row r="18" spans="1:19" x14ac:dyDescent="0.2">
      <c r="A18" s="18" t="s">
        <v>19</v>
      </c>
      <c r="B18" s="13">
        <v>29</v>
      </c>
      <c r="C18" t="s">
        <v>11</v>
      </c>
      <c r="E18" s="32">
        <v>27</v>
      </c>
      <c r="F18" t="s">
        <v>11</v>
      </c>
      <c r="G18" s="1"/>
    </row>
    <row r="19" spans="1:19" x14ac:dyDescent="0.2">
      <c r="B19" s="4"/>
      <c r="E19" s="4"/>
      <c r="G19" s="1"/>
      <c r="K19" s="34"/>
    </row>
    <row r="20" spans="1:19" x14ac:dyDescent="0.2">
      <c r="A20" s="16" t="s">
        <v>23</v>
      </c>
      <c r="B20" s="24" t="s">
        <v>9</v>
      </c>
      <c r="C20" s="25" t="s">
        <v>29</v>
      </c>
      <c r="E20" s="24" t="s">
        <v>9</v>
      </c>
      <c r="F20" s="25" t="s">
        <v>29</v>
      </c>
      <c r="G20" s="1"/>
    </row>
    <row r="21" spans="1:19" x14ac:dyDescent="0.2">
      <c r="A21" s="18" t="s">
        <v>1</v>
      </c>
      <c r="B21" s="28">
        <v>1150</v>
      </c>
      <c r="C21" s="2">
        <f>B21*$B$6</f>
        <v>603750</v>
      </c>
      <c r="E21" s="33">
        <v>1100</v>
      </c>
      <c r="F21" s="2">
        <f>E21*$E$6</f>
        <v>577500</v>
      </c>
      <c r="G21" s="1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">
      <c r="A22" s="18" t="s">
        <v>0</v>
      </c>
      <c r="B22" s="28">
        <v>20</v>
      </c>
      <c r="C22" s="2">
        <f t="shared" ref="C22:C28" si="0">B22*$B$6</f>
        <v>10500</v>
      </c>
      <c r="E22" s="28">
        <v>20</v>
      </c>
      <c r="F22" s="2">
        <f t="shared" ref="F22:F28" si="1">E22*$E$6</f>
        <v>10500</v>
      </c>
    </row>
    <row r="23" spans="1:19" x14ac:dyDescent="0.2">
      <c r="A23" s="18" t="s">
        <v>20</v>
      </c>
      <c r="B23" s="28">
        <v>25</v>
      </c>
      <c r="C23" s="2">
        <f t="shared" si="0"/>
        <v>13125</v>
      </c>
      <c r="E23" s="28">
        <v>25</v>
      </c>
      <c r="F23" s="2">
        <f t="shared" si="1"/>
        <v>13125</v>
      </c>
      <c r="J23" s="7"/>
    </row>
    <row r="24" spans="1:19" x14ac:dyDescent="0.2">
      <c r="A24" s="18" t="s">
        <v>21</v>
      </c>
      <c r="B24" s="28">
        <v>25</v>
      </c>
      <c r="C24" s="2">
        <f t="shared" si="0"/>
        <v>13125</v>
      </c>
      <c r="E24" s="28">
        <v>25</v>
      </c>
      <c r="F24" s="2">
        <f t="shared" si="1"/>
        <v>13125</v>
      </c>
    </row>
    <row r="25" spans="1:19" x14ac:dyDescent="0.2">
      <c r="A25" s="18" t="s">
        <v>37</v>
      </c>
      <c r="B25" s="28">
        <v>25</v>
      </c>
      <c r="C25" s="2">
        <f t="shared" si="0"/>
        <v>13125</v>
      </c>
      <c r="E25" s="28">
        <v>25</v>
      </c>
      <c r="F25" s="2">
        <f t="shared" si="1"/>
        <v>13125</v>
      </c>
    </row>
    <row r="26" spans="1:19" x14ac:dyDescent="0.2">
      <c r="A26" s="18" t="s">
        <v>2</v>
      </c>
      <c r="B26" s="28">
        <v>150</v>
      </c>
      <c r="C26" s="2">
        <f t="shared" si="0"/>
        <v>78750</v>
      </c>
      <c r="D26" s="2"/>
      <c r="E26" s="33">
        <v>135</v>
      </c>
      <c r="F26" s="2">
        <f t="shared" si="1"/>
        <v>70875</v>
      </c>
    </row>
    <row r="27" spans="1:19" x14ac:dyDescent="0.2">
      <c r="A27" s="18" t="s">
        <v>22</v>
      </c>
      <c r="B27" s="28">
        <v>50</v>
      </c>
      <c r="C27" s="2">
        <f t="shared" si="0"/>
        <v>26250</v>
      </c>
      <c r="D27" s="2"/>
      <c r="E27" s="28">
        <v>50</v>
      </c>
      <c r="F27" s="2">
        <f t="shared" si="1"/>
        <v>26250</v>
      </c>
    </row>
    <row r="28" spans="1:19" ht="13.5" thickBot="1" x14ac:dyDescent="0.25">
      <c r="A28" t="s">
        <v>12</v>
      </c>
      <c r="B28" s="27">
        <f>SUM(B21:B27)</f>
        <v>1445</v>
      </c>
      <c r="C28" s="27">
        <f t="shared" si="0"/>
        <v>758625</v>
      </c>
      <c r="D28" s="2"/>
      <c r="E28" s="27">
        <f>SUM(E21:E27)</f>
        <v>1380</v>
      </c>
      <c r="F28" s="27">
        <f t="shared" si="1"/>
        <v>724500</v>
      </c>
    </row>
    <row r="29" spans="1:19" x14ac:dyDescent="0.2">
      <c r="D29" s="5"/>
    </row>
    <row r="30" spans="1:19" x14ac:dyDescent="0.2">
      <c r="A30" t="s">
        <v>18</v>
      </c>
      <c r="B30" s="6">
        <f>1000*$B$18/(8760*$B$7)</f>
        <v>3.8947085683588503</v>
      </c>
      <c r="C30" s="20" t="s">
        <v>10</v>
      </c>
      <c r="D30" s="6"/>
      <c r="E30" s="6">
        <f>1000*$E$18/(8760*$E$7)</f>
        <v>3.6261079774375502</v>
      </c>
      <c r="F30" s="20" t="s">
        <v>10</v>
      </c>
    </row>
    <row r="33" spans="1:6" x14ac:dyDescent="0.2">
      <c r="A33" t="s">
        <v>31</v>
      </c>
      <c r="B33" s="21">
        <f>B17+B30</f>
        <v>6.8947085683588503</v>
      </c>
      <c r="C33" s="20" t="s">
        <v>10</v>
      </c>
      <c r="E33" s="21">
        <f>E17+E30</f>
        <v>6.6261079774375506</v>
      </c>
      <c r="F33" s="20" t="s">
        <v>10</v>
      </c>
    </row>
    <row r="34" spans="1:6" x14ac:dyDescent="0.2">
      <c r="A34" t="s">
        <v>13</v>
      </c>
      <c r="B34" s="7">
        <f>B9*B8/1000</f>
        <v>12.5</v>
      </c>
      <c r="C34" t="s">
        <v>10</v>
      </c>
      <c r="E34" s="7">
        <f>E9*E8/1000</f>
        <v>11.27</v>
      </c>
      <c r="F34" t="s">
        <v>10</v>
      </c>
    </row>
    <row r="35" spans="1:6" x14ac:dyDescent="0.2">
      <c r="A35" t="s">
        <v>16</v>
      </c>
      <c r="B35" s="1">
        <f>-1000*PMT($B$12,$B$13,$B$28)/(8760*$B$7)</f>
        <v>22.794676040334227</v>
      </c>
      <c r="C35" t="s">
        <v>10</v>
      </c>
      <c r="E35" s="1">
        <f>-1000*PMT(E12,E13,E28)/(8760*E7)</f>
        <v>20.302731065183501</v>
      </c>
      <c r="F35" t="s">
        <v>10</v>
      </c>
    </row>
    <row r="37" spans="1:6" ht="13.5" thickBot="1" x14ac:dyDescent="0.25">
      <c r="A37" s="16" t="s">
        <v>15</v>
      </c>
      <c r="B37" s="19">
        <f>B35+B34+B33</f>
        <v>42.189384608693075</v>
      </c>
      <c r="C37" s="3" t="s">
        <v>10</v>
      </c>
      <c r="E37" s="19">
        <f>E35+E34+E33</f>
        <v>38.198839042621053</v>
      </c>
      <c r="F37" s="3" t="s">
        <v>10</v>
      </c>
    </row>
    <row r="42" spans="1:6" x14ac:dyDescent="0.2">
      <c r="B42" s="44" t="s">
        <v>42</v>
      </c>
      <c r="C42" s="44"/>
      <c r="D42" s="44"/>
      <c r="E42" s="44"/>
      <c r="F42" s="44"/>
    </row>
    <row r="43" spans="1:6" x14ac:dyDescent="0.2">
      <c r="B43" t="s">
        <v>34</v>
      </c>
      <c r="E43" s="35">
        <v>2.75E-2</v>
      </c>
      <c r="F43" s="41"/>
    </row>
    <row r="44" spans="1:6" x14ac:dyDescent="0.2">
      <c r="B44" t="s">
        <v>44</v>
      </c>
      <c r="E44" s="36" t="s">
        <v>35</v>
      </c>
      <c r="F44" s="36"/>
    </row>
    <row r="45" spans="1:6" x14ac:dyDescent="0.2">
      <c r="B45" t="s">
        <v>43</v>
      </c>
      <c r="E45" s="42">
        <f>$E$43/2</f>
        <v>1.375E-2</v>
      </c>
      <c r="F45" s="42"/>
    </row>
    <row r="46" spans="1:6" x14ac:dyDescent="0.2">
      <c r="B46" t="s">
        <v>36</v>
      </c>
      <c r="E46" s="37">
        <f>(E47+E47*(1+E45)+E47*(1+E45)^2+E47*(1+E45)^3+E47*(1+E45)^4+E47*(1+E45)^5+E47*(1+E45)^6+E47*(1+E45)^7+E47*(1+E45)^8+E47*(1+E45)^9)/10</f>
        <v>37.246973853750504</v>
      </c>
      <c r="F46" s="36" t="s">
        <v>10</v>
      </c>
    </row>
    <row r="47" spans="1:6" x14ac:dyDescent="0.2">
      <c r="B47" t="s">
        <v>46</v>
      </c>
      <c r="E47" s="29">
        <v>35</v>
      </c>
      <c r="F47" s="36" t="s">
        <v>10</v>
      </c>
    </row>
    <row r="48" spans="1:6" x14ac:dyDescent="0.2">
      <c r="B48" t="s">
        <v>5</v>
      </c>
      <c r="E48" s="39">
        <v>1</v>
      </c>
    </row>
    <row r="49" spans="2:5" x14ac:dyDescent="0.2">
      <c r="B49" t="s">
        <v>38</v>
      </c>
      <c r="E49" t="s">
        <v>39</v>
      </c>
    </row>
    <row r="50" spans="2:5" x14ac:dyDescent="0.2">
      <c r="B50" t="s">
        <v>40</v>
      </c>
      <c r="E50" s="40" t="s">
        <v>41</v>
      </c>
    </row>
  </sheetData>
  <mergeCells count="3">
    <mergeCell ref="B4:C4"/>
    <mergeCell ref="E4:F4"/>
    <mergeCell ref="B42:F4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Model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mrobins</dc:creator>
  <cp:lastModifiedBy>Felienne</cp:lastModifiedBy>
  <cp:lastPrinted>2001-05-16T19:44:13Z</cp:lastPrinted>
  <dcterms:created xsi:type="dcterms:W3CDTF">2001-05-15T21:49:59Z</dcterms:created>
  <dcterms:modified xsi:type="dcterms:W3CDTF">2014-09-03T16:16:21Z</dcterms:modified>
</cp:coreProperties>
</file>