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Procedures" sheetId="513" r:id="rId8"/>
    <sheet name="Copy Price Macro" sheetId="512" state="veryHidden" r:id="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[3]Top!$C$3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[1]Curves!$B$11:$X$157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F11" i="6"/>
  <c r="G11" i="6"/>
  <c r="H11" i="6"/>
  <c r="I11" i="6"/>
  <c r="J11" i="6"/>
  <c r="L11" i="6"/>
  <c r="N11" i="6"/>
  <c r="O11" i="6"/>
  <c r="P11" i="6"/>
  <c r="Q11" i="6"/>
  <c r="D12" i="6"/>
  <c r="E12" i="6" s="1"/>
  <c r="F12" i="6"/>
  <c r="G12" i="6" s="1"/>
  <c r="H12" i="6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/>
  <c r="V2" i="5" s="1"/>
  <c r="W2" i="5" s="1"/>
  <c r="X2" i="5"/>
  <c r="Y2" i="5" s="1"/>
  <c r="Z2" i="5" s="1"/>
  <c r="AA2" i="5" s="1"/>
  <c r="AB2" i="5" s="1"/>
  <c r="AC2" i="5"/>
  <c r="AD2" i="5" s="1"/>
  <c r="AE2" i="5" s="1"/>
  <c r="F3" i="5"/>
  <c r="G3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K28" i="4"/>
  <c r="O28" i="4"/>
  <c r="O29" i="4"/>
  <c r="L30" i="4"/>
  <c r="O30" i="4"/>
  <c r="K31" i="4"/>
  <c r="L31" i="4"/>
  <c r="O31" i="4"/>
  <c r="L33" i="4"/>
  <c r="O33" i="4"/>
  <c r="K34" i="4"/>
  <c r="L34" i="4"/>
  <c r="L63" i="4" s="1"/>
  <c r="K35" i="4"/>
  <c r="K36" i="4"/>
  <c r="O36" i="4"/>
  <c r="AL37" i="4"/>
  <c r="AJ38" i="4"/>
  <c r="AL38" i="4"/>
  <c r="O39" i="4"/>
  <c r="L40" i="4"/>
  <c r="O40" i="4"/>
  <c r="K41" i="4"/>
  <c r="L41" i="4"/>
  <c r="O41" i="4"/>
  <c r="L42" i="4"/>
  <c r="O42" i="4"/>
  <c r="K43" i="4"/>
  <c r="L43" i="4"/>
  <c r="AL44" i="4"/>
  <c r="AJ45" i="4"/>
  <c r="AL45" i="4"/>
  <c r="AJ46" i="4"/>
  <c r="AL46" i="4"/>
  <c r="AJ47" i="4"/>
  <c r="AL47" i="4"/>
  <c r="AL48" i="4"/>
  <c r="J49" i="4"/>
  <c r="P58" i="4"/>
  <c r="Q58" i="4"/>
  <c r="K60" i="4"/>
  <c r="L60" i="4"/>
  <c r="K62" i="4"/>
  <c r="K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P25" i="517"/>
  <c r="P26" i="517"/>
  <c r="R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P25" i="515"/>
  <c r="P26" i="515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C11" i="516" s="1"/>
  <c r="D11" i="516"/>
  <c r="G11" i="516"/>
  <c r="H11" i="516"/>
  <c r="I11" i="516"/>
  <c r="J11" i="516"/>
  <c r="K11" i="516"/>
  <c r="M11" i="516"/>
  <c r="P11" i="516"/>
  <c r="Q11" i="516"/>
  <c r="R11" i="516"/>
  <c r="S11" i="516"/>
  <c r="T11" i="516"/>
  <c r="W11" i="516"/>
  <c r="Y11" i="516"/>
  <c r="Z11" i="516"/>
  <c r="AA11" i="516"/>
  <c r="AB11" i="516"/>
  <c r="AC11" i="516"/>
  <c r="D12" i="516"/>
  <c r="E12" i="516"/>
  <c r="F12" i="516" s="1"/>
  <c r="G12" i="516" s="1"/>
  <c r="H12" i="516" s="1"/>
  <c r="I12" i="516" s="1"/>
  <c r="J12" i="516" s="1"/>
  <c r="K12" i="516" s="1"/>
  <c r="L12" i="516" s="1"/>
  <c r="M12" i="516" s="1"/>
  <c r="N12" i="516" s="1"/>
  <c r="O12" i="516" s="1"/>
  <c r="P12" i="516"/>
  <c r="Q12" i="516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/>
  <c r="B19" i="516" s="1"/>
  <c r="B20" i="516"/>
  <c r="B21" i="516" s="1"/>
  <c r="B22" i="516" s="1"/>
  <c r="B23" i="516" s="1"/>
  <c r="B24" i="516"/>
  <c r="B25" i="516" s="1"/>
  <c r="B26" i="516" s="1"/>
  <c r="B27" i="516" s="1"/>
  <c r="B28" i="516" s="1"/>
  <c r="B29" i="516"/>
  <c r="B30" i="516" s="1"/>
  <c r="B31" i="516" s="1"/>
  <c r="B32" i="516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N9" i="514"/>
  <c r="N28" i="514" s="1"/>
  <c r="Q9" i="514"/>
  <c r="Q67" i="514" s="1"/>
  <c r="Q87" i="514" s="1"/>
  <c r="AG9" i="514"/>
  <c r="AH9" i="514"/>
  <c r="I9" i="514" s="1"/>
  <c r="I67" i="514" s="1"/>
  <c r="I87" i="514" s="1"/>
  <c r="AI9" i="514"/>
  <c r="K9" i="514" s="1"/>
  <c r="AJ9" i="514"/>
  <c r="L9" i="514" s="1"/>
  <c r="L28" i="514" s="1"/>
  <c r="AK9" i="514"/>
  <c r="M9" i="514" s="1"/>
  <c r="AL9" i="514"/>
  <c r="AM9" i="514"/>
  <c r="P9" i="514" s="1"/>
  <c r="AN9" i="514"/>
  <c r="AO9" i="514"/>
  <c r="AP9" i="514"/>
  <c r="T9" i="514" s="1"/>
  <c r="AQ9" i="514"/>
  <c r="U9" i="514" s="1"/>
  <c r="AR9" i="514"/>
  <c r="V9" i="514" s="1"/>
  <c r="V28" i="514" s="1"/>
  <c r="AS9" i="514"/>
  <c r="AT9" i="514"/>
  <c r="AU9" i="514"/>
  <c r="AU28" i="514" s="1"/>
  <c r="AV9" i="514"/>
  <c r="AW9" i="514"/>
  <c r="AW28" i="514" s="1"/>
  <c r="AX9" i="514"/>
  <c r="AY9" i="514"/>
  <c r="AZ9" i="514"/>
  <c r="BA9" i="514"/>
  <c r="BB9" i="514"/>
  <c r="BC9" i="514"/>
  <c r="BD9" i="514"/>
  <c r="BE9" i="514"/>
  <c r="BE28" i="514" s="1"/>
  <c r="BF9" i="514"/>
  <c r="BG9" i="514"/>
  <c r="BH9" i="514"/>
  <c r="BI9" i="514"/>
  <c r="BJ9" i="514"/>
  <c r="BK9" i="514"/>
  <c r="BK28" i="514" s="1"/>
  <c r="BL9" i="514"/>
  <c r="BM9" i="514"/>
  <c r="BM28" i="514" s="1"/>
  <c r="BN9" i="514"/>
  <c r="BN28" i="514" s="1"/>
  <c r="BO9" i="514"/>
  <c r="BP9" i="514"/>
  <c r="BQ9" i="514"/>
  <c r="BR9" i="514"/>
  <c r="BS9" i="514"/>
  <c r="BS28" i="514" s="1"/>
  <c r="BT9" i="514"/>
  <c r="BU9" i="514"/>
  <c r="BU28" i="514" s="1"/>
  <c r="BV9" i="514"/>
  <c r="BW9" i="514"/>
  <c r="BX9" i="514"/>
  <c r="BY9" i="514"/>
  <c r="BZ9" i="514"/>
  <c r="CA9" i="514"/>
  <c r="CB9" i="514"/>
  <c r="CC9" i="514"/>
  <c r="CC28" i="514" s="1"/>
  <c r="CD9" i="514"/>
  <c r="CD28" i="514" s="1"/>
  <c r="CE9" i="514"/>
  <c r="CF9" i="514"/>
  <c r="CG9" i="514"/>
  <c r="CH9" i="514"/>
  <c r="CI9" i="514"/>
  <c r="CJ9" i="514"/>
  <c r="CK9" i="514"/>
  <c r="CK28" i="514" s="1"/>
  <c r="CL9" i="514"/>
  <c r="CL28" i="514" s="1"/>
  <c r="CM9" i="514"/>
  <c r="CN9" i="514"/>
  <c r="CO9" i="514"/>
  <c r="CP9" i="514"/>
  <c r="CQ9" i="514"/>
  <c r="CQ28" i="514" s="1"/>
  <c r="CR9" i="514"/>
  <c r="CS9" i="514"/>
  <c r="CS28" i="514" s="1"/>
  <c r="CT9" i="514"/>
  <c r="CU9" i="514"/>
  <c r="CV9" i="514"/>
  <c r="CW9" i="514"/>
  <c r="CX9" i="514"/>
  <c r="CY9" i="514"/>
  <c r="CZ9" i="514"/>
  <c r="DA9" i="514"/>
  <c r="DA28" i="514" s="1"/>
  <c r="DB9" i="514"/>
  <c r="DC9" i="514"/>
  <c r="DD9" i="514"/>
  <c r="DE9" i="514"/>
  <c r="DF9" i="514"/>
  <c r="DG9" i="514"/>
  <c r="DG28" i="514" s="1"/>
  <c r="DH9" i="514"/>
  <c r="DI9" i="514"/>
  <c r="DI28" i="514" s="1"/>
  <c r="DJ9" i="514"/>
  <c r="DK9" i="514"/>
  <c r="DL9" i="514"/>
  <c r="DM9" i="514"/>
  <c r="DN9" i="514"/>
  <c r="DO9" i="514"/>
  <c r="DP9" i="514"/>
  <c r="DQ9" i="514"/>
  <c r="DQ28" i="514" s="1"/>
  <c r="DR9" i="514"/>
  <c r="DS9" i="514"/>
  <c r="DT9" i="514"/>
  <c r="DU9" i="514"/>
  <c r="DV9" i="514"/>
  <c r="DW9" i="514"/>
  <c r="DW28" i="514" s="1"/>
  <c r="DX9" i="514"/>
  <c r="DY9" i="514"/>
  <c r="DY28" i="514" s="1"/>
  <c r="DZ9" i="514"/>
  <c r="DZ28" i="514" s="1"/>
  <c r="EA9" i="514"/>
  <c r="EB9" i="514"/>
  <c r="EC9" i="514"/>
  <c r="ED9" i="514"/>
  <c r="EE9" i="514"/>
  <c r="EE28" i="514" s="1"/>
  <c r="EF9" i="514"/>
  <c r="EG9" i="514"/>
  <c r="EG28" i="514" s="1"/>
  <c r="EH9" i="514"/>
  <c r="EI9" i="514"/>
  <c r="EJ9" i="514"/>
  <c r="C10" i="514"/>
  <c r="F10" i="514" s="1"/>
  <c r="F29" i="514" s="1"/>
  <c r="D10" i="514"/>
  <c r="E10" i="514"/>
  <c r="H10" i="514"/>
  <c r="G10" i="514" s="1"/>
  <c r="G29" i="514" s="1"/>
  <c r="I10" i="514"/>
  <c r="P10" i="514"/>
  <c r="Q10" i="514"/>
  <c r="R10" i="514"/>
  <c r="U10" i="514"/>
  <c r="U29" i="514" s="1"/>
  <c r="AG10" i="514"/>
  <c r="AH10" i="514"/>
  <c r="AH29" i="514" s="1"/>
  <c r="AI10" i="514"/>
  <c r="AJ10" i="514"/>
  <c r="AK10" i="514"/>
  <c r="M10" i="514" s="1"/>
  <c r="AL10" i="514"/>
  <c r="N10" i="514" s="1"/>
  <c r="AM10" i="514"/>
  <c r="AN10" i="514"/>
  <c r="AO10" i="514"/>
  <c r="AP10" i="514"/>
  <c r="AQ10" i="514"/>
  <c r="AQ29" i="514" s="1"/>
  <c r="AR10" i="514"/>
  <c r="AS10" i="514"/>
  <c r="AT10" i="514"/>
  <c r="AU10" i="514"/>
  <c r="AV10" i="514"/>
  <c r="AW10" i="514"/>
  <c r="AX10" i="514"/>
  <c r="AX29" i="514" s="1"/>
  <c r="AY10" i="514"/>
  <c r="AZ10" i="514"/>
  <c r="AZ29" i="514" s="1"/>
  <c r="BA10" i="514"/>
  <c r="BB10" i="514"/>
  <c r="BC10" i="514"/>
  <c r="BD10" i="514"/>
  <c r="BE10" i="514"/>
  <c r="BF10" i="514"/>
  <c r="BF29" i="514" s="1"/>
  <c r="BG10" i="514"/>
  <c r="BH10" i="514"/>
  <c r="BH29" i="514" s="1"/>
  <c r="BI10" i="514"/>
  <c r="BJ10" i="514"/>
  <c r="BK10" i="514"/>
  <c r="BL10" i="514"/>
  <c r="BM10" i="514"/>
  <c r="BN10" i="514"/>
  <c r="BN29" i="514" s="1"/>
  <c r="BO10" i="514"/>
  <c r="BO29" i="514" s="1"/>
  <c r="BP10" i="514"/>
  <c r="BP29" i="514" s="1"/>
  <c r="BQ10" i="514"/>
  <c r="BR10" i="514"/>
  <c r="BS10" i="514"/>
  <c r="BT10" i="514"/>
  <c r="BU10" i="514"/>
  <c r="BV10" i="514"/>
  <c r="BV29" i="514" s="1"/>
  <c r="BW10" i="514"/>
  <c r="BW29" i="514" s="1"/>
  <c r="BX10" i="514"/>
  <c r="BX29" i="514" s="1"/>
  <c r="BY10" i="514"/>
  <c r="BZ10" i="514"/>
  <c r="CA10" i="514"/>
  <c r="CB10" i="514"/>
  <c r="CC10" i="514"/>
  <c r="CD10" i="514"/>
  <c r="CD29" i="514" s="1"/>
  <c r="CE10" i="514"/>
  <c r="CF10" i="514"/>
  <c r="CF29" i="514" s="1"/>
  <c r="CG10" i="514"/>
  <c r="CH10" i="514"/>
  <c r="CI10" i="514"/>
  <c r="CJ10" i="514"/>
  <c r="CK10" i="514"/>
  <c r="CL10" i="514"/>
  <c r="CL29" i="514" s="1"/>
  <c r="CM10" i="514"/>
  <c r="CN10" i="514"/>
  <c r="CN29" i="514" s="1"/>
  <c r="CO10" i="514"/>
  <c r="CP10" i="514"/>
  <c r="CQ10" i="514"/>
  <c r="CR10" i="514"/>
  <c r="CS10" i="514"/>
  <c r="CT10" i="514"/>
  <c r="CT29" i="514" s="1"/>
  <c r="CU10" i="514"/>
  <c r="CU29" i="514" s="1"/>
  <c r="CV10" i="514"/>
  <c r="CV29" i="514" s="1"/>
  <c r="CW10" i="514"/>
  <c r="CX10" i="514"/>
  <c r="CY10" i="514"/>
  <c r="CZ10" i="514"/>
  <c r="DA10" i="514"/>
  <c r="DB10" i="514"/>
  <c r="DB29" i="514" s="1"/>
  <c r="DC10" i="514"/>
  <c r="DC29" i="514" s="1"/>
  <c r="DD10" i="514"/>
  <c r="DD29" i="514" s="1"/>
  <c r="DE10" i="514"/>
  <c r="DF10" i="514"/>
  <c r="DG10" i="514"/>
  <c r="DH10" i="514"/>
  <c r="DI10" i="514"/>
  <c r="DJ10" i="514"/>
  <c r="DJ29" i="514" s="1"/>
  <c r="DK10" i="514"/>
  <c r="DL10" i="514"/>
  <c r="DL29" i="514" s="1"/>
  <c r="DM10" i="514"/>
  <c r="DN10" i="514"/>
  <c r="DO10" i="514"/>
  <c r="DP10" i="514"/>
  <c r="DQ10" i="514"/>
  <c r="DR10" i="514"/>
  <c r="DR29" i="514" s="1"/>
  <c r="DS10" i="514"/>
  <c r="DT10" i="514"/>
  <c r="DT29" i="514" s="1"/>
  <c r="DU10" i="514"/>
  <c r="DV10" i="514"/>
  <c r="DW10" i="514"/>
  <c r="DX10" i="514"/>
  <c r="DY10" i="514"/>
  <c r="DZ10" i="514"/>
  <c r="DZ29" i="514" s="1"/>
  <c r="EA10" i="514"/>
  <c r="EA29" i="514" s="1"/>
  <c r="EB10" i="514"/>
  <c r="EB29" i="514" s="1"/>
  <c r="EC10" i="514"/>
  <c r="ED10" i="514"/>
  <c r="EE10" i="514"/>
  <c r="EF10" i="514"/>
  <c r="EG10" i="514"/>
  <c r="EH10" i="514"/>
  <c r="EH29" i="514" s="1"/>
  <c r="EI10" i="514"/>
  <c r="EI29" i="514" s="1"/>
  <c r="EJ10" i="514"/>
  <c r="EJ29" i="514" s="1"/>
  <c r="C11" i="514"/>
  <c r="F11" i="514" s="1"/>
  <c r="D11" i="514"/>
  <c r="E11" i="514"/>
  <c r="H11" i="514"/>
  <c r="I11" i="514"/>
  <c r="I69" i="514" s="1"/>
  <c r="I89" i="514" s="1"/>
  <c r="P11" i="514"/>
  <c r="Q11" i="514"/>
  <c r="Q69" i="514" s="1"/>
  <c r="Q89" i="514" s="1"/>
  <c r="T11" i="514"/>
  <c r="AG11" i="514"/>
  <c r="AH11" i="514"/>
  <c r="AI11" i="514"/>
  <c r="AI30" i="514" s="1"/>
  <c r="AJ11" i="514"/>
  <c r="L11" i="514" s="1"/>
  <c r="AK11" i="514"/>
  <c r="AL11" i="514"/>
  <c r="N11" i="514" s="1"/>
  <c r="AM11" i="514"/>
  <c r="AN11" i="514"/>
  <c r="AO11" i="514"/>
  <c r="R11" i="514" s="1"/>
  <c r="R30" i="514" s="1"/>
  <c r="AP11" i="514"/>
  <c r="AQ11" i="514"/>
  <c r="AR11" i="514"/>
  <c r="AS11" i="514"/>
  <c r="AS30" i="514" s="1"/>
  <c r="AT11" i="514"/>
  <c r="AU11" i="514"/>
  <c r="AV11" i="514"/>
  <c r="AW11" i="514"/>
  <c r="AX11" i="514"/>
  <c r="AY11" i="514"/>
  <c r="AY30" i="514" s="1"/>
  <c r="AZ11" i="514"/>
  <c r="AZ30" i="514" s="1"/>
  <c r="BA11" i="514"/>
  <c r="BA30" i="514" s="1"/>
  <c r="BB11" i="514"/>
  <c r="BC11" i="514"/>
  <c r="BD11" i="514"/>
  <c r="BE11" i="514"/>
  <c r="BF11" i="514"/>
  <c r="BG11" i="514"/>
  <c r="BG30" i="514" s="1"/>
  <c r="BH11" i="514"/>
  <c r="BI11" i="514"/>
  <c r="BI30" i="514" s="1"/>
  <c r="BJ11" i="514"/>
  <c r="BK11" i="514"/>
  <c r="BL11" i="514"/>
  <c r="BM11" i="514"/>
  <c r="BN11" i="514"/>
  <c r="BO11" i="514"/>
  <c r="BO30" i="514" s="1"/>
  <c r="BP11" i="514"/>
  <c r="BQ11" i="514"/>
  <c r="BQ30" i="514" s="1"/>
  <c r="BR11" i="514"/>
  <c r="BS11" i="514"/>
  <c r="BT11" i="514"/>
  <c r="BU11" i="514"/>
  <c r="BV11" i="514"/>
  <c r="BW11" i="514"/>
  <c r="BW30" i="514" s="1"/>
  <c r="BX11" i="514"/>
  <c r="BX30" i="514" s="1"/>
  <c r="BY11" i="514"/>
  <c r="BY30" i="514" s="1"/>
  <c r="BZ11" i="514"/>
  <c r="CA11" i="514"/>
  <c r="CB11" i="514"/>
  <c r="CC11" i="514"/>
  <c r="CD11" i="514"/>
  <c r="CE11" i="514"/>
  <c r="CE30" i="514" s="1"/>
  <c r="CF11" i="514"/>
  <c r="CF30" i="514" s="1"/>
  <c r="CG11" i="514"/>
  <c r="CG30" i="514" s="1"/>
  <c r="CH11" i="514"/>
  <c r="CI11" i="514"/>
  <c r="CJ11" i="514"/>
  <c r="CK11" i="514"/>
  <c r="CL11" i="514"/>
  <c r="CM11" i="514"/>
  <c r="CM30" i="514" s="1"/>
  <c r="CN11" i="514"/>
  <c r="CO11" i="514"/>
  <c r="CO30" i="514" s="1"/>
  <c r="CP11" i="514"/>
  <c r="CQ11" i="514"/>
  <c r="CR11" i="514"/>
  <c r="CS11" i="514"/>
  <c r="CT11" i="514"/>
  <c r="CU11" i="514"/>
  <c r="CU30" i="514" s="1"/>
  <c r="CV11" i="514"/>
  <c r="CW11" i="514"/>
  <c r="CW30" i="514" s="1"/>
  <c r="CX11" i="514"/>
  <c r="CY11" i="514"/>
  <c r="CZ11" i="514"/>
  <c r="DA11" i="514"/>
  <c r="DB11" i="514"/>
  <c r="DC11" i="514"/>
  <c r="DC30" i="514" s="1"/>
  <c r="DD11" i="514"/>
  <c r="DD30" i="514" s="1"/>
  <c r="DE11" i="514"/>
  <c r="DE30" i="514" s="1"/>
  <c r="DF11" i="514"/>
  <c r="DG11" i="514"/>
  <c r="DH11" i="514"/>
  <c r="DI11" i="514"/>
  <c r="DJ11" i="514"/>
  <c r="DK11" i="514"/>
  <c r="DK30" i="514" s="1"/>
  <c r="DL11" i="514"/>
  <c r="DM11" i="514"/>
  <c r="DM30" i="514" s="1"/>
  <c r="DN11" i="514"/>
  <c r="DO11" i="514"/>
  <c r="DP11" i="514"/>
  <c r="DQ11" i="514"/>
  <c r="DR11" i="514"/>
  <c r="DS11" i="514"/>
  <c r="DS30" i="514" s="1"/>
  <c r="DT11" i="514"/>
  <c r="DU11" i="514"/>
  <c r="DU30" i="514" s="1"/>
  <c r="DV11" i="514"/>
  <c r="DW11" i="514"/>
  <c r="DX11" i="514"/>
  <c r="DY11" i="514"/>
  <c r="DZ11" i="514"/>
  <c r="EA11" i="514"/>
  <c r="EA30" i="514" s="1"/>
  <c r="EB11" i="514"/>
  <c r="EC11" i="514"/>
  <c r="EC30" i="514" s="1"/>
  <c r="ED11" i="514"/>
  <c r="EE11" i="514"/>
  <c r="EF11" i="514"/>
  <c r="EG11" i="514"/>
  <c r="EH11" i="514"/>
  <c r="EI11" i="514"/>
  <c r="EI30" i="514" s="1"/>
  <c r="EJ11" i="514"/>
  <c r="EJ30" i="514" s="1"/>
  <c r="C12" i="514"/>
  <c r="D12" i="514"/>
  <c r="E12" i="514"/>
  <c r="K12" i="514"/>
  <c r="L12" i="514"/>
  <c r="L70" i="514" s="1"/>
  <c r="L90" i="514" s="1"/>
  <c r="O12" i="514"/>
  <c r="O31" i="514" s="1"/>
  <c r="Q12" i="514"/>
  <c r="R12" i="514"/>
  <c r="U12" i="514"/>
  <c r="AG12" i="514"/>
  <c r="H12" i="514" s="1"/>
  <c r="G12" i="514" s="1"/>
  <c r="AH12" i="514"/>
  <c r="I12" i="514" s="1"/>
  <c r="I31" i="514" s="1"/>
  <c r="AI12" i="514"/>
  <c r="AJ12" i="514"/>
  <c r="AJ31" i="514" s="1"/>
  <c r="AK12" i="514"/>
  <c r="M12" i="514" s="1"/>
  <c r="AL12" i="514"/>
  <c r="AM12" i="514"/>
  <c r="P12" i="514" s="1"/>
  <c r="AN12" i="514"/>
  <c r="AO12" i="514"/>
  <c r="AP12" i="514"/>
  <c r="T12" i="514" s="1"/>
  <c r="AQ12" i="514"/>
  <c r="AR12" i="514"/>
  <c r="AS12" i="514"/>
  <c r="AT12" i="514"/>
  <c r="AT31" i="514" s="1"/>
  <c r="AU12" i="514"/>
  <c r="AV12" i="514"/>
  <c r="AW12" i="514"/>
  <c r="AX12" i="514"/>
  <c r="AY12" i="514"/>
  <c r="AZ12" i="514"/>
  <c r="AZ31" i="514" s="1"/>
  <c r="BA12" i="514"/>
  <c r="BB12" i="514"/>
  <c r="BB31" i="514" s="1"/>
  <c r="BC12" i="514"/>
  <c r="BD12" i="514"/>
  <c r="BE12" i="514"/>
  <c r="BF12" i="514"/>
  <c r="BG12" i="514"/>
  <c r="BH12" i="514"/>
  <c r="BH31" i="514" s="1"/>
  <c r="BI12" i="514"/>
  <c r="BJ12" i="514"/>
  <c r="BJ31" i="514" s="1"/>
  <c r="BK12" i="514"/>
  <c r="BL12" i="514"/>
  <c r="BM12" i="514"/>
  <c r="BN12" i="514"/>
  <c r="BO12" i="514"/>
  <c r="BP12" i="514"/>
  <c r="BP31" i="514" s="1"/>
  <c r="BQ12" i="514"/>
  <c r="BR12" i="514"/>
  <c r="BR31" i="514" s="1"/>
  <c r="BS12" i="514"/>
  <c r="BT12" i="514"/>
  <c r="BU12" i="514"/>
  <c r="BV12" i="514"/>
  <c r="BW12" i="514"/>
  <c r="BX12" i="514"/>
  <c r="BX31" i="514" s="1"/>
  <c r="BY12" i="514"/>
  <c r="BZ12" i="514"/>
  <c r="BZ31" i="514" s="1"/>
  <c r="CA12" i="514"/>
  <c r="CB12" i="514"/>
  <c r="CC12" i="514"/>
  <c r="CD12" i="514"/>
  <c r="CE12" i="514"/>
  <c r="CF12" i="514"/>
  <c r="CF31" i="514" s="1"/>
  <c r="CG12" i="514"/>
  <c r="CH12" i="514"/>
  <c r="CH31" i="514" s="1"/>
  <c r="CI12" i="514"/>
  <c r="CJ12" i="514"/>
  <c r="CK12" i="514"/>
  <c r="CL12" i="514"/>
  <c r="CM12" i="514"/>
  <c r="CN12" i="514"/>
  <c r="CN31" i="514" s="1"/>
  <c r="CO12" i="514"/>
  <c r="CP12" i="514"/>
  <c r="CP31" i="514" s="1"/>
  <c r="CQ12" i="514"/>
  <c r="CR12" i="514"/>
  <c r="CS12" i="514"/>
  <c r="CT12" i="514"/>
  <c r="CU12" i="514"/>
  <c r="CV12" i="514"/>
  <c r="CV31" i="514" s="1"/>
  <c r="CW12" i="514"/>
  <c r="CX12" i="514"/>
  <c r="CX31" i="514" s="1"/>
  <c r="CY12" i="514"/>
  <c r="CZ12" i="514"/>
  <c r="DA12" i="514"/>
  <c r="DB12" i="514"/>
  <c r="DC12" i="514"/>
  <c r="DD12" i="514"/>
  <c r="DD31" i="514" s="1"/>
  <c r="DE12" i="514"/>
  <c r="DF12" i="514"/>
  <c r="DF31" i="514" s="1"/>
  <c r="DG12" i="514"/>
  <c r="DH12" i="514"/>
  <c r="DI12" i="514"/>
  <c r="DJ12" i="514"/>
  <c r="DK12" i="514"/>
  <c r="DL12" i="514"/>
  <c r="DL31" i="514" s="1"/>
  <c r="DM12" i="514"/>
  <c r="DN12" i="514"/>
  <c r="DN31" i="514" s="1"/>
  <c r="DO12" i="514"/>
  <c r="DP12" i="514"/>
  <c r="DQ12" i="514"/>
  <c r="DR12" i="514"/>
  <c r="DS12" i="514"/>
  <c r="DT12" i="514"/>
  <c r="DT31" i="514" s="1"/>
  <c r="DU12" i="514"/>
  <c r="DV12" i="514"/>
  <c r="DV31" i="514" s="1"/>
  <c r="DW12" i="514"/>
  <c r="DX12" i="514"/>
  <c r="DY12" i="514"/>
  <c r="DZ12" i="514"/>
  <c r="EA12" i="514"/>
  <c r="EB12" i="514"/>
  <c r="EB31" i="514" s="1"/>
  <c r="EC12" i="514"/>
  <c r="ED12" i="514"/>
  <c r="ED31" i="514" s="1"/>
  <c r="EE12" i="514"/>
  <c r="EF12" i="514"/>
  <c r="EG12" i="514"/>
  <c r="EH12" i="514"/>
  <c r="EI12" i="514"/>
  <c r="EJ12" i="514"/>
  <c r="EJ31" i="514" s="1"/>
  <c r="C13" i="514"/>
  <c r="D13" i="514"/>
  <c r="E13" i="514"/>
  <c r="H13" i="514"/>
  <c r="J13" i="514"/>
  <c r="J32" i="514" s="1"/>
  <c r="L13" i="514"/>
  <c r="P13" i="514"/>
  <c r="R13" i="514"/>
  <c r="R32" i="514" s="1"/>
  <c r="T13" i="514"/>
  <c r="U13" i="514"/>
  <c r="S13" i="514" s="1"/>
  <c r="V13" i="514"/>
  <c r="X13" i="514"/>
  <c r="AG13" i="514"/>
  <c r="AH13" i="514"/>
  <c r="I13" i="514" s="1"/>
  <c r="I71" i="514" s="1"/>
  <c r="AI13" i="514"/>
  <c r="K13" i="514" s="1"/>
  <c r="K71" i="514" s="1"/>
  <c r="K91" i="514" s="1"/>
  <c r="AJ13" i="514"/>
  <c r="AK13" i="514"/>
  <c r="AL13" i="514"/>
  <c r="N13" i="514" s="1"/>
  <c r="AM13" i="514"/>
  <c r="AM32" i="514" s="1"/>
  <c r="AN13" i="514"/>
  <c r="Q13" i="514" s="1"/>
  <c r="AO13" i="514"/>
  <c r="AP13" i="514"/>
  <c r="AQ13" i="514"/>
  <c r="AR13" i="514"/>
  <c r="AS13" i="514"/>
  <c r="AS32" i="514" s="1"/>
  <c r="AT13" i="514"/>
  <c r="AU13" i="514"/>
  <c r="AU32" i="514" s="1"/>
  <c r="AV13" i="514"/>
  <c r="AW13" i="514"/>
  <c r="AX13" i="514"/>
  <c r="AY13" i="514"/>
  <c r="AZ13" i="514"/>
  <c r="BA13" i="514"/>
  <c r="BA32" i="514" s="1"/>
  <c r="BB13" i="514"/>
  <c r="BC13" i="514"/>
  <c r="BC32" i="514" s="1"/>
  <c r="BD13" i="514"/>
  <c r="BE13" i="514"/>
  <c r="BF13" i="514"/>
  <c r="BG13" i="514"/>
  <c r="BH13" i="514"/>
  <c r="BI13" i="514"/>
  <c r="BI32" i="514" s="1"/>
  <c r="BJ13" i="514"/>
  <c r="BK13" i="514"/>
  <c r="BK32" i="514" s="1"/>
  <c r="BL13" i="514"/>
  <c r="BM13" i="514"/>
  <c r="BN13" i="514"/>
  <c r="BO13" i="514"/>
  <c r="BP13" i="514"/>
  <c r="BQ13" i="514"/>
  <c r="BQ32" i="514" s="1"/>
  <c r="BR13" i="514"/>
  <c r="BS13" i="514"/>
  <c r="BS32" i="514" s="1"/>
  <c r="BT13" i="514"/>
  <c r="BU13" i="514"/>
  <c r="BV13" i="514"/>
  <c r="BW13" i="514"/>
  <c r="BX13" i="514"/>
  <c r="BY13" i="514"/>
  <c r="BY32" i="514" s="1"/>
  <c r="BZ13" i="514"/>
  <c r="CA13" i="514"/>
  <c r="CA32" i="514" s="1"/>
  <c r="CB13" i="514"/>
  <c r="CC13" i="514"/>
  <c r="CD13" i="514"/>
  <c r="CE13" i="514"/>
  <c r="CF13" i="514"/>
  <c r="CG13" i="514"/>
  <c r="CG32" i="514" s="1"/>
  <c r="CH13" i="514"/>
  <c r="CI13" i="514"/>
  <c r="CI32" i="514" s="1"/>
  <c r="CJ13" i="514"/>
  <c r="CK13" i="514"/>
  <c r="CL13" i="514"/>
  <c r="CM13" i="514"/>
  <c r="CN13" i="514"/>
  <c r="CO13" i="514"/>
  <c r="CO32" i="514" s="1"/>
  <c r="CP13" i="514"/>
  <c r="CQ13" i="514"/>
  <c r="CQ32" i="514" s="1"/>
  <c r="CR13" i="514"/>
  <c r="CS13" i="514"/>
  <c r="CT13" i="514"/>
  <c r="CU13" i="514"/>
  <c r="CV13" i="514"/>
  <c r="CW13" i="514"/>
  <c r="CW32" i="514" s="1"/>
  <c r="CX13" i="514"/>
  <c r="CY13" i="514"/>
  <c r="CY32" i="514" s="1"/>
  <c r="CZ13" i="514"/>
  <c r="DA13" i="514"/>
  <c r="DB13" i="514"/>
  <c r="DC13" i="514"/>
  <c r="DD13" i="514"/>
  <c r="DE13" i="514"/>
  <c r="DE32" i="514" s="1"/>
  <c r="DF13" i="514"/>
  <c r="DG13" i="514"/>
  <c r="DG32" i="514" s="1"/>
  <c r="DH13" i="514"/>
  <c r="DI13" i="514"/>
  <c r="DJ13" i="514"/>
  <c r="DK13" i="514"/>
  <c r="DL13" i="514"/>
  <c r="DM13" i="514"/>
  <c r="DM32" i="514" s="1"/>
  <c r="DN13" i="514"/>
  <c r="DO13" i="514"/>
  <c r="DO32" i="514" s="1"/>
  <c r="DP13" i="514"/>
  <c r="DQ13" i="514"/>
  <c r="DR13" i="514"/>
  <c r="DS13" i="514"/>
  <c r="DT13" i="514"/>
  <c r="DU13" i="514"/>
  <c r="DU32" i="514" s="1"/>
  <c r="DV13" i="514"/>
  <c r="DW13" i="514"/>
  <c r="DW32" i="514" s="1"/>
  <c r="DX13" i="514"/>
  <c r="DY13" i="514"/>
  <c r="DZ13" i="514"/>
  <c r="EA13" i="514"/>
  <c r="EB13" i="514"/>
  <c r="EC13" i="514"/>
  <c r="EC32" i="514" s="1"/>
  <c r="ED13" i="514"/>
  <c r="EE13" i="514"/>
  <c r="EE32" i="514" s="1"/>
  <c r="EF13" i="514"/>
  <c r="EG13" i="514"/>
  <c r="EH13" i="514"/>
  <c r="EI13" i="514"/>
  <c r="EJ13" i="514"/>
  <c r="C14" i="514"/>
  <c r="D14" i="514"/>
  <c r="E14" i="514"/>
  <c r="E33" i="514" s="1"/>
  <c r="I14" i="514"/>
  <c r="K14" i="514"/>
  <c r="M14" i="514"/>
  <c r="N14" i="514"/>
  <c r="N72" i="514" s="1"/>
  <c r="N92" i="514" s="1"/>
  <c r="Q14" i="514"/>
  <c r="Q33" i="514" s="1"/>
  <c r="S14" i="514"/>
  <c r="T14" i="514"/>
  <c r="U14" i="514"/>
  <c r="V14" i="514"/>
  <c r="V72" i="514" s="1"/>
  <c r="AG14" i="514"/>
  <c r="H14" i="514" s="1"/>
  <c r="AH14" i="514"/>
  <c r="AI14" i="514"/>
  <c r="AJ14" i="514"/>
  <c r="L14" i="514" s="1"/>
  <c r="AK14" i="514"/>
  <c r="AL14" i="514"/>
  <c r="AL33" i="514" s="1"/>
  <c r="AM14" i="514"/>
  <c r="P14" i="514" s="1"/>
  <c r="P33" i="514" s="1"/>
  <c r="AN14" i="514"/>
  <c r="AN33" i="514" s="1"/>
  <c r="AO14" i="514"/>
  <c r="AP14" i="514"/>
  <c r="AQ14" i="514"/>
  <c r="AR14" i="514"/>
  <c r="AS14" i="514"/>
  <c r="AT14" i="514"/>
  <c r="AT33" i="514" s="1"/>
  <c r="AU14" i="514"/>
  <c r="AU33" i="514" s="1"/>
  <c r="AV14" i="514"/>
  <c r="AW14" i="514"/>
  <c r="AX14" i="514"/>
  <c r="AY14" i="514"/>
  <c r="AZ14" i="514"/>
  <c r="BA14" i="514"/>
  <c r="BB14" i="514"/>
  <c r="BB33" i="514" s="1"/>
  <c r="BC14" i="514"/>
  <c r="BC33" i="514" s="1"/>
  <c r="BD14" i="514"/>
  <c r="BE14" i="514"/>
  <c r="BF14" i="514"/>
  <c r="BG14" i="514"/>
  <c r="BH14" i="514"/>
  <c r="BI14" i="514"/>
  <c r="BJ14" i="514"/>
  <c r="BJ33" i="514" s="1"/>
  <c r="BK14" i="514"/>
  <c r="BK33" i="514" s="1"/>
  <c r="BL14" i="514"/>
  <c r="BM14" i="514"/>
  <c r="BM33" i="514" s="1"/>
  <c r="BN14" i="514"/>
  <c r="BO14" i="514"/>
  <c r="BP14" i="514"/>
  <c r="BQ14" i="514"/>
  <c r="BR14" i="514"/>
  <c r="BR33" i="514" s="1"/>
  <c r="BS14" i="514"/>
  <c r="BT14" i="514"/>
  <c r="BT33" i="514" s="1"/>
  <c r="BU14" i="514"/>
  <c r="BV14" i="514"/>
  <c r="BW14" i="514"/>
  <c r="BX14" i="514"/>
  <c r="BY14" i="514"/>
  <c r="BZ14" i="514"/>
  <c r="BZ33" i="514" s="1"/>
  <c r="CA14" i="514"/>
  <c r="CA33" i="514" s="1"/>
  <c r="CB14" i="514"/>
  <c r="CC14" i="514"/>
  <c r="CC33" i="514" s="1"/>
  <c r="CD14" i="514"/>
  <c r="CE14" i="514"/>
  <c r="CF14" i="514"/>
  <c r="CG14" i="514"/>
  <c r="CH14" i="514"/>
  <c r="CH33" i="514" s="1"/>
  <c r="CI14" i="514"/>
  <c r="CI33" i="514" s="1"/>
  <c r="CJ14" i="514"/>
  <c r="CJ33" i="514" s="1"/>
  <c r="CK14" i="514"/>
  <c r="CK33" i="514" s="1"/>
  <c r="CL14" i="514"/>
  <c r="CM14" i="514"/>
  <c r="CN14" i="514"/>
  <c r="CO14" i="514"/>
  <c r="CP14" i="514"/>
  <c r="CP33" i="514" s="1"/>
  <c r="CQ14" i="514"/>
  <c r="CR14" i="514"/>
  <c r="CR33" i="514" s="1"/>
  <c r="CS14" i="514"/>
  <c r="CS33" i="514" s="1"/>
  <c r="CT14" i="514"/>
  <c r="CU14" i="514"/>
  <c r="CV14" i="514"/>
  <c r="CW14" i="514"/>
  <c r="CX14" i="514"/>
  <c r="CX33" i="514" s="1"/>
  <c r="CY14" i="514"/>
  <c r="CZ14" i="514"/>
  <c r="DA14" i="514"/>
  <c r="DA33" i="514" s="1"/>
  <c r="DB14" i="514"/>
  <c r="DC14" i="514"/>
  <c r="DD14" i="514"/>
  <c r="DE14" i="514"/>
  <c r="DF14" i="514"/>
  <c r="DF33" i="514" s="1"/>
  <c r="DG14" i="514"/>
  <c r="DG33" i="514" s="1"/>
  <c r="DH14" i="514"/>
  <c r="DI14" i="514"/>
  <c r="DJ14" i="514"/>
  <c r="DK14" i="514"/>
  <c r="DL14" i="514"/>
  <c r="DM14" i="514"/>
  <c r="DN14" i="514"/>
  <c r="DN33" i="514" s="1"/>
  <c r="DO14" i="514"/>
  <c r="DP14" i="514"/>
  <c r="DQ14" i="514"/>
  <c r="DR14" i="514"/>
  <c r="DS14" i="514"/>
  <c r="DT14" i="514"/>
  <c r="DU14" i="514"/>
  <c r="DV14" i="514"/>
  <c r="DV33" i="514" s="1"/>
  <c r="DW14" i="514"/>
  <c r="DW33" i="514" s="1"/>
  <c r="DX14" i="514"/>
  <c r="DY14" i="514"/>
  <c r="DZ14" i="514"/>
  <c r="EA14" i="514"/>
  <c r="EB14" i="514"/>
  <c r="EC14" i="514"/>
  <c r="ED14" i="514"/>
  <c r="ED33" i="514" s="1"/>
  <c r="EE14" i="514"/>
  <c r="EF14" i="514"/>
  <c r="EF33" i="514" s="1"/>
  <c r="EG14" i="514"/>
  <c r="EH14" i="514"/>
  <c r="EI14" i="514"/>
  <c r="EJ14" i="514"/>
  <c r="C15" i="514"/>
  <c r="D15" i="514"/>
  <c r="D34" i="514" s="1"/>
  <c r="E15" i="514"/>
  <c r="F15" i="514" s="1"/>
  <c r="F34" i="514" s="1"/>
  <c r="L15" i="514"/>
  <c r="M15" i="514"/>
  <c r="N15" i="514"/>
  <c r="T15" i="514"/>
  <c r="U15" i="514"/>
  <c r="V15" i="514"/>
  <c r="V34" i="514" s="1"/>
  <c r="AG15" i="514"/>
  <c r="AH15" i="514"/>
  <c r="I15" i="514" s="1"/>
  <c r="AI15" i="514"/>
  <c r="K15" i="514" s="1"/>
  <c r="K73" i="514" s="1"/>
  <c r="J73" i="514" s="1"/>
  <c r="J93" i="514" s="1"/>
  <c r="AJ15" i="514"/>
  <c r="AK15" i="514"/>
  <c r="AL15" i="514"/>
  <c r="AM15" i="514"/>
  <c r="P15" i="514" s="1"/>
  <c r="AN15" i="514"/>
  <c r="Q15" i="514" s="1"/>
  <c r="O15" i="514" s="1"/>
  <c r="O34" i="514" s="1"/>
  <c r="AO15" i="514"/>
  <c r="AO34" i="514" s="1"/>
  <c r="AP15" i="514"/>
  <c r="AQ15" i="514"/>
  <c r="AR15" i="514"/>
  <c r="AS15" i="514"/>
  <c r="AT15" i="514"/>
  <c r="AU15" i="514"/>
  <c r="AV15" i="514"/>
  <c r="AW15" i="514"/>
  <c r="AW34" i="514" s="1"/>
  <c r="AX15" i="514"/>
  <c r="AY15" i="514"/>
  <c r="AZ15" i="514"/>
  <c r="BA15" i="514"/>
  <c r="BB15" i="514"/>
  <c r="BC15" i="514"/>
  <c r="BD15" i="514"/>
  <c r="BE15" i="514"/>
  <c r="BE34" i="514" s="1"/>
  <c r="BF15" i="514"/>
  <c r="BG15" i="514"/>
  <c r="BH15" i="514"/>
  <c r="BI15" i="514"/>
  <c r="BJ15" i="514"/>
  <c r="BK15" i="514"/>
  <c r="BL15" i="514"/>
  <c r="BM15" i="514"/>
  <c r="BM34" i="514" s="1"/>
  <c r="BN15" i="514"/>
  <c r="BO15" i="514"/>
  <c r="BP15" i="514"/>
  <c r="BQ15" i="514"/>
  <c r="BR15" i="514"/>
  <c r="BS15" i="514"/>
  <c r="BT15" i="514"/>
  <c r="BU15" i="514"/>
  <c r="BU34" i="514" s="1"/>
  <c r="BV15" i="514"/>
  <c r="BW15" i="514"/>
  <c r="BX15" i="514"/>
  <c r="BY15" i="514"/>
  <c r="BZ15" i="514"/>
  <c r="CA15" i="514"/>
  <c r="CB15" i="514"/>
  <c r="CC15" i="514"/>
  <c r="CC34" i="514" s="1"/>
  <c r="CD15" i="514"/>
  <c r="CE15" i="514"/>
  <c r="CF15" i="514"/>
  <c r="CG15" i="514"/>
  <c r="CH15" i="514"/>
  <c r="CI15" i="514"/>
  <c r="CJ15" i="514"/>
  <c r="CK15" i="514"/>
  <c r="CK34" i="514" s="1"/>
  <c r="CL15" i="514"/>
  <c r="CM15" i="514"/>
  <c r="CN15" i="514"/>
  <c r="CO15" i="514"/>
  <c r="CP15" i="514"/>
  <c r="CQ15" i="514"/>
  <c r="CR15" i="514"/>
  <c r="CS15" i="514"/>
  <c r="CS34" i="514" s="1"/>
  <c r="CT15" i="514"/>
  <c r="CU15" i="514"/>
  <c r="CV15" i="514"/>
  <c r="CW15" i="514"/>
  <c r="CX15" i="514"/>
  <c r="CY15" i="514"/>
  <c r="CZ15" i="514"/>
  <c r="DA15" i="514"/>
  <c r="DA34" i="514" s="1"/>
  <c r="DB15" i="514"/>
  <c r="DC15" i="514"/>
  <c r="DD15" i="514"/>
  <c r="DE15" i="514"/>
  <c r="DF15" i="514"/>
  <c r="DG15" i="514"/>
  <c r="DH15" i="514"/>
  <c r="DI15" i="514"/>
  <c r="DI34" i="514" s="1"/>
  <c r="DJ15" i="514"/>
  <c r="DK15" i="514"/>
  <c r="DL15" i="514"/>
  <c r="DM15" i="514"/>
  <c r="DN15" i="514"/>
  <c r="DO15" i="514"/>
  <c r="DP15" i="514"/>
  <c r="DQ15" i="514"/>
  <c r="DQ34" i="514" s="1"/>
  <c r="DR15" i="514"/>
  <c r="DS15" i="514"/>
  <c r="DT15" i="514"/>
  <c r="DU15" i="514"/>
  <c r="DV15" i="514"/>
  <c r="DW15" i="514"/>
  <c r="DX15" i="514"/>
  <c r="DY15" i="514"/>
  <c r="DY34" i="514" s="1"/>
  <c r="DZ15" i="514"/>
  <c r="EA15" i="514"/>
  <c r="EB15" i="514"/>
  <c r="EC15" i="514"/>
  <c r="ED15" i="514"/>
  <c r="EE15" i="514"/>
  <c r="EF15" i="514"/>
  <c r="EG15" i="514"/>
  <c r="EG34" i="514" s="1"/>
  <c r="EH15" i="514"/>
  <c r="EI15" i="514"/>
  <c r="EJ15" i="514"/>
  <c r="C18" i="514"/>
  <c r="D18" i="514"/>
  <c r="E18" i="514"/>
  <c r="F18" i="514"/>
  <c r="H18" i="514"/>
  <c r="K18" i="514"/>
  <c r="J18" i="514" s="1"/>
  <c r="J37" i="514" s="1"/>
  <c r="M18" i="514"/>
  <c r="M37" i="514" s="1"/>
  <c r="P18" i="514"/>
  <c r="U18" i="514"/>
  <c r="U37" i="514" s="1"/>
  <c r="V18" i="514"/>
  <c r="AG18" i="514"/>
  <c r="AH18" i="514"/>
  <c r="I18" i="514" s="1"/>
  <c r="G18" i="514" s="1"/>
  <c r="G37" i="514" s="1"/>
  <c r="AI18" i="514"/>
  <c r="AJ18" i="514"/>
  <c r="L18" i="514" s="1"/>
  <c r="AK18" i="514"/>
  <c r="AL18" i="514"/>
  <c r="N18" i="514" s="1"/>
  <c r="AM18" i="514"/>
  <c r="AN18" i="514"/>
  <c r="AO18" i="514"/>
  <c r="R18" i="514" s="1"/>
  <c r="AP18" i="514"/>
  <c r="T18" i="514" s="1"/>
  <c r="S18" i="514" s="1"/>
  <c r="S37" i="514" s="1"/>
  <c r="AQ18" i="514"/>
  <c r="AR18" i="514"/>
  <c r="AS18" i="514"/>
  <c r="AT18" i="514"/>
  <c r="AU18" i="514"/>
  <c r="AV18" i="514"/>
  <c r="AV37" i="514" s="1"/>
  <c r="AW18" i="514"/>
  <c r="AX18" i="514"/>
  <c r="AX37" i="514" s="1"/>
  <c r="AY18" i="514"/>
  <c r="AZ18" i="514"/>
  <c r="BA18" i="514"/>
  <c r="BB18" i="514"/>
  <c r="BC18" i="514"/>
  <c r="BD18" i="514"/>
  <c r="BD37" i="514" s="1"/>
  <c r="BE18" i="514"/>
  <c r="BF18" i="514"/>
  <c r="BF37" i="514" s="1"/>
  <c r="BG18" i="514"/>
  <c r="BH18" i="514"/>
  <c r="BI18" i="514"/>
  <c r="BJ18" i="514"/>
  <c r="BK18" i="514"/>
  <c r="BL18" i="514"/>
  <c r="BL37" i="514" s="1"/>
  <c r="BM18" i="514"/>
  <c r="BN18" i="514"/>
  <c r="BN37" i="514" s="1"/>
  <c r="BO18" i="514"/>
  <c r="BP18" i="514"/>
  <c r="BQ18" i="514"/>
  <c r="BR18" i="514"/>
  <c r="BS18" i="514"/>
  <c r="BT18" i="514"/>
  <c r="BT37" i="514" s="1"/>
  <c r="BU18" i="514"/>
  <c r="BV18" i="514"/>
  <c r="BV37" i="514" s="1"/>
  <c r="BW18" i="514"/>
  <c r="BX18" i="514"/>
  <c r="BY18" i="514"/>
  <c r="BZ18" i="514"/>
  <c r="CA18" i="514"/>
  <c r="CB18" i="514"/>
  <c r="CB37" i="514" s="1"/>
  <c r="CC18" i="514"/>
  <c r="CD18" i="514"/>
  <c r="CD37" i="514" s="1"/>
  <c r="CE18" i="514"/>
  <c r="CF18" i="514"/>
  <c r="CG18" i="514"/>
  <c r="CH18" i="514"/>
  <c r="CI18" i="514"/>
  <c r="CJ18" i="514"/>
  <c r="CJ37" i="514" s="1"/>
  <c r="CK18" i="514"/>
  <c r="CL18" i="514"/>
  <c r="CL37" i="514" s="1"/>
  <c r="CM18" i="514"/>
  <c r="CN18" i="514"/>
  <c r="CO18" i="514"/>
  <c r="CP18" i="514"/>
  <c r="CQ18" i="514"/>
  <c r="CR18" i="514"/>
  <c r="CR37" i="514" s="1"/>
  <c r="CS18" i="514"/>
  <c r="CT18" i="514"/>
  <c r="CT37" i="514" s="1"/>
  <c r="CU18" i="514"/>
  <c r="CV18" i="514"/>
  <c r="CW18" i="514"/>
  <c r="CX18" i="514"/>
  <c r="CY18" i="514"/>
  <c r="CZ18" i="514"/>
  <c r="CZ37" i="514" s="1"/>
  <c r="DA18" i="514"/>
  <c r="DB18" i="514"/>
  <c r="DB37" i="514" s="1"/>
  <c r="DC18" i="514"/>
  <c r="DD18" i="514"/>
  <c r="DE18" i="514"/>
  <c r="DF18" i="514"/>
  <c r="DG18" i="514"/>
  <c r="DH18" i="514"/>
  <c r="DH37" i="514" s="1"/>
  <c r="DI18" i="514"/>
  <c r="DJ18" i="514"/>
  <c r="DJ37" i="514" s="1"/>
  <c r="DK18" i="514"/>
  <c r="DL18" i="514"/>
  <c r="DM18" i="514"/>
  <c r="DN18" i="514"/>
  <c r="DO18" i="514"/>
  <c r="DP18" i="514"/>
  <c r="DP37" i="514" s="1"/>
  <c r="DQ18" i="514"/>
  <c r="DR18" i="514"/>
  <c r="DR37" i="514" s="1"/>
  <c r="DS18" i="514"/>
  <c r="DT18" i="514"/>
  <c r="DU18" i="514"/>
  <c r="DV18" i="514"/>
  <c r="DW18" i="514"/>
  <c r="DX18" i="514"/>
  <c r="DX37" i="514" s="1"/>
  <c r="DY18" i="514"/>
  <c r="DZ18" i="514"/>
  <c r="DZ37" i="514" s="1"/>
  <c r="EA18" i="514"/>
  <c r="EB18" i="514"/>
  <c r="EC18" i="514"/>
  <c r="ED18" i="514"/>
  <c r="EE18" i="514"/>
  <c r="EF18" i="514"/>
  <c r="EF37" i="514" s="1"/>
  <c r="EG18" i="514"/>
  <c r="EH18" i="514"/>
  <c r="EH37" i="514" s="1"/>
  <c r="EI18" i="514"/>
  <c r="EJ18" i="514"/>
  <c r="C28" i="514"/>
  <c r="E28" i="514"/>
  <c r="K28" i="514"/>
  <c r="T28" i="514"/>
  <c r="U28" i="514"/>
  <c r="AI28" i="514"/>
  <c r="AJ28" i="514"/>
  <c r="AK28" i="514"/>
  <c r="AL28" i="514"/>
  <c r="AM28" i="514"/>
  <c r="AN28" i="514"/>
  <c r="AP28" i="514"/>
  <c r="AQ28" i="514"/>
  <c r="AR28" i="514"/>
  <c r="AS28" i="514"/>
  <c r="AT28" i="514"/>
  <c r="AV28" i="514"/>
  <c r="AX28" i="514"/>
  <c r="AY28" i="514"/>
  <c r="AZ28" i="514"/>
  <c r="BA28" i="514"/>
  <c r="BB28" i="514"/>
  <c r="BC28" i="514"/>
  <c r="BD28" i="514"/>
  <c r="BF28" i="514"/>
  <c r="Y9" i="514" s="1"/>
  <c r="BG28" i="514"/>
  <c r="BH28" i="514"/>
  <c r="BI28" i="514"/>
  <c r="BJ28" i="514"/>
  <c r="BL28" i="514"/>
  <c r="BO28" i="514"/>
  <c r="BP28" i="514"/>
  <c r="BQ28" i="514"/>
  <c r="BR28" i="514"/>
  <c r="BT28" i="514"/>
  <c r="BV28" i="514"/>
  <c r="BW28" i="514"/>
  <c r="BX28" i="514"/>
  <c r="BY28" i="514"/>
  <c r="BZ28" i="514"/>
  <c r="CA28" i="514"/>
  <c r="CB28" i="514"/>
  <c r="CE28" i="514"/>
  <c r="CF28" i="514"/>
  <c r="CG28" i="514"/>
  <c r="CH28" i="514"/>
  <c r="CI28" i="514"/>
  <c r="CJ28" i="514"/>
  <c r="CM28" i="514"/>
  <c r="CN28" i="514"/>
  <c r="CO28" i="514"/>
  <c r="CP28" i="514"/>
  <c r="CR28" i="514"/>
  <c r="CT28" i="514"/>
  <c r="CU28" i="514"/>
  <c r="CV28" i="514"/>
  <c r="CW28" i="514"/>
  <c r="CX28" i="514"/>
  <c r="CY28" i="514"/>
  <c r="CZ28" i="514"/>
  <c r="DB28" i="514"/>
  <c r="DC28" i="514"/>
  <c r="DD28" i="514"/>
  <c r="DE28" i="514"/>
  <c r="DF28" i="514"/>
  <c r="DH28" i="514"/>
  <c r="DJ28" i="514"/>
  <c r="DK28" i="514"/>
  <c r="DL28" i="514"/>
  <c r="DM28" i="514"/>
  <c r="DN28" i="514"/>
  <c r="DO28" i="514"/>
  <c r="DP28" i="514"/>
  <c r="DR28" i="514"/>
  <c r="DS28" i="514"/>
  <c r="DT28" i="514"/>
  <c r="DU28" i="514"/>
  <c r="DV28" i="514"/>
  <c r="DX28" i="514"/>
  <c r="EA28" i="514"/>
  <c r="EB28" i="514"/>
  <c r="EC28" i="514"/>
  <c r="ED28" i="514"/>
  <c r="EF28" i="514"/>
  <c r="EH28" i="514"/>
  <c r="EI28" i="514"/>
  <c r="EJ28" i="514"/>
  <c r="C29" i="514"/>
  <c r="D29" i="514"/>
  <c r="E29" i="514"/>
  <c r="H29" i="514"/>
  <c r="M29" i="514"/>
  <c r="N29" i="514"/>
  <c r="P29" i="514"/>
  <c r="AG29" i="514"/>
  <c r="AK29" i="514"/>
  <c r="AL29" i="514"/>
  <c r="AM29" i="514"/>
  <c r="AN29" i="514"/>
  <c r="AO29" i="514"/>
  <c r="AS29" i="514"/>
  <c r="AT29" i="514"/>
  <c r="AU29" i="514"/>
  <c r="AV29" i="514"/>
  <c r="AW29" i="514"/>
  <c r="AY29" i="514"/>
  <c r="BA29" i="514"/>
  <c r="BB29" i="514"/>
  <c r="BC29" i="514"/>
  <c r="BD29" i="514"/>
  <c r="BE29" i="514"/>
  <c r="BG29" i="514"/>
  <c r="BI29" i="514"/>
  <c r="BJ29" i="514"/>
  <c r="BK29" i="514"/>
  <c r="BL29" i="514"/>
  <c r="BM29" i="514"/>
  <c r="BQ29" i="514"/>
  <c r="BR29" i="514"/>
  <c r="BS29" i="514"/>
  <c r="BT29" i="514"/>
  <c r="BU29" i="514"/>
  <c r="BY29" i="514"/>
  <c r="BZ29" i="514"/>
  <c r="CA29" i="514"/>
  <c r="CB29" i="514"/>
  <c r="CC29" i="514"/>
  <c r="CE29" i="514"/>
  <c r="CG29" i="514"/>
  <c r="CH29" i="514"/>
  <c r="CI29" i="514"/>
  <c r="CJ29" i="514"/>
  <c r="CK29" i="514"/>
  <c r="CM29" i="514"/>
  <c r="CO29" i="514"/>
  <c r="CP29" i="514"/>
  <c r="CQ29" i="514"/>
  <c r="CR29" i="514"/>
  <c r="CS29" i="514"/>
  <c r="CW29" i="514"/>
  <c r="CX29" i="514"/>
  <c r="CY29" i="514"/>
  <c r="CZ29" i="514"/>
  <c r="DA29" i="514"/>
  <c r="DE29" i="514"/>
  <c r="DF29" i="514"/>
  <c r="DG29" i="514"/>
  <c r="DH29" i="514"/>
  <c r="DI29" i="514"/>
  <c r="DK29" i="514"/>
  <c r="DM29" i="514"/>
  <c r="DN29" i="514"/>
  <c r="DO29" i="514"/>
  <c r="DP29" i="514"/>
  <c r="DQ29" i="514"/>
  <c r="DS29" i="514"/>
  <c r="DU29" i="514"/>
  <c r="DV29" i="514"/>
  <c r="DW29" i="514"/>
  <c r="DX29" i="514"/>
  <c r="DY29" i="514"/>
  <c r="EC29" i="514"/>
  <c r="ED29" i="514"/>
  <c r="EE29" i="514"/>
  <c r="EF29" i="514"/>
  <c r="EG29" i="514"/>
  <c r="C30" i="514"/>
  <c r="D30" i="514"/>
  <c r="E30" i="514"/>
  <c r="F30" i="514"/>
  <c r="N30" i="514"/>
  <c r="P30" i="514"/>
  <c r="Q30" i="514"/>
  <c r="T30" i="514"/>
  <c r="AG30" i="514"/>
  <c r="AH30" i="514"/>
  <c r="AJ30" i="514"/>
  <c r="AL30" i="514"/>
  <c r="AM30" i="514"/>
  <c r="AN30" i="514"/>
  <c r="AO30" i="514"/>
  <c r="AP30" i="514"/>
  <c r="AT30" i="514"/>
  <c r="AU30" i="514"/>
  <c r="X11" i="514" s="1"/>
  <c r="AV30" i="514"/>
  <c r="AW30" i="514"/>
  <c r="AX30" i="514"/>
  <c r="BB30" i="514"/>
  <c r="BC30" i="514"/>
  <c r="BD30" i="514"/>
  <c r="BE30" i="514"/>
  <c r="BF30" i="514"/>
  <c r="BH30" i="514"/>
  <c r="BJ30" i="514"/>
  <c r="BK30" i="514"/>
  <c r="BL30" i="514"/>
  <c r="BM30" i="514"/>
  <c r="BN30" i="514"/>
  <c r="BP30" i="514"/>
  <c r="BR30" i="514"/>
  <c r="BS30" i="514"/>
  <c r="BT30" i="514"/>
  <c r="BU30" i="514"/>
  <c r="BV30" i="514"/>
  <c r="BZ30" i="514"/>
  <c r="CA30" i="514"/>
  <c r="CB30" i="514"/>
  <c r="CC30" i="514"/>
  <c r="CD30" i="514"/>
  <c r="CH30" i="514"/>
  <c r="CI30" i="514"/>
  <c r="CJ30" i="514"/>
  <c r="CK30" i="514"/>
  <c r="CL30" i="514"/>
  <c r="CN30" i="514"/>
  <c r="CP30" i="514"/>
  <c r="CQ30" i="514"/>
  <c r="CR30" i="514"/>
  <c r="CS30" i="514"/>
  <c r="CT30" i="514"/>
  <c r="CV30" i="514"/>
  <c r="CX30" i="514"/>
  <c r="CY30" i="514"/>
  <c r="CZ30" i="514"/>
  <c r="DA30" i="514"/>
  <c r="DB30" i="514"/>
  <c r="DF30" i="514"/>
  <c r="DG30" i="514"/>
  <c r="DH30" i="514"/>
  <c r="DI30" i="514"/>
  <c r="DJ30" i="514"/>
  <c r="DL30" i="514"/>
  <c r="DN30" i="514"/>
  <c r="DO30" i="514"/>
  <c r="DP30" i="514"/>
  <c r="DQ30" i="514"/>
  <c r="DR30" i="514"/>
  <c r="DT30" i="514"/>
  <c r="DV30" i="514"/>
  <c r="DW30" i="514"/>
  <c r="DX30" i="514"/>
  <c r="DY30" i="514"/>
  <c r="DZ30" i="514"/>
  <c r="EB30" i="514"/>
  <c r="ED30" i="514"/>
  <c r="EE30" i="514"/>
  <c r="EF30" i="514"/>
  <c r="EG30" i="514"/>
  <c r="EH30" i="514"/>
  <c r="D31" i="514"/>
  <c r="E31" i="514"/>
  <c r="G31" i="514"/>
  <c r="H31" i="514"/>
  <c r="M31" i="514"/>
  <c r="P31" i="514"/>
  <c r="Q31" i="514"/>
  <c r="R31" i="514"/>
  <c r="T31" i="514"/>
  <c r="U31" i="514"/>
  <c r="AG31" i="514"/>
  <c r="AH31" i="514"/>
  <c r="AI31" i="514"/>
  <c r="AK31" i="514"/>
  <c r="AM31" i="514"/>
  <c r="AN31" i="514"/>
  <c r="AO31" i="514"/>
  <c r="AP31" i="514"/>
  <c r="AQ31" i="514"/>
  <c r="AS31" i="514"/>
  <c r="AU31" i="514"/>
  <c r="AV31" i="514"/>
  <c r="AW31" i="514"/>
  <c r="AX31" i="514"/>
  <c r="AY31" i="514"/>
  <c r="BA31" i="514"/>
  <c r="BC31" i="514"/>
  <c r="BD31" i="514"/>
  <c r="BE31" i="514"/>
  <c r="BF31" i="514"/>
  <c r="BG31" i="514"/>
  <c r="Y12" i="514" s="1"/>
  <c r="BI31" i="514"/>
  <c r="BK31" i="514"/>
  <c r="BL31" i="514"/>
  <c r="BM31" i="514"/>
  <c r="BN31" i="514"/>
  <c r="BO31" i="514"/>
  <c r="BQ31" i="514"/>
  <c r="BS31" i="514"/>
  <c r="Z12" i="514" s="1"/>
  <c r="BT31" i="514"/>
  <c r="BU31" i="514"/>
  <c r="BV31" i="514"/>
  <c r="BW31" i="514"/>
  <c r="BY31" i="514"/>
  <c r="CA31" i="514"/>
  <c r="CB31" i="514"/>
  <c r="CC31" i="514"/>
  <c r="CD31" i="514"/>
  <c r="CE31" i="514"/>
  <c r="CG31" i="514"/>
  <c r="CI31" i="514"/>
  <c r="CJ31" i="514"/>
  <c r="CK31" i="514"/>
  <c r="CL31" i="514"/>
  <c r="CM31" i="514"/>
  <c r="CO31" i="514"/>
  <c r="CQ31" i="514"/>
  <c r="CR31" i="514"/>
  <c r="CS31" i="514"/>
  <c r="CT31" i="514"/>
  <c r="CU31" i="514"/>
  <c r="CW31" i="514"/>
  <c r="CY31" i="514"/>
  <c r="CZ31" i="514"/>
  <c r="DA31" i="514"/>
  <c r="DB31" i="514"/>
  <c r="DC31" i="514"/>
  <c r="DE31" i="514"/>
  <c r="DG31" i="514"/>
  <c r="DH31" i="514"/>
  <c r="DI31" i="514"/>
  <c r="DJ31" i="514"/>
  <c r="DK31" i="514"/>
  <c r="DM31" i="514"/>
  <c r="DO31" i="514"/>
  <c r="DP31" i="514"/>
  <c r="DQ31" i="514"/>
  <c r="DR31" i="514"/>
  <c r="DS31" i="514"/>
  <c r="DU31" i="514"/>
  <c r="DW31" i="514"/>
  <c r="DX31" i="514"/>
  <c r="DY31" i="514"/>
  <c r="DZ31" i="514"/>
  <c r="EA31" i="514"/>
  <c r="EC31" i="514"/>
  <c r="EE31" i="514"/>
  <c r="EF31" i="514"/>
  <c r="EG31" i="514"/>
  <c r="EH31" i="514"/>
  <c r="EI31" i="514"/>
  <c r="C32" i="514"/>
  <c r="E32" i="514"/>
  <c r="H32" i="514"/>
  <c r="I32" i="514"/>
  <c r="K32" i="514"/>
  <c r="N32" i="514"/>
  <c r="Q32" i="514"/>
  <c r="T32" i="514"/>
  <c r="U32" i="514"/>
  <c r="V32" i="514"/>
  <c r="AG32" i="514"/>
  <c r="AH32" i="514"/>
  <c r="AI32" i="514"/>
  <c r="AJ32" i="514"/>
  <c r="AL32" i="514"/>
  <c r="AN32" i="514"/>
  <c r="AO32" i="514"/>
  <c r="AP32" i="514"/>
  <c r="AQ32" i="514"/>
  <c r="AR32" i="514"/>
  <c r="AT32" i="514"/>
  <c r="AV32" i="514"/>
  <c r="AW32" i="514"/>
  <c r="AX32" i="514"/>
  <c r="AY32" i="514"/>
  <c r="AZ32" i="514"/>
  <c r="BB32" i="514"/>
  <c r="BD32" i="514"/>
  <c r="BE32" i="514"/>
  <c r="BF32" i="514"/>
  <c r="BG32" i="514"/>
  <c r="BH32" i="514"/>
  <c r="BJ32" i="514"/>
  <c r="BL32" i="514"/>
  <c r="BM32" i="514"/>
  <c r="BN32" i="514"/>
  <c r="BO32" i="514"/>
  <c r="BP32" i="514"/>
  <c r="BR32" i="514"/>
  <c r="BT32" i="514"/>
  <c r="BU32" i="514"/>
  <c r="BV32" i="514"/>
  <c r="BW32" i="514"/>
  <c r="BX32" i="514"/>
  <c r="BZ32" i="514"/>
  <c r="CB32" i="514"/>
  <c r="CC32" i="514"/>
  <c r="AA13" i="514" s="1"/>
  <c r="AA71" i="514" s="1"/>
  <c r="AA91" i="514" s="1"/>
  <c r="CD32" i="514"/>
  <c r="CE32" i="514"/>
  <c r="CF32" i="514"/>
  <c r="CH32" i="514"/>
  <c r="CJ32" i="514"/>
  <c r="CK32" i="514"/>
  <c r="CL32" i="514"/>
  <c r="CM32" i="514"/>
  <c r="CN32" i="514"/>
  <c r="CP32" i="514"/>
  <c r="CR32" i="514"/>
  <c r="CS32" i="514"/>
  <c r="CT32" i="514"/>
  <c r="CU32" i="514"/>
  <c r="CV32" i="514"/>
  <c r="CX32" i="514"/>
  <c r="CZ32" i="514"/>
  <c r="DA32" i="514"/>
  <c r="DB32" i="514"/>
  <c r="DC32" i="514"/>
  <c r="DD32" i="514"/>
  <c r="DF32" i="514"/>
  <c r="DH32" i="514"/>
  <c r="DI32" i="514"/>
  <c r="DJ32" i="514"/>
  <c r="DK32" i="514"/>
  <c r="DL32" i="514"/>
  <c r="DN32" i="514"/>
  <c r="DP32" i="514"/>
  <c r="DQ32" i="514"/>
  <c r="DR32" i="514"/>
  <c r="DS32" i="514"/>
  <c r="DT32" i="514"/>
  <c r="DV32" i="514"/>
  <c r="DX32" i="514"/>
  <c r="DY32" i="514"/>
  <c r="DZ32" i="514"/>
  <c r="EA32" i="514"/>
  <c r="AB13" i="514" s="1"/>
  <c r="EB32" i="514"/>
  <c r="ED32" i="514"/>
  <c r="EF32" i="514"/>
  <c r="EG32" i="514"/>
  <c r="EH32" i="514"/>
  <c r="EI32" i="514"/>
  <c r="EJ32" i="514"/>
  <c r="D33" i="514"/>
  <c r="I33" i="514"/>
  <c r="L33" i="514"/>
  <c r="N33" i="514"/>
  <c r="T33" i="514"/>
  <c r="U33" i="514"/>
  <c r="V33" i="514"/>
  <c r="AG33" i="514"/>
  <c r="AH33" i="514"/>
  <c r="AI33" i="514"/>
  <c r="AJ33" i="514"/>
  <c r="AK33" i="514"/>
  <c r="AM33" i="514"/>
  <c r="AP33" i="514"/>
  <c r="AQ33" i="514"/>
  <c r="AR33" i="514"/>
  <c r="AS33" i="514"/>
  <c r="AV33" i="514"/>
  <c r="AW33" i="514"/>
  <c r="AX33" i="514"/>
  <c r="AY33" i="514"/>
  <c r="AZ33" i="514"/>
  <c r="BA33" i="514"/>
  <c r="BD33" i="514"/>
  <c r="BE33" i="514"/>
  <c r="BF33" i="514"/>
  <c r="BG33" i="514"/>
  <c r="BH33" i="514"/>
  <c r="BI33" i="514"/>
  <c r="BL33" i="514"/>
  <c r="BN33" i="514"/>
  <c r="BO33" i="514"/>
  <c r="BP33" i="514"/>
  <c r="BQ33" i="514"/>
  <c r="BS33" i="514"/>
  <c r="BU33" i="514"/>
  <c r="BV33" i="514"/>
  <c r="BW33" i="514"/>
  <c r="BX33" i="514"/>
  <c r="BY33" i="514"/>
  <c r="CB33" i="514"/>
  <c r="CD33" i="514"/>
  <c r="CE33" i="514"/>
  <c r="CF33" i="514"/>
  <c r="CG33" i="514"/>
  <c r="CL33" i="514"/>
  <c r="CM33" i="514"/>
  <c r="CN33" i="514"/>
  <c r="CO33" i="514"/>
  <c r="CQ33" i="514"/>
  <c r="CT33" i="514"/>
  <c r="CU33" i="514"/>
  <c r="CV33" i="514"/>
  <c r="CW33" i="514"/>
  <c r="CY33" i="514"/>
  <c r="CZ33" i="514"/>
  <c r="DB33" i="514"/>
  <c r="DC33" i="514"/>
  <c r="DD33" i="514"/>
  <c r="DE33" i="514"/>
  <c r="DH33" i="514"/>
  <c r="DI33" i="514"/>
  <c r="DJ33" i="514"/>
  <c r="DK33" i="514"/>
  <c r="DL33" i="514"/>
  <c r="DM33" i="514"/>
  <c r="DO33" i="514"/>
  <c r="DP33" i="514"/>
  <c r="DQ33" i="514"/>
  <c r="DR33" i="514"/>
  <c r="DS33" i="514"/>
  <c r="DT33" i="514"/>
  <c r="DU33" i="514"/>
  <c r="DX33" i="514"/>
  <c r="DY33" i="514"/>
  <c r="AB14" i="514" s="1"/>
  <c r="DZ33" i="514"/>
  <c r="EA33" i="514"/>
  <c r="EB33" i="514"/>
  <c r="EC33" i="514"/>
  <c r="EE33" i="514"/>
  <c r="EG33" i="514"/>
  <c r="EH33" i="514"/>
  <c r="EI33" i="514"/>
  <c r="EJ33" i="514"/>
  <c r="C34" i="514"/>
  <c r="I34" i="514"/>
  <c r="L34" i="514"/>
  <c r="M34" i="514"/>
  <c r="N34" i="514"/>
  <c r="P34" i="514"/>
  <c r="Q34" i="514"/>
  <c r="AH34" i="514"/>
  <c r="AI34" i="514"/>
  <c r="AJ34" i="514"/>
  <c r="AK34" i="514"/>
  <c r="AL34" i="514"/>
  <c r="AM34" i="514"/>
  <c r="AN34" i="514"/>
  <c r="AP34" i="514"/>
  <c r="AQ34" i="514"/>
  <c r="AR34" i="514"/>
  <c r="AS34" i="514"/>
  <c r="X15" i="514" s="1"/>
  <c r="X34" i="514" s="1"/>
  <c r="AT34" i="514"/>
  <c r="AU34" i="514"/>
  <c r="AV34" i="514"/>
  <c r="AX34" i="514"/>
  <c r="AY34" i="514"/>
  <c r="AZ34" i="514"/>
  <c r="BA34" i="514"/>
  <c r="BB34" i="514"/>
  <c r="BC34" i="514"/>
  <c r="BD34" i="514"/>
  <c r="BF34" i="514"/>
  <c r="BG34" i="514"/>
  <c r="BH34" i="514"/>
  <c r="BI34" i="514"/>
  <c r="BJ34" i="514"/>
  <c r="BK34" i="514"/>
  <c r="BL34" i="514"/>
  <c r="BN34" i="514"/>
  <c r="BO34" i="514"/>
  <c r="BP34" i="514"/>
  <c r="BQ34" i="514"/>
  <c r="BR34" i="514"/>
  <c r="BS34" i="514"/>
  <c r="BT34" i="514"/>
  <c r="BV34" i="514"/>
  <c r="BW34" i="514"/>
  <c r="BX34" i="514"/>
  <c r="BY34" i="514"/>
  <c r="BZ34" i="514"/>
  <c r="CA34" i="514"/>
  <c r="CB34" i="514"/>
  <c r="CD34" i="514"/>
  <c r="CE34" i="514"/>
  <c r="CF34" i="514"/>
  <c r="CG34" i="514"/>
  <c r="CH34" i="514"/>
  <c r="CI34" i="514"/>
  <c r="CJ34" i="514"/>
  <c r="CL34" i="514"/>
  <c r="CM34" i="514"/>
  <c r="CN34" i="514"/>
  <c r="CO34" i="514"/>
  <c r="CP34" i="514"/>
  <c r="CQ34" i="514"/>
  <c r="CR34" i="514"/>
  <c r="CT34" i="514"/>
  <c r="CU34" i="514"/>
  <c r="CV34" i="514"/>
  <c r="CW34" i="514"/>
  <c r="CX34" i="514"/>
  <c r="CY34" i="514"/>
  <c r="CZ34" i="514"/>
  <c r="DB34" i="514"/>
  <c r="DC34" i="514"/>
  <c r="DD34" i="514"/>
  <c r="DE34" i="514"/>
  <c r="DF34" i="514"/>
  <c r="DG34" i="514"/>
  <c r="DH34" i="514"/>
  <c r="DJ34" i="514"/>
  <c r="DK34" i="514"/>
  <c r="DL34" i="514"/>
  <c r="DM34" i="514"/>
  <c r="DN34" i="514"/>
  <c r="DO34" i="514"/>
  <c r="DP34" i="514"/>
  <c r="DR34" i="514"/>
  <c r="DS34" i="514"/>
  <c r="DT34" i="514"/>
  <c r="DU34" i="514"/>
  <c r="DV34" i="514"/>
  <c r="DW34" i="514"/>
  <c r="DX34" i="514"/>
  <c r="DZ34" i="514"/>
  <c r="EA34" i="514"/>
  <c r="EB34" i="514"/>
  <c r="EC34" i="514"/>
  <c r="ED34" i="514"/>
  <c r="EE34" i="514"/>
  <c r="EF34" i="514"/>
  <c r="EH34" i="514"/>
  <c r="EI34" i="514"/>
  <c r="EJ34" i="514"/>
  <c r="C37" i="514"/>
  <c r="D37" i="514"/>
  <c r="E37" i="514"/>
  <c r="F37" i="514"/>
  <c r="H37" i="514"/>
  <c r="L37" i="514"/>
  <c r="N37" i="514"/>
  <c r="P37" i="514"/>
  <c r="R37" i="514"/>
  <c r="T37" i="514"/>
  <c r="V37" i="514"/>
  <c r="AG37" i="514"/>
  <c r="AI37" i="514"/>
  <c r="AJ37" i="514"/>
  <c r="AK37" i="514"/>
  <c r="AL37" i="514"/>
  <c r="AM37" i="514"/>
  <c r="AO37" i="514"/>
  <c r="AQ37" i="514"/>
  <c r="AR37" i="514"/>
  <c r="AS37" i="514"/>
  <c r="X18" i="514" s="1"/>
  <c r="X37" i="514" s="1"/>
  <c r="AT37" i="514"/>
  <c r="AU37" i="514"/>
  <c r="AW37" i="514"/>
  <c r="AY37" i="514"/>
  <c r="AZ37" i="514"/>
  <c r="BA37" i="514"/>
  <c r="BB37" i="514"/>
  <c r="BC37" i="514"/>
  <c r="BE37" i="514"/>
  <c r="BG37" i="514"/>
  <c r="BH37" i="514"/>
  <c r="BI37" i="514"/>
  <c r="BJ37" i="514"/>
  <c r="BK37" i="514"/>
  <c r="BM37" i="514"/>
  <c r="BO37" i="514"/>
  <c r="BP37" i="514"/>
  <c r="BQ37" i="514"/>
  <c r="BR37" i="514"/>
  <c r="BS37" i="514"/>
  <c r="BU37" i="514"/>
  <c r="BW37" i="514"/>
  <c r="BX37" i="514"/>
  <c r="BY37" i="514"/>
  <c r="BZ37" i="514"/>
  <c r="CA37" i="514"/>
  <c r="CC37" i="514"/>
  <c r="CE37" i="514"/>
  <c r="CF37" i="514"/>
  <c r="CG37" i="514"/>
  <c r="CH37" i="514"/>
  <c r="CI37" i="514"/>
  <c r="CK37" i="514"/>
  <c r="CM37" i="514"/>
  <c r="CN37" i="514"/>
  <c r="CO37" i="514"/>
  <c r="CP37" i="514"/>
  <c r="CQ37" i="514"/>
  <c r="CS37" i="514"/>
  <c r="CU37" i="514"/>
  <c r="CV37" i="514"/>
  <c r="CW37" i="514"/>
  <c r="CX37" i="514"/>
  <c r="CY37" i="514"/>
  <c r="DA37" i="514"/>
  <c r="DC37" i="514"/>
  <c r="DD37" i="514"/>
  <c r="DE37" i="514"/>
  <c r="DF37" i="514"/>
  <c r="DG37" i="514"/>
  <c r="DI37" i="514"/>
  <c r="DK37" i="514"/>
  <c r="DL37" i="514"/>
  <c r="DM37" i="514"/>
  <c r="DN37" i="514"/>
  <c r="DO37" i="514"/>
  <c r="DQ37" i="514"/>
  <c r="DS37" i="514"/>
  <c r="DT37" i="514"/>
  <c r="DU37" i="514"/>
  <c r="DV37" i="514"/>
  <c r="DW37" i="514"/>
  <c r="DY37" i="514"/>
  <c r="EA37" i="514"/>
  <c r="EB37" i="514"/>
  <c r="EC37" i="514"/>
  <c r="ED37" i="514"/>
  <c r="EE37" i="514"/>
  <c r="EG37" i="514"/>
  <c r="EI37" i="514"/>
  <c r="EJ37" i="514"/>
  <c r="AG38" i="514"/>
  <c r="AG39" i="514"/>
  <c r="AG40" i="514"/>
  <c r="AG41" i="514"/>
  <c r="AG42" i="514"/>
  <c r="AG43" i="514"/>
  <c r="A46" i="514"/>
  <c r="A106" i="514" s="1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F67" i="514" s="1"/>
  <c r="F87" i="514" s="1"/>
  <c r="D67" i="514"/>
  <c r="D87" i="514" s="1"/>
  <c r="E67" i="514"/>
  <c r="K67" i="514"/>
  <c r="T67" i="514"/>
  <c r="U67" i="514"/>
  <c r="C68" i="514"/>
  <c r="D68" i="514"/>
  <c r="D88" i="514" s="1"/>
  <c r="E68" i="514"/>
  <c r="E88" i="514" s="1"/>
  <c r="H68" i="514"/>
  <c r="M68" i="514"/>
  <c r="M88" i="514" s="1"/>
  <c r="N68" i="514"/>
  <c r="P68" i="514"/>
  <c r="Q68" i="514"/>
  <c r="C69" i="514"/>
  <c r="D69" i="514"/>
  <c r="D89" i="514" s="1"/>
  <c r="E69" i="514"/>
  <c r="H69" i="514"/>
  <c r="H89" i="514" s="1"/>
  <c r="L69" i="514"/>
  <c r="L89" i="514" s="1"/>
  <c r="N69" i="514"/>
  <c r="P69" i="514"/>
  <c r="O69" i="514" s="1"/>
  <c r="T69" i="514"/>
  <c r="T89" i="514" s="1"/>
  <c r="C70" i="514"/>
  <c r="D70" i="514"/>
  <c r="E70" i="514"/>
  <c r="E90" i="514" s="1"/>
  <c r="H70" i="514"/>
  <c r="H90" i="514" s="1"/>
  <c r="I70" i="514"/>
  <c r="I90" i="514" s="1"/>
  <c r="M70" i="514"/>
  <c r="O70" i="514"/>
  <c r="O90" i="514" s="1"/>
  <c r="P70" i="514"/>
  <c r="Q70" i="514"/>
  <c r="Q90" i="514" s="1"/>
  <c r="R70" i="514"/>
  <c r="R90" i="514" s="1"/>
  <c r="T70" i="514"/>
  <c r="U70" i="514"/>
  <c r="U90" i="514" s="1"/>
  <c r="C71" i="514"/>
  <c r="D71" i="514"/>
  <c r="D91" i="514" s="1"/>
  <c r="E71" i="514"/>
  <c r="E91" i="514" s="1"/>
  <c r="F71" i="514"/>
  <c r="F91" i="514" s="1"/>
  <c r="G71" i="514"/>
  <c r="H71" i="514"/>
  <c r="L71" i="514"/>
  <c r="L91" i="514" s="1"/>
  <c r="N71" i="514"/>
  <c r="N91" i="514" s="1"/>
  <c r="Q71" i="514"/>
  <c r="R71" i="514"/>
  <c r="T71" i="514"/>
  <c r="V71" i="514"/>
  <c r="V91" i="514" s="1"/>
  <c r="D72" i="514"/>
  <c r="D92" i="514" s="1"/>
  <c r="E72" i="514"/>
  <c r="I72" i="514"/>
  <c r="I92" i="514" s="1"/>
  <c r="K72" i="514"/>
  <c r="K92" i="514" s="1"/>
  <c r="L72" i="514"/>
  <c r="L92" i="514" s="1"/>
  <c r="Q72" i="514"/>
  <c r="Q92" i="514" s="1"/>
  <c r="T72" i="514"/>
  <c r="S72" i="514" s="1"/>
  <c r="S92" i="514" s="1"/>
  <c r="U72" i="514"/>
  <c r="C73" i="514"/>
  <c r="D73" i="514"/>
  <c r="I73" i="514"/>
  <c r="L73" i="514"/>
  <c r="L93" i="514" s="1"/>
  <c r="M73" i="514"/>
  <c r="N73" i="514"/>
  <c r="N93" i="514" s="1"/>
  <c r="P73" i="514"/>
  <c r="P93" i="514" s="1"/>
  <c r="Q73" i="514"/>
  <c r="Q93" i="514" s="1"/>
  <c r="T73" i="514"/>
  <c r="V73" i="514"/>
  <c r="V93" i="514" s="1"/>
  <c r="E87" i="514"/>
  <c r="T87" i="514"/>
  <c r="U87" i="514"/>
  <c r="C88" i="514"/>
  <c r="H88" i="514"/>
  <c r="N88" i="514"/>
  <c r="P88" i="514"/>
  <c r="Q88" i="514"/>
  <c r="C89" i="514"/>
  <c r="E89" i="514"/>
  <c r="N89" i="514"/>
  <c r="O89" i="514"/>
  <c r="C90" i="514"/>
  <c r="D90" i="514"/>
  <c r="M90" i="514"/>
  <c r="P90" i="514"/>
  <c r="T90" i="514"/>
  <c r="C91" i="514"/>
  <c r="G91" i="514"/>
  <c r="H91" i="514"/>
  <c r="I91" i="514"/>
  <c r="Q91" i="514"/>
  <c r="R91" i="514"/>
  <c r="E92" i="514"/>
  <c r="T92" i="514"/>
  <c r="U92" i="514"/>
  <c r="V92" i="514"/>
  <c r="C93" i="514"/>
  <c r="D93" i="514"/>
  <c r="I93" i="514"/>
  <c r="M93" i="514"/>
  <c r="AF30" i="4"/>
  <c r="AL31" i="4"/>
  <c r="R33" i="4"/>
  <c r="AH33" i="4"/>
  <c r="AF40" i="4"/>
  <c r="AL41" i="4"/>
  <c r="R42" i="4"/>
  <c r="AH42" i="4"/>
  <c r="V49" i="4"/>
  <c r="AH49" i="4"/>
  <c r="R28" i="4"/>
  <c r="V31" i="4"/>
  <c r="AF34" i="4"/>
  <c r="AL35" i="4"/>
  <c r="R36" i="4"/>
  <c r="AH36" i="4"/>
  <c r="V41" i="4"/>
  <c r="AF43" i="4"/>
  <c r="AF23" i="4"/>
  <c r="AF28" i="4"/>
  <c r="V29" i="4"/>
  <c r="AF31" i="4"/>
  <c r="AL33" i="4"/>
  <c r="R34" i="4"/>
  <c r="AH34" i="4"/>
  <c r="V39" i="4"/>
  <c r="AF41" i="4"/>
  <c r="AL42" i="4"/>
  <c r="R43" i="4"/>
  <c r="AH43" i="4"/>
  <c r="AL49" i="4"/>
  <c r="AH23" i="4"/>
  <c r="V28" i="4"/>
  <c r="AL28" i="4"/>
  <c r="AL29" i="4"/>
  <c r="V30" i="4"/>
  <c r="AH31" i="4"/>
  <c r="AF33" i="4"/>
  <c r="AL39" i="4"/>
  <c r="V40" i="4"/>
  <c r="AH41" i="4"/>
  <c r="AF42" i="4"/>
  <c r="R49" i="4"/>
  <c r="AB28" i="517"/>
  <c r="AD31" i="517"/>
  <c r="AD33" i="517"/>
  <c r="AD34" i="517"/>
  <c r="AD35" i="517"/>
  <c r="AD36" i="517"/>
  <c r="AB49" i="517"/>
  <c r="AL39" i="515"/>
  <c r="AL40" i="515"/>
  <c r="AL41" i="515"/>
  <c r="AL42" i="515"/>
  <c r="AL43" i="515"/>
  <c r="AL30" i="4"/>
  <c r="V33" i="4"/>
  <c r="R35" i="4"/>
  <c r="AF35" i="4"/>
  <c r="AL40" i="4"/>
  <c r="V42" i="4"/>
  <c r="AL29" i="517"/>
  <c r="AB30" i="517"/>
  <c r="AL39" i="517"/>
  <c r="AL40" i="517"/>
  <c r="AL41" i="517"/>
  <c r="AL42" i="517"/>
  <c r="AL43" i="517"/>
  <c r="AD49" i="517"/>
  <c r="AD28" i="515"/>
  <c r="AF29" i="515"/>
  <c r="AF30" i="515"/>
  <c r="AF31" i="515"/>
  <c r="AF33" i="515"/>
  <c r="AF34" i="515"/>
  <c r="AF35" i="515"/>
  <c r="AF36" i="515"/>
  <c r="V24" i="4"/>
  <c r="R23" i="4"/>
  <c r="AL34" i="4"/>
  <c r="Z35" i="4"/>
  <c r="AF36" i="4"/>
  <c r="AL28" i="517"/>
  <c r="Z30" i="517"/>
  <c r="AB33" i="517"/>
  <c r="AB35" i="517"/>
  <c r="X36" i="517"/>
  <c r="V39" i="517"/>
  <c r="AD40" i="517"/>
  <c r="V41" i="517"/>
  <c r="AD42" i="517"/>
  <c r="V43" i="517"/>
  <c r="T23" i="4"/>
  <c r="AF24" i="4"/>
  <c r="R30" i="4"/>
  <c r="AH30" i="4"/>
  <c r="Z31" i="4"/>
  <c r="V34" i="4"/>
  <c r="R39" i="4"/>
  <c r="AH39" i="4"/>
  <c r="Z40" i="4"/>
  <c r="T49" i="4"/>
  <c r="Z24" i="517"/>
  <c r="AD30" i="517"/>
  <c r="AL31" i="517"/>
  <c r="V23" i="4"/>
  <c r="AH24" i="4"/>
  <c r="AF29" i="4"/>
  <c r="T30" i="4"/>
  <c r="AL36" i="4"/>
  <c r="X42" i="4"/>
  <c r="X49" i="4"/>
  <c r="T23" i="517"/>
  <c r="AB24" i="517"/>
  <c r="T28" i="517"/>
  <c r="T29" i="517"/>
  <c r="Z31" i="517"/>
  <c r="Z34" i="517"/>
  <c r="Z36" i="517"/>
  <c r="T40" i="517"/>
  <c r="T42" i="517"/>
  <c r="AL49" i="517"/>
  <c r="X23" i="515"/>
  <c r="R23" i="515"/>
  <c r="AH28" i="515"/>
  <c r="AH30" i="515"/>
  <c r="AH33" i="515"/>
  <c r="AF39" i="4"/>
  <c r="T40" i="4"/>
  <c r="AD29" i="517"/>
  <c r="AB40" i="517"/>
  <c r="AB42" i="517"/>
  <c r="AF23" i="515"/>
  <c r="AF24" i="515"/>
  <c r="AD40" i="515"/>
  <c r="AF41" i="515"/>
  <c r="AH42" i="515"/>
  <c r="AF49" i="515"/>
  <c r="Z24" i="4"/>
  <c r="T24" i="4"/>
  <c r="AH29" i="4"/>
  <c r="X29" i="517"/>
  <c r="AH30" i="517"/>
  <c r="X33" i="517"/>
  <c r="AB34" i="517"/>
  <c r="X39" i="517"/>
  <c r="X40" i="517"/>
  <c r="AB41" i="517"/>
  <c r="AD43" i="517"/>
  <c r="X28" i="515"/>
  <c r="T23" i="515"/>
  <c r="Z29" i="515"/>
  <c r="T31" i="515"/>
  <c r="R33" i="515"/>
  <c r="AL33" i="515"/>
  <c r="AH34" i="515"/>
  <c r="AD35" i="515"/>
  <c r="Z36" i="515"/>
  <c r="R41" i="515"/>
  <c r="R43" i="515"/>
  <c r="AH28" i="4"/>
  <c r="V36" i="4"/>
  <c r="R40" i="4"/>
  <c r="R41" i="4"/>
  <c r="AB23" i="517"/>
  <c r="AB39" i="517"/>
  <c r="AD41" i="517"/>
  <c r="AD24" i="515"/>
  <c r="Z28" i="515"/>
  <c r="Z30" i="515"/>
  <c r="X33" i="515"/>
  <c r="R34" i="515"/>
  <c r="AL34" i="515"/>
  <c r="AF39" i="515"/>
  <c r="Z40" i="515"/>
  <c r="T41" i="515"/>
  <c r="Z42" i="515"/>
  <c r="T43" i="515"/>
  <c r="AF43" i="515"/>
  <c r="X49" i="515"/>
  <c r="X35" i="4"/>
  <c r="X36" i="4"/>
  <c r="V28" i="517"/>
  <c r="AL34" i="517"/>
  <c r="AL35" i="517"/>
  <c r="AD23" i="515"/>
  <c r="AD30" i="515"/>
  <c r="Z33" i="515"/>
  <c r="T35" i="515"/>
  <c r="AD36" i="515"/>
  <c r="AH39" i="515"/>
  <c r="X41" i="515"/>
  <c r="AD42" i="515"/>
  <c r="AH43" i="515"/>
  <c r="X23" i="4"/>
  <c r="X28" i="4"/>
  <c r="X33" i="4"/>
  <c r="AB49" i="4"/>
  <c r="V31" i="517"/>
  <c r="AH23" i="517"/>
  <c r="Z28" i="517"/>
  <c r="AL30" i="517"/>
  <c r="R34" i="517"/>
  <c r="R36" i="517"/>
  <c r="R39" i="517"/>
  <c r="AH40" i="517"/>
  <c r="X42" i="517"/>
  <c r="T49" i="517"/>
  <c r="AH24" i="515"/>
  <c r="R29" i="515"/>
  <c r="AH31" i="515"/>
  <c r="Z34" i="515"/>
  <c r="AH36" i="515"/>
  <c r="Z39" i="515"/>
  <c r="AF40" i="515"/>
  <c r="AD41" i="515"/>
  <c r="AF42" i="515"/>
  <c r="Z28" i="4"/>
  <c r="R31" i="4"/>
  <c r="V35" i="4"/>
  <c r="AF49" i="4"/>
  <c r="AD24" i="517"/>
  <c r="AD28" i="517"/>
  <c r="AB31" i="517"/>
  <c r="T39" i="517"/>
  <c r="R41" i="517"/>
  <c r="V49" i="517"/>
  <c r="T24" i="515"/>
  <c r="T29" i="515"/>
  <c r="AL31" i="515"/>
  <c r="AH35" i="515"/>
  <c r="AL36" i="515"/>
  <c r="AD39" i="515"/>
  <c r="AH41" i="515"/>
  <c r="AL49" i="515"/>
  <c r="R29" i="4"/>
  <c r="Z30" i="4"/>
  <c r="AH24" i="517"/>
  <c r="AB29" i="517"/>
  <c r="V35" i="517"/>
  <c r="AB36" i="517"/>
  <c r="X41" i="517"/>
  <c r="T43" i="517"/>
  <c r="Z49" i="517"/>
  <c r="R24" i="515"/>
  <c r="AD29" i="515"/>
  <c r="AL30" i="515"/>
  <c r="R36" i="515"/>
  <c r="T40" i="515"/>
  <c r="T42" i="515"/>
  <c r="R49" i="515"/>
  <c r="AB31" i="4"/>
  <c r="AB34" i="4"/>
  <c r="X28" i="517"/>
  <c r="Z33" i="517"/>
  <c r="V40" i="517"/>
  <c r="X43" i="517"/>
  <c r="AL29" i="515"/>
  <c r="X40" i="515"/>
  <c r="AD43" i="515"/>
  <c r="AH40" i="4"/>
  <c r="AB42" i="4"/>
  <c r="R30" i="517"/>
  <c r="AH35" i="517"/>
  <c r="T30" i="517"/>
  <c r="AL33" i="517"/>
  <c r="AF43" i="517"/>
  <c r="R28" i="515"/>
  <c r="X30" i="515"/>
  <c r="AL35" i="515"/>
  <c r="T39" i="515"/>
  <c r="AH40" i="515"/>
  <c r="T49" i="515"/>
  <c r="V29" i="517"/>
  <c r="AL36" i="517"/>
  <c r="AB43" i="517"/>
  <c r="R30" i="515"/>
  <c r="AD33" i="515"/>
  <c r="Z35" i="515"/>
  <c r="V42" i="515"/>
  <c r="T41" i="517"/>
  <c r="P23" i="515"/>
  <c r="AB30" i="4"/>
  <c r="AD23" i="517"/>
  <c r="V30" i="517"/>
  <c r="AH23" i="515"/>
  <c r="T28" i="515"/>
  <c r="T36" i="515"/>
  <c r="V39" i="515"/>
  <c r="V41" i="515"/>
  <c r="Z49" i="515"/>
  <c r="AH35" i="4"/>
  <c r="AF24" i="517"/>
  <c r="X30" i="517"/>
  <c r="X35" i="517"/>
  <c r="R42" i="517"/>
  <c r="X49" i="517"/>
  <c r="P24" i="515"/>
  <c r="AF28" i="515"/>
  <c r="R31" i="515"/>
  <c r="T34" i="515"/>
  <c r="AD49" i="515"/>
  <c r="V43" i="4"/>
  <c r="Z41" i="515"/>
  <c r="R24" i="4"/>
  <c r="Z35" i="517"/>
  <c r="AH29" i="515"/>
  <c r="Z41" i="4"/>
  <c r="R43" i="517"/>
  <c r="Z24" i="515"/>
  <c r="AD31" i="515"/>
  <c r="X43" i="515"/>
  <c r="Z39" i="4"/>
  <c r="AD34" i="515"/>
  <c r="AL43" i="4"/>
  <c r="V42" i="517"/>
  <c r="X24" i="515"/>
  <c r="Z31" i="515"/>
  <c r="R42" i="515"/>
  <c r="V33" i="517"/>
  <c r="R40" i="517"/>
  <c r="AL28" i="515"/>
  <c r="X35" i="515"/>
  <c r="V40" i="515"/>
  <c r="AH49" i="515"/>
  <c r="AF31" i="517"/>
  <c r="AD39" i="517"/>
  <c r="R35" i="515"/>
  <c r="AE39" i="517" l="1"/>
  <c r="AG31" i="517"/>
  <c r="Y35" i="515"/>
  <c r="AA31" i="515"/>
  <c r="AE34" i="515"/>
  <c r="AA39" i="4"/>
  <c r="Y43" i="515"/>
  <c r="AE31" i="515"/>
  <c r="AA41" i="4"/>
  <c r="AA35" i="517"/>
  <c r="AA41" i="515"/>
  <c r="W43" i="4"/>
  <c r="U34" i="515"/>
  <c r="Y35" i="517"/>
  <c r="Y30" i="517"/>
  <c r="AI35" i="4"/>
  <c r="U36" i="515"/>
  <c r="AC30" i="4"/>
  <c r="U41" i="517"/>
  <c r="AA35" i="515"/>
  <c r="AE33" i="515"/>
  <c r="U39" i="515"/>
  <c r="Y30" i="515"/>
  <c r="AG43" i="517"/>
  <c r="U30" i="517"/>
  <c r="AC42" i="4"/>
  <c r="AI40" i="4"/>
  <c r="AE43" i="515"/>
  <c r="Y40" i="515"/>
  <c r="Y43" i="517"/>
  <c r="AA33" i="517"/>
  <c r="AC34" i="4"/>
  <c r="AC31" i="4"/>
  <c r="U42" i="515"/>
  <c r="U40" i="515"/>
  <c r="AE29" i="515"/>
  <c r="U43" i="517"/>
  <c r="Y41" i="517"/>
  <c r="AA30" i="4"/>
  <c r="S29" i="4"/>
  <c r="AE39" i="515"/>
  <c r="U29" i="515"/>
  <c r="U39" i="517"/>
  <c r="W35" i="4"/>
  <c r="S31" i="4"/>
  <c r="AG42" i="515"/>
  <c r="AE41" i="515"/>
  <c r="AG40" i="515"/>
  <c r="AA39" i="515"/>
  <c r="AA34" i="515"/>
  <c r="Y42" i="517"/>
  <c r="AC49" i="4"/>
  <c r="AB60" i="4"/>
  <c r="Y33" i="4"/>
  <c r="AE42" i="515"/>
  <c r="Y41" i="515"/>
  <c r="AE36" i="515"/>
  <c r="U35" i="515"/>
  <c r="AA33" i="515"/>
  <c r="AE30" i="515"/>
  <c r="Y36" i="4"/>
  <c r="Y35" i="4"/>
  <c r="AG43" i="515"/>
  <c r="U43" i="515"/>
  <c r="AA42" i="515"/>
  <c r="U41" i="515"/>
  <c r="AA40" i="515"/>
  <c r="AG39" i="515"/>
  <c r="Y33" i="515"/>
  <c r="AA30" i="515"/>
  <c r="AE41" i="517"/>
  <c r="S41" i="4"/>
  <c r="S40" i="4"/>
  <c r="W36" i="4"/>
  <c r="AI28" i="4"/>
  <c r="AA36" i="515"/>
  <c r="AE35" i="515"/>
  <c r="U31" i="515"/>
  <c r="AA29" i="515"/>
  <c r="AE43" i="517"/>
  <c r="Y40" i="517"/>
  <c r="Y39" i="517"/>
  <c r="Y33" i="517"/>
  <c r="Y29" i="517"/>
  <c r="AI29" i="4"/>
  <c r="AG41" i="515"/>
  <c r="AE40" i="515"/>
  <c r="AE29" i="517"/>
  <c r="U40" i="4"/>
  <c r="AG39" i="4"/>
  <c r="U42" i="517"/>
  <c r="U40" i="517"/>
  <c r="AA36" i="517"/>
  <c r="AA34" i="517"/>
  <c r="AA31" i="517"/>
  <c r="U29" i="517"/>
  <c r="Y42" i="4"/>
  <c r="U30" i="4"/>
  <c r="AG29" i="4"/>
  <c r="AE30" i="517"/>
  <c r="AA40" i="4"/>
  <c r="AI39" i="4"/>
  <c r="S39" i="4"/>
  <c r="W34" i="4"/>
  <c r="AA31" i="4"/>
  <c r="AI30" i="4"/>
  <c r="S30" i="4"/>
  <c r="AE42" i="517"/>
  <c r="AE40" i="517"/>
  <c r="Y36" i="517"/>
  <c r="AA30" i="517"/>
  <c r="AG36" i="4"/>
  <c r="AA35" i="4"/>
  <c r="AG36" i="515"/>
  <c r="AG35" i="515"/>
  <c r="AG34" i="515"/>
  <c r="AG33" i="515"/>
  <c r="AG31" i="515"/>
  <c r="AG30" i="515"/>
  <c r="AG29" i="515"/>
  <c r="W42" i="4"/>
  <c r="AG35" i="4"/>
  <c r="S35" i="4"/>
  <c r="W33" i="4"/>
  <c r="AE36" i="517"/>
  <c r="AE35" i="517"/>
  <c r="AE34" i="517"/>
  <c r="AE33" i="517"/>
  <c r="AE31" i="517"/>
  <c r="S49" i="4"/>
  <c r="AG42" i="4"/>
  <c r="AI41" i="4"/>
  <c r="W40" i="4"/>
  <c r="AG33" i="4"/>
  <c r="AI31" i="4"/>
  <c r="W30" i="4"/>
  <c r="W28" i="4"/>
  <c r="AI43" i="4"/>
  <c r="S43" i="4"/>
  <c r="AG41" i="4"/>
  <c r="W39" i="4"/>
  <c r="AI34" i="4"/>
  <c r="S34" i="4"/>
  <c r="AG31" i="4"/>
  <c r="W29" i="4"/>
  <c r="AG43" i="4"/>
  <c r="W41" i="4"/>
  <c r="AI36" i="4"/>
  <c r="S36" i="4"/>
  <c r="AG34" i="4"/>
  <c r="W31" i="4"/>
  <c r="S28" i="4"/>
  <c r="AI49" i="4"/>
  <c r="R62" i="4"/>
  <c r="W49" i="4"/>
  <c r="R63" i="4"/>
  <c r="AI42" i="4"/>
  <c r="S42" i="4"/>
  <c r="AG40" i="4"/>
  <c r="AI33" i="4"/>
  <c r="S33" i="4"/>
  <c r="AG30" i="4"/>
  <c r="AB32" i="514"/>
  <c r="AB71" i="514"/>
  <c r="AB91" i="514" s="1"/>
  <c r="Y67" i="514"/>
  <c r="Y87" i="514" s="1"/>
  <c r="Y28" i="514"/>
  <c r="Z31" i="514"/>
  <c r="Z70" i="514"/>
  <c r="Z90" i="514" s="1"/>
  <c r="Y31" i="514"/>
  <c r="Y70" i="514"/>
  <c r="Y90" i="514" s="1"/>
  <c r="X30" i="514"/>
  <c r="X69" i="514"/>
  <c r="X89" i="514" s="1"/>
  <c r="AB33" i="514"/>
  <c r="AB72" i="514"/>
  <c r="AB92" i="514" s="1"/>
  <c r="AA12" i="514"/>
  <c r="X32" i="514"/>
  <c r="X71" i="514"/>
  <c r="X91" i="514" s="1"/>
  <c r="F69" i="514"/>
  <c r="F89" i="514" s="1"/>
  <c r="F68" i="514"/>
  <c r="F88" i="514" s="1"/>
  <c r="AB10" i="514"/>
  <c r="I28" i="514"/>
  <c r="C87" i="514"/>
  <c r="AH63" i="4"/>
  <c r="AI63" i="4"/>
  <c r="S33" i="514"/>
  <c r="Z13" i="514"/>
  <c r="AH62" i="4"/>
  <c r="S32" i="514"/>
  <c r="AI62" i="4"/>
  <c r="L67" i="514"/>
  <c r="L87" i="514" s="1"/>
  <c r="T93" i="514"/>
  <c r="P89" i="514"/>
  <c r="C72" i="514"/>
  <c r="R69" i="514"/>
  <c r="R89" i="514" s="1"/>
  <c r="I37" i="514"/>
  <c r="K34" i="514"/>
  <c r="L31" i="514"/>
  <c r="AA11" i="514"/>
  <c r="R15" i="514"/>
  <c r="U11" i="514"/>
  <c r="AQ30" i="514"/>
  <c r="K11" i="514"/>
  <c r="V61" i="4" s="1"/>
  <c r="P28" i="514"/>
  <c r="P67" i="514"/>
  <c r="O9" i="514"/>
  <c r="O28" i="514" s="1"/>
  <c r="Y11" i="514"/>
  <c r="O68" i="514"/>
  <c r="O88" i="514" s="1"/>
  <c r="S62" i="4"/>
  <c r="Q62" i="4"/>
  <c r="D32" i="514"/>
  <c r="P62" i="4"/>
  <c r="M42" i="4"/>
  <c r="N42" i="4" s="1"/>
  <c r="O73" i="514"/>
  <c r="O93" i="514" s="1"/>
  <c r="G70" i="514"/>
  <c r="G90" i="514" s="1"/>
  <c r="AP37" i="514"/>
  <c r="W18" i="514"/>
  <c r="W37" i="514" s="1"/>
  <c r="Z15" i="514"/>
  <c r="Y14" i="514"/>
  <c r="Y13" i="514"/>
  <c r="X12" i="514"/>
  <c r="AA10" i="514"/>
  <c r="Y10" i="514"/>
  <c r="AB15" i="514"/>
  <c r="AA15" i="514"/>
  <c r="Y15" i="514"/>
  <c r="H15" i="514"/>
  <c r="AG34" i="514"/>
  <c r="W15" i="514" s="1"/>
  <c r="J15" i="514"/>
  <c r="J34" i="514" s="1"/>
  <c r="Q29" i="514"/>
  <c r="O10" i="514"/>
  <c r="O29" i="514" s="1"/>
  <c r="Q60" i="4"/>
  <c r="F9" i="514"/>
  <c r="F28" i="514" s="1"/>
  <c r="D28" i="514"/>
  <c r="J67" i="514"/>
  <c r="J87" i="514" s="1"/>
  <c r="AA18" i="514"/>
  <c r="AA37" i="514" s="1"/>
  <c r="AB12" i="514"/>
  <c r="Z10" i="514"/>
  <c r="AA14" i="514"/>
  <c r="R14" i="514"/>
  <c r="AO33" i="514"/>
  <c r="W14" i="514" s="1"/>
  <c r="G14" i="514"/>
  <c r="G33" i="514" s="1"/>
  <c r="W63" i="4"/>
  <c r="H33" i="514"/>
  <c r="H72" i="514"/>
  <c r="V12" i="514"/>
  <c r="AR31" i="514"/>
  <c r="S9" i="514"/>
  <c r="K87" i="514"/>
  <c r="X73" i="514"/>
  <c r="X93" i="514" s="1"/>
  <c r="U71" i="514"/>
  <c r="U91" i="514" s="1"/>
  <c r="J71" i="514"/>
  <c r="J91" i="514" s="1"/>
  <c r="F70" i="514"/>
  <c r="F90" i="514" s="1"/>
  <c r="V67" i="514"/>
  <c r="V87" i="514" s="1"/>
  <c r="Z18" i="514"/>
  <c r="Z37" i="514" s="1"/>
  <c r="X14" i="514"/>
  <c r="W13" i="514"/>
  <c r="X10" i="514"/>
  <c r="AH28" i="514"/>
  <c r="U34" i="514"/>
  <c r="U73" i="514"/>
  <c r="U93" i="514" s="1"/>
  <c r="M33" i="514"/>
  <c r="M72" i="514"/>
  <c r="M92" i="514" s="1"/>
  <c r="O13" i="514"/>
  <c r="O32" i="514" s="1"/>
  <c r="P71" i="514"/>
  <c r="AF62" i="4"/>
  <c r="P32" i="514"/>
  <c r="V10" i="514"/>
  <c r="AR29" i="514"/>
  <c r="L10" i="514"/>
  <c r="AJ29" i="514"/>
  <c r="I29" i="514"/>
  <c r="I68" i="514"/>
  <c r="I88" i="514" s="1"/>
  <c r="AB9" i="514"/>
  <c r="Z9" i="514"/>
  <c r="K31" i="514"/>
  <c r="K70" i="514"/>
  <c r="M28" i="514"/>
  <c r="M67" i="514"/>
  <c r="M87" i="514" s="1"/>
  <c r="J72" i="514"/>
  <c r="J92" i="514" s="1"/>
  <c r="N67" i="514"/>
  <c r="N87" i="514" s="1"/>
  <c r="AH37" i="514"/>
  <c r="AC18" i="514" s="1"/>
  <c r="AC37" i="514" s="1"/>
  <c r="Q18" i="514"/>
  <c r="AN37" i="514"/>
  <c r="O63" i="4"/>
  <c r="F14" i="514"/>
  <c r="F33" i="514" s="1"/>
  <c r="C33" i="514"/>
  <c r="AK32" i="514"/>
  <c r="M13" i="514"/>
  <c r="AB62" i="4" s="1"/>
  <c r="N12" i="514"/>
  <c r="AL31" i="514"/>
  <c r="W12" i="514" s="1"/>
  <c r="J12" i="514"/>
  <c r="J31" i="514" s="1"/>
  <c r="R68" i="514"/>
  <c r="R88" i="514" s="1"/>
  <c r="R29" i="514"/>
  <c r="Z60" i="4"/>
  <c r="K93" i="514"/>
  <c r="T91" i="514"/>
  <c r="G69" i="514"/>
  <c r="G89" i="514" s="1"/>
  <c r="U68" i="514"/>
  <c r="U88" i="514" s="1"/>
  <c r="G68" i="514"/>
  <c r="G88" i="514" s="1"/>
  <c r="K37" i="514"/>
  <c r="AA32" i="514"/>
  <c r="I30" i="514"/>
  <c r="Q28" i="514"/>
  <c r="S15" i="514"/>
  <c r="S34" i="514" s="1"/>
  <c r="T34" i="514"/>
  <c r="AC15" i="514"/>
  <c r="E34" i="514"/>
  <c r="E73" i="514"/>
  <c r="AF63" i="4"/>
  <c r="O14" i="514"/>
  <c r="O33" i="514" s="1"/>
  <c r="P72" i="514"/>
  <c r="AR30" i="514"/>
  <c r="V11" i="514"/>
  <c r="Z61" i="4"/>
  <c r="AC61" i="4"/>
  <c r="L30" i="514"/>
  <c r="K10" i="514"/>
  <c r="AI29" i="514"/>
  <c r="W10" i="514" s="1"/>
  <c r="P60" i="4"/>
  <c r="AG2" i="5"/>
  <c r="AF2" i="5"/>
  <c r="AH2" i="5" s="1"/>
  <c r="AI2" i="5" s="1"/>
  <c r="M43" i="4"/>
  <c r="N43" i="4" s="1"/>
  <c r="J14" i="514"/>
  <c r="J33" i="514" s="1"/>
  <c r="K33" i="514"/>
  <c r="N62" i="4"/>
  <c r="F13" i="514"/>
  <c r="F32" i="514" s="1"/>
  <c r="O62" i="4"/>
  <c r="AC13" i="514"/>
  <c r="T10" i="514"/>
  <c r="AP29" i="514"/>
  <c r="Y18" i="514"/>
  <c r="Y37" i="514" s="1"/>
  <c r="Z14" i="514"/>
  <c r="X9" i="514"/>
  <c r="Z63" i="4"/>
  <c r="G11" i="514"/>
  <c r="G30" i="514" s="1"/>
  <c r="H30" i="514"/>
  <c r="AA9" i="514"/>
  <c r="R9" i="514"/>
  <c r="AO28" i="514"/>
  <c r="H9" i="514"/>
  <c r="R60" i="4" s="1"/>
  <c r="AG28" i="514"/>
  <c r="AC9" i="514" s="1"/>
  <c r="AG3" i="5"/>
  <c r="AF3" i="5"/>
  <c r="AH3" i="5" s="1"/>
  <c r="AB18" i="514"/>
  <c r="AB37" i="514" s="1"/>
  <c r="AB11" i="514"/>
  <c r="W11" i="514"/>
  <c r="P63" i="4"/>
  <c r="Q63" i="4"/>
  <c r="S63" i="4"/>
  <c r="Z62" i="4"/>
  <c r="AC62" i="4"/>
  <c r="L32" i="514"/>
  <c r="AC12" i="514"/>
  <c r="F12" i="514"/>
  <c r="F31" i="514" s="1"/>
  <c r="C31" i="514"/>
  <c r="Z11" i="514"/>
  <c r="M11" i="514"/>
  <c r="AK30" i="514"/>
  <c r="W62" i="4"/>
  <c r="G13" i="514"/>
  <c r="G32" i="514" s="1"/>
  <c r="AF61" i="4"/>
  <c r="O11" i="514"/>
  <c r="O30" i="514" s="1"/>
  <c r="O61" i="4"/>
  <c r="AC11" i="514"/>
  <c r="N61" i="4"/>
  <c r="J9" i="514"/>
  <c r="J28" i="514" s="1"/>
  <c r="X11" i="516"/>
  <c r="O11" i="516"/>
  <c r="E11" i="516"/>
  <c r="N60" i="4"/>
  <c r="O60" i="4"/>
  <c r="U11" i="516"/>
  <c r="L11" i="516"/>
  <c r="M34" i="4"/>
  <c r="N34" i="4" s="1"/>
  <c r="M31" i="4"/>
  <c r="N31" i="4" s="1"/>
  <c r="L62" i="4"/>
  <c r="P61" i="4"/>
  <c r="Q61" i="4"/>
  <c r="F11" i="516"/>
  <c r="N11" i="516"/>
  <c r="V11" i="516"/>
  <c r="AD11" i="516"/>
  <c r="M33" i="4"/>
  <c r="N33" i="4" s="1"/>
  <c r="H1" i="5"/>
  <c r="M41" i="4"/>
  <c r="N41" i="4" s="1"/>
  <c r="P22" i="4"/>
  <c r="P26" i="4"/>
  <c r="K29" i="4"/>
  <c r="O34" i="4"/>
  <c r="N63" i="4" s="1"/>
  <c r="L35" i="4"/>
  <c r="M35" i="4" s="1"/>
  <c r="N35" i="4" s="1"/>
  <c r="K39" i="4"/>
  <c r="O43" i="4"/>
  <c r="K49" i="4"/>
  <c r="K61" i="4"/>
  <c r="L29" i="4"/>
  <c r="M29" i="4" s="1"/>
  <c r="N29" i="4" s="1"/>
  <c r="K33" i="4"/>
  <c r="L39" i="4"/>
  <c r="M39" i="4" s="1"/>
  <c r="N39" i="4" s="1"/>
  <c r="K42" i="4"/>
  <c r="L49" i="4"/>
  <c r="L28" i="4"/>
  <c r="K30" i="4"/>
  <c r="O35" i="4"/>
  <c r="L36" i="4"/>
  <c r="M36" i="4" s="1"/>
  <c r="N36" i="4" s="1"/>
  <c r="K40" i="4"/>
  <c r="O49" i="4"/>
  <c r="Q49" i="4" s="1"/>
  <c r="M11" i="6"/>
  <c r="E11" i="6"/>
  <c r="K11" i="6"/>
  <c r="AB35" i="515"/>
  <c r="AB40" i="515"/>
  <c r="V24" i="515"/>
  <c r="V28" i="515"/>
  <c r="AD34" i="4"/>
  <c r="AD49" i="4"/>
  <c r="AF49" i="517"/>
  <c r="P24" i="517"/>
  <c r="AB28" i="4"/>
  <c r="AB43" i="4"/>
  <c r="AH34" i="517"/>
  <c r="R35" i="517"/>
  <c r="R39" i="515"/>
  <c r="T36" i="517"/>
  <c r="T36" i="4"/>
  <c r="Z42" i="517"/>
  <c r="Z34" i="4"/>
  <c r="X34" i="4"/>
  <c r="V23" i="517"/>
  <c r="AB24" i="515"/>
  <c r="V29" i="515"/>
  <c r="V49" i="515"/>
  <c r="AD35" i="4"/>
  <c r="AD40" i="4"/>
  <c r="AF35" i="517"/>
  <c r="AB40" i="4"/>
  <c r="AH28" i="517"/>
  <c r="AH36" i="517"/>
  <c r="R49" i="517"/>
  <c r="R40" i="515"/>
  <c r="T31" i="517"/>
  <c r="Z43" i="4"/>
  <c r="V24" i="517"/>
  <c r="V30" i="515"/>
  <c r="V23" i="515"/>
  <c r="AD42" i="4"/>
  <c r="AF28" i="517"/>
  <c r="AF36" i="517"/>
  <c r="AB23" i="4"/>
  <c r="AH39" i="517"/>
  <c r="X42" i="515"/>
  <c r="Z23" i="517"/>
  <c r="Z49" i="4"/>
  <c r="X31" i="4"/>
  <c r="AF41" i="517"/>
  <c r="AH42" i="517"/>
  <c r="AB24" i="4"/>
  <c r="AH49" i="517"/>
  <c r="X34" i="515"/>
  <c r="T34" i="4"/>
  <c r="X30" i="4"/>
  <c r="X39" i="4"/>
  <c r="AD29" i="4"/>
  <c r="AF42" i="517"/>
  <c r="T28" i="4"/>
  <c r="Z41" i="517"/>
  <c r="X24" i="4"/>
  <c r="AB35" i="4"/>
  <c r="T31" i="4"/>
  <c r="Z43" i="517"/>
  <c r="X43" i="4"/>
  <c r="AB29" i="515"/>
  <c r="AD43" i="4"/>
  <c r="AB33" i="4"/>
  <c r="R31" i="517"/>
  <c r="V36" i="517"/>
  <c r="T33" i="4"/>
  <c r="R28" i="517"/>
  <c r="T29" i="4"/>
  <c r="Z33" i="4"/>
  <c r="AB23" i="515"/>
  <c r="AH33" i="517"/>
  <c r="AB36" i="4"/>
  <c r="AH29" i="517"/>
  <c r="X31" i="515"/>
  <c r="T39" i="4"/>
  <c r="Z40" i="517"/>
  <c r="X34" i="517"/>
  <c r="AB33" i="515"/>
  <c r="AB42" i="515"/>
  <c r="AB41" i="515"/>
  <c r="V36" i="515"/>
  <c r="AD28" i="4"/>
  <c r="P23" i="517"/>
  <c r="T35" i="517"/>
  <c r="Z36" i="4"/>
  <c r="X31" i="517"/>
  <c r="AB31" i="515"/>
  <c r="AB36" i="515"/>
  <c r="V31" i="515"/>
  <c r="V43" i="515"/>
  <c r="AD36" i="4"/>
  <c r="AD23" i="4"/>
  <c r="AF29" i="517"/>
  <c r="AF34" i="517"/>
  <c r="Z23" i="515"/>
  <c r="AB29" i="4"/>
  <c r="AH41" i="517"/>
  <c r="R24" i="517"/>
  <c r="X39" i="515"/>
  <c r="V34" i="517"/>
  <c r="Z29" i="4"/>
  <c r="T41" i="4"/>
  <c r="T33" i="515"/>
  <c r="Z29" i="517"/>
  <c r="X23" i="517"/>
  <c r="X41" i="4"/>
  <c r="AB28" i="515"/>
  <c r="AB49" i="515"/>
  <c r="V33" i="515"/>
  <c r="AD31" i="4"/>
  <c r="AD24" i="4"/>
  <c r="AF33" i="517"/>
  <c r="AF23" i="517"/>
  <c r="Z43" i="515"/>
  <c r="AB39" i="4"/>
  <c r="AH43" i="517"/>
  <c r="R23" i="517"/>
  <c r="X36" i="515"/>
  <c r="T24" i="517"/>
  <c r="T35" i="4"/>
  <c r="T42" i="4"/>
  <c r="T30" i="515"/>
  <c r="Z23" i="4"/>
  <c r="X24" i="517"/>
  <c r="X29" i="4"/>
  <c r="AB39" i="515"/>
  <c r="AB34" i="515"/>
  <c r="AB43" i="515"/>
  <c r="V34" i="515"/>
  <c r="AD41" i="4"/>
  <c r="AD33" i="4"/>
  <c r="AF30" i="517"/>
  <c r="T33" i="517"/>
  <c r="Z39" i="517"/>
  <c r="AB30" i="515"/>
  <c r="V35" i="515"/>
  <c r="AD30" i="4"/>
  <c r="AF40" i="517"/>
  <c r="AF39" i="517"/>
  <c r="R29" i="517"/>
  <c r="T34" i="517"/>
  <c r="T43" i="4"/>
  <c r="Z42" i="4"/>
  <c r="X40" i="4"/>
  <c r="AD39" i="4"/>
  <c r="AB41" i="4"/>
  <c r="AH31" i="517"/>
  <c r="R33" i="517"/>
  <c r="X29" i="515"/>
  <c r="Y29" i="515" l="1"/>
  <c r="AC41" i="4"/>
  <c r="AE39" i="4"/>
  <c r="Y40" i="4"/>
  <c r="AA42" i="4"/>
  <c r="U43" i="4"/>
  <c r="U34" i="517"/>
  <c r="AG39" i="517"/>
  <c r="AG40" i="517"/>
  <c r="AE30" i="4"/>
  <c r="AA39" i="517"/>
  <c r="U33" i="517"/>
  <c r="AG30" i="517"/>
  <c r="AE33" i="4"/>
  <c r="AE41" i="4"/>
  <c r="Y29" i="4"/>
  <c r="U30" i="515"/>
  <c r="U42" i="4"/>
  <c r="U35" i="4"/>
  <c r="Y36" i="515"/>
  <c r="AC39" i="4"/>
  <c r="AA43" i="515"/>
  <c r="AG33" i="517"/>
  <c r="AE31" i="4"/>
  <c r="Y41" i="4"/>
  <c r="AA29" i="517"/>
  <c r="U33" i="515"/>
  <c r="U41" i="4"/>
  <c r="AA29" i="4"/>
  <c r="Y39" i="515"/>
  <c r="AC29" i="4"/>
  <c r="AG34" i="517"/>
  <c r="AG29" i="517"/>
  <c r="AE36" i="4"/>
  <c r="Y31" i="517"/>
  <c r="AA36" i="4"/>
  <c r="U35" i="517"/>
  <c r="Y34" i="517"/>
  <c r="AA40" i="517"/>
  <c r="U39" i="4"/>
  <c r="Y31" i="515"/>
  <c r="AC36" i="4"/>
  <c r="AA33" i="4"/>
  <c r="U29" i="4"/>
  <c r="U33" i="4"/>
  <c r="AC33" i="4"/>
  <c r="AE43" i="4"/>
  <c r="Y43" i="4"/>
  <c r="AA43" i="517"/>
  <c r="U31" i="4"/>
  <c r="AC35" i="4"/>
  <c r="AA41" i="517"/>
  <c r="AG42" i="517"/>
  <c r="AE29" i="4"/>
  <c r="Y39" i="4"/>
  <c r="Y30" i="4"/>
  <c r="V60" i="4"/>
  <c r="U34" i="4"/>
  <c r="Y34" i="515"/>
  <c r="AG41" i="517"/>
  <c r="Y31" i="4"/>
  <c r="V62" i="4"/>
  <c r="X60" i="4"/>
  <c r="X62" i="4"/>
  <c r="X63" i="4"/>
  <c r="X61" i="4"/>
  <c r="Y42" i="515"/>
  <c r="AG36" i="517"/>
  <c r="AE42" i="4"/>
  <c r="AA43" i="4"/>
  <c r="U31" i="517"/>
  <c r="AC40" i="4"/>
  <c r="AG35" i="517"/>
  <c r="AE40" i="4"/>
  <c r="AE35" i="4"/>
  <c r="Y34" i="4"/>
  <c r="V63" i="4"/>
  <c r="AA34" i="4"/>
  <c r="AA42" i="517"/>
  <c r="U36" i="4"/>
  <c r="U36" i="517"/>
  <c r="AC43" i="4"/>
  <c r="AC28" i="4"/>
  <c r="AB61" i="4"/>
  <c r="AD62" i="4"/>
  <c r="AD61" i="4"/>
  <c r="AD60" i="4"/>
  <c r="AD63" i="4"/>
  <c r="AE34" i="4"/>
  <c r="W33" i="514"/>
  <c r="W72" i="514"/>
  <c r="W92" i="514" s="1"/>
  <c r="W29" i="514"/>
  <c r="W68" i="514"/>
  <c r="W88" i="514" s="1"/>
  <c r="AC67" i="514"/>
  <c r="AC87" i="514" s="1"/>
  <c r="AC28" i="514"/>
  <c r="Z30" i="514"/>
  <c r="Z69" i="514"/>
  <c r="Z89" i="514" s="1"/>
  <c r="R73" i="514"/>
  <c r="R93" i="514" s="1"/>
  <c r="R34" i="514"/>
  <c r="R28" i="514"/>
  <c r="R67" i="514"/>
  <c r="R87" i="514" s="1"/>
  <c r="S10" i="514"/>
  <c r="S29" i="514" s="1"/>
  <c r="T29" i="514"/>
  <c r="T68" i="514"/>
  <c r="AB67" i="514"/>
  <c r="AB87" i="514" s="1"/>
  <c r="AB28" i="514"/>
  <c r="X68" i="514"/>
  <c r="X88" i="514" s="1"/>
  <c r="X29" i="514"/>
  <c r="AA30" i="514"/>
  <c r="AA69" i="514"/>
  <c r="AA89" i="514" s="1"/>
  <c r="W69" i="514"/>
  <c r="W89" i="514" s="1"/>
  <c r="W30" i="514"/>
  <c r="AA67" i="514"/>
  <c r="AA87" i="514" s="1"/>
  <c r="AA28" i="514"/>
  <c r="Z33" i="514"/>
  <c r="Z72" i="514"/>
  <c r="Z92" i="514" s="1"/>
  <c r="AC32" i="514"/>
  <c r="AC71" i="514"/>
  <c r="AC91" i="514" s="1"/>
  <c r="V69" i="514"/>
  <c r="V89" i="514" s="1"/>
  <c r="V30" i="514"/>
  <c r="P91" i="514"/>
  <c r="O71" i="514"/>
  <c r="O91" i="514" s="1"/>
  <c r="W71" i="514"/>
  <c r="W91" i="514" s="1"/>
  <c r="W32" i="514"/>
  <c r="G15" i="514"/>
  <c r="G34" i="514" s="1"/>
  <c r="H34" i="514"/>
  <c r="H73" i="514"/>
  <c r="Y71" i="514"/>
  <c r="Y91" i="514" s="1"/>
  <c r="Y32" i="514"/>
  <c r="AC14" i="514"/>
  <c r="AC31" i="514"/>
  <c r="AC70" i="514"/>
  <c r="AC90" i="514" s="1"/>
  <c r="AB30" i="514"/>
  <c r="AB69" i="514"/>
  <c r="AB89" i="514" s="1"/>
  <c r="X72" i="514"/>
  <c r="X92" i="514" s="1"/>
  <c r="X33" i="514"/>
  <c r="AH60" i="4"/>
  <c r="AI60" i="4"/>
  <c r="S28" i="514"/>
  <c r="R33" i="514"/>
  <c r="R72" i="514"/>
  <c r="R92" i="514" s="1"/>
  <c r="Y34" i="514"/>
  <c r="Y73" i="514"/>
  <c r="Y93" i="514" s="1"/>
  <c r="Y33" i="514"/>
  <c r="Y72" i="514"/>
  <c r="Y92" i="514" s="1"/>
  <c r="AF60" i="4"/>
  <c r="R61" i="4"/>
  <c r="S61" i="4"/>
  <c r="P92" i="514"/>
  <c r="O72" i="514"/>
  <c r="O92" i="514" s="1"/>
  <c r="S71" i="514"/>
  <c r="S91" i="514" s="1"/>
  <c r="W31" i="514"/>
  <c r="W70" i="514"/>
  <c r="W90" i="514" s="1"/>
  <c r="AA33" i="514"/>
  <c r="AA72" i="514"/>
  <c r="AA92" i="514" s="1"/>
  <c r="S60" i="4"/>
  <c r="AA73" i="514"/>
  <c r="AA93" i="514" s="1"/>
  <c r="AA34" i="514"/>
  <c r="Z73" i="514"/>
  <c r="Z93" i="514" s="1"/>
  <c r="Z34" i="514"/>
  <c r="AC10" i="514"/>
  <c r="AB29" i="514"/>
  <c r="AB68" i="514"/>
  <c r="AB88" i="514" s="1"/>
  <c r="AB63" i="4"/>
  <c r="AA68" i="514"/>
  <c r="AA88" i="514" s="1"/>
  <c r="AA29" i="514"/>
  <c r="AC73" i="514"/>
  <c r="AC93" i="514" s="1"/>
  <c r="AC34" i="514"/>
  <c r="W73" i="514"/>
  <c r="W93" i="514" s="1"/>
  <c r="W34" i="514"/>
  <c r="Q37" i="514"/>
  <c r="O18" i="514"/>
  <c r="O37" i="514" s="1"/>
  <c r="Z68" i="514"/>
  <c r="Z88" i="514" s="1"/>
  <c r="Z29" i="514"/>
  <c r="W9" i="514"/>
  <c r="M32" i="514"/>
  <c r="M71" i="514"/>
  <c r="M91" i="514" s="1"/>
  <c r="AC69" i="514"/>
  <c r="AC89" i="514" s="1"/>
  <c r="AC30" i="514"/>
  <c r="X28" i="514"/>
  <c r="X67" i="514"/>
  <c r="X87" i="514" s="1"/>
  <c r="X31" i="514"/>
  <c r="X70" i="514"/>
  <c r="X90" i="514" s="1"/>
  <c r="P87" i="514"/>
  <c r="O67" i="514"/>
  <c r="O87" i="514" s="1"/>
  <c r="N31" i="514"/>
  <c r="N70" i="514"/>
  <c r="N90" i="514" s="1"/>
  <c r="J70" i="514"/>
  <c r="J90" i="514" s="1"/>
  <c r="K90" i="514"/>
  <c r="L29" i="514"/>
  <c r="L68" i="514"/>
  <c r="L88" i="514" s="1"/>
  <c r="V31" i="514"/>
  <c r="V70" i="514"/>
  <c r="S12" i="514"/>
  <c r="S31" i="514" s="1"/>
  <c r="AB34" i="514"/>
  <c r="AB73" i="514"/>
  <c r="AB93" i="514" s="1"/>
  <c r="K30" i="514"/>
  <c r="J11" i="514"/>
  <c r="J30" i="514" s="1"/>
  <c r="K69" i="514"/>
  <c r="S67" i="514"/>
  <c r="S87" i="514" s="1"/>
  <c r="L61" i="4"/>
  <c r="M28" i="4"/>
  <c r="N28" i="4" s="1"/>
  <c r="W61" i="4"/>
  <c r="J10" i="514"/>
  <c r="J29" i="514" s="1"/>
  <c r="K29" i="514"/>
  <c r="K68" i="514"/>
  <c r="H92" i="514"/>
  <c r="G72" i="514"/>
  <c r="G92" i="514" s="1"/>
  <c r="AB70" i="514"/>
  <c r="AB90" i="514" s="1"/>
  <c r="AB31" i="514"/>
  <c r="Z32" i="514"/>
  <c r="Z71" i="514"/>
  <c r="Z91" i="514" s="1"/>
  <c r="AA31" i="514"/>
  <c r="AA70" i="514"/>
  <c r="AA90" i="514" s="1"/>
  <c r="N49" i="4"/>
  <c r="M30" i="4"/>
  <c r="N30" i="4" s="1"/>
  <c r="M40" i="4"/>
  <c r="N40" i="4" s="1"/>
  <c r="I1" i="5"/>
  <c r="M30" i="514"/>
  <c r="M69" i="514"/>
  <c r="M89" i="514" s="1"/>
  <c r="W60" i="4"/>
  <c r="G9" i="514"/>
  <c r="G28" i="514" s="1"/>
  <c r="H67" i="514"/>
  <c r="H28" i="514"/>
  <c r="AC63" i="4"/>
  <c r="E93" i="514"/>
  <c r="F73" i="514"/>
  <c r="F93" i="514" s="1"/>
  <c r="AC60" i="4"/>
  <c r="Z28" i="514"/>
  <c r="Z67" i="514"/>
  <c r="Z87" i="514" s="1"/>
  <c r="V68" i="514"/>
  <c r="V88" i="514" s="1"/>
  <c r="V29" i="514"/>
  <c r="Y29" i="514"/>
  <c r="Y68" i="514"/>
  <c r="Y88" i="514" s="1"/>
  <c r="Y69" i="514"/>
  <c r="Y89" i="514" s="1"/>
  <c r="Y30" i="514"/>
  <c r="U30" i="514"/>
  <c r="S11" i="514"/>
  <c r="U69" i="514"/>
  <c r="F72" i="514"/>
  <c r="F92" i="514" s="1"/>
  <c r="C92" i="514"/>
  <c r="S73" i="514"/>
  <c r="S93" i="514" s="1"/>
  <c r="P23" i="4"/>
  <c r="P24" i="4"/>
  <c r="J69" i="514" l="1"/>
  <c r="J89" i="514" s="1"/>
  <c r="K89" i="514"/>
  <c r="J68" i="514"/>
  <c r="J88" i="514" s="1"/>
  <c r="K88" i="514"/>
  <c r="AH61" i="4"/>
  <c r="AI61" i="4"/>
  <c r="S30" i="514"/>
  <c r="V90" i="514"/>
  <c r="S70" i="514"/>
  <c r="S90" i="514" s="1"/>
  <c r="AC29" i="514"/>
  <c r="AC68" i="514"/>
  <c r="AC88" i="514" s="1"/>
  <c r="T88" i="514"/>
  <c r="S68" i="514"/>
  <c r="S88" i="514" s="1"/>
  <c r="AC33" i="514"/>
  <c r="AC72" i="514"/>
  <c r="AC92" i="514" s="1"/>
  <c r="H93" i="514"/>
  <c r="G73" i="514"/>
  <c r="G93" i="514" s="1"/>
  <c r="W28" i="514"/>
  <c r="W67" i="514"/>
  <c r="W87" i="514" s="1"/>
  <c r="S69" i="514"/>
  <c r="S89" i="514" s="1"/>
  <c r="U89" i="514"/>
  <c r="G67" i="514"/>
  <c r="G87" i="514" s="1"/>
  <c r="H87" i="514"/>
  <c r="J1" i="5"/>
  <c r="K1" i="5" l="1"/>
  <c r="L1" i="5" l="1"/>
  <c r="M1" i="5" l="1"/>
  <c r="N1" i="5" l="1"/>
  <c r="O1" i="5" l="1"/>
  <c r="P1" i="5" l="1"/>
  <c r="B3" i="5"/>
  <c r="B6" i="5"/>
  <c r="B2" i="5" l="1"/>
  <c r="B4" i="5"/>
  <c r="B5" i="5"/>
  <c r="B7" i="5"/>
  <c r="AJ35" i="517"/>
  <c r="AJ43" i="4"/>
  <c r="AJ42" i="515"/>
  <c r="AJ33" i="515"/>
  <c r="AJ30" i="515"/>
  <c r="AJ33" i="517"/>
  <c r="AJ40" i="515"/>
  <c r="AJ41" i="4"/>
  <c r="AJ43" i="515"/>
  <c r="G23" i="515"/>
  <c r="AJ49" i="515"/>
  <c r="AJ41" i="515"/>
  <c r="AJ35" i="515"/>
  <c r="AJ28" i="515"/>
  <c r="AJ30" i="517"/>
  <c r="AJ49" i="517"/>
  <c r="AJ31" i="4"/>
  <c r="AJ39" i="515"/>
  <c r="AJ36" i="515"/>
  <c r="AJ34" i="515"/>
  <c r="AJ31" i="515"/>
  <c r="AJ29" i="515"/>
  <c r="AJ28" i="517"/>
  <c r="G23" i="517"/>
  <c r="AJ42" i="4"/>
  <c r="AJ34" i="4"/>
  <c r="G23" i="4"/>
  <c r="AJ33" i="4"/>
  <c r="AJ36" i="517"/>
  <c r="AJ34" i="517"/>
  <c r="AJ31" i="517"/>
  <c r="AJ28" i="4"/>
  <c r="AJ43" i="517"/>
  <c r="AJ42" i="517"/>
  <c r="AJ41" i="517"/>
  <c r="AJ40" i="517"/>
  <c r="AJ39" i="517"/>
  <c r="AJ29" i="517"/>
  <c r="AJ49" i="4"/>
  <c r="AJ40" i="4"/>
  <c r="AJ30" i="4"/>
  <c r="AJ36" i="4"/>
  <c r="AJ39" i="4"/>
  <c r="AJ29" i="4"/>
  <c r="AJ35" i="4"/>
  <c r="P31" i="4"/>
  <c r="P42" i="4"/>
  <c r="P29" i="4"/>
  <c r="P43" i="4"/>
  <c r="P33" i="4"/>
  <c r="P28" i="4"/>
  <c r="P40" i="4"/>
  <c r="P36" i="4"/>
  <c r="P30" i="4"/>
  <c r="P39" i="4"/>
  <c r="P34" i="4"/>
  <c r="P35" i="4"/>
  <c r="P41" i="4"/>
  <c r="Q41" i="4" l="1"/>
  <c r="Q35" i="4"/>
  <c r="Q34" i="4"/>
  <c r="Q39" i="4"/>
  <c r="Q30" i="4"/>
  <c r="Q36" i="4"/>
  <c r="Q40" i="4"/>
  <c r="Q28" i="4"/>
  <c r="Q33" i="4"/>
  <c r="Q43" i="4"/>
  <c r="Q29" i="4"/>
  <c r="Q42" i="4"/>
  <c r="Q31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<sst xmlns="http://schemas.openxmlformats.org/spreadsheetml/2006/main" count="761" uniqueCount="206">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</sst>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2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7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8" fillId="0" borderId="0" xfId="0" applyFont="1" applyFill="1"/>
    <xf numFmtId="43" fontId="18" fillId="0" borderId="0" xfId="1" applyFont="1" applyFill="1" applyBorder="1"/>
    <xf numFmtId="43" fontId="18" fillId="0" borderId="11" xfId="1" applyFont="1" applyFill="1" applyBorder="1"/>
    <xf numFmtId="43" fontId="18" fillId="0" borderId="14" xfId="1" applyFont="1" applyFill="1" applyBorder="1"/>
    <xf numFmtId="43" fontId="18" fillId="0" borderId="19" xfId="1" applyFont="1" applyFill="1" applyBorder="1"/>
    <xf numFmtId="43" fontId="18" fillId="0" borderId="20" xfId="1" applyFont="1" applyFill="1" applyBorder="1"/>
    <xf numFmtId="43" fontId="18" fillId="0" borderId="21" xfId="1" applyFont="1" applyFill="1" applyBorder="1"/>
    <xf numFmtId="0" fontId="21" fillId="0" borderId="0" xfId="0" applyFont="1" applyFill="1"/>
    <xf numFmtId="0" fontId="19" fillId="0" borderId="0" xfId="0" applyFont="1" applyFill="1" applyAlignment="1">
      <alignment horizontal="right"/>
    </xf>
    <xf numFmtId="15" fontId="18" fillId="0" borderId="0" xfId="0" applyNumberFormat="1" applyFont="1" applyFill="1"/>
    <xf numFmtId="0" fontId="19" fillId="0" borderId="0" xfId="0" applyFont="1" applyFill="1"/>
    <xf numFmtId="0" fontId="18" fillId="0" borderId="0" xfId="0" applyFont="1" applyFill="1" applyBorder="1"/>
    <xf numFmtId="179" fontId="19" fillId="0" borderId="0" xfId="0" applyNumberFormat="1" applyFont="1" applyFill="1" applyAlignment="1">
      <alignment horizontal="right"/>
    </xf>
    <xf numFmtId="179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 applyProtection="1">
      <protection locked="0" hidden="1"/>
    </xf>
    <xf numFmtId="14" fontId="18" fillId="0" borderId="0" xfId="0" applyNumberFormat="1" applyFont="1" applyFill="1"/>
    <xf numFmtId="180" fontId="20" fillId="0" borderId="0" xfId="0" applyNumberFormat="1" applyFont="1" applyFill="1" applyAlignment="1">
      <alignment horizontal="left"/>
    </xf>
    <xf numFmtId="17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7" fontId="18" fillId="0" borderId="0" xfId="0" applyNumberFormat="1" applyFont="1" applyFill="1"/>
    <xf numFmtId="0" fontId="21" fillId="0" borderId="0" xfId="0" applyFont="1" applyFill="1" applyAlignment="1">
      <alignment vertical="center"/>
    </xf>
    <xf numFmtId="0" fontId="19" fillId="0" borderId="22" xfId="0" applyFont="1" applyFill="1" applyBorder="1" applyAlignment="1">
      <alignment vertical="center"/>
    </xf>
    <xf numFmtId="17" fontId="19" fillId="0" borderId="0" xfId="0" quotePrefix="1" applyNumberFormat="1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7" fontId="19" fillId="0" borderId="20" xfId="0" quotePrefix="1" applyNumberFormat="1" applyFont="1" applyFill="1" applyBorder="1" applyAlignment="1">
      <alignment horizontal="center" vertical="center" wrapText="1"/>
    </xf>
    <xf numFmtId="17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18" fillId="0" borderId="0" xfId="0" applyNumberFormat="1" applyFont="1" applyFill="1" applyAlignment="1">
      <alignment vertical="center"/>
    </xf>
    <xf numFmtId="0" fontId="19" fillId="0" borderId="23" xfId="0" applyFont="1" applyFill="1" applyBorder="1"/>
    <xf numFmtId="43" fontId="18" fillId="0" borderId="24" xfId="1" applyFont="1" applyFill="1" applyBorder="1"/>
    <xf numFmtId="43" fontId="18" fillId="0" borderId="23" xfId="1" applyFont="1" applyFill="1" applyBorder="1"/>
    <xf numFmtId="38" fontId="18" fillId="0" borderId="0" xfId="0" applyNumberFormat="1" applyFont="1" applyFill="1" applyBorder="1"/>
    <xf numFmtId="38" fontId="18" fillId="0" borderId="0" xfId="0" applyNumberFormat="1" applyFont="1" applyFill="1"/>
    <xf numFmtId="0" fontId="19" fillId="0" borderId="25" xfId="0" applyFont="1" applyFill="1" applyBorder="1"/>
    <xf numFmtId="0" fontId="18" fillId="0" borderId="22" xfId="0" applyFont="1" applyFill="1" applyBorder="1"/>
    <xf numFmtId="43" fontId="18" fillId="0" borderId="26" xfId="1" applyFont="1" applyFill="1" applyBorder="1"/>
    <xf numFmtId="43" fontId="18" fillId="0" borderId="25" xfId="1" applyFont="1" applyFill="1" applyBorder="1"/>
    <xf numFmtId="43" fontId="18" fillId="0" borderId="22" xfId="1" applyFont="1" applyFill="1" applyBorder="1"/>
    <xf numFmtId="0" fontId="19" fillId="0" borderId="27" xfId="0" applyFont="1" applyFill="1" applyBorder="1"/>
    <xf numFmtId="0" fontId="18" fillId="0" borderId="20" xfId="0" applyFont="1" applyFill="1" applyBorder="1"/>
    <xf numFmtId="43" fontId="18" fillId="0" borderId="28" xfId="1" applyFont="1" applyFill="1" applyBorder="1"/>
    <xf numFmtId="43" fontId="18" fillId="0" borderId="27" xfId="1" applyFont="1" applyFill="1" applyBorder="1"/>
    <xf numFmtId="0" fontId="19" fillId="0" borderId="14" xfId="0" applyFont="1" applyFill="1" applyBorder="1"/>
    <xf numFmtId="0" fontId="18" fillId="0" borderId="14" xfId="0" applyFont="1" applyFill="1" applyBorder="1"/>
    <xf numFmtId="0" fontId="21" fillId="0" borderId="20" xfId="0" applyFont="1" applyFill="1" applyBorder="1"/>
    <xf numFmtId="0" fontId="19" fillId="0" borderId="29" xfId="0" applyFont="1" applyFill="1" applyBorder="1"/>
    <xf numFmtId="0" fontId="18" fillId="0" borderId="18" xfId="0" applyFont="1" applyFill="1" applyBorder="1"/>
    <xf numFmtId="43" fontId="18" fillId="0" borderId="18" xfId="1" applyFont="1" applyFill="1" applyBorder="1"/>
    <xf numFmtId="43" fontId="18" fillId="0" borderId="30" xfId="1" applyFont="1" applyFill="1" applyBorder="1"/>
    <xf numFmtId="43" fontId="18" fillId="0" borderId="31" xfId="1" applyFont="1" applyFill="1" applyBorder="1"/>
    <xf numFmtId="43" fontId="18" fillId="0" borderId="29" xfId="1" applyFont="1" applyFill="1" applyBorder="1"/>
    <xf numFmtId="0" fontId="19" fillId="0" borderId="20" xfId="0" applyFont="1" applyFill="1" applyBorder="1"/>
    <xf numFmtId="38" fontId="19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Fill="1" applyBorder="1"/>
    <xf numFmtId="181" fontId="19" fillId="0" borderId="0" xfId="1" applyNumberFormat="1" applyFont="1" applyFill="1" applyBorder="1"/>
    <xf numFmtId="178" fontId="18" fillId="0" borderId="0" xfId="1" applyNumberFormat="1" applyFont="1" applyFill="1" applyBorder="1"/>
    <xf numFmtId="0" fontId="19" fillId="0" borderId="18" xfId="0" applyFont="1" applyFill="1" applyBorder="1"/>
    <xf numFmtId="180" fontId="19" fillId="0" borderId="0" xfId="0" applyNumberFormat="1" applyFont="1" applyFill="1" applyAlignment="1">
      <alignment horizontal="left"/>
    </xf>
    <xf numFmtId="43" fontId="18" fillId="0" borderId="14" xfId="0" quotePrefix="1" applyNumberFormat="1" applyFont="1" applyFill="1" applyBorder="1"/>
    <xf numFmtId="43" fontId="18" fillId="0" borderId="0" xfId="0" quotePrefix="1" applyNumberFormat="1" applyFont="1" applyFill="1" applyBorder="1"/>
    <xf numFmtId="0" fontId="19" fillId="0" borderId="32" xfId="0" applyFont="1" applyFill="1" applyBorder="1"/>
    <xf numFmtId="43" fontId="18" fillId="0" borderId="20" xfId="0" quotePrefix="1" applyNumberFormat="1" applyFont="1" applyFill="1" applyBorder="1"/>
    <xf numFmtId="180" fontId="19" fillId="0" borderId="20" xfId="0" applyNumberFormat="1" applyFont="1" applyFill="1" applyBorder="1" applyAlignment="1">
      <alignment horizontal="left" vertical="center"/>
    </xf>
    <xf numFmtId="0" fontId="19" fillId="0" borderId="20" xfId="0" applyFont="1" applyFill="1" applyBorder="1" applyAlignment="1">
      <alignment vertical="center"/>
    </xf>
    <xf numFmtId="17" fontId="19" fillId="0" borderId="20" xfId="0" quotePrefix="1" applyNumberFormat="1" applyFont="1" applyFill="1" applyBorder="1" applyAlignment="1">
      <alignment horizontal="center" vertical="center"/>
    </xf>
    <xf numFmtId="17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81" fontId="18" fillId="0" borderId="0" xfId="1" applyNumberFormat="1" applyFont="1" applyFill="1" applyBorder="1"/>
    <xf numFmtId="181" fontId="18" fillId="0" borderId="25" xfId="1" applyNumberFormat="1" applyFont="1" applyFill="1" applyBorder="1"/>
    <xf numFmtId="181" fontId="18" fillId="0" borderId="26" xfId="1" applyNumberFormat="1" applyFont="1" applyFill="1" applyBorder="1"/>
    <xf numFmtId="181" fontId="18" fillId="0" borderId="20" xfId="1" applyNumberFormat="1" applyFont="1" applyFill="1" applyBorder="1"/>
    <xf numFmtId="181" fontId="18" fillId="0" borderId="28" xfId="1" applyNumberFormat="1" applyFont="1" applyFill="1" applyBorder="1"/>
    <xf numFmtId="181" fontId="18" fillId="0" borderId="27" xfId="1" applyNumberFormat="1" applyFont="1" applyFill="1" applyBorder="1"/>
    <xf numFmtId="181" fontId="18" fillId="0" borderId="14" xfId="1" applyNumberFormat="1" applyFont="1" applyFill="1" applyBorder="1"/>
    <xf numFmtId="181" fontId="18" fillId="0" borderId="14" xfId="0" applyNumberFormat="1" applyFont="1" applyFill="1" applyBorder="1"/>
    <xf numFmtId="181" fontId="18" fillId="0" borderId="0" xfId="0" applyNumberFormat="1" applyFont="1" applyFill="1" applyBorder="1"/>
    <xf numFmtId="181" fontId="18" fillId="0" borderId="0" xfId="0" applyNumberFormat="1" applyFont="1" applyFill="1"/>
    <xf numFmtId="181" fontId="19" fillId="0" borderId="20" xfId="1" applyNumberFormat="1" applyFont="1" applyFill="1" applyBorder="1"/>
    <xf numFmtId="181" fontId="18" fillId="0" borderId="23" xfId="1" applyNumberFormat="1" applyFont="1" applyFill="1" applyBorder="1"/>
    <xf numFmtId="0" fontId="19" fillId="0" borderId="9" xfId="0" applyFont="1" applyFill="1" applyBorder="1"/>
    <xf numFmtId="0" fontId="19" fillId="0" borderId="33" xfId="0" applyFont="1" applyFill="1" applyBorder="1"/>
    <xf numFmtId="180" fontId="19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8" fillId="0" borderId="23" xfId="0" applyFont="1" applyFill="1" applyBorder="1"/>
    <xf numFmtId="0" fontId="18" fillId="0" borderId="25" xfId="0" applyFont="1" applyFill="1" applyBorder="1"/>
    <xf numFmtId="0" fontId="18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3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2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37187</v>
          </cell>
        </row>
      </sheetData>
      <sheetData sheetId="3"/>
      <sheetData sheetId="4"/>
      <sheetData sheetId="5"/>
      <sheetData sheetId="6">
        <row r="9">
          <cell r="AC9">
            <v>28.085714285714285</v>
          </cell>
        </row>
        <row r="10">
          <cell r="AC10">
            <v>28.071428571428573</v>
          </cell>
        </row>
        <row r="11">
          <cell r="AC11">
            <v>27.814285714285713</v>
          </cell>
        </row>
        <row r="12">
          <cell r="AC12">
            <v>26.992928571428571</v>
          </cell>
        </row>
        <row r="13">
          <cell r="AC13">
            <v>27.831428571428571</v>
          </cell>
        </row>
        <row r="14">
          <cell r="AC14">
            <v>27.892857142857142</v>
          </cell>
        </row>
        <row r="15">
          <cell r="AC15">
            <v>28.892857142857142</v>
          </cell>
        </row>
        <row r="18">
          <cell r="AC18">
            <v>49.714285714285715</v>
          </cell>
        </row>
      </sheetData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2.9350000000000001</v>
          </cell>
        </row>
        <row r="19">
          <cell r="B19">
            <v>3.11</v>
          </cell>
        </row>
        <row r="20">
          <cell r="B20">
            <v>3.117</v>
          </cell>
        </row>
        <row r="21">
          <cell r="B21">
            <v>3.0740000000000003</v>
          </cell>
        </row>
        <row r="22">
          <cell r="B22">
            <v>2.9820000000000002</v>
          </cell>
        </row>
        <row r="23">
          <cell r="B23">
            <v>3.0130000000000003</v>
          </cell>
        </row>
        <row r="24">
          <cell r="B24">
            <v>3.0630000000000002</v>
          </cell>
        </row>
        <row r="25">
          <cell r="B25">
            <v>3.1030000000000002</v>
          </cell>
        </row>
        <row r="26">
          <cell r="B26">
            <v>3.145</v>
          </cell>
        </row>
        <row r="27">
          <cell r="B27">
            <v>3.145</v>
          </cell>
        </row>
        <row r="28">
          <cell r="B28">
            <v>3.1749999999999998</v>
          </cell>
        </row>
        <row r="29">
          <cell r="B29">
            <v>3.36</v>
          </cell>
        </row>
        <row r="30">
          <cell r="B30">
            <v>3.57</v>
          </cell>
        </row>
        <row r="31">
          <cell r="B31">
            <v>3.6949999999999998</v>
          </cell>
        </row>
        <row r="32">
          <cell r="B32">
            <v>3.613</v>
          </cell>
        </row>
        <row r="33">
          <cell r="B33">
            <v>3.5180000000000002</v>
          </cell>
        </row>
        <row r="34">
          <cell r="B34">
            <v>3.3930000000000002</v>
          </cell>
        </row>
        <row r="35">
          <cell r="B35">
            <v>3.3930000000000002</v>
          </cell>
        </row>
        <row r="36">
          <cell r="B36">
            <v>3.415</v>
          </cell>
        </row>
        <row r="37">
          <cell r="B37">
            <v>3.44</v>
          </cell>
        </row>
        <row r="38">
          <cell r="B38">
            <v>3.472</v>
          </cell>
        </row>
        <row r="39">
          <cell r="B39">
            <v>3.472</v>
          </cell>
        </row>
        <row r="40">
          <cell r="B40">
            <v>3.4870000000000001</v>
          </cell>
        </row>
        <row r="41">
          <cell r="B41">
            <v>3.65</v>
          </cell>
        </row>
        <row r="42">
          <cell r="B42">
            <v>3.7970000000000002</v>
          </cell>
        </row>
        <row r="43">
          <cell r="B43">
            <v>3.8370000000000002</v>
          </cell>
        </row>
        <row r="44">
          <cell r="B44">
            <v>3.75</v>
          </cell>
        </row>
        <row r="45">
          <cell r="B45">
            <v>3.6110000000000002</v>
          </cell>
        </row>
        <row r="46">
          <cell r="B46">
            <v>3.4570000000000003</v>
          </cell>
        </row>
        <row r="47">
          <cell r="B47">
            <v>3.4620000000000002</v>
          </cell>
        </row>
        <row r="48">
          <cell r="B48">
            <v>3.5</v>
          </cell>
        </row>
        <row r="49">
          <cell r="B49">
            <v>3.5449999999999999</v>
          </cell>
        </row>
        <row r="50">
          <cell r="B50">
            <v>3.5830000000000002</v>
          </cell>
        </row>
        <row r="51">
          <cell r="B51">
            <v>3.577</v>
          </cell>
        </row>
        <row r="52">
          <cell r="B52">
            <v>3.577</v>
          </cell>
        </row>
        <row r="53">
          <cell r="B53">
            <v>3.7250000000000001</v>
          </cell>
        </row>
        <row r="54">
          <cell r="B54">
            <v>3.8770000000000002</v>
          </cell>
        </row>
        <row r="55">
          <cell r="B55">
            <v>3.9370000000000003</v>
          </cell>
        </row>
        <row r="56">
          <cell r="B56">
            <v>3.85</v>
          </cell>
        </row>
        <row r="57">
          <cell r="B57">
            <v>3.7110000000000003</v>
          </cell>
        </row>
        <row r="58">
          <cell r="B58">
            <v>3.5570000000000004</v>
          </cell>
        </row>
        <row r="59">
          <cell r="B59">
            <v>3.5620000000000003</v>
          </cell>
        </row>
        <row r="60">
          <cell r="B60">
            <v>3.6</v>
          </cell>
        </row>
        <row r="61">
          <cell r="B61">
            <v>3.645</v>
          </cell>
        </row>
        <row r="62">
          <cell r="B62">
            <v>3.6830000000000003</v>
          </cell>
        </row>
        <row r="63">
          <cell r="B63">
            <v>3.677</v>
          </cell>
        </row>
        <row r="64">
          <cell r="B64">
            <v>3.677</v>
          </cell>
        </row>
        <row r="65">
          <cell r="B65">
            <v>3.8250000000000002</v>
          </cell>
        </row>
        <row r="66">
          <cell r="B66">
            <v>3.9770000000000003</v>
          </cell>
        </row>
        <row r="67">
          <cell r="B67">
            <v>4.0395000000000003</v>
          </cell>
        </row>
        <row r="68">
          <cell r="B68">
            <v>3.9525000000000001</v>
          </cell>
        </row>
        <row r="69">
          <cell r="B69">
            <v>3.8135000000000003</v>
          </cell>
        </row>
        <row r="70">
          <cell r="B70">
            <v>3.6595</v>
          </cell>
        </row>
        <row r="71">
          <cell r="B71">
            <v>3.6645000000000003</v>
          </cell>
        </row>
        <row r="72">
          <cell r="B72">
            <v>3.7025000000000001</v>
          </cell>
        </row>
        <row r="73">
          <cell r="B73">
            <v>3.7475000000000001</v>
          </cell>
        </row>
        <row r="74">
          <cell r="B74">
            <v>3.7855000000000003</v>
          </cell>
        </row>
        <row r="75">
          <cell r="B75">
            <v>3.7795000000000001</v>
          </cell>
        </row>
        <row r="76">
          <cell r="B76">
            <v>3.7795000000000001</v>
          </cell>
        </row>
        <row r="77">
          <cell r="B77">
            <v>3.9275000000000002</v>
          </cell>
        </row>
        <row r="78">
          <cell r="B78">
            <v>4.0795000000000003</v>
          </cell>
        </row>
        <row r="79">
          <cell r="B79">
            <v>4.1444999999999999</v>
          </cell>
        </row>
        <row r="80">
          <cell r="B80">
            <v>4.0575000000000001</v>
          </cell>
        </row>
        <row r="81">
          <cell r="B81">
            <v>3.9185000000000003</v>
          </cell>
        </row>
        <row r="82">
          <cell r="B82">
            <v>3.7645000000000004</v>
          </cell>
        </row>
        <row r="83">
          <cell r="B83">
            <v>3.7695000000000003</v>
          </cell>
        </row>
        <row r="84">
          <cell r="B84">
            <v>3.8075000000000001</v>
          </cell>
        </row>
        <row r="85">
          <cell r="B85">
            <v>3.8525</v>
          </cell>
        </row>
        <row r="86">
          <cell r="B86">
            <v>3.8905000000000003</v>
          </cell>
        </row>
        <row r="87">
          <cell r="B87">
            <v>3.8845000000000001</v>
          </cell>
        </row>
        <row r="88">
          <cell r="B88">
            <v>3.8845000000000001</v>
          </cell>
        </row>
        <row r="89">
          <cell r="B89">
            <v>4.0324999999999998</v>
          </cell>
        </row>
        <row r="90">
          <cell r="B90">
            <v>4.1844999999999999</v>
          </cell>
        </row>
        <row r="91">
          <cell r="B91">
            <v>4.2519999999999998</v>
          </cell>
        </row>
        <row r="92">
          <cell r="B92">
            <v>4.165</v>
          </cell>
        </row>
        <row r="93">
          <cell r="B93">
            <v>4.0259999999999998</v>
          </cell>
        </row>
        <row r="94">
          <cell r="B94">
            <v>3.8720000000000003</v>
          </cell>
        </row>
        <row r="95">
          <cell r="B95">
            <v>3.8770000000000002</v>
          </cell>
        </row>
        <row r="96">
          <cell r="B96">
            <v>3.915</v>
          </cell>
        </row>
        <row r="97">
          <cell r="B97">
            <v>3.96</v>
          </cell>
        </row>
        <row r="98">
          <cell r="B98">
            <v>3.9980000000000002</v>
          </cell>
        </row>
        <row r="99">
          <cell r="B99">
            <v>3.992</v>
          </cell>
        </row>
        <row r="100">
          <cell r="B100">
            <v>3.992</v>
          </cell>
        </row>
        <row r="101">
          <cell r="B101">
            <v>4.1399999999999997</v>
          </cell>
        </row>
        <row r="102">
          <cell r="B102">
            <v>4.2919999999999998</v>
          </cell>
        </row>
        <row r="103">
          <cell r="B103">
            <v>4.3620000000000001</v>
          </cell>
        </row>
        <row r="104">
          <cell r="B104">
            <v>4.2750000000000004</v>
          </cell>
        </row>
        <row r="105">
          <cell r="B105">
            <v>4.1360000000000001</v>
          </cell>
        </row>
        <row r="106">
          <cell r="B106">
            <v>3.9820000000000002</v>
          </cell>
        </row>
        <row r="107">
          <cell r="B107">
            <v>3.9870000000000001</v>
          </cell>
        </row>
        <row r="108">
          <cell r="B108">
            <v>4.0250000000000004</v>
          </cell>
        </row>
        <row r="109">
          <cell r="B109">
            <v>4.07</v>
          </cell>
        </row>
        <row r="110">
          <cell r="B110">
            <v>4.1080000000000005</v>
          </cell>
        </row>
        <row r="111">
          <cell r="B111">
            <v>4.1020000000000003</v>
          </cell>
        </row>
        <row r="112">
          <cell r="B112">
            <v>4.1020000000000003</v>
          </cell>
        </row>
        <row r="113">
          <cell r="B113">
            <v>4.25</v>
          </cell>
        </row>
        <row r="114">
          <cell r="B114">
            <v>4.4020000000000001</v>
          </cell>
        </row>
        <row r="115">
          <cell r="B115">
            <v>4.4744999999999999</v>
          </cell>
        </row>
        <row r="116">
          <cell r="B116">
            <v>4.3875000000000002</v>
          </cell>
        </row>
        <row r="117">
          <cell r="B117">
            <v>4.2484999999999999</v>
          </cell>
        </row>
        <row r="118">
          <cell r="B118">
            <v>4.0945</v>
          </cell>
        </row>
        <row r="119">
          <cell r="B119">
            <v>4.0994999999999999</v>
          </cell>
        </row>
        <row r="120">
          <cell r="B120">
            <v>4.1375000000000002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37191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25.5</v>
          </cell>
          <cell r="R10">
            <v>49</v>
          </cell>
        </row>
        <row r="11">
          <cell r="A11">
            <v>37193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37194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37195</v>
          </cell>
          <cell r="B13">
            <v>28.25</v>
          </cell>
          <cell r="C13">
            <v>28</v>
          </cell>
          <cell r="D13">
            <v>28</v>
          </cell>
          <cell r="E13">
            <v>28</v>
          </cell>
          <cell r="F13">
            <v>28</v>
          </cell>
          <cell r="G13">
            <v>29.25</v>
          </cell>
          <cell r="I13">
            <v>27.1875</v>
          </cell>
          <cell r="R13">
            <v>58</v>
          </cell>
        </row>
        <row r="14">
          <cell r="A14">
            <v>37196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37197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24.9</v>
          </cell>
          <cell r="R15">
            <v>52.999996185302734</v>
          </cell>
        </row>
        <row r="16">
          <cell r="A16">
            <v>37198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24.899999618530298</v>
          </cell>
          <cell r="R16">
            <v>46.599994354248047</v>
          </cell>
        </row>
        <row r="17">
          <cell r="A17">
            <v>37200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37205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26</v>
          </cell>
          <cell r="R22">
            <v>46.599994354248047</v>
          </cell>
        </row>
        <row r="23">
          <cell r="A23">
            <v>37207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37208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37209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37210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37211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37212</v>
          </cell>
          <cell r="B28">
            <v>28</v>
          </cell>
          <cell r="C28">
            <v>29.75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26</v>
          </cell>
          <cell r="R28">
            <v>46.599994354248047</v>
          </cell>
        </row>
        <row r="29">
          <cell r="A29">
            <v>37214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20.174999237060501</v>
          </cell>
          <cell r="R29">
            <v>52.999996185302734</v>
          </cell>
        </row>
        <row r="30">
          <cell r="A30">
            <v>37215</v>
          </cell>
          <cell r="B30">
            <v>28</v>
          </cell>
          <cell r="C30">
            <v>29.75</v>
          </cell>
          <cell r="D30">
            <v>29</v>
          </cell>
          <cell r="E30">
            <v>30</v>
          </cell>
          <cell r="F30">
            <v>29</v>
          </cell>
          <cell r="G30">
            <v>29</v>
          </cell>
          <cell r="I30">
            <v>20.174999237060501</v>
          </cell>
          <cell r="R30">
            <v>52.999996185302734</v>
          </cell>
        </row>
        <row r="31">
          <cell r="A31">
            <v>37216</v>
          </cell>
          <cell r="B31">
            <v>28</v>
          </cell>
          <cell r="C31">
            <v>29.75</v>
          </cell>
          <cell r="D31">
            <v>29</v>
          </cell>
          <cell r="E31">
            <v>30</v>
          </cell>
          <cell r="F31">
            <v>29</v>
          </cell>
          <cell r="G31">
            <v>29</v>
          </cell>
          <cell r="I31">
            <v>20.174999237060501</v>
          </cell>
          <cell r="R31">
            <v>52.999996185302734</v>
          </cell>
        </row>
        <row r="32">
          <cell r="A32">
            <v>37218</v>
          </cell>
          <cell r="B32">
            <v>28</v>
          </cell>
          <cell r="C32">
            <v>24.5</v>
          </cell>
          <cell r="D32">
            <v>29</v>
          </cell>
          <cell r="E32">
            <v>30</v>
          </cell>
          <cell r="F32">
            <v>29</v>
          </cell>
          <cell r="G32">
            <v>29</v>
          </cell>
          <cell r="I32">
            <v>20.174999237060501</v>
          </cell>
          <cell r="R32">
            <v>52.999994354248045</v>
          </cell>
        </row>
        <row r="33">
          <cell r="A33">
            <v>37225</v>
          </cell>
          <cell r="B33">
            <v>28</v>
          </cell>
          <cell r="C33">
            <v>29.75</v>
          </cell>
          <cell r="D33">
            <v>29</v>
          </cell>
          <cell r="E33">
            <v>30</v>
          </cell>
          <cell r="F33">
            <v>29</v>
          </cell>
          <cell r="G33">
            <v>29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33</v>
          </cell>
          <cell r="C34">
            <v>38</v>
          </cell>
          <cell r="D34">
            <v>37.75</v>
          </cell>
          <cell r="E34">
            <v>38</v>
          </cell>
          <cell r="F34">
            <v>34.75</v>
          </cell>
          <cell r="G34">
            <v>35</v>
          </cell>
          <cell r="I34">
            <v>34.75</v>
          </cell>
          <cell r="R34">
            <v>60.299999237060547</v>
          </cell>
        </row>
        <row r="35">
          <cell r="A35">
            <v>37257</v>
          </cell>
          <cell r="B35">
            <v>33.25</v>
          </cell>
          <cell r="C35">
            <v>37.75</v>
          </cell>
          <cell r="D35">
            <v>37.75</v>
          </cell>
          <cell r="E35">
            <v>37.5</v>
          </cell>
          <cell r="F35">
            <v>35</v>
          </cell>
          <cell r="G35">
            <v>34.75</v>
          </cell>
          <cell r="I35">
            <v>35</v>
          </cell>
          <cell r="R35">
            <v>62.61851348876953</v>
          </cell>
        </row>
        <row r="36">
          <cell r="A36">
            <v>37288</v>
          </cell>
          <cell r="B36">
            <v>32.75</v>
          </cell>
          <cell r="C36">
            <v>35.65</v>
          </cell>
          <cell r="D36">
            <v>35.75</v>
          </cell>
          <cell r="E36">
            <v>36.25</v>
          </cell>
          <cell r="F36">
            <v>34.25</v>
          </cell>
          <cell r="G36">
            <v>34</v>
          </cell>
          <cell r="I36">
            <v>34.25</v>
          </cell>
          <cell r="R36">
            <v>62.334738159179686</v>
          </cell>
        </row>
        <row r="37">
          <cell r="A37">
            <v>37316</v>
          </cell>
          <cell r="B37">
            <v>32</v>
          </cell>
          <cell r="C37">
            <v>32.75</v>
          </cell>
          <cell r="D37">
            <v>32.75</v>
          </cell>
          <cell r="E37">
            <v>35</v>
          </cell>
          <cell r="F37">
            <v>33.5</v>
          </cell>
          <cell r="G37">
            <v>33.25</v>
          </cell>
          <cell r="I37">
            <v>33.5</v>
          </cell>
          <cell r="R37">
            <v>60.879052581787107</v>
          </cell>
        </row>
        <row r="38">
          <cell r="A38">
            <v>37347</v>
          </cell>
          <cell r="B38">
            <v>30.5</v>
          </cell>
          <cell r="C38">
            <v>32.5</v>
          </cell>
          <cell r="D38">
            <v>30.5</v>
          </cell>
          <cell r="E38">
            <v>32.75</v>
          </cell>
          <cell r="F38">
            <v>32.25</v>
          </cell>
          <cell r="G38">
            <v>32.5</v>
          </cell>
          <cell r="I38">
            <v>32.25</v>
          </cell>
          <cell r="R38">
            <v>56.414271850585941</v>
          </cell>
        </row>
        <row r="39">
          <cell r="A39">
            <v>37377</v>
          </cell>
          <cell r="B39">
            <v>35.5</v>
          </cell>
          <cell r="C39">
            <v>31</v>
          </cell>
          <cell r="D39">
            <v>28.5</v>
          </cell>
          <cell r="E39">
            <v>32.5</v>
          </cell>
          <cell r="F39">
            <v>33.75</v>
          </cell>
          <cell r="G39">
            <v>38.5</v>
          </cell>
          <cell r="I39">
            <v>32.5</v>
          </cell>
          <cell r="R39">
            <v>57.119290008544922</v>
          </cell>
        </row>
        <row r="40">
          <cell r="A40">
            <v>37408</v>
          </cell>
          <cell r="B40">
            <v>43.5</v>
          </cell>
          <cell r="C40">
            <v>32</v>
          </cell>
          <cell r="D40">
            <v>29.5</v>
          </cell>
          <cell r="E40">
            <v>39</v>
          </cell>
          <cell r="F40">
            <v>39.75</v>
          </cell>
          <cell r="G40">
            <v>48.5</v>
          </cell>
          <cell r="I40">
            <v>39</v>
          </cell>
          <cell r="R40">
            <v>58.246156146929756</v>
          </cell>
        </row>
        <row r="41">
          <cell r="A41">
            <v>37438</v>
          </cell>
          <cell r="B41">
            <v>52</v>
          </cell>
          <cell r="C41">
            <v>45.5</v>
          </cell>
          <cell r="D41">
            <v>42.5</v>
          </cell>
          <cell r="E41">
            <v>48</v>
          </cell>
          <cell r="F41">
            <v>49</v>
          </cell>
          <cell r="G41">
            <v>59</v>
          </cell>
          <cell r="I41">
            <v>48</v>
          </cell>
          <cell r="R41">
            <v>49.288113962351147</v>
          </cell>
        </row>
        <row r="42">
          <cell r="A42">
            <v>37469</v>
          </cell>
          <cell r="B42">
            <v>61</v>
          </cell>
          <cell r="C42">
            <v>52</v>
          </cell>
          <cell r="D42">
            <v>49.5</v>
          </cell>
          <cell r="E42">
            <v>54.25</v>
          </cell>
          <cell r="F42">
            <v>54.75</v>
          </cell>
          <cell r="G42">
            <v>71</v>
          </cell>
          <cell r="I42">
            <v>54.25</v>
          </cell>
          <cell r="R42">
            <v>50.073134570462017</v>
          </cell>
        </row>
        <row r="43">
          <cell r="A43">
            <v>37500</v>
          </cell>
          <cell r="B43">
            <v>50</v>
          </cell>
          <cell r="C43">
            <v>45.5</v>
          </cell>
          <cell r="D43">
            <v>42</v>
          </cell>
          <cell r="E43">
            <v>47</v>
          </cell>
          <cell r="F43">
            <v>46.25</v>
          </cell>
          <cell r="G43">
            <v>57</v>
          </cell>
          <cell r="I43">
            <v>46.25</v>
          </cell>
          <cell r="R43">
            <v>50.073562693388951</v>
          </cell>
        </row>
        <row r="44">
          <cell r="A44">
            <v>37530</v>
          </cell>
          <cell r="B44">
            <v>37</v>
          </cell>
          <cell r="C44">
            <v>38.75</v>
          </cell>
          <cell r="D44">
            <v>38.75</v>
          </cell>
          <cell r="E44">
            <v>39.5</v>
          </cell>
          <cell r="F44">
            <v>38.5</v>
          </cell>
          <cell r="G44">
            <v>39.5</v>
          </cell>
          <cell r="I44">
            <v>38.5</v>
          </cell>
          <cell r="R44">
            <v>54.683702850844369</v>
          </cell>
        </row>
        <row r="45">
          <cell r="A45">
            <v>37561</v>
          </cell>
          <cell r="B45">
            <v>35</v>
          </cell>
          <cell r="C45">
            <v>35.5</v>
          </cell>
          <cell r="D45">
            <v>35.5</v>
          </cell>
          <cell r="E45">
            <v>38.5</v>
          </cell>
          <cell r="F45">
            <v>37.5</v>
          </cell>
          <cell r="G45">
            <v>37</v>
          </cell>
          <cell r="I45">
            <v>37.5</v>
          </cell>
          <cell r="R45">
            <v>59.918811377421662</v>
          </cell>
        </row>
        <row r="46">
          <cell r="A46">
            <v>37591</v>
          </cell>
          <cell r="B46">
            <v>36</v>
          </cell>
          <cell r="C46">
            <v>37</v>
          </cell>
          <cell r="D46">
            <v>37</v>
          </cell>
          <cell r="E46">
            <v>40.5</v>
          </cell>
          <cell r="F46">
            <v>39.5</v>
          </cell>
          <cell r="G46">
            <v>38</v>
          </cell>
          <cell r="I46">
            <v>39.5</v>
          </cell>
          <cell r="R46">
            <v>64.145190555189927</v>
          </cell>
        </row>
        <row r="47">
          <cell r="A47">
            <v>37622</v>
          </cell>
          <cell r="B47">
            <v>36</v>
          </cell>
          <cell r="C47">
            <v>42</v>
          </cell>
          <cell r="D47">
            <v>41.75</v>
          </cell>
          <cell r="E47">
            <v>43.25</v>
          </cell>
          <cell r="F47">
            <v>40.75</v>
          </cell>
          <cell r="G47">
            <v>38</v>
          </cell>
          <cell r="I47">
            <v>30.75</v>
          </cell>
          <cell r="R47">
            <v>51.847440935974355</v>
          </cell>
        </row>
        <row r="48">
          <cell r="A48">
            <v>37653</v>
          </cell>
          <cell r="B48">
            <v>36</v>
          </cell>
          <cell r="C48">
            <v>41.25</v>
          </cell>
          <cell r="D48">
            <v>40.75</v>
          </cell>
          <cell r="E48">
            <v>41.25</v>
          </cell>
          <cell r="F48">
            <v>39.25</v>
          </cell>
          <cell r="G48">
            <v>38</v>
          </cell>
          <cell r="I48">
            <v>29.25</v>
          </cell>
          <cell r="R48">
            <v>50.562481183977454</v>
          </cell>
        </row>
        <row r="49">
          <cell r="A49">
            <v>37681</v>
          </cell>
          <cell r="B49">
            <v>35.5</v>
          </cell>
          <cell r="C49">
            <v>35.75</v>
          </cell>
          <cell r="D49">
            <v>35</v>
          </cell>
          <cell r="E49">
            <v>39.25</v>
          </cell>
          <cell r="F49">
            <v>38.5</v>
          </cell>
          <cell r="G49">
            <v>37.5</v>
          </cell>
          <cell r="I49">
            <v>28.5</v>
          </cell>
          <cell r="R49">
            <v>49.073424587239579</v>
          </cell>
        </row>
        <row r="50">
          <cell r="A50">
            <v>37712</v>
          </cell>
          <cell r="B50">
            <v>35</v>
          </cell>
          <cell r="C50">
            <v>35.5</v>
          </cell>
          <cell r="D50">
            <v>32</v>
          </cell>
          <cell r="E50">
            <v>35.5</v>
          </cell>
          <cell r="F50">
            <v>37.25</v>
          </cell>
          <cell r="G50">
            <v>37</v>
          </cell>
          <cell r="I50">
            <v>25.5</v>
          </cell>
          <cell r="R50">
            <v>46.644136380129027</v>
          </cell>
        </row>
        <row r="51">
          <cell r="A51">
            <v>37742</v>
          </cell>
          <cell r="B51">
            <v>36</v>
          </cell>
          <cell r="C51">
            <v>32</v>
          </cell>
          <cell r="D51">
            <v>28.5</v>
          </cell>
          <cell r="E51">
            <v>36</v>
          </cell>
          <cell r="F51">
            <v>38</v>
          </cell>
          <cell r="G51">
            <v>38</v>
          </cell>
          <cell r="I51">
            <v>26</v>
          </cell>
          <cell r="R51">
            <v>46.64297999388706</v>
          </cell>
        </row>
        <row r="52">
          <cell r="A52">
            <v>37773</v>
          </cell>
          <cell r="B52">
            <v>43</v>
          </cell>
          <cell r="C52">
            <v>30.25</v>
          </cell>
          <cell r="D52">
            <v>29.5</v>
          </cell>
          <cell r="E52">
            <v>41</v>
          </cell>
          <cell r="F52">
            <v>42.5</v>
          </cell>
          <cell r="G52">
            <v>47.5</v>
          </cell>
          <cell r="I52">
            <v>31</v>
          </cell>
          <cell r="R52">
            <v>46.985866777241341</v>
          </cell>
        </row>
        <row r="53">
          <cell r="A53">
            <v>37803</v>
          </cell>
          <cell r="B53">
            <v>53</v>
          </cell>
          <cell r="C53">
            <v>52.5</v>
          </cell>
          <cell r="D53">
            <v>48</v>
          </cell>
          <cell r="E53">
            <v>51.25</v>
          </cell>
          <cell r="F53">
            <v>57</v>
          </cell>
          <cell r="G53">
            <v>59</v>
          </cell>
          <cell r="I53">
            <v>41.25</v>
          </cell>
          <cell r="R53">
            <v>47.375225393398246</v>
          </cell>
        </row>
        <row r="54">
          <cell r="A54">
            <v>37834</v>
          </cell>
          <cell r="B54">
            <v>61</v>
          </cell>
          <cell r="C54">
            <v>59.5</v>
          </cell>
          <cell r="D54">
            <v>56</v>
          </cell>
          <cell r="E54">
            <v>59.75</v>
          </cell>
          <cell r="F54">
            <v>62.75</v>
          </cell>
          <cell r="G54">
            <v>69</v>
          </cell>
          <cell r="I54">
            <v>49.75</v>
          </cell>
          <cell r="R54">
            <v>47.873490400110754</v>
          </cell>
        </row>
        <row r="55">
          <cell r="A55">
            <v>37865</v>
          </cell>
          <cell r="B55">
            <v>50.5</v>
          </cell>
          <cell r="C55">
            <v>49.75</v>
          </cell>
          <cell r="D55">
            <v>46.25</v>
          </cell>
          <cell r="E55">
            <v>54.75</v>
          </cell>
          <cell r="F55">
            <v>49.75</v>
          </cell>
          <cell r="G55">
            <v>56.5</v>
          </cell>
          <cell r="I55">
            <v>39.75</v>
          </cell>
          <cell r="R55">
            <v>47.870077905534082</v>
          </cell>
        </row>
        <row r="56">
          <cell r="A56">
            <v>37895</v>
          </cell>
          <cell r="B56">
            <v>38</v>
          </cell>
          <cell r="C56">
            <v>40.75</v>
          </cell>
          <cell r="D56">
            <v>40.25</v>
          </cell>
          <cell r="E56">
            <v>40</v>
          </cell>
          <cell r="F56">
            <v>39.5</v>
          </cell>
          <cell r="G56">
            <v>40.25</v>
          </cell>
          <cell r="I56">
            <v>29.5</v>
          </cell>
          <cell r="R56">
            <v>48.102055932174821</v>
          </cell>
        </row>
        <row r="57">
          <cell r="A57">
            <v>37926</v>
          </cell>
          <cell r="B57">
            <v>37</v>
          </cell>
          <cell r="C57">
            <v>36.5</v>
          </cell>
          <cell r="D57">
            <v>36</v>
          </cell>
          <cell r="E57">
            <v>40</v>
          </cell>
          <cell r="F57">
            <v>39.25</v>
          </cell>
          <cell r="G57">
            <v>38.75</v>
          </cell>
          <cell r="I57">
            <v>29.25</v>
          </cell>
          <cell r="R57">
            <v>51.040969498735684</v>
          </cell>
        </row>
        <row r="58">
          <cell r="A58">
            <v>37956</v>
          </cell>
          <cell r="B58">
            <v>36.5</v>
          </cell>
          <cell r="C58">
            <v>37.75</v>
          </cell>
          <cell r="D58">
            <v>37.5</v>
          </cell>
          <cell r="E58">
            <v>43</v>
          </cell>
          <cell r="F58">
            <v>40.5</v>
          </cell>
          <cell r="G58">
            <v>38</v>
          </cell>
          <cell r="I58">
            <v>30.5</v>
          </cell>
          <cell r="R58">
            <v>53.330795319627889</v>
          </cell>
        </row>
        <row r="59">
          <cell r="A59">
            <v>37987</v>
          </cell>
          <cell r="B59">
            <v>36.700000000000003</v>
          </cell>
          <cell r="C59">
            <v>42.27</v>
          </cell>
          <cell r="D59">
            <v>41.81</v>
          </cell>
          <cell r="E59">
            <v>43.73</v>
          </cell>
          <cell r="F59">
            <v>41.25</v>
          </cell>
          <cell r="G59">
            <v>38.9</v>
          </cell>
          <cell r="I59">
            <v>21.5</v>
          </cell>
          <cell r="R59">
            <v>50.091113189690851</v>
          </cell>
        </row>
        <row r="60">
          <cell r="A60">
            <v>38018</v>
          </cell>
          <cell r="B60">
            <v>36.700000000000003</v>
          </cell>
          <cell r="C60">
            <v>41.63</v>
          </cell>
          <cell r="D60">
            <v>40.950000000000003</v>
          </cell>
          <cell r="E60">
            <v>42.02</v>
          </cell>
          <cell r="F60">
            <v>39.86</v>
          </cell>
          <cell r="G60">
            <v>38.9</v>
          </cell>
          <cell r="I60">
            <v>23.25</v>
          </cell>
          <cell r="R60">
            <v>48.815130240381869</v>
          </cell>
        </row>
        <row r="61">
          <cell r="A61">
            <v>38047</v>
          </cell>
          <cell r="B61">
            <v>36.24</v>
          </cell>
          <cell r="C61">
            <v>36.909999999999997</v>
          </cell>
          <cell r="D61">
            <v>36.01</v>
          </cell>
          <cell r="E61">
            <v>40.299999999999997</v>
          </cell>
          <cell r="F61">
            <v>39.229999999999997</v>
          </cell>
          <cell r="G61">
            <v>38.44</v>
          </cell>
          <cell r="I61">
            <v>22</v>
          </cell>
          <cell r="R61">
            <v>46.784398831581441</v>
          </cell>
        </row>
        <row r="62">
          <cell r="A62">
            <v>38078</v>
          </cell>
          <cell r="B62">
            <v>35.78</v>
          </cell>
          <cell r="C62">
            <v>36.700000000000003</v>
          </cell>
          <cell r="D62">
            <v>33.43</v>
          </cell>
          <cell r="E62">
            <v>37.049999999999997</v>
          </cell>
          <cell r="F62">
            <v>38.01</v>
          </cell>
          <cell r="G62">
            <v>37.979999999999997</v>
          </cell>
          <cell r="I62">
            <v>28.5</v>
          </cell>
          <cell r="R62">
            <v>44.175869990925555</v>
          </cell>
        </row>
        <row r="63">
          <cell r="A63">
            <v>38108</v>
          </cell>
          <cell r="B63">
            <v>36.700000000000003</v>
          </cell>
          <cell r="C63">
            <v>33.69</v>
          </cell>
          <cell r="D63">
            <v>30.43</v>
          </cell>
          <cell r="E63">
            <v>37.51</v>
          </cell>
          <cell r="F63">
            <v>38.729999999999997</v>
          </cell>
          <cell r="G63">
            <v>38.9</v>
          </cell>
          <cell r="I63">
            <v>28</v>
          </cell>
          <cell r="R63">
            <v>44.243465414035555</v>
          </cell>
        </row>
        <row r="64">
          <cell r="A64">
            <v>38139</v>
          </cell>
          <cell r="B64">
            <v>43.19</v>
          </cell>
          <cell r="C64">
            <v>32.19</v>
          </cell>
          <cell r="D64">
            <v>31.29</v>
          </cell>
          <cell r="E64">
            <v>41.8</v>
          </cell>
          <cell r="F64">
            <v>42.9</v>
          </cell>
          <cell r="G64">
            <v>47.52</v>
          </cell>
          <cell r="I64">
            <v>35</v>
          </cell>
          <cell r="R64">
            <v>44.789684512930585</v>
          </cell>
        </row>
        <row r="65">
          <cell r="A65">
            <v>38169</v>
          </cell>
          <cell r="B65">
            <v>52.46</v>
          </cell>
          <cell r="C65">
            <v>51.29</v>
          </cell>
          <cell r="D65">
            <v>47.17</v>
          </cell>
          <cell r="E65">
            <v>50.6</v>
          </cell>
          <cell r="F65">
            <v>56.37</v>
          </cell>
          <cell r="G65">
            <v>58.06</v>
          </cell>
          <cell r="I65">
            <v>39</v>
          </cell>
          <cell r="R65">
            <v>45.439524027139178</v>
          </cell>
        </row>
        <row r="66">
          <cell r="A66">
            <v>38200</v>
          </cell>
          <cell r="B66">
            <v>59.87</v>
          </cell>
          <cell r="C66">
            <v>57.31</v>
          </cell>
          <cell r="D66">
            <v>54.04</v>
          </cell>
          <cell r="E66">
            <v>57.89</v>
          </cell>
          <cell r="F66">
            <v>61.66</v>
          </cell>
          <cell r="G66">
            <v>67.17</v>
          </cell>
          <cell r="I66">
            <v>47.75</v>
          </cell>
          <cell r="R66">
            <v>45.989949212130902</v>
          </cell>
        </row>
        <row r="67">
          <cell r="A67">
            <v>38231</v>
          </cell>
          <cell r="B67">
            <v>50.14</v>
          </cell>
          <cell r="C67">
            <v>48.94</v>
          </cell>
          <cell r="D67">
            <v>45.67</v>
          </cell>
          <cell r="E67">
            <v>53.56</v>
          </cell>
          <cell r="F67">
            <v>49.61</v>
          </cell>
          <cell r="G67">
            <v>55.74</v>
          </cell>
          <cell r="I67">
            <v>31.5</v>
          </cell>
          <cell r="R67">
            <v>45.901596893134702</v>
          </cell>
        </row>
        <row r="68">
          <cell r="A68">
            <v>38261</v>
          </cell>
          <cell r="B68">
            <v>38.56</v>
          </cell>
          <cell r="C68">
            <v>41.21</v>
          </cell>
          <cell r="D68">
            <v>40.520000000000003</v>
          </cell>
          <cell r="E68">
            <v>40.659999999999997</v>
          </cell>
          <cell r="F68">
            <v>40.119999999999997</v>
          </cell>
          <cell r="G68">
            <v>40.97</v>
          </cell>
          <cell r="I68">
            <v>32</v>
          </cell>
          <cell r="R68">
            <v>45.902849648838057</v>
          </cell>
        </row>
        <row r="69">
          <cell r="A69">
            <v>38292</v>
          </cell>
          <cell r="B69">
            <v>37.630000000000003</v>
          </cell>
          <cell r="C69">
            <v>37.57</v>
          </cell>
          <cell r="D69">
            <v>36.869999999999997</v>
          </cell>
          <cell r="E69">
            <v>40.909999999999997</v>
          </cell>
          <cell r="F69">
            <v>39.85</v>
          </cell>
          <cell r="G69">
            <v>39.61</v>
          </cell>
          <cell r="I69">
            <v>29.75</v>
          </cell>
          <cell r="R69">
            <v>48.414150797393795</v>
          </cell>
        </row>
        <row r="70">
          <cell r="A70">
            <v>38322</v>
          </cell>
          <cell r="B70">
            <v>37.17</v>
          </cell>
          <cell r="C70">
            <v>38.64</v>
          </cell>
          <cell r="D70">
            <v>38.159999999999997</v>
          </cell>
          <cell r="E70">
            <v>43.8</v>
          </cell>
          <cell r="F70">
            <v>41.04</v>
          </cell>
          <cell r="G70">
            <v>38.94</v>
          </cell>
          <cell r="I70">
            <v>30.25</v>
          </cell>
          <cell r="R70">
            <v>50.605564821405828</v>
          </cell>
        </row>
        <row r="71">
          <cell r="A71">
            <v>38353</v>
          </cell>
          <cell r="B71">
            <v>36.96</v>
          </cell>
          <cell r="C71">
            <v>42.64</v>
          </cell>
          <cell r="D71">
            <v>41.85</v>
          </cell>
          <cell r="E71">
            <v>44.15</v>
          </cell>
          <cell r="F71">
            <v>41.54</v>
          </cell>
          <cell r="G71">
            <v>39.28</v>
          </cell>
          <cell r="I71">
            <v>21.5</v>
          </cell>
          <cell r="R71">
            <v>50.14192926574497</v>
          </cell>
        </row>
        <row r="72">
          <cell r="A72">
            <v>38384</v>
          </cell>
          <cell r="B72">
            <v>36.97</v>
          </cell>
          <cell r="C72">
            <v>42.09</v>
          </cell>
          <cell r="D72">
            <v>41.11</v>
          </cell>
          <cell r="E72">
            <v>42.68</v>
          </cell>
          <cell r="F72">
            <v>40.14</v>
          </cell>
          <cell r="G72">
            <v>39.29</v>
          </cell>
          <cell r="I72">
            <v>23.25</v>
          </cell>
          <cell r="R72">
            <v>48.898754032800724</v>
          </cell>
        </row>
        <row r="73">
          <cell r="A73">
            <v>38412</v>
          </cell>
          <cell r="B73">
            <v>36.5</v>
          </cell>
          <cell r="C73">
            <v>38.04</v>
          </cell>
          <cell r="D73">
            <v>36.880000000000003</v>
          </cell>
          <cell r="E73">
            <v>41.21</v>
          </cell>
          <cell r="F73">
            <v>39.49</v>
          </cell>
          <cell r="G73">
            <v>38.82</v>
          </cell>
          <cell r="I73">
            <v>22</v>
          </cell>
          <cell r="R73">
            <v>46.922299334978831</v>
          </cell>
        </row>
        <row r="74">
          <cell r="A74">
            <v>38443</v>
          </cell>
          <cell r="B74">
            <v>36.03</v>
          </cell>
          <cell r="C74">
            <v>37.86</v>
          </cell>
          <cell r="D74">
            <v>34.67</v>
          </cell>
          <cell r="E74">
            <v>38.39</v>
          </cell>
          <cell r="F74">
            <v>38.270000000000003</v>
          </cell>
          <cell r="G74">
            <v>38.35</v>
          </cell>
          <cell r="I74">
            <v>27.5</v>
          </cell>
          <cell r="R74">
            <v>44.172550385101772</v>
          </cell>
        </row>
        <row r="75">
          <cell r="A75">
            <v>38473</v>
          </cell>
          <cell r="B75">
            <v>36.97</v>
          </cell>
          <cell r="C75">
            <v>35.28</v>
          </cell>
          <cell r="D75">
            <v>32.1</v>
          </cell>
          <cell r="E75">
            <v>38.82</v>
          </cell>
          <cell r="F75">
            <v>38.99</v>
          </cell>
          <cell r="G75">
            <v>39.29</v>
          </cell>
          <cell r="I75">
            <v>27</v>
          </cell>
          <cell r="R75">
            <v>44.238261179434325</v>
          </cell>
        </row>
        <row r="76">
          <cell r="A76">
            <v>38504</v>
          </cell>
          <cell r="B76">
            <v>43.5</v>
          </cell>
          <cell r="C76">
            <v>34</v>
          </cell>
          <cell r="D76">
            <v>32.83</v>
          </cell>
          <cell r="E76">
            <v>42.5</v>
          </cell>
          <cell r="F76">
            <v>43.19</v>
          </cell>
          <cell r="G76">
            <v>47.63</v>
          </cell>
          <cell r="I76">
            <v>33</v>
          </cell>
          <cell r="R76">
            <v>44.769713690773308</v>
          </cell>
        </row>
        <row r="77">
          <cell r="A77">
            <v>38534</v>
          </cell>
          <cell r="B77">
            <v>52.83</v>
          </cell>
          <cell r="C77">
            <v>50.43</v>
          </cell>
          <cell r="D77">
            <v>46.46</v>
          </cell>
          <cell r="E77">
            <v>50.03</v>
          </cell>
          <cell r="F77">
            <v>56.75</v>
          </cell>
          <cell r="G77">
            <v>58.03</v>
          </cell>
          <cell r="I77">
            <v>30</v>
          </cell>
          <cell r="R77">
            <v>45.402188750834192</v>
          </cell>
        </row>
        <row r="78">
          <cell r="A78">
            <v>38565</v>
          </cell>
          <cell r="B78">
            <v>60.3</v>
          </cell>
          <cell r="C78">
            <v>55.61</v>
          </cell>
          <cell r="D78">
            <v>52.35</v>
          </cell>
          <cell r="E78">
            <v>56.28</v>
          </cell>
          <cell r="F78">
            <v>62.08</v>
          </cell>
          <cell r="G78">
            <v>66.94</v>
          </cell>
          <cell r="I78">
            <v>38.75</v>
          </cell>
          <cell r="R78">
            <v>45.937845710275113</v>
          </cell>
        </row>
        <row r="79">
          <cell r="A79">
            <v>38596</v>
          </cell>
          <cell r="B79">
            <v>50.5</v>
          </cell>
          <cell r="C79">
            <v>48.42</v>
          </cell>
          <cell r="D79">
            <v>45.17</v>
          </cell>
          <cell r="E79">
            <v>52.54</v>
          </cell>
          <cell r="F79">
            <v>49.95</v>
          </cell>
          <cell r="G79">
            <v>55.7</v>
          </cell>
          <cell r="I79">
            <v>25.5</v>
          </cell>
          <cell r="R79">
            <v>45.852204258089202</v>
          </cell>
        </row>
        <row r="80">
          <cell r="A80">
            <v>38626</v>
          </cell>
          <cell r="B80">
            <v>38.83</v>
          </cell>
          <cell r="C80">
            <v>41.78</v>
          </cell>
          <cell r="D80">
            <v>40.76</v>
          </cell>
          <cell r="E80">
            <v>41.23</v>
          </cell>
          <cell r="F80">
            <v>40.39</v>
          </cell>
          <cell r="G80">
            <v>41.33</v>
          </cell>
          <cell r="I80">
            <v>29</v>
          </cell>
          <cell r="R80">
            <v>45.85291308520241</v>
          </cell>
        </row>
        <row r="81">
          <cell r="A81">
            <v>38657</v>
          </cell>
          <cell r="B81">
            <v>37.9</v>
          </cell>
          <cell r="C81">
            <v>38.64</v>
          </cell>
          <cell r="D81">
            <v>37.630000000000003</v>
          </cell>
          <cell r="E81">
            <v>41.7</v>
          </cell>
          <cell r="F81">
            <v>40.119999999999997</v>
          </cell>
          <cell r="G81">
            <v>40.04</v>
          </cell>
          <cell r="I81">
            <v>27.25</v>
          </cell>
          <cell r="R81">
            <v>48.441732849418159</v>
          </cell>
        </row>
        <row r="82">
          <cell r="A82">
            <v>38687</v>
          </cell>
          <cell r="B82">
            <v>37.43</v>
          </cell>
          <cell r="C82">
            <v>39.57</v>
          </cell>
          <cell r="D82">
            <v>38.729999999999997</v>
          </cell>
          <cell r="E82">
            <v>44.5</v>
          </cell>
          <cell r="F82">
            <v>41.32</v>
          </cell>
          <cell r="G82">
            <v>39.39</v>
          </cell>
          <cell r="I82">
            <v>27.75</v>
          </cell>
          <cell r="R82">
            <v>50.593324808056465</v>
          </cell>
        </row>
        <row r="83">
          <cell r="A83">
            <v>38718</v>
          </cell>
          <cell r="B83">
            <v>37.229999999999997</v>
          </cell>
          <cell r="C83">
            <v>43.34</v>
          </cell>
          <cell r="D83">
            <v>42.08</v>
          </cell>
          <cell r="E83">
            <v>44.49</v>
          </cell>
          <cell r="F83">
            <v>41.82</v>
          </cell>
          <cell r="G83">
            <v>39.65</v>
          </cell>
          <cell r="I83">
            <v>21.75</v>
          </cell>
          <cell r="R83">
            <v>46.878958255359045</v>
          </cell>
        </row>
        <row r="84">
          <cell r="A84">
            <v>38749</v>
          </cell>
          <cell r="B84">
            <v>37.229999999999997</v>
          </cell>
          <cell r="C84">
            <v>42.84</v>
          </cell>
          <cell r="D84">
            <v>41.41</v>
          </cell>
          <cell r="E84">
            <v>43.16</v>
          </cell>
          <cell r="F84">
            <v>40.409999999999997</v>
          </cell>
          <cell r="G84">
            <v>39.65</v>
          </cell>
          <cell r="I84">
            <v>23.5</v>
          </cell>
          <cell r="R84">
            <v>45.775321187320039</v>
          </cell>
        </row>
        <row r="85">
          <cell r="A85">
            <v>38777</v>
          </cell>
          <cell r="B85">
            <v>36.76</v>
          </cell>
          <cell r="C85">
            <v>39.119999999999997</v>
          </cell>
          <cell r="D85">
            <v>37.57</v>
          </cell>
          <cell r="E85">
            <v>41.82</v>
          </cell>
          <cell r="F85">
            <v>39.75</v>
          </cell>
          <cell r="G85">
            <v>39.18</v>
          </cell>
          <cell r="I85">
            <v>22.25</v>
          </cell>
          <cell r="R85">
            <v>44.00073557330132</v>
          </cell>
        </row>
        <row r="86">
          <cell r="A86">
            <v>38808</v>
          </cell>
          <cell r="B86">
            <v>36.29</v>
          </cell>
          <cell r="C86">
            <v>38.96</v>
          </cell>
          <cell r="D86">
            <v>35.56</v>
          </cell>
          <cell r="E86">
            <v>39.24</v>
          </cell>
          <cell r="F86">
            <v>38.53</v>
          </cell>
          <cell r="G86">
            <v>38.71</v>
          </cell>
          <cell r="I86">
            <v>27.75</v>
          </cell>
          <cell r="R86">
            <v>41.454487387018723</v>
          </cell>
        </row>
        <row r="87">
          <cell r="A87">
            <v>38838</v>
          </cell>
          <cell r="B87">
            <v>37.229999999999997</v>
          </cell>
          <cell r="C87">
            <v>36.6</v>
          </cell>
          <cell r="D87">
            <v>33.22</v>
          </cell>
          <cell r="E87">
            <v>39.659999999999997</v>
          </cell>
          <cell r="F87">
            <v>39.25</v>
          </cell>
          <cell r="G87">
            <v>39.65</v>
          </cell>
          <cell r="I87">
            <v>27.25</v>
          </cell>
          <cell r="R87">
            <v>41.534145763515099</v>
          </cell>
        </row>
        <row r="88">
          <cell r="A88">
            <v>38869</v>
          </cell>
          <cell r="B88">
            <v>43.81</v>
          </cell>
          <cell r="C88">
            <v>35.42</v>
          </cell>
          <cell r="D88">
            <v>33.89</v>
          </cell>
          <cell r="E88">
            <v>42.99</v>
          </cell>
          <cell r="F88">
            <v>43.48</v>
          </cell>
          <cell r="G88">
            <v>47.77</v>
          </cell>
          <cell r="I88">
            <v>33.25</v>
          </cell>
          <cell r="R88">
            <v>42.04020908318293</v>
          </cell>
        </row>
        <row r="89">
          <cell r="A89">
            <v>38899</v>
          </cell>
          <cell r="B89">
            <v>53.21</v>
          </cell>
          <cell r="C89">
            <v>50.48</v>
          </cell>
          <cell r="D89">
            <v>46.27</v>
          </cell>
          <cell r="E89">
            <v>49.82</v>
          </cell>
          <cell r="F89">
            <v>57.13</v>
          </cell>
          <cell r="G89">
            <v>58.07</v>
          </cell>
          <cell r="I89">
            <v>30.25</v>
          </cell>
          <cell r="R89">
            <v>42.63696130414548</v>
          </cell>
        </row>
        <row r="90">
          <cell r="A90">
            <v>38930</v>
          </cell>
          <cell r="B90">
            <v>60.73</v>
          </cell>
          <cell r="C90">
            <v>55.22</v>
          </cell>
          <cell r="D90">
            <v>51.63</v>
          </cell>
          <cell r="E90">
            <v>55.48</v>
          </cell>
          <cell r="F90">
            <v>62.51</v>
          </cell>
          <cell r="G90">
            <v>66.81</v>
          </cell>
          <cell r="I90">
            <v>39</v>
          </cell>
          <cell r="R90">
            <v>43.145105892517904</v>
          </cell>
        </row>
        <row r="91">
          <cell r="A91">
            <v>38961</v>
          </cell>
          <cell r="B91">
            <v>50.86</v>
          </cell>
          <cell r="C91">
            <v>48.63</v>
          </cell>
          <cell r="D91">
            <v>45.11</v>
          </cell>
          <cell r="E91">
            <v>52.07</v>
          </cell>
          <cell r="F91">
            <v>50.29</v>
          </cell>
          <cell r="G91">
            <v>55.72</v>
          </cell>
          <cell r="I91">
            <v>25.75</v>
          </cell>
          <cell r="R91">
            <v>43.086627128882562</v>
          </cell>
        </row>
        <row r="92">
          <cell r="A92">
            <v>38991</v>
          </cell>
          <cell r="B92">
            <v>39.11</v>
          </cell>
          <cell r="C92">
            <v>42.55</v>
          </cell>
          <cell r="D92">
            <v>41.09</v>
          </cell>
          <cell r="E92">
            <v>41.66</v>
          </cell>
          <cell r="F92">
            <v>40.659999999999997</v>
          </cell>
          <cell r="G92">
            <v>41.68</v>
          </cell>
          <cell r="I92">
            <v>29.25</v>
          </cell>
          <cell r="R92">
            <v>43.105533007811225</v>
          </cell>
        </row>
        <row r="93">
          <cell r="A93">
            <v>39022</v>
          </cell>
          <cell r="B93">
            <v>38.17</v>
          </cell>
          <cell r="C93">
            <v>39.68</v>
          </cell>
          <cell r="D93">
            <v>38.25</v>
          </cell>
          <cell r="E93">
            <v>42.25</v>
          </cell>
          <cell r="F93">
            <v>40.4</v>
          </cell>
          <cell r="G93">
            <v>40.43</v>
          </cell>
          <cell r="I93">
            <v>27.5</v>
          </cell>
          <cell r="R93">
            <v>45.546222512242757</v>
          </cell>
        </row>
        <row r="94">
          <cell r="A94">
            <v>39052</v>
          </cell>
          <cell r="B94">
            <v>37.700000000000003</v>
          </cell>
          <cell r="C94">
            <v>40.53</v>
          </cell>
          <cell r="D94">
            <v>39.26</v>
          </cell>
          <cell r="E94">
            <v>45</v>
          </cell>
          <cell r="F94">
            <v>41.6</v>
          </cell>
          <cell r="G94">
            <v>39.81</v>
          </cell>
          <cell r="I94">
            <v>28</v>
          </cell>
          <cell r="R94">
            <v>47.508879214178599</v>
          </cell>
        </row>
        <row r="95">
          <cell r="A95">
            <v>39083</v>
          </cell>
          <cell r="B95">
            <v>37.49</v>
          </cell>
          <cell r="C95">
            <v>44.03</v>
          </cell>
          <cell r="D95">
            <v>42.32</v>
          </cell>
          <cell r="E95">
            <v>44.82</v>
          </cell>
          <cell r="F95">
            <v>42.1</v>
          </cell>
          <cell r="G95">
            <v>39.94</v>
          </cell>
          <cell r="I95">
            <v>31.1</v>
          </cell>
          <cell r="R95">
            <v>48.348171811570239</v>
          </cell>
        </row>
        <row r="96">
          <cell r="A96">
            <v>39114</v>
          </cell>
          <cell r="B96">
            <v>37.49</v>
          </cell>
          <cell r="C96">
            <v>43.58</v>
          </cell>
          <cell r="D96">
            <v>41.72</v>
          </cell>
          <cell r="E96">
            <v>43.62</v>
          </cell>
          <cell r="F96">
            <v>40.68</v>
          </cell>
          <cell r="G96">
            <v>39.94</v>
          </cell>
          <cell r="I96">
            <v>32.85</v>
          </cell>
          <cell r="R96">
            <v>47.224827486855851</v>
          </cell>
        </row>
        <row r="97">
          <cell r="A97">
            <v>39142</v>
          </cell>
          <cell r="B97">
            <v>37.020000000000003</v>
          </cell>
          <cell r="C97">
            <v>40.18</v>
          </cell>
          <cell r="D97">
            <v>38.22</v>
          </cell>
          <cell r="E97">
            <v>42.41</v>
          </cell>
          <cell r="F97">
            <v>40.01</v>
          </cell>
          <cell r="G97">
            <v>39.47</v>
          </cell>
          <cell r="I97">
            <v>31.6</v>
          </cell>
          <cell r="R97">
            <v>45.430035883691602</v>
          </cell>
        </row>
        <row r="98">
          <cell r="A98">
            <v>39173</v>
          </cell>
          <cell r="B98">
            <v>36.549999999999997</v>
          </cell>
          <cell r="C98">
            <v>40.03</v>
          </cell>
          <cell r="D98">
            <v>36.4</v>
          </cell>
          <cell r="E98">
            <v>40.049999999999997</v>
          </cell>
          <cell r="F98">
            <v>38.79</v>
          </cell>
          <cell r="G98">
            <v>39.01</v>
          </cell>
          <cell r="I98">
            <v>37.1</v>
          </cell>
          <cell r="R98">
            <v>42.795940122580426</v>
          </cell>
        </row>
        <row r="99">
          <cell r="A99">
            <v>39203</v>
          </cell>
          <cell r="B99">
            <v>37.49</v>
          </cell>
          <cell r="C99">
            <v>37.869999999999997</v>
          </cell>
          <cell r="D99">
            <v>34.28</v>
          </cell>
          <cell r="E99">
            <v>40.450000000000003</v>
          </cell>
          <cell r="F99">
            <v>39.51</v>
          </cell>
          <cell r="G99">
            <v>39.94</v>
          </cell>
          <cell r="I99">
            <v>36.6</v>
          </cell>
          <cell r="R99">
            <v>42.860366027842502</v>
          </cell>
        </row>
        <row r="100">
          <cell r="A100">
            <v>39234</v>
          </cell>
          <cell r="B100">
            <v>44.12</v>
          </cell>
          <cell r="C100">
            <v>36.79</v>
          </cell>
          <cell r="D100">
            <v>34.89</v>
          </cell>
          <cell r="E100">
            <v>43.47</v>
          </cell>
          <cell r="F100">
            <v>43.77</v>
          </cell>
          <cell r="G100">
            <v>47.96</v>
          </cell>
          <cell r="I100">
            <v>43.6</v>
          </cell>
          <cell r="R100">
            <v>43.350830358793189</v>
          </cell>
        </row>
        <row r="101">
          <cell r="A101">
            <v>39264</v>
          </cell>
          <cell r="B101">
            <v>53.59</v>
          </cell>
          <cell r="C101">
            <v>50.58</v>
          </cell>
          <cell r="D101">
            <v>46.15</v>
          </cell>
          <cell r="E101">
            <v>49.65</v>
          </cell>
          <cell r="F101">
            <v>57.52</v>
          </cell>
          <cell r="G101">
            <v>58.23</v>
          </cell>
          <cell r="I101">
            <v>50.6</v>
          </cell>
          <cell r="R101">
            <v>43.931637150975654</v>
          </cell>
        </row>
        <row r="102">
          <cell r="A102">
            <v>39295</v>
          </cell>
          <cell r="B102">
            <v>61.16</v>
          </cell>
          <cell r="C102">
            <v>54.93</v>
          </cell>
          <cell r="D102">
            <v>51.02</v>
          </cell>
          <cell r="E102">
            <v>54.78</v>
          </cell>
          <cell r="F102">
            <v>62.93</v>
          </cell>
          <cell r="G102">
            <v>66.900000000000006</v>
          </cell>
          <cell r="I102">
            <v>59.35</v>
          </cell>
          <cell r="R102">
            <v>44.422008049666452</v>
          </cell>
        </row>
        <row r="103">
          <cell r="A103">
            <v>39326</v>
          </cell>
          <cell r="B103">
            <v>51.22</v>
          </cell>
          <cell r="C103">
            <v>48.89</v>
          </cell>
          <cell r="D103">
            <v>45.09</v>
          </cell>
          <cell r="E103">
            <v>51.67</v>
          </cell>
          <cell r="F103">
            <v>50.63</v>
          </cell>
          <cell r="G103">
            <v>55.86</v>
          </cell>
          <cell r="I103">
            <v>42.1</v>
          </cell>
          <cell r="R103">
            <v>44.344227685004491</v>
          </cell>
        </row>
        <row r="104">
          <cell r="A104">
            <v>39356</v>
          </cell>
          <cell r="B104">
            <v>39.39</v>
          </cell>
          <cell r="C104">
            <v>43.32</v>
          </cell>
          <cell r="D104">
            <v>41.44</v>
          </cell>
          <cell r="E104">
            <v>42.07</v>
          </cell>
          <cell r="F104">
            <v>40.93</v>
          </cell>
          <cell r="G104">
            <v>41.97</v>
          </cell>
          <cell r="I104">
            <v>41.6</v>
          </cell>
          <cell r="R104">
            <v>44.343885554862887</v>
          </cell>
        </row>
        <row r="105">
          <cell r="A105">
            <v>39387</v>
          </cell>
          <cell r="B105">
            <v>38.44</v>
          </cell>
          <cell r="C105">
            <v>40.700000000000003</v>
          </cell>
          <cell r="D105">
            <v>38.86</v>
          </cell>
          <cell r="E105">
            <v>42.77</v>
          </cell>
          <cell r="F105">
            <v>40.67</v>
          </cell>
          <cell r="G105">
            <v>40.75</v>
          </cell>
          <cell r="I105">
            <v>39.85</v>
          </cell>
          <cell r="R105">
            <v>46.770794024552409</v>
          </cell>
        </row>
        <row r="106">
          <cell r="A106">
            <v>39417</v>
          </cell>
          <cell r="B106">
            <v>37.97</v>
          </cell>
          <cell r="C106">
            <v>41.48</v>
          </cell>
          <cell r="D106">
            <v>39.78</v>
          </cell>
          <cell r="E106">
            <v>45.47</v>
          </cell>
          <cell r="F106">
            <v>41.88</v>
          </cell>
          <cell r="G106">
            <v>40.14</v>
          </cell>
          <cell r="I106">
            <v>40.35</v>
          </cell>
          <cell r="R106">
            <v>48.732829620488843</v>
          </cell>
        </row>
        <row r="107">
          <cell r="A107">
            <v>39448</v>
          </cell>
          <cell r="B107">
            <v>37.76</v>
          </cell>
          <cell r="C107">
            <v>44.75</v>
          </cell>
          <cell r="D107">
            <v>42.72</v>
          </cell>
          <cell r="E107">
            <v>45.14</v>
          </cell>
          <cell r="F107">
            <v>42.38</v>
          </cell>
          <cell r="G107">
            <v>40.22</v>
          </cell>
          <cell r="I107">
            <v>31.45</v>
          </cell>
          <cell r="R107">
            <v>49.603789900261901</v>
          </cell>
        </row>
        <row r="108">
          <cell r="A108">
            <v>39479</v>
          </cell>
          <cell r="B108">
            <v>37.76</v>
          </cell>
          <cell r="C108">
            <v>44.32</v>
          </cell>
          <cell r="D108">
            <v>42.15</v>
          </cell>
          <cell r="E108">
            <v>44.03</v>
          </cell>
          <cell r="F108">
            <v>40.950000000000003</v>
          </cell>
          <cell r="G108">
            <v>40.22</v>
          </cell>
          <cell r="I108">
            <v>33.200000000000003</v>
          </cell>
          <cell r="R108">
            <v>48.479967556910452</v>
          </cell>
        </row>
        <row r="109">
          <cell r="A109">
            <v>39508</v>
          </cell>
          <cell r="B109">
            <v>37.28</v>
          </cell>
          <cell r="C109">
            <v>41.14</v>
          </cell>
          <cell r="D109">
            <v>38.9</v>
          </cell>
          <cell r="E109">
            <v>42.91</v>
          </cell>
          <cell r="F109">
            <v>40.28</v>
          </cell>
          <cell r="G109">
            <v>39.74</v>
          </cell>
          <cell r="I109">
            <v>31.95</v>
          </cell>
          <cell r="R109">
            <v>46.684813934875571</v>
          </cell>
        </row>
        <row r="110">
          <cell r="A110">
            <v>39539</v>
          </cell>
          <cell r="B110">
            <v>36.799999999999997</v>
          </cell>
          <cell r="C110">
            <v>41</v>
          </cell>
          <cell r="D110">
            <v>37.21</v>
          </cell>
          <cell r="E110">
            <v>40.71</v>
          </cell>
          <cell r="F110">
            <v>39.049999999999997</v>
          </cell>
          <cell r="G110">
            <v>39.270000000000003</v>
          </cell>
          <cell r="I110">
            <v>37.450000000000003</v>
          </cell>
          <cell r="R110">
            <v>43.985892989449013</v>
          </cell>
        </row>
        <row r="111">
          <cell r="A111">
            <v>39569</v>
          </cell>
          <cell r="B111">
            <v>37.76</v>
          </cell>
          <cell r="C111">
            <v>38.979999999999997</v>
          </cell>
          <cell r="D111">
            <v>35.229999999999997</v>
          </cell>
          <cell r="E111">
            <v>41.1</v>
          </cell>
          <cell r="F111">
            <v>39.78</v>
          </cell>
          <cell r="G111">
            <v>40.229999999999997</v>
          </cell>
          <cell r="I111">
            <v>36.950000000000003</v>
          </cell>
          <cell r="R111">
            <v>44.049822632952576</v>
          </cell>
        </row>
        <row r="112">
          <cell r="A112">
            <v>39600</v>
          </cell>
          <cell r="B112">
            <v>44.43</v>
          </cell>
          <cell r="C112">
            <v>37.97</v>
          </cell>
          <cell r="D112">
            <v>35.799999999999997</v>
          </cell>
          <cell r="E112">
            <v>43.89</v>
          </cell>
          <cell r="F112">
            <v>44.06</v>
          </cell>
          <cell r="G112">
            <v>48.17</v>
          </cell>
          <cell r="I112">
            <v>43.95</v>
          </cell>
          <cell r="R112">
            <v>44.539719931754263</v>
          </cell>
        </row>
        <row r="113">
          <cell r="A113">
            <v>39630</v>
          </cell>
          <cell r="B113">
            <v>53.96</v>
          </cell>
          <cell r="C113">
            <v>50.88</v>
          </cell>
          <cell r="D113">
            <v>46.28</v>
          </cell>
          <cell r="E113">
            <v>49.62</v>
          </cell>
          <cell r="F113">
            <v>57.9</v>
          </cell>
          <cell r="G113">
            <v>58.43</v>
          </cell>
          <cell r="I113">
            <v>50.95</v>
          </cell>
          <cell r="R113">
            <v>45.119952247097061</v>
          </cell>
        </row>
        <row r="114">
          <cell r="A114">
            <v>39661</v>
          </cell>
          <cell r="B114">
            <v>61.59</v>
          </cell>
          <cell r="C114">
            <v>54.95</v>
          </cell>
          <cell r="D114">
            <v>50.82</v>
          </cell>
          <cell r="E114">
            <v>54.37</v>
          </cell>
          <cell r="F114">
            <v>63.35</v>
          </cell>
          <cell r="G114">
            <v>67.069999999999993</v>
          </cell>
          <cell r="I114">
            <v>59.7</v>
          </cell>
          <cell r="R114">
            <v>45.609730934720844</v>
          </cell>
        </row>
        <row r="115">
          <cell r="A115">
            <v>39692</v>
          </cell>
          <cell r="B115">
            <v>51.58</v>
          </cell>
          <cell r="C115">
            <v>49.3</v>
          </cell>
          <cell r="D115">
            <v>45.3</v>
          </cell>
          <cell r="E115">
            <v>51.47</v>
          </cell>
          <cell r="F115">
            <v>50.97</v>
          </cell>
          <cell r="G115">
            <v>56.05</v>
          </cell>
          <cell r="I115">
            <v>42.45</v>
          </cell>
          <cell r="R115">
            <v>45.531434738908054</v>
          </cell>
        </row>
        <row r="116">
          <cell r="A116">
            <v>39722</v>
          </cell>
          <cell r="B116">
            <v>39.659999999999997</v>
          </cell>
          <cell r="C116">
            <v>44.09</v>
          </cell>
          <cell r="D116">
            <v>41.9</v>
          </cell>
          <cell r="E116">
            <v>42.46</v>
          </cell>
          <cell r="F116">
            <v>41.21</v>
          </cell>
          <cell r="G116">
            <v>42.24</v>
          </cell>
          <cell r="I116">
            <v>41.95</v>
          </cell>
          <cell r="R116">
            <v>45.530581641686965</v>
          </cell>
        </row>
        <row r="117">
          <cell r="A117">
            <v>39753</v>
          </cell>
          <cell r="B117">
            <v>38.71</v>
          </cell>
          <cell r="C117">
            <v>41.63</v>
          </cell>
          <cell r="D117">
            <v>39.5</v>
          </cell>
          <cell r="E117">
            <v>43.23</v>
          </cell>
          <cell r="F117">
            <v>40.94</v>
          </cell>
          <cell r="G117">
            <v>41.04</v>
          </cell>
          <cell r="I117">
            <v>40.200000000000003</v>
          </cell>
          <cell r="R117">
            <v>47.767099898001739</v>
          </cell>
        </row>
        <row r="118">
          <cell r="A118">
            <v>39783</v>
          </cell>
          <cell r="B118">
            <v>38.24</v>
          </cell>
          <cell r="C118">
            <v>42.36</v>
          </cell>
          <cell r="D118">
            <v>40.35</v>
          </cell>
          <cell r="E118">
            <v>45.9</v>
          </cell>
          <cell r="F118">
            <v>42.16</v>
          </cell>
          <cell r="G118">
            <v>40.44</v>
          </cell>
          <cell r="I118">
            <v>40.700000000000003</v>
          </cell>
          <cell r="R118">
            <v>49.755030375539718</v>
          </cell>
        </row>
        <row r="119">
          <cell r="A119">
            <v>39814</v>
          </cell>
          <cell r="B119">
            <v>38.020000000000003</v>
          </cell>
          <cell r="C119">
            <v>45.45</v>
          </cell>
          <cell r="D119">
            <v>43.12</v>
          </cell>
          <cell r="E119">
            <v>45.51</v>
          </cell>
          <cell r="F119">
            <v>42.67</v>
          </cell>
          <cell r="G119">
            <v>40.49</v>
          </cell>
          <cell r="I119">
            <v>31.95</v>
          </cell>
          <cell r="R119">
            <v>50.686757979673501</v>
          </cell>
        </row>
        <row r="120">
          <cell r="A120">
            <v>39845</v>
          </cell>
          <cell r="B120">
            <v>38.020000000000003</v>
          </cell>
          <cell r="C120">
            <v>45.05</v>
          </cell>
          <cell r="D120">
            <v>42.6</v>
          </cell>
          <cell r="E120">
            <v>44.48</v>
          </cell>
          <cell r="F120">
            <v>41.23</v>
          </cell>
          <cell r="G120">
            <v>40.49</v>
          </cell>
          <cell r="I120">
            <v>33.700000000000003</v>
          </cell>
          <cell r="R120">
            <v>49.589961624165333</v>
          </cell>
        </row>
        <row r="121">
          <cell r="A121">
            <v>39873</v>
          </cell>
          <cell r="B121">
            <v>37.54</v>
          </cell>
          <cell r="C121">
            <v>42.08</v>
          </cell>
          <cell r="D121">
            <v>39.57</v>
          </cell>
          <cell r="E121">
            <v>43.44</v>
          </cell>
          <cell r="F121">
            <v>40.54</v>
          </cell>
          <cell r="G121">
            <v>40.01</v>
          </cell>
          <cell r="I121">
            <v>32.450000000000003</v>
          </cell>
          <cell r="R121">
            <v>47.81707511268727</v>
          </cell>
        </row>
        <row r="122">
          <cell r="A122">
            <v>39904</v>
          </cell>
          <cell r="B122">
            <v>37.06</v>
          </cell>
          <cell r="C122">
            <v>41.96</v>
          </cell>
          <cell r="D122">
            <v>37.99</v>
          </cell>
          <cell r="E122">
            <v>41.38</v>
          </cell>
          <cell r="F122">
            <v>39.31</v>
          </cell>
          <cell r="G122">
            <v>39.53</v>
          </cell>
          <cell r="I122">
            <v>38</v>
          </cell>
          <cell r="R122">
            <v>44.68619152182314</v>
          </cell>
        </row>
        <row r="123">
          <cell r="A123">
            <v>39934</v>
          </cell>
          <cell r="B123">
            <v>38.020000000000003</v>
          </cell>
          <cell r="C123">
            <v>40.07</v>
          </cell>
          <cell r="D123">
            <v>36.15</v>
          </cell>
          <cell r="E123">
            <v>41.76</v>
          </cell>
          <cell r="F123">
            <v>40.04</v>
          </cell>
          <cell r="G123">
            <v>40.49</v>
          </cell>
          <cell r="I123">
            <v>37.5</v>
          </cell>
          <cell r="R123">
            <v>44.776521187679563</v>
          </cell>
        </row>
        <row r="124">
          <cell r="A124">
            <v>39965</v>
          </cell>
          <cell r="B124">
            <v>44.74</v>
          </cell>
          <cell r="C124">
            <v>39.130000000000003</v>
          </cell>
          <cell r="D124">
            <v>36.68</v>
          </cell>
          <cell r="E124">
            <v>44.36</v>
          </cell>
          <cell r="F124">
            <v>44.35</v>
          </cell>
          <cell r="G124">
            <v>48.39</v>
          </cell>
          <cell r="I124">
            <v>44.5</v>
          </cell>
          <cell r="R124">
            <v>45.296018230701186</v>
          </cell>
        </row>
        <row r="125">
          <cell r="A125">
            <v>39995</v>
          </cell>
          <cell r="B125">
            <v>54.34</v>
          </cell>
          <cell r="C125">
            <v>51.21</v>
          </cell>
          <cell r="D125">
            <v>46.44</v>
          </cell>
          <cell r="E125">
            <v>49.67</v>
          </cell>
          <cell r="F125">
            <v>58.28</v>
          </cell>
          <cell r="G125">
            <v>58.64</v>
          </cell>
          <cell r="I125">
            <v>51.5</v>
          </cell>
          <cell r="R125">
            <v>45.906539150818318</v>
          </cell>
        </row>
        <row r="126">
          <cell r="A126">
            <v>40026</v>
          </cell>
          <cell r="B126">
            <v>62.02</v>
          </cell>
          <cell r="C126">
            <v>55.02</v>
          </cell>
          <cell r="D126">
            <v>50.67</v>
          </cell>
          <cell r="E126">
            <v>54.08</v>
          </cell>
          <cell r="F126">
            <v>63.77</v>
          </cell>
          <cell r="G126">
            <v>67.25</v>
          </cell>
          <cell r="I126">
            <v>60.25</v>
          </cell>
          <cell r="R126">
            <v>46.428415972212925</v>
          </cell>
        </row>
        <row r="127">
          <cell r="A127">
            <v>40057</v>
          </cell>
          <cell r="B127">
            <v>51.94</v>
          </cell>
          <cell r="C127">
            <v>49.74</v>
          </cell>
          <cell r="D127">
            <v>45.53</v>
          </cell>
          <cell r="E127">
            <v>51.37</v>
          </cell>
          <cell r="F127">
            <v>51.31</v>
          </cell>
          <cell r="G127">
            <v>56.25</v>
          </cell>
          <cell r="I127">
            <v>42.95</v>
          </cell>
          <cell r="R127">
            <v>46.38018588549896</v>
          </cell>
        </row>
        <row r="128">
          <cell r="A128">
            <v>40087</v>
          </cell>
          <cell r="B128">
            <v>39.94</v>
          </cell>
          <cell r="C128">
            <v>44.87</v>
          </cell>
          <cell r="D128">
            <v>42.37</v>
          </cell>
          <cell r="E128">
            <v>42.88</v>
          </cell>
          <cell r="F128">
            <v>41.48</v>
          </cell>
          <cell r="G128">
            <v>42.51</v>
          </cell>
          <cell r="I128">
            <v>42.5</v>
          </cell>
          <cell r="R128">
            <v>46.409410143353618</v>
          </cell>
        </row>
        <row r="129">
          <cell r="A129">
            <v>40118</v>
          </cell>
          <cell r="B129">
            <v>38.979999999999997</v>
          </cell>
          <cell r="C129">
            <v>42.57</v>
          </cell>
          <cell r="D129">
            <v>40.130000000000003</v>
          </cell>
          <cell r="E129">
            <v>43.73</v>
          </cell>
          <cell r="F129">
            <v>41.22</v>
          </cell>
          <cell r="G129">
            <v>41.32</v>
          </cell>
          <cell r="I129">
            <v>40.75</v>
          </cell>
          <cell r="R129">
            <v>49.14442500207678</v>
          </cell>
        </row>
        <row r="130">
          <cell r="A130">
            <v>40148</v>
          </cell>
          <cell r="B130">
            <v>38.5</v>
          </cell>
          <cell r="C130">
            <v>43.26</v>
          </cell>
          <cell r="D130">
            <v>40.92</v>
          </cell>
          <cell r="E130">
            <v>46.37</v>
          </cell>
          <cell r="F130">
            <v>42.44</v>
          </cell>
          <cell r="G130">
            <v>40.72</v>
          </cell>
          <cell r="I130">
            <v>41.2</v>
          </cell>
          <cell r="R130">
            <v>51.153994301179893</v>
          </cell>
        </row>
        <row r="131">
          <cell r="A131">
            <v>40179</v>
          </cell>
          <cell r="B131">
            <v>38.28</v>
          </cell>
          <cell r="C131">
            <v>46.42</v>
          </cell>
          <cell r="D131">
            <v>43.53</v>
          </cell>
          <cell r="E131">
            <v>45.88</v>
          </cell>
          <cell r="F131">
            <v>42.95</v>
          </cell>
          <cell r="G131">
            <v>40.700000000000003</v>
          </cell>
          <cell r="I131">
            <v>32.450000000000003</v>
          </cell>
          <cell r="R131">
            <v>52.132980032429039</v>
          </cell>
        </row>
        <row r="132">
          <cell r="A132">
            <v>40210</v>
          </cell>
          <cell r="B132">
            <v>38.28</v>
          </cell>
          <cell r="C132">
            <v>46.05</v>
          </cell>
          <cell r="D132">
            <v>43.04</v>
          </cell>
          <cell r="E132">
            <v>44.92</v>
          </cell>
          <cell r="F132">
            <v>41.5</v>
          </cell>
          <cell r="G132">
            <v>40.700000000000003</v>
          </cell>
          <cell r="I132">
            <v>34.200000000000003</v>
          </cell>
          <cell r="R132">
            <v>51.036011670326062</v>
          </cell>
        </row>
        <row r="133">
          <cell r="A133">
            <v>40238</v>
          </cell>
          <cell r="B133">
            <v>37.799999999999997</v>
          </cell>
          <cell r="C133">
            <v>43.25</v>
          </cell>
          <cell r="D133">
            <v>40.22</v>
          </cell>
          <cell r="E133">
            <v>43.97</v>
          </cell>
          <cell r="F133">
            <v>40.799999999999997</v>
          </cell>
          <cell r="G133">
            <v>40.229999999999997</v>
          </cell>
          <cell r="I133">
            <v>32.950000000000003</v>
          </cell>
          <cell r="R133">
            <v>49.256751963608899</v>
          </cell>
        </row>
        <row r="134">
          <cell r="A134">
            <v>40269</v>
          </cell>
          <cell r="B134">
            <v>37.32</v>
          </cell>
          <cell r="C134">
            <v>43.14</v>
          </cell>
          <cell r="D134">
            <v>38.75</v>
          </cell>
          <cell r="E134">
            <v>42.04</v>
          </cell>
          <cell r="F134">
            <v>39.57</v>
          </cell>
          <cell r="G134">
            <v>39.75</v>
          </cell>
          <cell r="I134">
            <v>38.75</v>
          </cell>
          <cell r="R134">
            <v>45.652631668963373</v>
          </cell>
        </row>
        <row r="135">
          <cell r="A135">
            <v>40299</v>
          </cell>
          <cell r="B135">
            <v>38.28</v>
          </cell>
          <cell r="C135">
            <v>41.36</v>
          </cell>
          <cell r="D135">
            <v>37.04</v>
          </cell>
          <cell r="E135">
            <v>42.41</v>
          </cell>
          <cell r="F135">
            <v>40.299999999999997</v>
          </cell>
          <cell r="G135">
            <v>40.71</v>
          </cell>
          <cell r="I135">
            <v>38.25</v>
          </cell>
          <cell r="R135">
            <v>45.750332194606372</v>
          </cell>
        </row>
        <row r="136">
          <cell r="A136">
            <v>40330</v>
          </cell>
          <cell r="B136">
            <v>45.05</v>
          </cell>
          <cell r="C136">
            <v>40.479999999999997</v>
          </cell>
          <cell r="D136">
            <v>37.53</v>
          </cell>
          <cell r="E136">
            <v>44.81</v>
          </cell>
          <cell r="F136">
            <v>44.65</v>
          </cell>
          <cell r="G136">
            <v>48.55</v>
          </cell>
          <cell r="I136">
            <v>45.25</v>
          </cell>
          <cell r="R136">
            <v>46.280907126705586</v>
          </cell>
        </row>
        <row r="137">
          <cell r="A137">
            <v>40360</v>
          </cell>
          <cell r="B137">
            <v>54.72</v>
          </cell>
          <cell r="C137">
            <v>51.84</v>
          </cell>
          <cell r="D137">
            <v>46.62</v>
          </cell>
          <cell r="E137">
            <v>49.74</v>
          </cell>
          <cell r="F137">
            <v>58.66</v>
          </cell>
          <cell r="G137">
            <v>58.81</v>
          </cell>
          <cell r="I137">
            <v>52.25</v>
          </cell>
          <cell r="R137">
            <v>46.90317973079015</v>
          </cell>
        </row>
        <row r="138">
          <cell r="A138">
            <v>40391</v>
          </cell>
          <cell r="B138">
            <v>62.45</v>
          </cell>
          <cell r="C138">
            <v>55.42</v>
          </cell>
          <cell r="D138">
            <v>50.56</v>
          </cell>
          <cell r="E138">
            <v>53.82</v>
          </cell>
          <cell r="F138">
            <v>64.2</v>
          </cell>
          <cell r="G138">
            <v>67.39</v>
          </cell>
          <cell r="I138">
            <v>61</v>
          </cell>
          <cell r="R138">
            <v>47.4364781733481</v>
          </cell>
        </row>
        <row r="139">
          <cell r="A139">
            <v>40422</v>
          </cell>
          <cell r="B139">
            <v>52.3</v>
          </cell>
          <cell r="C139">
            <v>50.46</v>
          </cell>
          <cell r="D139">
            <v>45.77</v>
          </cell>
          <cell r="E139">
            <v>51.29</v>
          </cell>
          <cell r="F139">
            <v>51.65</v>
          </cell>
          <cell r="G139">
            <v>56.4</v>
          </cell>
          <cell r="I139">
            <v>43.45</v>
          </cell>
          <cell r="R139">
            <v>47.394998438979123</v>
          </cell>
        </row>
        <row r="140">
          <cell r="A140">
            <v>40452</v>
          </cell>
          <cell r="B140">
            <v>40.22</v>
          </cell>
          <cell r="C140">
            <v>45.88</v>
          </cell>
          <cell r="D140">
            <v>42.83</v>
          </cell>
          <cell r="E140">
            <v>43.3</v>
          </cell>
          <cell r="F140">
            <v>41.75</v>
          </cell>
          <cell r="G140">
            <v>42.74</v>
          </cell>
          <cell r="I140">
            <v>43.25</v>
          </cell>
          <cell r="R140">
            <v>47.431402562495116</v>
          </cell>
        </row>
        <row r="141">
          <cell r="A141">
            <v>40483</v>
          </cell>
          <cell r="B141">
            <v>39.25</v>
          </cell>
          <cell r="C141">
            <v>43.72</v>
          </cell>
          <cell r="D141">
            <v>40.75</v>
          </cell>
          <cell r="E141">
            <v>44.21</v>
          </cell>
          <cell r="F141">
            <v>41.49</v>
          </cell>
          <cell r="G141">
            <v>41.56</v>
          </cell>
          <cell r="I141">
            <v>41.5</v>
          </cell>
          <cell r="R141">
            <v>49.804077674703798</v>
          </cell>
        </row>
        <row r="142">
          <cell r="A142">
            <v>40513</v>
          </cell>
          <cell r="B142">
            <v>38.770000000000003</v>
          </cell>
          <cell r="C142">
            <v>44.37</v>
          </cell>
          <cell r="D142">
            <v>41.49</v>
          </cell>
          <cell r="E142">
            <v>46.83</v>
          </cell>
          <cell r="F142">
            <v>42.72</v>
          </cell>
          <cell r="G142">
            <v>40.97</v>
          </cell>
          <cell r="I142">
            <v>41.7</v>
          </cell>
          <cell r="R142">
            <v>51.838530929884982</v>
          </cell>
        </row>
        <row r="143">
          <cell r="A143">
            <v>40544</v>
          </cell>
          <cell r="B143">
            <v>38.549999999999997</v>
          </cell>
          <cell r="C143">
            <v>47.39</v>
          </cell>
          <cell r="D143">
            <v>43.94</v>
          </cell>
          <cell r="E143">
            <v>46.25</v>
          </cell>
          <cell r="F143">
            <v>43.23</v>
          </cell>
          <cell r="G143">
            <v>40.92</v>
          </cell>
          <cell r="I143">
            <v>32.950000000000003</v>
          </cell>
          <cell r="R143">
            <v>42.813114407899363</v>
          </cell>
        </row>
        <row r="144">
          <cell r="A144">
            <v>40575</v>
          </cell>
          <cell r="B144">
            <v>38.549999999999997</v>
          </cell>
          <cell r="C144">
            <v>47.04</v>
          </cell>
          <cell r="D144">
            <v>43.49</v>
          </cell>
          <cell r="E144">
            <v>45.36</v>
          </cell>
          <cell r="F144">
            <v>41.77</v>
          </cell>
          <cell r="G144">
            <v>40.92</v>
          </cell>
          <cell r="I144">
            <v>34.700000000000003</v>
          </cell>
          <cell r="R144">
            <v>41.886693588691138</v>
          </cell>
        </row>
        <row r="145">
          <cell r="A145">
            <v>40603</v>
          </cell>
          <cell r="B145">
            <v>38.06</v>
          </cell>
          <cell r="C145">
            <v>44.42</v>
          </cell>
          <cell r="D145">
            <v>40.869999999999997</v>
          </cell>
          <cell r="E145">
            <v>44.48</v>
          </cell>
          <cell r="F145">
            <v>41.06</v>
          </cell>
          <cell r="G145">
            <v>40.44</v>
          </cell>
          <cell r="I145">
            <v>33.450000000000003</v>
          </cell>
          <cell r="R145">
            <v>40.389205959307333</v>
          </cell>
        </row>
        <row r="146">
          <cell r="A146">
            <v>40634</v>
          </cell>
          <cell r="B146">
            <v>37.57</v>
          </cell>
          <cell r="C146">
            <v>44.31</v>
          </cell>
          <cell r="D146">
            <v>39.5</v>
          </cell>
          <cell r="E146">
            <v>42.67</v>
          </cell>
          <cell r="F146">
            <v>39.83</v>
          </cell>
          <cell r="G146">
            <v>39.950000000000003</v>
          </cell>
          <cell r="I146">
            <v>39.25</v>
          </cell>
          <cell r="R146">
            <v>37.744671514487742</v>
          </cell>
        </row>
        <row r="147">
          <cell r="A147">
            <v>40664</v>
          </cell>
          <cell r="B147">
            <v>38.549999999999997</v>
          </cell>
          <cell r="C147">
            <v>42.64</v>
          </cell>
          <cell r="D147">
            <v>37.909999999999997</v>
          </cell>
          <cell r="E147">
            <v>43.03</v>
          </cell>
          <cell r="F147">
            <v>40.56</v>
          </cell>
          <cell r="G147">
            <v>40.93</v>
          </cell>
          <cell r="I147">
            <v>38.75</v>
          </cell>
          <cell r="R147">
            <v>37.820969436723942</v>
          </cell>
        </row>
        <row r="148">
          <cell r="A148">
            <v>40695</v>
          </cell>
          <cell r="B148">
            <v>45.36</v>
          </cell>
          <cell r="C148">
            <v>41.81</v>
          </cell>
          <cell r="D148">
            <v>38.369999999999997</v>
          </cell>
          <cell r="E148">
            <v>45.26</v>
          </cell>
          <cell r="F148">
            <v>44.94</v>
          </cell>
          <cell r="G148">
            <v>48.72</v>
          </cell>
          <cell r="I148">
            <v>45.75</v>
          </cell>
          <cell r="R148">
            <v>38.259768192532505</v>
          </cell>
        </row>
        <row r="149">
          <cell r="A149">
            <v>40725</v>
          </cell>
          <cell r="B149">
            <v>55.09</v>
          </cell>
          <cell r="C149">
            <v>52.49</v>
          </cell>
          <cell r="D149">
            <v>46.83</v>
          </cell>
          <cell r="E149">
            <v>49.83</v>
          </cell>
          <cell r="F149">
            <v>59.05</v>
          </cell>
          <cell r="G149">
            <v>58.98</v>
          </cell>
          <cell r="I149">
            <v>52.75</v>
          </cell>
          <cell r="R149">
            <v>38.775451243554876</v>
          </cell>
        </row>
        <row r="150">
          <cell r="A150">
            <v>40756</v>
          </cell>
          <cell r="B150">
            <v>62.88</v>
          </cell>
          <cell r="C150">
            <v>55.86</v>
          </cell>
          <cell r="D150">
            <v>50.49</v>
          </cell>
          <cell r="E150">
            <v>53.62</v>
          </cell>
          <cell r="F150">
            <v>64.62</v>
          </cell>
          <cell r="G150">
            <v>67.55</v>
          </cell>
          <cell r="I150">
            <v>61.5</v>
          </cell>
          <cell r="R150">
            <v>39.216260104720519</v>
          </cell>
        </row>
        <row r="151">
          <cell r="A151">
            <v>40787</v>
          </cell>
          <cell r="B151">
            <v>52.66</v>
          </cell>
          <cell r="C151">
            <v>51.2</v>
          </cell>
          <cell r="D151">
            <v>46.04</v>
          </cell>
          <cell r="E151">
            <v>51.25</v>
          </cell>
          <cell r="F151">
            <v>51.99</v>
          </cell>
          <cell r="G151">
            <v>56.56</v>
          </cell>
          <cell r="I151">
            <v>43.95</v>
          </cell>
          <cell r="R151">
            <v>39.175522044077219</v>
          </cell>
        </row>
        <row r="152">
          <cell r="A152">
            <v>40817</v>
          </cell>
          <cell r="B152">
            <v>40.5</v>
          </cell>
          <cell r="C152">
            <v>46.89</v>
          </cell>
          <cell r="D152">
            <v>43.3</v>
          </cell>
          <cell r="E152">
            <v>43.72</v>
          </cell>
          <cell r="F152">
            <v>42.02</v>
          </cell>
          <cell r="G152">
            <v>42.96</v>
          </cell>
          <cell r="I152">
            <v>43.75</v>
          </cell>
          <cell r="R152">
            <v>39.200206627287677</v>
          </cell>
        </row>
        <row r="153">
          <cell r="A153">
            <v>40848</v>
          </cell>
          <cell r="B153">
            <v>39.520000000000003</v>
          </cell>
          <cell r="C153">
            <v>44.86</v>
          </cell>
          <cell r="D153">
            <v>41.36</v>
          </cell>
          <cell r="E153">
            <v>44.69</v>
          </cell>
          <cell r="F153">
            <v>41.77</v>
          </cell>
          <cell r="G153">
            <v>41.79</v>
          </cell>
          <cell r="I153">
            <v>42</v>
          </cell>
          <cell r="R153">
            <v>41.510366296619395</v>
          </cell>
        </row>
        <row r="154">
          <cell r="A154">
            <v>40878</v>
          </cell>
          <cell r="B154">
            <v>39.04</v>
          </cell>
          <cell r="C154">
            <v>45.47</v>
          </cell>
          <cell r="D154">
            <v>42.05</v>
          </cell>
          <cell r="E154">
            <v>47.28</v>
          </cell>
          <cell r="F154">
            <v>43</v>
          </cell>
          <cell r="G154">
            <v>41.2</v>
          </cell>
          <cell r="I154">
            <v>42.2</v>
          </cell>
          <cell r="R154">
            <v>43.207770584098306</v>
          </cell>
        </row>
        <row r="155">
          <cell r="A155">
            <v>40909</v>
          </cell>
          <cell r="B155">
            <v>38.81</v>
          </cell>
          <cell r="C155">
            <v>48.36</v>
          </cell>
          <cell r="D155">
            <v>44.37</v>
          </cell>
          <cell r="E155">
            <v>46.62</v>
          </cell>
          <cell r="F155">
            <v>43.51</v>
          </cell>
          <cell r="G155">
            <v>41.13</v>
          </cell>
          <cell r="I155">
            <v>33.200000000000003</v>
          </cell>
          <cell r="R155">
            <v>42.813114407899363</v>
          </cell>
        </row>
        <row r="156">
          <cell r="A156">
            <v>40940</v>
          </cell>
          <cell r="B156">
            <v>38.81</v>
          </cell>
          <cell r="C156">
            <v>48.04</v>
          </cell>
          <cell r="D156">
            <v>43.95</v>
          </cell>
          <cell r="E156">
            <v>45.8</v>
          </cell>
          <cell r="F156">
            <v>42.04</v>
          </cell>
          <cell r="G156">
            <v>41.13</v>
          </cell>
          <cell r="I156">
            <v>34.950000000000003</v>
          </cell>
          <cell r="R156">
            <v>41.886693588691138</v>
          </cell>
        </row>
      </sheetData>
      <sheetData sheetId="15">
        <row r="6">
          <cell r="R6" t="str">
            <v>ALBERTA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37193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27.1875</v>
          </cell>
          <cell r="R10">
            <v>58</v>
          </cell>
        </row>
        <row r="11">
          <cell r="A11">
            <v>37194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37195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37196</v>
          </cell>
          <cell r="B13">
            <v>28</v>
          </cell>
          <cell r="C13">
            <v>29.75</v>
          </cell>
          <cell r="D13">
            <v>29</v>
          </cell>
          <cell r="E13">
            <v>30</v>
          </cell>
          <cell r="F13">
            <v>29</v>
          </cell>
          <cell r="G13">
            <v>29</v>
          </cell>
          <cell r="I13">
            <v>24.9</v>
          </cell>
          <cell r="R13">
            <v>52.999996185302734</v>
          </cell>
        </row>
        <row r="14">
          <cell r="A14">
            <v>37197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37200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20.174999237060501</v>
          </cell>
          <cell r="R15">
            <v>52.999996185302734</v>
          </cell>
        </row>
        <row r="16">
          <cell r="A16">
            <v>37201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20.174999237060501</v>
          </cell>
          <cell r="R16">
            <v>52.999996185302734</v>
          </cell>
        </row>
        <row r="17">
          <cell r="A17">
            <v>37202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37203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37204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37207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37208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37209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20.174999237060501</v>
          </cell>
          <cell r="R22">
            <v>52.999996185302734</v>
          </cell>
        </row>
        <row r="23">
          <cell r="A23">
            <v>37210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37211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37214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37215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37216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37218</v>
          </cell>
          <cell r="B28">
            <v>28</v>
          </cell>
          <cell r="C28">
            <v>24.5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20.174999237060501</v>
          </cell>
          <cell r="R28">
            <v>52.999994354248045</v>
          </cell>
        </row>
        <row r="29">
          <cell r="A29">
            <v>37225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26</v>
          </cell>
          <cell r="R29">
            <v>52.999996185302734</v>
          </cell>
        </row>
        <row r="30">
          <cell r="A30">
            <v>37226</v>
          </cell>
          <cell r="B30">
            <v>33</v>
          </cell>
          <cell r="C30">
            <v>38</v>
          </cell>
          <cell r="D30">
            <v>37.75</v>
          </cell>
          <cell r="E30">
            <v>38</v>
          </cell>
          <cell r="F30">
            <v>34.75</v>
          </cell>
          <cell r="G30">
            <v>35</v>
          </cell>
          <cell r="I30">
            <v>34.75</v>
          </cell>
          <cell r="R30">
            <v>60.299999237060547</v>
          </cell>
        </row>
        <row r="31">
          <cell r="A31">
            <v>37257</v>
          </cell>
          <cell r="B31">
            <v>33.25</v>
          </cell>
          <cell r="C31">
            <v>37.75</v>
          </cell>
          <cell r="D31">
            <v>37.75</v>
          </cell>
          <cell r="E31">
            <v>37.5</v>
          </cell>
          <cell r="F31">
            <v>35</v>
          </cell>
          <cell r="G31">
            <v>34.75</v>
          </cell>
          <cell r="I31">
            <v>35</v>
          </cell>
          <cell r="R31">
            <v>62.61851348876953</v>
          </cell>
        </row>
        <row r="32">
          <cell r="A32">
            <v>37288</v>
          </cell>
          <cell r="B32">
            <v>32.75</v>
          </cell>
          <cell r="C32">
            <v>35.65</v>
          </cell>
          <cell r="D32">
            <v>35.75</v>
          </cell>
          <cell r="E32">
            <v>36.25</v>
          </cell>
          <cell r="F32">
            <v>34.25</v>
          </cell>
          <cell r="G32">
            <v>34</v>
          </cell>
          <cell r="I32">
            <v>34.25</v>
          </cell>
          <cell r="R32">
            <v>62.334738159179686</v>
          </cell>
        </row>
        <row r="33">
          <cell r="A33">
            <v>37316</v>
          </cell>
          <cell r="B33">
            <v>32</v>
          </cell>
          <cell r="C33">
            <v>32.75</v>
          </cell>
          <cell r="D33">
            <v>32.75</v>
          </cell>
          <cell r="E33">
            <v>35</v>
          </cell>
          <cell r="F33">
            <v>33.5</v>
          </cell>
          <cell r="G33">
            <v>33.25</v>
          </cell>
          <cell r="I33">
            <v>33.5</v>
          </cell>
          <cell r="R33">
            <v>60.879052581787107</v>
          </cell>
        </row>
        <row r="34">
          <cell r="A34">
            <v>37347</v>
          </cell>
          <cell r="B34">
            <v>30.5</v>
          </cell>
          <cell r="C34">
            <v>32.5</v>
          </cell>
          <cell r="D34">
            <v>30.5</v>
          </cell>
          <cell r="E34">
            <v>32.75</v>
          </cell>
          <cell r="F34">
            <v>32.25</v>
          </cell>
          <cell r="G34">
            <v>32.5</v>
          </cell>
          <cell r="I34">
            <v>32.25</v>
          </cell>
          <cell r="R34">
            <v>56.414271850585941</v>
          </cell>
        </row>
        <row r="35">
          <cell r="A35">
            <v>37377</v>
          </cell>
          <cell r="B35">
            <v>35.5</v>
          </cell>
          <cell r="C35">
            <v>31</v>
          </cell>
          <cell r="D35">
            <v>28.5</v>
          </cell>
          <cell r="E35">
            <v>32.5</v>
          </cell>
          <cell r="F35">
            <v>33.75</v>
          </cell>
          <cell r="G35">
            <v>38.5</v>
          </cell>
          <cell r="I35">
            <v>32.5</v>
          </cell>
          <cell r="R35">
            <v>57.119290008544922</v>
          </cell>
        </row>
        <row r="36">
          <cell r="A36">
            <v>37408</v>
          </cell>
          <cell r="B36">
            <v>43.5</v>
          </cell>
          <cell r="C36">
            <v>32</v>
          </cell>
          <cell r="D36">
            <v>29.5</v>
          </cell>
          <cell r="E36">
            <v>39</v>
          </cell>
          <cell r="F36">
            <v>39.75</v>
          </cell>
          <cell r="G36">
            <v>48.5</v>
          </cell>
          <cell r="I36">
            <v>39</v>
          </cell>
          <cell r="R36">
            <v>58.246156146929756</v>
          </cell>
        </row>
        <row r="37">
          <cell r="A37">
            <v>37438</v>
          </cell>
          <cell r="B37">
            <v>52</v>
          </cell>
          <cell r="C37">
            <v>45.5</v>
          </cell>
          <cell r="D37">
            <v>42.5</v>
          </cell>
          <cell r="E37">
            <v>48</v>
          </cell>
          <cell r="F37">
            <v>49</v>
          </cell>
          <cell r="G37">
            <v>59</v>
          </cell>
          <cell r="I37">
            <v>48</v>
          </cell>
          <cell r="R37">
            <v>49.288113962351147</v>
          </cell>
        </row>
        <row r="38">
          <cell r="A38">
            <v>37469</v>
          </cell>
          <cell r="B38">
            <v>61</v>
          </cell>
          <cell r="C38">
            <v>52</v>
          </cell>
          <cell r="D38">
            <v>49.5</v>
          </cell>
          <cell r="E38">
            <v>54.25</v>
          </cell>
          <cell r="F38">
            <v>54.75</v>
          </cell>
          <cell r="G38">
            <v>71</v>
          </cell>
          <cell r="I38">
            <v>54.25</v>
          </cell>
          <cell r="R38">
            <v>50.073134570462017</v>
          </cell>
        </row>
        <row r="39">
          <cell r="A39">
            <v>37500</v>
          </cell>
          <cell r="B39">
            <v>50</v>
          </cell>
          <cell r="C39">
            <v>45.5</v>
          </cell>
          <cell r="D39">
            <v>42</v>
          </cell>
          <cell r="E39">
            <v>47</v>
          </cell>
          <cell r="F39">
            <v>46.25</v>
          </cell>
          <cell r="G39">
            <v>57</v>
          </cell>
          <cell r="I39">
            <v>46.25</v>
          </cell>
          <cell r="R39">
            <v>50.073562693388951</v>
          </cell>
        </row>
        <row r="40">
          <cell r="A40">
            <v>37530</v>
          </cell>
          <cell r="B40">
            <v>37</v>
          </cell>
          <cell r="C40">
            <v>38.75</v>
          </cell>
          <cell r="D40">
            <v>38.75</v>
          </cell>
          <cell r="E40">
            <v>39.5</v>
          </cell>
          <cell r="F40">
            <v>38.5</v>
          </cell>
          <cell r="G40">
            <v>39.5</v>
          </cell>
          <cell r="I40">
            <v>38.5</v>
          </cell>
          <cell r="R40">
            <v>54.683702850844369</v>
          </cell>
        </row>
        <row r="41">
          <cell r="A41">
            <v>37561</v>
          </cell>
          <cell r="B41">
            <v>35</v>
          </cell>
          <cell r="C41">
            <v>35.5</v>
          </cell>
          <cell r="D41">
            <v>35.5</v>
          </cell>
          <cell r="E41">
            <v>38.5</v>
          </cell>
          <cell r="F41">
            <v>37.5</v>
          </cell>
          <cell r="G41">
            <v>37</v>
          </cell>
          <cell r="I41">
            <v>37.5</v>
          </cell>
          <cell r="R41">
            <v>59.918811377421662</v>
          </cell>
        </row>
        <row r="42">
          <cell r="A42">
            <v>37591</v>
          </cell>
          <cell r="B42">
            <v>36</v>
          </cell>
          <cell r="C42">
            <v>37</v>
          </cell>
          <cell r="D42">
            <v>37</v>
          </cell>
          <cell r="E42">
            <v>40.5</v>
          </cell>
          <cell r="F42">
            <v>39.5</v>
          </cell>
          <cell r="G42">
            <v>38</v>
          </cell>
          <cell r="I42">
            <v>39.5</v>
          </cell>
          <cell r="R42">
            <v>64.145190555189927</v>
          </cell>
        </row>
        <row r="43">
          <cell r="A43">
            <v>37622</v>
          </cell>
          <cell r="B43">
            <v>36</v>
          </cell>
          <cell r="C43">
            <v>42</v>
          </cell>
          <cell r="D43">
            <v>41.75</v>
          </cell>
          <cell r="E43">
            <v>43.25</v>
          </cell>
          <cell r="F43">
            <v>40.75</v>
          </cell>
          <cell r="G43">
            <v>38</v>
          </cell>
          <cell r="I43">
            <v>30.75</v>
          </cell>
          <cell r="R43">
            <v>51.847440935974355</v>
          </cell>
        </row>
        <row r="44">
          <cell r="A44">
            <v>37653</v>
          </cell>
          <cell r="B44">
            <v>36</v>
          </cell>
          <cell r="C44">
            <v>41.25</v>
          </cell>
          <cell r="D44">
            <v>40.75</v>
          </cell>
          <cell r="E44">
            <v>41.25</v>
          </cell>
          <cell r="F44">
            <v>39.25</v>
          </cell>
          <cell r="G44">
            <v>38</v>
          </cell>
          <cell r="I44">
            <v>29.25</v>
          </cell>
          <cell r="R44">
            <v>50.562481183977454</v>
          </cell>
        </row>
        <row r="45">
          <cell r="A45">
            <v>37681</v>
          </cell>
          <cell r="B45">
            <v>35.5</v>
          </cell>
          <cell r="C45">
            <v>35.75</v>
          </cell>
          <cell r="D45">
            <v>35</v>
          </cell>
          <cell r="E45">
            <v>39.25</v>
          </cell>
          <cell r="F45">
            <v>38.5</v>
          </cell>
          <cell r="G45">
            <v>37.5</v>
          </cell>
          <cell r="I45">
            <v>28.5</v>
          </cell>
          <cell r="R45">
            <v>49.073424587239579</v>
          </cell>
        </row>
        <row r="46">
          <cell r="A46">
            <v>37712</v>
          </cell>
          <cell r="B46">
            <v>35</v>
          </cell>
          <cell r="C46">
            <v>35.5</v>
          </cell>
          <cell r="D46">
            <v>32</v>
          </cell>
          <cell r="E46">
            <v>35.5</v>
          </cell>
          <cell r="F46">
            <v>37.25</v>
          </cell>
          <cell r="G46">
            <v>37</v>
          </cell>
          <cell r="I46">
            <v>25.5</v>
          </cell>
          <cell r="R46">
            <v>46.644136380129027</v>
          </cell>
        </row>
        <row r="47">
          <cell r="A47">
            <v>37742</v>
          </cell>
          <cell r="B47">
            <v>36</v>
          </cell>
          <cell r="C47">
            <v>32</v>
          </cell>
          <cell r="D47">
            <v>28.5</v>
          </cell>
          <cell r="E47">
            <v>36</v>
          </cell>
          <cell r="F47">
            <v>38</v>
          </cell>
          <cell r="G47">
            <v>38</v>
          </cell>
          <cell r="I47">
            <v>26</v>
          </cell>
          <cell r="R47">
            <v>46.64297999388706</v>
          </cell>
        </row>
        <row r="48">
          <cell r="A48">
            <v>37773</v>
          </cell>
          <cell r="B48">
            <v>43</v>
          </cell>
          <cell r="C48">
            <v>30.25</v>
          </cell>
          <cell r="D48">
            <v>29.5</v>
          </cell>
          <cell r="E48">
            <v>41</v>
          </cell>
          <cell r="F48">
            <v>42.5</v>
          </cell>
          <cell r="G48">
            <v>47.5</v>
          </cell>
          <cell r="I48">
            <v>31</v>
          </cell>
          <cell r="R48">
            <v>46.985866777241341</v>
          </cell>
        </row>
        <row r="49">
          <cell r="A49">
            <v>37803</v>
          </cell>
          <cell r="B49">
            <v>53</v>
          </cell>
          <cell r="C49">
            <v>52.5</v>
          </cell>
          <cell r="D49">
            <v>48</v>
          </cell>
          <cell r="E49">
            <v>51.25</v>
          </cell>
          <cell r="F49">
            <v>57</v>
          </cell>
          <cell r="G49">
            <v>59</v>
          </cell>
          <cell r="I49">
            <v>41.25</v>
          </cell>
          <cell r="R49">
            <v>47.375225393398246</v>
          </cell>
        </row>
        <row r="50">
          <cell r="A50">
            <v>37834</v>
          </cell>
          <cell r="B50">
            <v>61</v>
          </cell>
          <cell r="C50">
            <v>59.5</v>
          </cell>
          <cell r="D50">
            <v>56</v>
          </cell>
          <cell r="E50">
            <v>59.75</v>
          </cell>
          <cell r="F50">
            <v>62.75</v>
          </cell>
          <cell r="G50">
            <v>69</v>
          </cell>
          <cell r="I50">
            <v>49.75</v>
          </cell>
          <cell r="R50">
            <v>47.873490400110754</v>
          </cell>
        </row>
        <row r="51">
          <cell r="A51">
            <v>37865</v>
          </cell>
          <cell r="B51">
            <v>50.5</v>
          </cell>
          <cell r="C51">
            <v>49.75</v>
          </cell>
          <cell r="D51">
            <v>46.25</v>
          </cell>
          <cell r="E51">
            <v>54.75</v>
          </cell>
          <cell r="F51">
            <v>49.75</v>
          </cell>
          <cell r="G51">
            <v>56.5</v>
          </cell>
          <cell r="I51">
            <v>39.75</v>
          </cell>
          <cell r="R51">
            <v>47.870077905534082</v>
          </cell>
        </row>
        <row r="52">
          <cell r="A52">
            <v>37895</v>
          </cell>
          <cell r="B52">
            <v>38</v>
          </cell>
          <cell r="C52">
            <v>40.75</v>
          </cell>
          <cell r="D52">
            <v>40.25</v>
          </cell>
          <cell r="E52">
            <v>40</v>
          </cell>
          <cell r="F52">
            <v>39.5</v>
          </cell>
          <cell r="G52">
            <v>40.25</v>
          </cell>
          <cell r="I52">
            <v>29.5</v>
          </cell>
          <cell r="R52">
            <v>48.102055932174821</v>
          </cell>
        </row>
        <row r="53">
          <cell r="A53">
            <v>37926</v>
          </cell>
          <cell r="B53">
            <v>37</v>
          </cell>
          <cell r="C53">
            <v>36.5</v>
          </cell>
          <cell r="D53">
            <v>36</v>
          </cell>
          <cell r="E53">
            <v>40</v>
          </cell>
          <cell r="F53">
            <v>39.25</v>
          </cell>
          <cell r="G53">
            <v>38.75</v>
          </cell>
          <cell r="I53">
            <v>29.25</v>
          </cell>
          <cell r="R53">
            <v>51.040969498735684</v>
          </cell>
        </row>
        <row r="54">
          <cell r="A54">
            <v>37956</v>
          </cell>
          <cell r="B54">
            <v>36.5</v>
          </cell>
          <cell r="C54">
            <v>37.75</v>
          </cell>
          <cell r="D54">
            <v>37.5</v>
          </cell>
          <cell r="E54">
            <v>43</v>
          </cell>
          <cell r="F54">
            <v>40.5</v>
          </cell>
          <cell r="G54">
            <v>38</v>
          </cell>
          <cell r="I54">
            <v>30.5</v>
          </cell>
          <cell r="R54">
            <v>53.330795319627889</v>
          </cell>
        </row>
        <row r="55">
          <cell r="A55">
            <v>37987</v>
          </cell>
          <cell r="B55">
            <v>36.700000000000003</v>
          </cell>
          <cell r="C55">
            <v>42.27</v>
          </cell>
          <cell r="D55">
            <v>41.81</v>
          </cell>
          <cell r="E55">
            <v>43.73</v>
          </cell>
          <cell r="F55">
            <v>41.25</v>
          </cell>
          <cell r="G55">
            <v>38.9</v>
          </cell>
          <cell r="I55">
            <v>21.5</v>
          </cell>
          <cell r="R55">
            <v>50.091113189690851</v>
          </cell>
        </row>
        <row r="56">
          <cell r="A56">
            <v>38018</v>
          </cell>
          <cell r="B56">
            <v>36.700000000000003</v>
          </cell>
          <cell r="C56">
            <v>41.63</v>
          </cell>
          <cell r="D56">
            <v>40.950000000000003</v>
          </cell>
          <cell r="E56">
            <v>42.02</v>
          </cell>
          <cell r="F56">
            <v>39.86</v>
          </cell>
          <cell r="G56">
            <v>38.9</v>
          </cell>
          <cell r="I56">
            <v>23.25</v>
          </cell>
          <cell r="R56">
            <v>48.815130240381869</v>
          </cell>
        </row>
        <row r="57">
          <cell r="A57">
            <v>38047</v>
          </cell>
          <cell r="B57">
            <v>36.24</v>
          </cell>
          <cell r="C57">
            <v>36.909999999999997</v>
          </cell>
          <cell r="D57">
            <v>36.01</v>
          </cell>
          <cell r="E57">
            <v>40.299999999999997</v>
          </cell>
          <cell r="F57">
            <v>39.229999999999997</v>
          </cell>
          <cell r="G57">
            <v>38.44</v>
          </cell>
          <cell r="I57">
            <v>22</v>
          </cell>
          <cell r="R57">
            <v>46.784398831581441</v>
          </cell>
        </row>
        <row r="58">
          <cell r="A58">
            <v>38078</v>
          </cell>
          <cell r="B58">
            <v>35.78</v>
          </cell>
          <cell r="C58">
            <v>36.700000000000003</v>
          </cell>
          <cell r="D58">
            <v>33.43</v>
          </cell>
          <cell r="E58">
            <v>37.049999999999997</v>
          </cell>
          <cell r="F58">
            <v>38.01</v>
          </cell>
          <cell r="G58">
            <v>37.979999999999997</v>
          </cell>
          <cell r="I58">
            <v>28.5</v>
          </cell>
          <cell r="R58">
            <v>44.175869990925555</v>
          </cell>
        </row>
        <row r="59">
          <cell r="A59">
            <v>38108</v>
          </cell>
          <cell r="B59">
            <v>36.700000000000003</v>
          </cell>
          <cell r="C59">
            <v>33.69</v>
          </cell>
          <cell r="D59">
            <v>30.43</v>
          </cell>
          <cell r="E59">
            <v>37.51</v>
          </cell>
          <cell r="F59">
            <v>38.729999999999997</v>
          </cell>
          <cell r="G59">
            <v>38.9</v>
          </cell>
          <cell r="I59">
            <v>28</v>
          </cell>
          <cell r="R59">
            <v>44.243465414035555</v>
          </cell>
        </row>
        <row r="60">
          <cell r="A60">
            <v>38139</v>
          </cell>
          <cell r="B60">
            <v>43.19</v>
          </cell>
          <cell r="C60">
            <v>32.19</v>
          </cell>
          <cell r="D60">
            <v>31.29</v>
          </cell>
          <cell r="E60">
            <v>41.8</v>
          </cell>
          <cell r="F60">
            <v>42.9</v>
          </cell>
          <cell r="G60">
            <v>47.52</v>
          </cell>
          <cell r="I60">
            <v>35</v>
          </cell>
          <cell r="R60">
            <v>44.789684512930585</v>
          </cell>
        </row>
        <row r="61">
          <cell r="A61">
            <v>38169</v>
          </cell>
          <cell r="B61">
            <v>52.46</v>
          </cell>
          <cell r="C61">
            <v>51.29</v>
          </cell>
          <cell r="D61">
            <v>47.17</v>
          </cell>
          <cell r="E61">
            <v>50.6</v>
          </cell>
          <cell r="F61">
            <v>56.37</v>
          </cell>
          <cell r="G61">
            <v>58.06</v>
          </cell>
          <cell r="I61">
            <v>39</v>
          </cell>
          <cell r="R61">
            <v>45.439524027139178</v>
          </cell>
        </row>
        <row r="62">
          <cell r="A62">
            <v>38200</v>
          </cell>
          <cell r="B62">
            <v>59.87</v>
          </cell>
          <cell r="C62">
            <v>57.31</v>
          </cell>
          <cell r="D62">
            <v>54.04</v>
          </cell>
          <cell r="E62">
            <v>57.89</v>
          </cell>
          <cell r="F62">
            <v>61.66</v>
          </cell>
          <cell r="G62">
            <v>67.17</v>
          </cell>
          <cell r="I62">
            <v>47.75</v>
          </cell>
          <cell r="R62">
            <v>45.989949212130902</v>
          </cell>
        </row>
        <row r="63">
          <cell r="A63">
            <v>38231</v>
          </cell>
          <cell r="B63">
            <v>50.14</v>
          </cell>
          <cell r="C63">
            <v>48.94</v>
          </cell>
          <cell r="D63">
            <v>45.67</v>
          </cell>
          <cell r="E63">
            <v>53.56</v>
          </cell>
          <cell r="F63">
            <v>49.61</v>
          </cell>
          <cell r="G63">
            <v>55.74</v>
          </cell>
          <cell r="I63">
            <v>31.5</v>
          </cell>
          <cell r="R63">
            <v>45.901596893134702</v>
          </cell>
        </row>
        <row r="64">
          <cell r="A64">
            <v>38261</v>
          </cell>
          <cell r="B64">
            <v>38.56</v>
          </cell>
          <cell r="C64">
            <v>41.21</v>
          </cell>
          <cell r="D64">
            <v>40.520000000000003</v>
          </cell>
          <cell r="E64">
            <v>40.659999999999997</v>
          </cell>
          <cell r="F64">
            <v>40.119999999999997</v>
          </cell>
          <cell r="G64">
            <v>40.97</v>
          </cell>
          <cell r="I64">
            <v>32</v>
          </cell>
          <cell r="R64">
            <v>45.902849648838057</v>
          </cell>
        </row>
        <row r="65">
          <cell r="A65">
            <v>38292</v>
          </cell>
          <cell r="B65">
            <v>37.630000000000003</v>
          </cell>
          <cell r="C65">
            <v>37.57</v>
          </cell>
          <cell r="D65">
            <v>36.869999999999997</v>
          </cell>
          <cell r="E65">
            <v>40.909999999999997</v>
          </cell>
          <cell r="F65">
            <v>39.85</v>
          </cell>
          <cell r="G65">
            <v>39.61</v>
          </cell>
          <cell r="I65">
            <v>29.75</v>
          </cell>
          <cell r="R65">
            <v>48.414150797393795</v>
          </cell>
        </row>
        <row r="66">
          <cell r="A66">
            <v>38322</v>
          </cell>
          <cell r="B66">
            <v>37.17</v>
          </cell>
          <cell r="C66">
            <v>38.64</v>
          </cell>
          <cell r="D66">
            <v>38.159999999999997</v>
          </cell>
          <cell r="E66">
            <v>43.8</v>
          </cell>
          <cell r="F66">
            <v>41.04</v>
          </cell>
          <cell r="G66">
            <v>38.94</v>
          </cell>
          <cell r="I66">
            <v>30.25</v>
          </cell>
          <cell r="R66">
            <v>50.605564821405828</v>
          </cell>
        </row>
        <row r="67">
          <cell r="A67">
            <v>38353</v>
          </cell>
          <cell r="B67">
            <v>36.96</v>
          </cell>
          <cell r="C67">
            <v>42.64</v>
          </cell>
          <cell r="D67">
            <v>41.85</v>
          </cell>
          <cell r="E67">
            <v>44.15</v>
          </cell>
          <cell r="F67">
            <v>41.54</v>
          </cell>
          <cell r="G67">
            <v>39.28</v>
          </cell>
          <cell r="I67">
            <v>21.5</v>
          </cell>
          <cell r="R67">
            <v>50.14192926574497</v>
          </cell>
        </row>
        <row r="68">
          <cell r="A68">
            <v>38384</v>
          </cell>
          <cell r="B68">
            <v>36.97</v>
          </cell>
          <cell r="C68">
            <v>42.09</v>
          </cell>
          <cell r="D68">
            <v>41.11</v>
          </cell>
          <cell r="E68">
            <v>42.68</v>
          </cell>
          <cell r="F68">
            <v>40.14</v>
          </cell>
          <cell r="G68">
            <v>39.29</v>
          </cell>
          <cell r="I68">
            <v>23.25</v>
          </cell>
          <cell r="R68">
            <v>48.898754032800724</v>
          </cell>
        </row>
        <row r="69">
          <cell r="A69">
            <v>38412</v>
          </cell>
          <cell r="B69">
            <v>36.5</v>
          </cell>
          <cell r="C69">
            <v>38.04</v>
          </cell>
          <cell r="D69">
            <v>36.880000000000003</v>
          </cell>
          <cell r="E69">
            <v>41.21</v>
          </cell>
          <cell r="F69">
            <v>39.49</v>
          </cell>
          <cell r="G69">
            <v>38.82</v>
          </cell>
          <cell r="I69">
            <v>22</v>
          </cell>
          <cell r="R69">
            <v>46.922299334978831</v>
          </cell>
        </row>
        <row r="70">
          <cell r="A70">
            <v>38443</v>
          </cell>
          <cell r="B70">
            <v>36.03</v>
          </cell>
          <cell r="C70">
            <v>37.86</v>
          </cell>
          <cell r="D70">
            <v>34.67</v>
          </cell>
          <cell r="E70">
            <v>38.39</v>
          </cell>
          <cell r="F70">
            <v>38.270000000000003</v>
          </cell>
          <cell r="G70">
            <v>38.35</v>
          </cell>
          <cell r="I70">
            <v>27.5</v>
          </cell>
          <cell r="R70">
            <v>44.172550385101772</v>
          </cell>
        </row>
        <row r="71">
          <cell r="A71">
            <v>38473</v>
          </cell>
          <cell r="B71">
            <v>36.97</v>
          </cell>
          <cell r="C71">
            <v>35.28</v>
          </cell>
          <cell r="D71">
            <v>32.1</v>
          </cell>
          <cell r="E71">
            <v>38.82</v>
          </cell>
          <cell r="F71">
            <v>38.99</v>
          </cell>
          <cell r="G71">
            <v>39.29</v>
          </cell>
          <cell r="I71">
            <v>27</v>
          </cell>
          <cell r="R71">
            <v>44.238261179434325</v>
          </cell>
        </row>
        <row r="72">
          <cell r="A72">
            <v>38504</v>
          </cell>
          <cell r="B72">
            <v>43.5</v>
          </cell>
          <cell r="C72">
            <v>34</v>
          </cell>
          <cell r="D72">
            <v>32.83</v>
          </cell>
          <cell r="E72">
            <v>42.5</v>
          </cell>
          <cell r="F72">
            <v>43.19</v>
          </cell>
          <cell r="G72">
            <v>47.63</v>
          </cell>
          <cell r="I72">
            <v>33</v>
          </cell>
          <cell r="R72">
            <v>44.769713690773308</v>
          </cell>
        </row>
        <row r="73">
          <cell r="A73">
            <v>38534</v>
          </cell>
          <cell r="B73">
            <v>52.83</v>
          </cell>
          <cell r="C73">
            <v>50.43</v>
          </cell>
          <cell r="D73">
            <v>46.46</v>
          </cell>
          <cell r="E73">
            <v>50.03</v>
          </cell>
          <cell r="F73">
            <v>56.75</v>
          </cell>
          <cell r="G73">
            <v>58.03</v>
          </cell>
          <cell r="I73">
            <v>30</v>
          </cell>
          <cell r="R73">
            <v>45.402188750834192</v>
          </cell>
        </row>
        <row r="74">
          <cell r="A74">
            <v>38565</v>
          </cell>
          <cell r="B74">
            <v>60.3</v>
          </cell>
          <cell r="C74">
            <v>55.61</v>
          </cell>
          <cell r="D74">
            <v>52.35</v>
          </cell>
          <cell r="E74">
            <v>56.28</v>
          </cell>
          <cell r="F74">
            <v>62.08</v>
          </cell>
          <cell r="G74">
            <v>66.94</v>
          </cell>
          <cell r="I74">
            <v>38.75</v>
          </cell>
          <cell r="R74">
            <v>45.937845710275113</v>
          </cell>
        </row>
        <row r="75">
          <cell r="A75">
            <v>38596</v>
          </cell>
          <cell r="B75">
            <v>50.5</v>
          </cell>
          <cell r="C75">
            <v>48.42</v>
          </cell>
          <cell r="D75">
            <v>45.17</v>
          </cell>
          <cell r="E75">
            <v>52.54</v>
          </cell>
          <cell r="F75">
            <v>49.95</v>
          </cell>
          <cell r="G75">
            <v>55.7</v>
          </cell>
          <cell r="I75">
            <v>25.5</v>
          </cell>
          <cell r="R75">
            <v>45.852204258089202</v>
          </cell>
        </row>
        <row r="76">
          <cell r="A76">
            <v>38626</v>
          </cell>
          <cell r="B76">
            <v>38.83</v>
          </cell>
          <cell r="C76">
            <v>41.78</v>
          </cell>
          <cell r="D76">
            <v>40.76</v>
          </cell>
          <cell r="E76">
            <v>41.23</v>
          </cell>
          <cell r="F76">
            <v>40.39</v>
          </cell>
          <cell r="G76">
            <v>41.33</v>
          </cell>
          <cell r="I76">
            <v>29</v>
          </cell>
          <cell r="R76">
            <v>45.85291308520241</v>
          </cell>
        </row>
        <row r="77">
          <cell r="A77">
            <v>38657</v>
          </cell>
          <cell r="B77">
            <v>37.9</v>
          </cell>
          <cell r="C77">
            <v>38.64</v>
          </cell>
          <cell r="D77">
            <v>37.630000000000003</v>
          </cell>
          <cell r="E77">
            <v>41.7</v>
          </cell>
          <cell r="F77">
            <v>40.119999999999997</v>
          </cell>
          <cell r="G77">
            <v>40.04</v>
          </cell>
          <cell r="I77">
            <v>27.25</v>
          </cell>
          <cell r="R77">
            <v>48.441732849418159</v>
          </cell>
        </row>
        <row r="78">
          <cell r="A78">
            <v>38687</v>
          </cell>
          <cell r="B78">
            <v>37.43</v>
          </cell>
          <cell r="C78">
            <v>39.57</v>
          </cell>
          <cell r="D78">
            <v>38.729999999999997</v>
          </cell>
          <cell r="E78">
            <v>44.5</v>
          </cell>
          <cell r="F78">
            <v>41.32</v>
          </cell>
          <cell r="G78">
            <v>39.39</v>
          </cell>
          <cell r="I78">
            <v>27.75</v>
          </cell>
          <cell r="R78">
            <v>50.593324808056465</v>
          </cell>
        </row>
        <row r="79">
          <cell r="A79">
            <v>38718</v>
          </cell>
          <cell r="B79">
            <v>37.229999999999997</v>
          </cell>
          <cell r="C79">
            <v>43.34</v>
          </cell>
          <cell r="D79">
            <v>42.08</v>
          </cell>
          <cell r="E79">
            <v>44.49</v>
          </cell>
          <cell r="F79">
            <v>41.82</v>
          </cell>
          <cell r="G79">
            <v>39.65</v>
          </cell>
          <cell r="I79">
            <v>21.75</v>
          </cell>
          <cell r="R79">
            <v>46.878958255359045</v>
          </cell>
        </row>
        <row r="80">
          <cell r="A80">
            <v>38749</v>
          </cell>
          <cell r="B80">
            <v>37.229999999999997</v>
          </cell>
          <cell r="C80">
            <v>42.84</v>
          </cell>
          <cell r="D80">
            <v>41.41</v>
          </cell>
          <cell r="E80">
            <v>43.16</v>
          </cell>
          <cell r="F80">
            <v>40.409999999999997</v>
          </cell>
          <cell r="G80">
            <v>39.65</v>
          </cell>
          <cell r="I80">
            <v>23.5</v>
          </cell>
          <cell r="R80">
            <v>45.775321187320039</v>
          </cell>
        </row>
        <row r="81">
          <cell r="A81">
            <v>38777</v>
          </cell>
          <cell r="B81">
            <v>36.76</v>
          </cell>
          <cell r="C81">
            <v>39.119999999999997</v>
          </cell>
          <cell r="D81">
            <v>37.57</v>
          </cell>
          <cell r="E81">
            <v>41.82</v>
          </cell>
          <cell r="F81">
            <v>39.75</v>
          </cell>
          <cell r="G81">
            <v>39.18</v>
          </cell>
          <cell r="I81">
            <v>22.25</v>
          </cell>
          <cell r="R81">
            <v>44.00073557330132</v>
          </cell>
        </row>
        <row r="82">
          <cell r="A82">
            <v>38808</v>
          </cell>
          <cell r="B82">
            <v>36.29</v>
          </cell>
          <cell r="C82">
            <v>38.96</v>
          </cell>
          <cell r="D82">
            <v>35.56</v>
          </cell>
          <cell r="E82">
            <v>39.24</v>
          </cell>
          <cell r="F82">
            <v>38.53</v>
          </cell>
          <cell r="G82">
            <v>38.71</v>
          </cell>
          <cell r="I82">
            <v>27.75</v>
          </cell>
          <cell r="R82">
            <v>41.454487387018723</v>
          </cell>
        </row>
        <row r="83">
          <cell r="A83">
            <v>38838</v>
          </cell>
          <cell r="B83">
            <v>37.229999999999997</v>
          </cell>
          <cell r="C83">
            <v>36.6</v>
          </cell>
          <cell r="D83">
            <v>33.22</v>
          </cell>
          <cell r="E83">
            <v>39.659999999999997</v>
          </cell>
          <cell r="F83">
            <v>39.25</v>
          </cell>
          <cell r="G83">
            <v>39.65</v>
          </cell>
          <cell r="I83">
            <v>27.25</v>
          </cell>
          <cell r="R83">
            <v>41.534145763515099</v>
          </cell>
        </row>
        <row r="84">
          <cell r="A84">
            <v>38869</v>
          </cell>
          <cell r="B84">
            <v>43.81</v>
          </cell>
          <cell r="C84">
            <v>35.42</v>
          </cell>
          <cell r="D84">
            <v>33.89</v>
          </cell>
          <cell r="E84">
            <v>42.99</v>
          </cell>
          <cell r="F84">
            <v>43.48</v>
          </cell>
          <cell r="G84">
            <v>47.77</v>
          </cell>
          <cell r="I84">
            <v>33.25</v>
          </cell>
          <cell r="R84">
            <v>42.04020908318293</v>
          </cell>
        </row>
        <row r="85">
          <cell r="A85">
            <v>38899</v>
          </cell>
          <cell r="B85">
            <v>53.21</v>
          </cell>
          <cell r="C85">
            <v>50.48</v>
          </cell>
          <cell r="D85">
            <v>46.27</v>
          </cell>
          <cell r="E85">
            <v>49.82</v>
          </cell>
          <cell r="F85">
            <v>57.13</v>
          </cell>
          <cell r="G85">
            <v>58.07</v>
          </cell>
          <cell r="I85">
            <v>30.25</v>
          </cell>
          <cell r="R85">
            <v>42.63696130414548</v>
          </cell>
        </row>
        <row r="86">
          <cell r="A86">
            <v>38930</v>
          </cell>
          <cell r="B86">
            <v>60.73</v>
          </cell>
          <cell r="C86">
            <v>55.22</v>
          </cell>
          <cell r="D86">
            <v>51.63</v>
          </cell>
          <cell r="E86">
            <v>55.48</v>
          </cell>
          <cell r="F86">
            <v>62.51</v>
          </cell>
          <cell r="G86">
            <v>66.81</v>
          </cell>
          <cell r="I86">
            <v>39</v>
          </cell>
          <cell r="R86">
            <v>43.145105892517904</v>
          </cell>
        </row>
        <row r="87">
          <cell r="A87">
            <v>38961</v>
          </cell>
          <cell r="B87">
            <v>50.86</v>
          </cell>
          <cell r="C87">
            <v>48.63</v>
          </cell>
          <cell r="D87">
            <v>45.11</v>
          </cell>
          <cell r="E87">
            <v>52.07</v>
          </cell>
          <cell r="F87">
            <v>50.29</v>
          </cell>
          <cell r="G87">
            <v>55.72</v>
          </cell>
          <cell r="I87">
            <v>25.75</v>
          </cell>
          <cell r="R87">
            <v>43.086627128882562</v>
          </cell>
        </row>
        <row r="88">
          <cell r="A88">
            <v>38991</v>
          </cell>
          <cell r="B88">
            <v>39.11</v>
          </cell>
          <cell r="C88">
            <v>42.55</v>
          </cell>
          <cell r="D88">
            <v>41.09</v>
          </cell>
          <cell r="E88">
            <v>41.66</v>
          </cell>
          <cell r="F88">
            <v>40.659999999999997</v>
          </cell>
          <cell r="G88">
            <v>41.68</v>
          </cell>
          <cell r="I88">
            <v>29.25</v>
          </cell>
          <cell r="R88">
            <v>43.105533007811225</v>
          </cell>
        </row>
        <row r="89">
          <cell r="A89">
            <v>39022</v>
          </cell>
          <cell r="B89">
            <v>38.17</v>
          </cell>
          <cell r="C89">
            <v>39.68</v>
          </cell>
          <cell r="D89">
            <v>38.25</v>
          </cell>
          <cell r="E89">
            <v>42.25</v>
          </cell>
          <cell r="F89">
            <v>40.4</v>
          </cell>
          <cell r="G89">
            <v>40.43</v>
          </cell>
          <cell r="I89">
            <v>27.5</v>
          </cell>
          <cell r="R89">
            <v>45.546222512242757</v>
          </cell>
        </row>
        <row r="90">
          <cell r="A90">
            <v>39052</v>
          </cell>
          <cell r="B90">
            <v>37.700000000000003</v>
          </cell>
          <cell r="C90">
            <v>40.53</v>
          </cell>
          <cell r="D90">
            <v>39.26</v>
          </cell>
          <cell r="E90">
            <v>45</v>
          </cell>
          <cell r="F90">
            <v>41.6</v>
          </cell>
          <cell r="G90">
            <v>39.81</v>
          </cell>
          <cell r="I90">
            <v>28</v>
          </cell>
          <cell r="R90">
            <v>47.508879214178599</v>
          </cell>
        </row>
        <row r="91">
          <cell r="A91">
            <v>39083</v>
          </cell>
          <cell r="B91">
            <v>37.49</v>
          </cell>
          <cell r="C91">
            <v>44.03</v>
          </cell>
          <cell r="D91">
            <v>42.32</v>
          </cell>
          <cell r="E91">
            <v>44.82</v>
          </cell>
          <cell r="F91">
            <v>42.1</v>
          </cell>
          <cell r="G91">
            <v>39.94</v>
          </cell>
          <cell r="I91">
            <v>31.1</v>
          </cell>
          <cell r="R91">
            <v>48.348171811570239</v>
          </cell>
        </row>
        <row r="92">
          <cell r="A92">
            <v>39114</v>
          </cell>
          <cell r="B92">
            <v>37.49</v>
          </cell>
          <cell r="C92">
            <v>43.58</v>
          </cell>
          <cell r="D92">
            <v>41.72</v>
          </cell>
          <cell r="E92">
            <v>43.62</v>
          </cell>
          <cell r="F92">
            <v>40.68</v>
          </cell>
          <cell r="G92">
            <v>39.94</v>
          </cell>
          <cell r="I92">
            <v>32.85</v>
          </cell>
          <cell r="R92">
            <v>47.224827486855851</v>
          </cell>
        </row>
        <row r="93">
          <cell r="A93">
            <v>39142</v>
          </cell>
          <cell r="B93">
            <v>37.020000000000003</v>
          </cell>
          <cell r="C93">
            <v>40.18</v>
          </cell>
          <cell r="D93">
            <v>38.22</v>
          </cell>
          <cell r="E93">
            <v>42.41</v>
          </cell>
          <cell r="F93">
            <v>40.01</v>
          </cell>
          <cell r="G93">
            <v>39.47</v>
          </cell>
          <cell r="I93">
            <v>31.6</v>
          </cell>
          <cell r="R93">
            <v>45.430035883691602</v>
          </cell>
        </row>
        <row r="94">
          <cell r="A94">
            <v>39173</v>
          </cell>
          <cell r="B94">
            <v>36.549999999999997</v>
          </cell>
          <cell r="C94">
            <v>40.03</v>
          </cell>
          <cell r="D94">
            <v>36.4</v>
          </cell>
          <cell r="E94">
            <v>40.049999999999997</v>
          </cell>
          <cell r="F94">
            <v>38.79</v>
          </cell>
          <cell r="G94">
            <v>39.01</v>
          </cell>
          <cell r="I94">
            <v>37.1</v>
          </cell>
          <cell r="R94">
            <v>42.795940122580426</v>
          </cell>
        </row>
        <row r="95">
          <cell r="A95">
            <v>39203</v>
          </cell>
          <cell r="B95">
            <v>37.49</v>
          </cell>
          <cell r="C95">
            <v>37.869999999999997</v>
          </cell>
          <cell r="D95">
            <v>34.28</v>
          </cell>
          <cell r="E95">
            <v>40.450000000000003</v>
          </cell>
          <cell r="F95">
            <v>39.51</v>
          </cell>
          <cell r="G95">
            <v>39.94</v>
          </cell>
          <cell r="I95">
            <v>36.6</v>
          </cell>
          <cell r="R95">
            <v>42.860366027842502</v>
          </cell>
        </row>
        <row r="96">
          <cell r="A96">
            <v>39234</v>
          </cell>
          <cell r="B96">
            <v>44.12</v>
          </cell>
          <cell r="C96">
            <v>36.79</v>
          </cell>
          <cell r="D96">
            <v>34.89</v>
          </cell>
          <cell r="E96">
            <v>43.47</v>
          </cell>
          <cell r="F96">
            <v>43.77</v>
          </cell>
          <cell r="G96">
            <v>47.96</v>
          </cell>
          <cell r="I96">
            <v>43.6</v>
          </cell>
          <cell r="R96">
            <v>43.350830358793189</v>
          </cell>
        </row>
        <row r="97">
          <cell r="A97">
            <v>39264</v>
          </cell>
          <cell r="B97">
            <v>53.59</v>
          </cell>
          <cell r="C97">
            <v>50.58</v>
          </cell>
          <cell r="D97">
            <v>46.15</v>
          </cell>
          <cell r="E97">
            <v>49.65</v>
          </cell>
          <cell r="F97">
            <v>57.52</v>
          </cell>
          <cell r="G97">
            <v>58.23</v>
          </cell>
          <cell r="I97">
            <v>50.6</v>
          </cell>
          <cell r="R97">
            <v>43.931637150975654</v>
          </cell>
        </row>
        <row r="98">
          <cell r="A98">
            <v>39295</v>
          </cell>
          <cell r="B98">
            <v>61.16</v>
          </cell>
          <cell r="C98">
            <v>54.93</v>
          </cell>
          <cell r="D98">
            <v>51.02</v>
          </cell>
          <cell r="E98">
            <v>54.78</v>
          </cell>
          <cell r="F98">
            <v>62.93</v>
          </cell>
          <cell r="G98">
            <v>66.900000000000006</v>
          </cell>
          <cell r="I98">
            <v>59.35</v>
          </cell>
          <cell r="R98">
            <v>44.422008049666452</v>
          </cell>
        </row>
        <row r="99">
          <cell r="A99">
            <v>39326</v>
          </cell>
          <cell r="B99">
            <v>51.22</v>
          </cell>
          <cell r="C99">
            <v>48.89</v>
          </cell>
          <cell r="D99">
            <v>45.09</v>
          </cell>
          <cell r="E99">
            <v>51.67</v>
          </cell>
          <cell r="F99">
            <v>50.63</v>
          </cell>
          <cell r="G99">
            <v>55.86</v>
          </cell>
          <cell r="I99">
            <v>42.1</v>
          </cell>
          <cell r="R99">
            <v>44.344227685004491</v>
          </cell>
        </row>
        <row r="100">
          <cell r="A100">
            <v>39356</v>
          </cell>
          <cell r="B100">
            <v>39.39</v>
          </cell>
          <cell r="C100">
            <v>43.32</v>
          </cell>
          <cell r="D100">
            <v>41.44</v>
          </cell>
          <cell r="E100">
            <v>42.07</v>
          </cell>
          <cell r="F100">
            <v>40.93</v>
          </cell>
          <cell r="G100">
            <v>41.97</v>
          </cell>
          <cell r="I100">
            <v>41.6</v>
          </cell>
          <cell r="R100">
            <v>44.343885554862887</v>
          </cell>
        </row>
        <row r="101">
          <cell r="A101">
            <v>39387</v>
          </cell>
          <cell r="B101">
            <v>38.44</v>
          </cell>
          <cell r="C101">
            <v>40.700000000000003</v>
          </cell>
          <cell r="D101">
            <v>38.86</v>
          </cell>
          <cell r="E101">
            <v>42.77</v>
          </cell>
          <cell r="F101">
            <v>40.67</v>
          </cell>
          <cell r="G101">
            <v>40.75</v>
          </cell>
          <cell r="I101">
            <v>39.85</v>
          </cell>
          <cell r="R101">
            <v>46.770794024552409</v>
          </cell>
        </row>
        <row r="102">
          <cell r="A102">
            <v>39417</v>
          </cell>
          <cell r="B102">
            <v>37.97</v>
          </cell>
          <cell r="C102">
            <v>41.48</v>
          </cell>
          <cell r="D102">
            <v>39.78</v>
          </cell>
          <cell r="E102">
            <v>45.47</v>
          </cell>
          <cell r="F102">
            <v>41.88</v>
          </cell>
          <cell r="G102">
            <v>40.14</v>
          </cell>
          <cell r="I102">
            <v>40.35</v>
          </cell>
          <cell r="R102">
            <v>48.732829620488843</v>
          </cell>
        </row>
        <row r="103">
          <cell r="A103">
            <v>39448</v>
          </cell>
          <cell r="B103">
            <v>37.76</v>
          </cell>
          <cell r="C103">
            <v>44.75</v>
          </cell>
          <cell r="D103">
            <v>42.72</v>
          </cell>
          <cell r="E103">
            <v>45.14</v>
          </cell>
          <cell r="F103">
            <v>42.38</v>
          </cell>
          <cell r="G103">
            <v>40.22</v>
          </cell>
          <cell r="I103">
            <v>31.45</v>
          </cell>
          <cell r="R103">
            <v>49.603789900261901</v>
          </cell>
        </row>
        <row r="104">
          <cell r="A104">
            <v>39479</v>
          </cell>
          <cell r="B104">
            <v>37.76</v>
          </cell>
          <cell r="C104">
            <v>44.32</v>
          </cell>
          <cell r="D104">
            <v>42.15</v>
          </cell>
          <cell r="E104">
            <v>44.03</v>
          </cell>
          <cell r="F104">
            <v>40.950000000000003</v>
          </cell>
          <cell r="G104">
            <v>40.22</v>
          </cell>
          <cell r="I104">
            <v>33.200000000000003</v>
          </cell>
          <cell r="R104">
            <v>48.479967556910452</v>
          </cell>
        </row>
        <row r="105">
          <cell r="A105">
            <v>39508</v>
          </cell>
          <cell r="B105">
            <v>37.28</v>
          </cell>
          <cell r="C105">
            <v>41.14</v>
          </cell>
          <cell r="D105">
            <v>38.9</v>
          </cell>
          <cell r="E105">
            <v>42.91</v>
          </cell>
          <cell r="F105">
            <v>40.28</v>
          </cell>
          <cell r="G105">
            <v>39.74</v>
          </cell>
          <cell r="I105">
            <v>31.95</v>
          </cell>
          <cell r="R105">
            <v>46.684813934875571</v>
          </cell>
        </row>
        <row r="106">
          <cell r="A106">
            <v>39539</v>
          </cell>
          <cell r="B106">
            <v>36.799999999999997</v>
          </cell>
          <cell r="C106">
            <v>41</v>
          </cell>
          <cell r="D106">
            <v>37.21</v>
          </cell>
          <cell r="E106">
            <v>40.71</v>
          </cell>
          <cell r="F106">
            <v>39.049999999999997</v>
          </cell>
          <cell r="G106">
            <v>39.270000000000003</v>
          </cell>
          <cell r="I106">
            <v>37.450000000000003</v>
          </cell>
          <cell r="R106">
            <v>43.985892989449013</v>
          </cell>
        </row>
        <row r="107">
          <cell r="A107">
            <v>39569</v>
          </cell>
          <cell r="B107">
            <v>37.76</v>
          </cell>
          <cell r="C107">
            <v>38.979999999999997</v>
          </cell>
          <cell r="D107">
            <v>35.229999999999997</v>
          </cell>
          <cell r="E107">
            <v>41.1</v>
          </cell>
          <cell r="F107">
            <v>39.78</v>
          </cell>
          <cell r="G107">
            <v>40.229999999999997</v>
          </cell>
          <cell r="I107">
            <v>36.950000000000003</v>
          </cell>
          <cell r="R107">
            <v>44.049822632952576</v>
          </cell>
        </row>
        <row r="108">
          <cell r="A108">
            <v>39600</v>
          </cell>
          <cell r="B108">
            <v>44.43</v>
          </cell>
          <cell r="C108">
            <v>37.97</v>
          </cell>
          <cell r="D108">
            <v>35.799999999999997</v>
          </cell>
          <cell r="E108">
            <v>43.89</v>
          </cell>
          <cell r="F108">
            <v>44.06</v>
          </cell>
          <cell r="G108">
            <v>48.17</v>
          </cell>
          <cell r="I108">
            <v>43.95</v>
          </cell>
          <cell r="R108">
            <v>44.539719931754263</v>
          </cell>
        </row>
        <row r="109">
          <cell r="A109">
            <v>39630</v>
          </cell>
          <cell r="B109">
            <v>53.96</v>
          </cell>
          <cell r="C109">
            <v>50.88</v>
          </cell>
          <cell r="D109">
            <v>46.28</v>
          </cell>
          <cell r="E109">
            <v>49.62</v>
          </cell>
          <cell r="F109">
            <v>57.9</v>
          </cell>
          <cell r="G109">
            <v>58.43</v>
          </cell>
          <cell r="I109">
            <v>50.95</v>
          </cell>
          <cell r="R109">
            <v>45.119952247097061</v>
          </cell>
        </row>
        <row r="110">
          <cell r="A110">
            <v>39661</v>
          </cell>
          <cell r="B110">
            <v>61.59</v>
          </cell>
          <cell r="C110">
            <v>54.95</v>
          </cell>
          <cell r="D110">
            <v>50.82</v>
          </cell>
          <cell r="E110">
            <v>54.37</v>
          </cell>
          <cell r="F110">
            <v>63.35</v>
          </cell>
          <cell r="G110">
            <v>67.069999999999993</v>
          </cell>
          <cell r="I110">
            <v>59.7</v>
          </cell>
          <cell r="R110">
            <v>45.609730934720844</v>
          </cell>
        </row>
        <row r="111">
          <cell r="A111">
            <v>39692</v>
          </cell>
          <cell r="B111">
            <v>51.58</v>
          </cell>
          <cell r="C111">
            <v>49.3</v>
          </cell>
          <cell r="D111">
            <v>45.3</v>
          </cell>
          <cell r="E111">
            <v>51.47</v>
          </cell>
          <cell r="F111">
            <v>50.97</v>
          </cell>
          <cell r="G111">
            <v>56.05</v>
          </cell>
          <cell r="I111">
            <v>42.45</v>
          </cell>
          <cell r="R111">
            <v>45.531434738908054</v>
          </cell>
        </row>
        <row r="112">
          <cell r="A112">
            <v>39722</v>
          </cell>
          <cell r="B112">
            <v>39.659999999999997</v>
          </cell>
          <cell r="C112">
            <v>44.09</v>
          </cell>
          <cell r="D112">
            <v>41.9</v>
          </cell>
          <cell r="E112">
            <v>42.46</v>
          </cell>
          <cell r="F112">
            <v>41.21</v>
          </cell>
          <cell r="G112">
            <v>42.24</v>
          </cell>
          <cell r="I112">
            <v>41.95</v>
          </cell>
          <cell r="R112">
            <v>45.530581641686965</v>
          </cell>
        </row>
        <row r="113">
          <cell r="A113">
            <v>39753</v>
          </cell>
          <cell r="B113">
            <v>38.71</v>
          </cell>
          <cell r="C113">
            <v>41.63</v>
          </cell>
          <cell r="D113">
            <v>39.5</v>
          </cell>
          <cell r="E113">
            <v>43.23</v>
          </cell>
          <cell r="F113">
            <v>40.94</v>
          </cell>
          <cell r="G113">
            <v>41.04</v>
          </cell>
          <cell r="I113">
            <v>40.200000000000003</v>
          </cell>
          <cell r="R113">
            <v>47.767099898001739</v>
          </cell>
        </row>
        <row r="114">
          <cell r="A114">
            <v>39783</v>
          </cell>
          <cell r="B114">
            <v>38.24</v>
          </cell>
          <cell r="C114">
            <v>42.36</v>
          </cell>
          <cell r="D114">
            <v>40.35</v>
          </cell>
          <cell r="E114">
            <v>45.9</v>
          </cell>
          <cell r="F114">
            <v>42.16</v>
          </cell>
          <cell r="G114">
            <v>40.44</v>
          </cell>
          <cell r="I114">
            <v>40.700000000000003</v>
          </cell>
          <cell r="R114">
            <v>49.755030375539718</v>
          </cell>
        </row>
        <row r="115">
          <cell r="A115">
            <v>39814</v>
          </cell>
          <cell r="B115">
            <v>38.020000000000003</v>
          </cell>
          <cell r="C115">
            <v>45.45</v>
          </cell>
          <cell r="D115">
            <v>43.12</v>
          </cell>
          <cell r="E115">
            <v>45.51</v>
          </cell>
          <cell r="F115">
            <v>42.67</v>
          </cell>
          <cell r="G115">
            <v>40.49</v>
          </cell>
          <cell r="I115">
            <v>31.95</v>
          </cell>
          <cell r="R115">
            <v>50.686757979673501</v>
          </cell>
        </row>
        <row r="116">
          <cell r="A116">
            <v>39845</v>
          </cell>
          <cell r="B116">
            <v>38.020000000000003</v>
          </cell>
          <cell r="C116">
            <v>45.05</v>
          </cell>
          <cell r="D116">
            <v>42.6</v>
          </cell>
          <cell r="E116">
            <v>44.48</v>
          </cell>
          <cell r="F116">
            <v>41.23</v>
          </cell>
          <cell r="G116">
            <v>40.49</v>
          </cell>
          <cell r="I116">
            <v>33.700000000000003</v>
          </cell>
          <cell r="R116">
            <v>49.589961624165333</v>
          </cell>
        </row>
        <row r="117">
          <cell r="A117">
            <v>39873</v>
          </cell>
          <cell r="B117">
            <v>37.54</v>
          </cell>
          <cell r="C117">
            <v>42.08</v>
          </cell>
          <cell r="D117">
            <v>39.57</v>
          </cell>
          <cell r="E117">
            <v>43.44</v>
          </cell>
          <cell r="F117">
            <v>40.54</v>
          </cell>
          <cell r="G117">
            <v>40.01</v>
          </cell>
          <cell r="I117">
            <v>32.450000000000003</v>
          </cell>
          <cell r="R117">
            <v>47.81707511268727</v>
          </cell>
        </row>
        <row r="118">
          <cell r="A118">
            <v>39904</v>
          </cell>
          <cell r="B118">
            <v>37.06</v>
          </cell>
          <cell r="C118">
            <v>41.96</v>
          </cell>
          <cell r="D118">
            <v>37.99</v>
          </cell>
          <cell r="E118">
            <v>41.38</v>
          </cell>
          <cell r="F118">
            <v>39.31</v>
          </cell>
          <cell r="G118">
            <v>39.53</v>
          </cell>
          <cell r="I118">
            <v>38</v>
          </cell>
          <cell r="R118">
            <v>44.68619152182314</v>
          </cell>
        </row>
        <row r="119">
          <cell r="A119">
            <v>39934</v>
          </cell>
          <cell r="B119">
            <v>38.020000000000003</v>
          </cell>
          <cell r="C119">
            <v>40.07</v>
          </cell>
          <cell r="D119">
            <v>36.15</v>
          </cell>
          <cell r="E119">
            <v>41.76</v>
          </cell>
          <cell r="F119">
            <v>40.04</v>
          </cell>
          <cell r="G119">
            <v>40.49</v>
          </cell>
          <cell r="I119">
            <v>37.5</v>
          </cell>
          <cell r="R119">
            <v>44.776521187679563</v>
          </cell>
        </row>
        <row r="120">
          <cell r="A120">
            <v>39965</v>
          </cell>
          <cell r="B120">
            <v>44.74</v>
          </cell>
          <cell r="C120">
            <v>39.130000000000003</v>
          </cell>
          <cell r="D120">
            <v>36.68</v>
          </cell>
          <cell r="E120">
            <v>44.36</v>
          </cell>
          <cell r="F120">
            <v>44.35</v>
          </cell>
          <cell r="G120">
            <v>48.39</v>
          </cell>
          <cell r="I120">
            <v>44.5</v>
          </cell>
          <cell r="R120">
            <v>45.296018230701186</v>
          </cell>
        </row>
        <row r="121">
          <cell r="A121">
            <v>39995</v>
          </cell>
          <cell r="B121">
            <v>54.34</v>
          </cell>
          <cell r="C121">
            <v>51.21</v>
          </cell>
          <cell r="D121">
            <v>46.44</v>
          </cell>
          <cell r="E121">
            <v>49.67</v>
          </cell>
          <cell r="F121">
            <v>58.28</v>
          </cell>
          <cell r="G121">
            <v>58.64</v>
          </cell>
          <cell r="I121">
            <v>51.5</v>
          </cell>
          <cell r="R121">
            <v>45.906539150818318</v>
          </cell>
        </row>
        <row r="122">
          <cell r="A122">
            <v>40026</v>
          </cell>
          <cell r="B122">
            <v>62.02</v>
          </cell>
          <cell r="C122">
            <v>55.02</v>
          </cell>
          <cell r="D122">
            <v>50.67</v>
          </cell>
          <cell r="E122">
            <v>54.08</v>
          </cell>
          <cell r="F122">
            <v>63.77</v>
          </cell>
          <cell r="G122">
            <v>67.25</v>
          </cell>
          <cell r="I122">
            <v>60.25</v>
          </cell>
          <cell r="R122">
            <v>46.428415972212925</v>
          </cell>
        </row>
        <row r="123">
          <cell r="A123">
            <v>40057</v>
          </cell>
          <cell r="B123">
            <v>51.94</v>
          </cell>
          <cell r="C123">
            <v>49.74</v>
          </cell>
          <cell r="D123">
            <v>45.53</v>
          </cell>
          <cell r="E123">
            <v>51.37</v>
          </cell>
          <cell r="F123">
            <v>51.31</v>
          </cell>
          <cell r="G123">
            <v>56.25</v>
          </cell>
          <cell r="I123">
            <v>42.95</v>
          </cell>
          <cell r="R123">
            <v>46.38018588549896</v>
          </cell>
        </row>
        <row r="124">
          <cell r="A124">
            <v>40087</v>
          </cell>
          <cell r="B124">
            <v>39.94</v>
          </cell>
          <cell r="C124">
            <v>44.87</v>
          </cell>
          <cell r="D124">
            <v>42.37</v>
          </cell>
          <cell r="E124">
            <v>42.88</v>
          </cell>
          <cell r="F124">
            <v>41.48</v>
          </cell>
          <cell r="G124">
            <v>42.51</v>
          </cell>
          <cell r="I124">
            <v>42.5</v>
          </cell>
          <cell r="R124">
            <v>46.409410143353618</v>
          </cell>
        </row>
        <row r="125">
          <cell r="A125">
            <v>40118</v>
          </cell>
          <cell r="B125">
            <v>38.979999999999997</v>
          </cell>
          <cell r="C125">
            <v>42.57</v>
          </cell>
          <cell r="D125">
            <v>40.130000000000003</v>
          </cell>
          <cell r="E125">
            <v>43.73</v>
          </cell>
          <cell r="F125">
            <v>41.22</v>
          </cell>
          <cell r="G125">
            <v>41.32</v>
          </cell>
          <cell r="I125">
            <v>40.75</v>
          </cell>
          <cell r="R125">
            <v>49.14442500207678</v>
          </cell>
        </row>
        <row r="126">
          <cell r="A126">
            <v>40148</v>
          </cell>
          <cell r="B126">
            <v>38.5</v>
          </cell>
          <cell r="C126">
            <v>43.26</v>
          </cell>
          <cell r="D126">
            <v>40.92</v>
          </cell>
          <cell r="E126">
            <v>46.37</v>
          </cell>
          <cell r="F126">
            <v>42.44</v>
          </cell>
          <cell r="G126">
            <v>40.72</v>
          </cell>
          <cell r="I126">
            <v>41.2</v>
          </cell>
          <cell r="R126">
            <v>51.153994301179893</v>
          </cell>
        </row>
        <row r="127">
          <cell r="A127">
            <v>40179</v>
          </cell>
          <cell r="B127">
            <v>38.28</v>
          </cell>
          <cell r="C127">
            <v>46.42</v>
          </cell>
          <cell r="D127">
            <v>43.53</v>
          </cell>
          <cell r="E127">
            <v>45.88</v>
          </cell>
          <cell r="F127">
            <v>42.95</v>
          </cell>
          <cell r="G127">
            <v>40.700000000000003</v>
          </cell>
          <cell r="I127">
            <v>32.450000000000003</v>
          </cell>
          <cell r="R127">
            <v>52.132980032429039</v>
          </cell>
        </row>
        <row r="128">
          <cell r="A128">
            <v>40210</v>
          </cell>
          <cell r="B128">
            <v>38.28</v>
          </cell>
          <cell r="C128">
            <v>46.05</v>
          </cell>
          <cell r="D128">
            <v>43.04</v>
          </cell>
          <cell r="E128">
            <v>44.92</v>
          </cell>
          <cell r="F128">
            <v>41.5</v>
          </cell>
          <cell r="G128">
            <v>40.700000000000003</v>
          </cell>
          <cell r="I128">
            <v>34.200000000000003</v>
          </cell>
          <cell r="R128">
            <v>51.036011670326062</v>
          </cell>
        </row>
        <row r="129">
          <cell r="A129">
            <v>40238</v>
          </cell>
          <cell r="B129">
            <v>37.799999999999997</v>
          </cell>
          <cell r="C129">
            <v>43.25</v>
          </cell>
          <cell r="D129">
            <v>40.22</v>
          </cell>
          <cell r="E129">
            <v>43.97</v>
          </cell>
          <cell r="F129">
            <v>40.799999999999997</v>
          </cell>
          <cell r="G129">
            <v>40.229999999999997</v>
          </cell>
          <cell r="I129">
            <v>32.950000000000003</v>
          </cell>
          <cell r="R129">
            <v>49.256751963608899</v>
          </cell>
        </row>
        <row r="130">
          <cell r="A130">
            <v>40269</v>
          </cell>
          <cell r="B130">
            <v>37.32</v>
          </cell>
          <cell r="C130">
            <v>43.14</v>
          </cell>
          <cell r="D130">
            <v>38.75</v>
          </cell>
          <cell r="E130">
            <v>42.04</v>
          </cell>
          <cell r="F130">
            <v>39.57</v>
          </cell>
          <cell r="G130">
            <v>39.75</v>
          </cell>
          <cell r="I130">
            <v>38.75</v>
          </cell>
          <cell r="R130">
            <v>45.652631668963373</v>
          </cell>
        </row>
        <row r="131">
          <cell r="A131">
            <v>40299</v>
          </cell>
          <cell r="B131">
            <v>38.28</v>
          </cell>
          <cell r="C131">
            <v>41.36</v>
          </cell>
          <cell r="D131">
            <v>37.04</v>
          </cell>
          <cell r="E131">
            <v>42.41</v>
          </cell>
          <cell r="F131">
            <v>40.299999999999997</v>
          </cell>
          <cell r="G131">
            <v>40.71</v>
          </cell>
          <cell r="I131">
            <v>38.25</v>
          </cell>
          <cell r="R131">
            <v>45.750332194606372</v>
          </cell>
        </row>
        <row r="132">
          <cell r="A132">
            <v>40330</v>
          </cell>
          <cell r="B132">
            <v>45.05</v>
          </cell>
          <cell r="C132">
            <v>40.479999999999997</v>
          </cell>
          <cell r="D132">
            <v>37.53</v>
          </cell>
          <cell r="E132">
            <v>44.81</v>
          </cell>
          <cell r="F132">
            <v>44.65</v>
          </cell>
          <cell r="G132">
            <v>48.55</v>
          </cell>
          <cell r="I132">
            <v>45.25</v>
          </cell>
          <cell r="R132">
            <v>46.280907126705586</v>
          </cell>
        </row>
        <row r="133">
          <cell r="A133">
            <v>40360</v>
          </cell>
          <cell r="B133">
            <v>54.72</v>
          </cell>
          <cell r="C133">
            <v>51.84</v>
          </cell>
          <cell r="D133">
            <v>46.62</v>
          </cell>
          <cell r="E133">
            <v>49.74</v>
          </cell>
          <cell r="F133">
            <v>58.66</v>
          </cell>
          <cell r="G133">
            <v>58.81</v>
          </cell>
          <cell r="I133">
            <v>52.25</v>
          </cell>
          <cell r="R133">
            <v>46.90317973079015</v>
          </cell>
        </row>
        <row r="134">
          <cell r="A134">
            <v>40391</v>
          </cell>
          <cell r="B134">
            <v>62.45</v>
          </cell>
          <cell r="C134">
            <v>55.42</v>
          </cell>
          <cell r="D134">
            <v>50.56</v>
          </cell>
          <cell r="E134">
            <v>53.82</v>
          </cell>
          <cell r="F134">
            <v>64.2</v>
          </cell>
          <cell r="G134">
            <v>67.39</v>
          </cell>
          <cell r="I134">
            <v>61</v>
          </cell>
          <cell r="R134">
            <v>47.4364781733481</v>
          </cell>
        </row>
        <row r="135">
          <cell r="A135">
            <v>40422</v>
          </cell>
          <cell r="B135">
            <v>52.3</v>
          </cell>
          <cell r="C135">
            <v>50.46</v>
          </cell>
          <cell r="D135">
            <v>45.77</v>
          </cell>
          <cell r="E135">
            <v>51.29</v>
          </cell>
          <cell r="F135">
            <v>51.65</v>
          </cell>
          <cell r="G135">
            <v>56.4</v>
          </cell>
          <cell r="I135">
            <v>43.45</v>
          </cell>
          <cell r="R135">
            <v>47.394998438979123</v>
          </cell>
        </row>
        <row r="136">
          <cell r="A136">
            <v>40452</v>
          </cell>
          <cell r="B136">
            <v>40.22</v>
          </cell>
          <cell r="C136">
            <v>45.88</v>
          </cell>
          <cell r="D136">
            <v>42.83</v>
          </cell>
          <cell r="E136">
            <v>43.3</v>
          </cell>
          <cell r="F136">
            <v>41.75</v>
          </cell>
          <cell r="G136">
            <v>42.74</v>
          </cell>
          <cell r="I136">
            <v>43.25</v>
          </cell>
          <cell r="R136">
            <v>47.431402562495116</v>
          </cell>
        </row>
        <row r="137">
          <cell r="A137">
            <v>40483</v>
          </cell>
          <cell r="B137">
            <v>39.25</v>
          </cell>
          <cell r="C137">
            <v>43.72</v>
          </cell>
          <cell r="D137">
            <v>40.75</v>
          </cell>
          <cell r="E137">
            <v>44.21</v>
          </cell>
          <cell r="F137">
            <v>41.49</v>
          </cell>
          <cell r="G137">
            <v>41.56</v>
          </cell>
          <cell r="I137">
            <v>41.5</v>
          </cell>
          <cell r="R137">
            <v>49.804077674703798</v>
          </cell>
        </row>
        <row r="138">
          <cell r="A138">
            <v>40513</v>
          </cell>
          <cell r="B138">
            <v>38.770000000000003</v>
          </cell>
          <cell r="C138">
            <v>44.37</v>
          </cell>
          <cell r="D138">
            <v>41.49</v>
          </cell>
          <cell r="E138">
            <v>46.83</v>
          </cell>
          <cell r="F138">
            <v>42.72</v>
          </cell>
          <cell r="G138">
            <v>40.97</v>
          </cell>
          <cell r="I138">
            <v>41.7</v>
          </cell>
          <cell r="R138">
            <v>51.838530929884982</v>
          </cell>
        </row>
        <row r="139">
          <cell r="A139">
            <v>40544</v>
          </cell>
          <cell r="B139">
            <v>38.549999999999997</v>
          </cell>
          <cell r="C139">
            <v>47.39</v>
          </cell>
          <cell r="D139">
            <v>43.94</v>
          </cell>
          <cell r="E139">
            <v>46.25</v>
          </cell>
          <cell r="F139">
            <v>43.23</v>
          </cell>
          <cell r="G139">
            <v>40.92</v>
          </cell>
          <cell r="I139">
            <v>32.950000000000003</v>
          </cell>
          <cell r="R139">
            <v>42.813114407899363</v>
          </cell>
        </row>
        <row r="140">
          <cell r="A140">
            <v>40575</v>
          </cell>
          <cell r="B140">
            <v>38.549999999999997</v>
          </cell>
          <cell r="C140">
            <v>47.04</v>
          </cell>
          <cell r="D140">
            <v>43.49</v>
          </cell>
          <cell r="E140">
            <v>45.36</v>
          </cell>
          <cell r="F140">
            <v>41.77</v>
          </cell>
          <cell r="G140">
            <v>40.92</v>
          </cell>
          <cell r="I140">
            <v>34.700000000000003</v>
          </cell>
          <cell r="R140">
            <v>41.886693588691138</v>
          </cell>
        </row>
        <row r="141">
          <cell r="A141">
            <v>40603</v>
          </cell>
          <cell r="B141">
            <v>38.06</v>
          </cell>
          <cell r="C141">
            <v>44.42</v>
          </cell>
          <cell r="D141">
            <v>40.869999999999997</v>
          </cell>
          <cell r="E141">
            <v>44.48</v>
          </cell>
          <cell r="F141">
            <v>41.06</v>
          </cell>
          <cell r="G141">
            <v>40.44</v>
          </cell>
          <cell r="I141">
            <v>33.450000000000003</v>
          </cell>
          <cell r="R141">
            <v>40.389205959307333</v>
          </cell>
        </row>
        <row r="142">
          <cell r="A142">
            <v>40634</v>
          </cell>
          <cell r="B142">
            <v>37.57</v>
          </cell>
          <cell r="C142">
            <v>44.31</v>
          </cell>
          <cell r="D142">
            <v>39.5</v>
          </cell>
          <cell r="E142">
            <v>42.67</v>
          </cell>
          <cell r="F142">
            <v>39.83</v>
          </cell>
          <cell r="G142">
            <v>39.950000000000003</v>
          </cell>
          <cell r="I142">
            <v>39.25</v>
          </cell>
          <cell r="R142">
            <v>37.744671514487742</v>
          </cell>
        </row>
        <row r="143">
          <cell r="A143">
            <v>40664</v>
          </cell>
          <cell r="B143">
            <v>38.549999999999997</v>
          </cell>
          <cell r="C143">
            <v>42.64</v>
          </cell>
          <cell r="D143">
            <v>37.909999999999997</v>
          </cell>
          <cell r="E143">
            <v>43.03</v>
          </cell>
          <cell r="F143">
            <v>40.56</v>
          </cell>
          <cell r="G143">
            <v>40.93</v>
          </cell>
          <cell r="I143">
            <v>38.75</v>
          </cell>
          <cell r="R143">
            <v>37.820969436723942</v>
          </cell>
        </row>
        <row r="144">
          <cell r="A144">
            <v>40695</v>
          </cell>
          <cell r="B144">
            <v>45.36</v>
          </cell>
          <cell r="C144">
            <v>41.81</v>
          </cell>
          <cell r="D144">
            <v>38.369999999999997</v>
          </cell>
          <cell r="E144">
            <v>45.26</v>
          </cell>
          <cell r="F144">
            <v>44.94</v>
          </cell>
          <cell r="G144">
            <v>48.72</v>
          </cell>
          <cell r="I144">
            <v>45.75</v>
          </cell>
          <cell r="R144">
            <v>38.259768192532505</v>
          </cell>
        </row>
        <row r="145">
          <cell r="A145">
            <v>40725</v>
          </cell>
          <cell r="B145">
            <v>55.09</v>
          </cell>
          <cell r="C145">
            <v>52.49</v>
          </cell>
          <cell r="D145">
            <v>46.83</v>
          </cell>
          <cell r="E145">
            <v>49.83</v>
          </cell>
          <cell r="F145">
            <v>59.05</v>
          </cell>
          <cell r="G145">
            <v>58.98</v>
          </cell>
          <cell r="I145">
            <v>52.75</v>
          </cell>
          <cell r="R145">
            <v>38.775451243554876</v>
          </cell>
        </row>
        <row r="146">
          <cell r="A146">
            <v>40756</v>
          </cell>
          <cell r="B146">
            <v>62.88</v>
          </cell>
          <cell r="C146">
            <v>55.86</v>
          </cell>
          <cell r="D146">
            <v>50.49</v>
          </cell>
          <cell r="E146">
            <v>53.62</v>
          </cell>
          <cell r="F146">
            <v>64.62</v>
          </cell>
          <cell r="G146">
            <v>67.55</v>
          </cell>
          <cell r="I146">
            <v>61.5</v>
          </cell>
          <cell r="R146">
            <v>39.216260104720519</v>
          </cell>
        </row>
        <row r="147">
          <cell r="A147">
            <v>40787</v>
          </cell>
          <cell r="B147">
            <v>52.66</v>
          </cell>
          <cell r="C147">
            <v>51.2</v>
          </cell>
          <cell r="D147">
            <v>46.04</v>
          </cell>
          <cell r="E147">
            <v>51.25</v>
          </cell>
          <cell r="F147">
            <v>51.99</v>
          </cell>
          <cell r="G147">
            <v>56.56</v>
          </cell>
          <cell r="I147">
            <v>43.95</v>
          </cell>
          <cell r="R147">
            <v>39.175522044077219</v>
          </cell>
        </row>
        <row r="148">
          <cell r="A148">
            <v>40817</v>
          </cell>
          <cell r="B148">
            <v>40.5</v>
          </cell>
          <cell r="C148">
            <v>46.89</v>
          </cell>
          <cell r="D148">
            <v>43.3</v>
          </cell>
          <cell r="E148">
            <v>43.72</v>
          </cell>
          <cell r="F148">
            <v>42.02</v>
          </cell>
          <cell r="G148">
            <v>42.96</v>
          </cell>
          <cell r="I148">
            <v>43.75</v>
          </cell>
          <cell r="R148">
            <v>39.200206627287677</v>
          </cell>
        </row>
        <row r="149">
          <cell r="A149">
            <v>40848</v>
          </cell>
          <cell r="B149">
            <v>39.520000000000003</v>
          </cell>
          <cell r="C149">
            <v>44.86</v>
          </cell>
          <cell r="D149">
            <v>41.36</v>
          </cell>
          <cell r="E149">
            <v>44.69</v>
          </cell>
          <cell r="F149">
            <v>41.77</v>
          </cell>
          <cell r="G149">
            <v>41.79</v>
          </cell>
          <cell r="I149">
            <v>42</v>
          </cell>
          <cell r="R149">
            <v>41.510366296619395</v>
          </cell>
        </row>
        <row r="150">
          <cell r="A150">
            <v>40878</v>
          </cell>
          <cell r="B150">
            <v>39.04</v>
          </cell>
          <cell r="C150">
            <v>45.47</v>
          </cell>
          <cell r="D150">
            <v>42.05</v>
          </cell>
          <cell r="E150">
            <v>47.28</v>
          </cell>
          <cell r="F150">
            <v>43</v>
          </cell>
          <cell r="G150">
            <v>41.2</v>
          </cell>
          <cell r="I150">
            <v>42.2</v>
          </cell>
          <cell r="R150">
            <v>43.207770584098306</v>
          </cell>
        </row>
        <row r="151">
          <cell r="A151">
            <v>40909</v>
          </cell>
          <cell r="B151">
            <v>38.81</v>
          </cell>
          <cell r="C151">
            <v>48.36</v>
          </cell>
          <cell r="D151">
            <v>44.37</v>
          </cell>
          <cell r="E151">
            <v>46.62</v>
          </cell>
          <cell r="F151">
            <v>43.51</v>
          </cell>
          <cell r="G151">
            <v>41.13</v>
          </cell>
          <cell r="I151">
            <v>33.200000000000003</v>
          </cell>
          <cell r="R151">
            <v>42.813114407899363</v>
          </cell>
        </row>
        <row r="152">
          <cell r="A152">
            <v>40940</v>
          </cell>
          <cell r="B152">
            <v>38.81</v>
          </cell>
          <cell r="C152">
            <v>48.04</v>
          </cell>
          <cell r="D152">
            <v>43.95</v>
          </cell>
          <cell r="E152">
            <v>45.8</v>
          </cell>
          <cell r="F152">
            <v>42.04</v>
          </cell>
          <cell r="G152">
            <v>41.13</v>
          </cell>
          <cell r="I152">
            <v>34.950000000000003</v>
          </cell>
          <cell r="R152">
            <v>41.886693588691138</v>
          </cell>
        </row>
      </sheetData>
      <sheetData sheetId="16"/>
      <sheetData sheetId="17"/>
      <sheetData sheetId="18">
        <row r="38">
          <cell r="B38">
            <v>28</v>
          </cell>
          <cell r="C38">
            <v>29.75</v>
          </cell>
          <cell r="D38">
            <v>29</v>
          </cell>
          <cell r="E38">
            <v>30</v>
          </cell>
          <cell r="F38">
            <v>29</v>
          </cell>
          <cell r="G38">
            <v>29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0.15000000000000036</v>
          </cell>
          <cell r="P28">
            <v>6.999999999999984E-2</v>
          </cell>
          <cell r="R28">
            <v>0.17499999999999999</v>
          </cell>
          <cell r="V28">
            <v>0.22999999999999998</v>
          </cell>
          <cell r="AB28">
            <v>0.22357142857142856</v>
          </cell>
          <cell r="AH28">
            <v>0.38100000000000001</v>
          </cell>
        </row>
        <row r="29">
          <cell r="M29">
            <v>1.0000000000000231E-2</v>
          </cell>
          <cell r="P29">
            <v>0</v>
          </cell>
          <cell r="R29">
            <v>4.4999999999999998E-2</v>
          </cell>
          <cell r="S29">
            <v>0.04</v>
          </cell>
          <cell r="V29">
            <v>9.8000000000000004E-2</v>
          </cell>
          <cell r="W29">
            <v>2.2000000000000006E-2</v>
          </cell>
          <cell r="Y29">
            <v>6.933333333333333E-2</v>
          </cell>
          <cell r="AB29">
            <v>2.357142857142857E-2</v>
          </cell>
          <cell r="AC29">
            <v>2.4285714285714285E-2</v>
          </cell>
          <cell r="AE29">
            <v>6.3809523809523816E-2</v>
          </cell>
          <cell r="AH29">
            <v>0.189</v>
          </cell>
        </row>
        <row r="30">
          <cell r="M30">
            <v>4.0000000000000036E-2</v>
          </cell>
          <cell r="P30">
            <v>-8.0000000000000071E-2</v>
          </cell>
          <cell r="R30">
            <v>0.02</v>
          </cell>
          <cell r="S30">
            <v>0.05</v>
          </cell>
          <cell r="V30">
            <v>6.3E-2</v>
          </cell>
          <cell r="W30">
            <v>0.03</v>
          </cell>
          <cell r="Y30">
            <v>1.9666666666666666E-2</v>
          </cell>
          <cell r="AB30">
            <v>-2.7857142857142858E-2</v>
          </cell>
          <cell r="AC30">
            <v>1.1428571428571413E-2</v>
          </cell>
          <cell r="AE30">
            <v>-1.2857142857142876E-2</v>
          </cell>
          <cell r="AH30">
            <v>0.123</v>
          </cell>
        </row>
        <row r="31">
          <cell r="M31">
            <v>8.0000000000000071E-2</v>
          </cell>
          <cell r="P31">
            <v>-5.0000000000000266E-2</v>
          </cell>
          <cell r="R31">
            <v>8.5000000000000006E-2</v>
          </cell>
          <cell r="S31">
            <v>6.0000000000000005E-2</v>
          </cell>
          <cell r="V31">
            <v>9.7000000000000003E-2</v>
          </cell>
          <cell r="W31">
            <v>3.9000000000000007E-2</v>
          </cell>
          <cell r="Y31">
            <v>4.7333333333333345E-2</v>
          </cell>
          <cell r="AB31">
            <v>0.17142857142857146</v>
          </cell>
          <cell r="AC31">
            <v>1.5000000000000041E-2</v>
          </cell>
          <cell r="AE31">
            <v>0.19714285714285715</v>
          </cell>
          <cell r="AH31">
            <v>0.17499999999999999</v>
          </cell>
        </row>
        <row r="33">
          <cell r="M33">
            <v>-0.1599999999999997</v>
          </cell>
          <cell r="P33">
            <v>-0.22999999999999998</v>
          </cell>
          <cell r="R33">
            <v>-0.22500000000000001</v>
          </cell>
          <cell r="S33">
            <v>2.4999999999999994E-2</v>
          </cell>
          <cell r="V33">
            <v>-0.22700000000000001</v>
          </cell>
          <cell r="W33">
            <v>1.4000000000000012E-2</v>
          </cell>
          <cell r="Y33">
            <v>-0.24133333333333332</v>
          </cell>
          <cell r="AB33">
            <v>-0.28428571428571431</v>
          </cell>
          <cell r="AC33">
            <v>1.9999999999999962E-2</v>
          </cell>
          <cell r="AE33">
            <v>-0.27571428571428569</v>
          </cell>
          <cell r="AH33">
            <v>-0.19</v>
          </cell>
        </row>
        <row r="34">
          <cell r="M34">
            <v>-8.9999999999999858E-2</v>
          </cell>
          <cell r="P34">
            <v>-0.18000000000000016</v>
          </cell>
          <cell r="R34">
            <v>-0.15</v>
          </cell>
          <cell r="S34">
            <v>2.0000000000000018E-2</v>
          </cell>
          <cell r="V34">
            <v>-0.14899999999999999</v>
          </cell>
          <cell r="W34">
            <v>1.5000000000000013E-2</v>
          </cell>
          <cell r="Y34">
            <v>-0.14933333333333332</v>
          </cell>
          <cell r="AB34">
            <v>-0.1275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-7.4999999999999734E-2</v>
          </cell>
          <cell r="P35">
            <v>-0.17000000000000037</v>
          </cell>
          <cell r="R35">
            <v>-0.125</v>
          </cell>
          <cell r="S35">
            <v>1.7499999999999988E-2</v>
          </cell>
          <cell r="V35">
            <v>-0.121</v>
          </cell>
          <cell r="W35">
            <v>1.5500000000000014E-2</v>
          </cell>
          <cell r="Y35">
            <v>-0.12016666666666663</v>
          </cell>
          <cell r="AB35">
            <v>-9.2499999999999999E-2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-0.21999999999999975</v>
          </cell>
          <cell r="P36">
            <v>-0.10000000000000009</v>
          </cell>
          <cell r="R36">
            <v>-0.13500000000000001</v>
          </cell>
          <cell r="S36">
            <v>-1.0000000000000009E-2</v>
          </cell>
          <cell r="V36">
            <v>-0.13500000000000001</v>
          </cell>
          <cell r="W36">
            <v>-1.0000000000000009E-2</v>
          </cell>
          <cell r="Y36">
            <v>-0.13916666666666669</v>
          </cell>
          <cell r="AB36">
            <v>-0.14000000000000001</v>
          </cell>
          <cell r="AC36">
            <v>-5.0000000000000044E-3</v>
          </cell>
          <cell r="AE36">
            <v>-0.14000000000000001</v>
          </cell>
          <cell r="AH36">
            <v>-0.13999999999999999</v>
          </cell>
        </row>
        <row r="39">
          <cell r="M39">
            <v>-0.22999999999999998</v>
          </cell>
          <cell r="P39">
            <v>-0.29000000000000004</v>
          </cell>
          <cell r="R39">
            <v>-0.28499999999999998</v>
          </cell>
          <cell r="S39">
            <v>3.5000000000000031E-2</v>
          </cell>
          <cell r="V39">
            <v>-0.28100000000000003</v>
          </cell>
          <cell r="W39">
            <v>2.2999999999999965E-2</v>
          </cell>
          <cell r="Y39">
            <v>-0.29333333333333333</v>
          </cell>
          <cell r="AB39">
            <v>-0.49250000000000005</v>
          </cell>
          <cell r="AC39">
            <v>1.7499999999999849E-2</v>
          </cell>
          <cell r="AE39">
            <v>-0.50750000000000006</v>
          </cell>
          <cell r="AH39">
            <v>-0.255</v>
          </cell>
        </row>
        <row r="40">
          <cell r="M40">
            <v>-2.0000000000000018E-2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-2.0000000000000018E-2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-5.8333333333333327E-2</v>
          </cell>
          <cell r="AB41">
            <v>-0.33000000000000007</v>
          </cell>
          <cell r="AC41">
            <v>0</v>
          </cell>
          <cell r="AE41">
            <v>-0.36999999999999994</v>
          </cell>
          <cell r="AH41">
            <v>7.0000000000000021E-2</v>
          </cell>
        </row>
        <row r="42">
          <cell r="M42">
            <v>-0.25399999999999956</v>
          </cell>
          <cell r="P42">
            <v>-0.22199999999999998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-0.44666666666666671</v>
          </cell>
          <cell r="AB42">
            <v>-0.49800000000000011</v>
          </cell>
          <cell r="AC42">
            <v>0</v>
          </cell>
          <cell r="AE42">
            <v>-0.498</v>
          </cell>
          <cell r="AH42">
            <v>-0.41499999999999992</v>
          </cell>
        </row>
        <row r="43">
          <cell r="M43">
            <v>-0.22999999999999998</v>
          </cell>
          <cell r="P43">
            <v>-0.32000000000000028</v>
          </cell>
          <cell r="R43">
            <v>-0.32</v>
          </cell>
          <cell r="S43">
            <v>3.999999999999998E-2</v>
          </cell>
          <cell r="V43">
            <v>-0.31599999999999995</v>
          </cell>
          <cell r="W43">
            <v>4.4000000000000039E-2</v>
          </cell>
          <cell r="Y43">
            <v>-0.32833333333333331</v>
          </cell>
          <cell r="AB43">
            <v>-0.59250000000000014</v>
          </cell>
          <cell r="AC43">
            <v>1.7499999999999849E-2</v>
          </cell>
          <cell r="AE43">
            <v>-0.61749999999999994</v>
          </cell>
          <cell r="AH43">
            <v>-0.3</v>
          </cell>
        </row>
        <row r="49">
          <cell r="L49">
            <v>2.82</v>
          </cell>
          <cell r="O49">
            <v>2.7</v>
          </cell>
          <cell r="R49">
            <v>2.681</v>
          </cell>
          <cell r="V49">
            <v>2.9834000000000001</v>
          </cell>
          <cell r="AB49">
            <v>3.0894285714285714</v>
          </cell>
          <cell r="AH49">
            <v>3.5512000000000001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selection activeCell="C57" sqref="C57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203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37188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37188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2.97</v>
      </c>
      <c r="L28" s="59">
        <f>LOOKUP($K$15+1,CurveFetch!D$8:D$1000,CurveFetch!F$8:F$1000)</f>
        <v>2.77</v>
      </c>
      <c r="M28" s="59">
        <f>L28-$L$49</f>
        <v>6.999999999999984E-2</v>
      </c>
      <c r="N28" s="125">
        <f>M28-'[18]Gas Average Basis'!M28</f>
        <v>-8.0000000000000515E-2</v>
      </c>
      <c r="O28" s="59">
        <f>LOOKUP($K$15+2,CurveFetch!$D$8:$D$1000,CurveFetch!$F$8:$F$1000)</f>
        <v>2.77</v>
      </c>
      <c r="P28" s="59" t="e">
        <f t="shared" ref="P28:P43" ca="1" si="0">IF(P$22,AveragePrices($F$21,P$23,P$24,$AJ28:$AJ28)-INDIRECT(ADDRESS(P$23,$G$23,,,$F$21)),AveragePrices($F$15,P$23,P$24,$AL28:$AL28))</f>
        <v>#NAME?</v>
      </c>
      <c r="Q28" s="125" t="e">
        <f ca="1">P28-'[18]Gas Average Basis'!P28</f>
        <v>#NAME?</v>
      </c>
      <c r="R28" s="59" t="e">
        <f ca="1">IF(R$22,AveragePrices($F$21,R$23,R$24,$AJ28:$AJ28),AveragePrices($F$15,R$23,R$24,$AL28:$AL28))</f>
        <v>#NAME?</v>
      </c>
      <c r="S28" s="125" t="e">
        <f ca="1">R28-'[18]Gas Average Basis'!R28</f>
        <v>#NAME?</v>
      </c>
      <c r="T28" s="59" t="e">
        <f ca="1">IF(T$22,AveragePrices($F$21,T$23,T$24,$AJ28:$AJ28),AveragePrices($F$15,T$23,T$24,$AL28:$AL28))</f>
        <v>#NAME?</v>
      </c>
      <c r="U28" s="125">
        <v>-4.2999999999999997E-2</v>
      </c>
      <c r="V28" s="59" t="e">
        <f t="shared" ref="V28:V43" ca="1" si="1">IF(V$22,AveragePrices($F$21,V$23,V$24,$AJ28:$AJ28),AveragePrices($F$15,V$23,V$24,$AL28:$AL28))</f>
        <v>#NAME?</v>
      </c>
      <c r="W28" s="125" t="e">
        <f ca="1">V28-'[18]Gas Average Basis'!V28</f>
        <v>#NAME?</v>
      </c>
      <c r="X28" s="59" t="e">
        <f ca="1">IF(X$22,AveragePrices($F$21,X$23,X$24,$AJ28:$AJ28),AveragePrices($F$15,X$23,X$24,$AL28:$AL28))</f>
        <v>#NAME?</v>
      </c>
      <c r="Y28" s="125">
        <v>-4.8300000000000003E-2</v>
      </c>
      <c r="Z28" s="59" t="e">
        <f ca="1">IF(Z$22,AveragePrices($F$21,Z$23,Z$24,$AJ28:$AJ28),AveragePrices($F$15,Z$23,Z$24,$AL28:$AL28))</f>
        <v>#NAME?</v>
      </c>
      <c r="AA28" s="125">
        <v>-0.01</v>
      </c>
      <c r="AB28" s="59" t="e">
        <f ca="1">IF(AB$22,AveragePrices($F$21,AB$23,AB$24,$AJ28:$AJ28),AveragePrices($F$15,AB$23,AB$24,$AL28:$AL28))</f>
        <v>#NAME?</v>
      </c>
      <c r="AC28" s="125" t="e">
        <f ca="1">AB28-'[18]Gas Average Basis'!AB28</f>
        <v>#NAME?</v>
      </c>
      <c r="AD28" s="59" t="e">
        <f ca="1">IF(AD$22,AveragePrices($F$21,AD$23,AD$24,$AJ28:$AJ28),AveragePrices($F$15,AD$23,AD$24,$AL28:$AL28))</f>
        <v>#NAME?</v>
      </c>
      <c r="AE28" s="125">
        <v>-4.4999999999999998E-2</v>
      </c>
      <c r="AF28" s="59" t="e">
        <f ca="1">IF(AF$22,AveragePrices($F$21,AF$23,AF$24,$AJ28:$AJ28),AveragePrices($F$15,AF$23,AF$24,$AL28:$AL28))</f>
        <v>#NAME?</v>
      </c>
      <c r="AG28" s="125">
        <v>-0.03</v>
      </c>
      <c r="AH28" s="59" t="e">
        <f ca="1">IF(AH$22,AveragePrices($F$21,AH$23,AH$24,$AJ28:$AJ28),AveragePrices($F$15,AH$23,AH$24,$AL28:$AL28))</f>
        <v>#NAME?</v>
      </c>
      <c r="AI28" s="89" t="e">
        <f ca="1">AH28-'[18]Gas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2.83</v>
      </c>
      <c r="L29" s="59">
        <f>LOOKUP($K$15+1,CurveFetch!D$8:D$1000,CurveFetch!Q$8:Q$1000)</f>
        <v>2.7</v>
      </c>
      <c r="M29" s="59">
        <f>L29-$L$49</f>
        <v>0</v>
      </c>
      <c r="N29" s="125">
        <f>M29-'[18]Gas Average Basis'!M29</f>
        <v>-1.0000000000000231E-2</v>
      </c>
      <c r="O29" s="59">
        <f>LOOKUP($K$15+2,CurveFetch!$D$8:$D$1000,CurveFetch!$Q$8:$Q$1000)</f>
        <v>2.7</v>
      </c>
      <c r="P29" s="59" t="e">
        <f t="shared" ca="1" si="0"/>
        <v>#NAME?</v>
      </c>
      <c r="Q29" s="125" t="e">
        <f ca="1">P29-'[18]Gas Average Basis'!P29</f>
        <v>#NAME?</v>
      </c>
      <c r="R29" s="59" t="e">
        <f ca="1">IF(R$22,AveragePrices($F$21,R$23,R$24,$AJ29:$AJ29),AveragePrices($F$15,R$23,R$24,$AL29:$AL29))</f>
        <v>#NAME?</v>
      </c>
      <c r="S29" s="125" t="e">
        <f ca="1">R29-'[18]Gas Average Basis'!R29</f>
        <v>#NAME?</v>
      </c>
      <c r="T29" s="59" t="e">
        <f ca="1">IF(T$22,AveragePrices($F$21,T$23,T$24,$AJ29:$AJ29),AveragePrices($F$15,T$23,T$24,$AL29:$AL29))</f>
        <v>#NAME?</v>
      </c>
      <c r="U29" s="125" t="e">
        <f ca="1">T29-'[18]Gas Average Basis'!S29</f>
        <v>#NAME?</v>
      </c>
      <c r="V29" s="59" t="e">
        <f t="shared" ca="1" si="1"/>
        <v>#NAME?</v>
      </c>
      <c r="W29" s="125" t="e">
        <f ca="1">V29-'[18]Gas Average Basis'!V29</f>
        <v>#NAME?</v>
      </c>
      <c r="X29" s="59" t="e">
        <f ca="1">IF(X$22,AveragePrices($F$21,X$23,X$24,$AJ29:$AJ29),AveragePrices($F$15,X$23,X$24,$AL29:$AL29))</f>
        <v>#NAME?</v>
      </c>
      <c r="Y29" s="125" t="e">
        <f ca="1">X29-'[18]Gas Average Basis'!W29</f>
        <v>#NAME?</v>
      </c>
      <c r="Z29" s="59" t="e">
        <f ca="1">IF(Z$22,AveragePrices($F$21,Z$23,Z$24,$AJ29:$AJ29),AveragePrices($F$15,Z$23,Z$24,$AL29:$AL29))</f>
        <v>#NAME?</v>
      </c>
      <c r="AA29" s="125" t="e">
        <f ca="1">Z29-'[18]Gas Average Basis'!Y29</f>
        <v>#NAME?</v>
      </c>
      <c r="AB29" s="59" t="e">
        <f ca="1">IF(AB$22,AveragePrices($F$21,AB$23,AB$24,$AJ29:$AJ29),AveragePrices($F$15,AB$23,AB$24,$AL29:$AL29))</f>
        <v>#NAME?</v>
      </c>
      <c r="AC29" s="125" t="e">
        <f ca="1">AB29-'[18]Gas Average Basis'!AB29</f>
        <v>#NAME?</v>
      </c>
      <c r="AD29" s="59" t="e">
        <f ca="1">IF(AD$22,AveragePrices($F$21,AD$23,AD$24,$AJ29:$AJ29),AveragePrices($F$15,AD$23,AD$24,$AL29:$AL29))</f>
        <v>#NAME?</v>
      </c>
      <c r="AE29" s="125" t="e">
        <f ca="1">AD29-'[18]Gas Average Basis'!AC29</f>
        <v>#NAME?</v>
      </c>
      <c r="AF29" s="59" t="e">
        <f ca="1">IF(AF$22,AveragePrices($F$21,AF$23,AF$24,$AJ29:$AJ29),AveragePrices($F$15,AF$23,AF$24,$AL29:$AL29))</f>
        <v>#NAME?</v>
      </c>
      <c r="AG29" s="125" t="e">
        <f ca="1">AF29-'[18]Gas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AH29-'[18]Gas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2.86</v>
      </c>
      <c r="L30" s="59">
        <f>LOOKUP($K$15+1,CurveFetch!D$8:D$1000,CurveFetch!G$8:G$1000)</f>
        <v>2.62</v>
      </c>
      <c r="M30" s="59">
        <f>L30-$L$49</f>
        <v>-8.0000000000000071E-2</v>
      </c>
      <c r="N30" s="125">
        <f>M30-'[18]Gas Average Basis'!M30</f>
        <v>-0.12000000000000011</v>
      </c>
      <c r="O30" s="59">
        <f>LOOKUP($K$15+2,CurveFetch!$D$8:$D$1000,CurveFetch!$G$8:$G$1000)</f>
        <v>2.62</v>
      </c>
      <c r="P30" s="59" t="e">
        <f t="shared" ca="1" si="0"/>
        <v>#NAME?</v>
      </c>
      <c r="Q30" s="125" t="e">
        <f ca="1">P30-'[18]Gas Average Basis'!P30</f>
        <v>#NAME?</v>
      </c>
      <c r="R30" s="59" t="e">
        <f ca="1">IF(R$22,AveragePrices($F$21,R$23,R$24,$AJ30:$AJ30),AveragePrices($F$15,R$23,R$24,$AL30:$AL30))</f>
        <v>#NAME?</v>
      </c>
      <c r="S30" s="125" t="e">
        <f ca="1">R30-'[18]Gas Average Basis'!R30</f>
        <v>#NAME?</v>
      </c>
      <c r="T30" s="59" t="e">
        <f ca="1">IF(T$22,AveragePrices($F$21,T$23,T$24,$AJ30:$AJ30),AveragePrices($F$15,T$23,T$24,$AL30:$AL30))</f>
        <v>#NAME?</v>
      </c>
      <c r="U30" s="125" t="e">
        <f ca="1">T30-'[18]Gas Average Basis'!S30</f>
        <v>#NAME?</v>
      </c>
      <c r="V30" s="59" t="e">
        <f t="shared" ca="1" si="1"/>
        <v>#NAME?</v>
      </c>
      <c r="W30" s="125" t="e">
        <f ca="1">V30-'[18]Gas Average Basis'!V30</f>
        <v>#NAME?</v>
      </c>
      <c r="X30" s="59" t="e">
        <f ca="1">IF(X$22,AveragePrices($F$21,X$23,X$24,$AJ30:$AJ30),AveragePrices($F$15,X$23,X$24,$AL30:$AL30))</f>
        <v>#NAME?</v>
      </c>
      <c r="Y30" s="125" t="e">
        <f ca="1">X30-'[18]Gas Average Basis'!W30</f>
        <v>#NAME?</v>
      </c>
      <c r="Z30" s="59" t="e">
        <f ca="1">IF(Z$22,AveragePrices($F$21,Z$23,Z$24,$AJ30:$AJ30),AveragePrices($F$15,Z$23,Z$24,$AL30:$AL30))</f>
        <v>#NAME?</v>
      </c>
      <c r="AA30" s="125" t="e">
        <f ca="1">Z30-'[18]Gas Average Basis'!Y30</f>
        <v>#NAME?</v>
      </c>
      <c r="AB30" s="59" t="e">
        <f ca="1">IF(AB$22,AveragePrices($F$21,AB$23,AB$24,$AJ30:$AJ30),AveragePrices($F$15,AB$23,AB$24,$AL30:$AL30))</f>
        <v>#NAME?</v>
      </c>
      <c r="AC30" s="125" t="e">
        <f ca="1">AB30-'[18]Gas Average Basis'!AB30</f>
        <v>#NAME?</v>
      </c>
      <c r="AD30" s="59" t="e">
        <f ca="1">IF(AD$22,AveragePrices($F$21,AD$23,AD$24,$AJ30:$AJ30),AveragePrices($F$15,AD$23,AD$24,$AL30:$AL30))</f>
        <v>#NAME?</v>
      </c>
      <c r="AE30" s="125" t="e">
        <f ca="1">AD30-'[18]Gas Average Basis'!AC30</f>
        <v>#NAME?</v>
      </c>
      <c r="AF30" s="59" t="e">
        <f ca="1">IF(AF$22,AveragePrices($F$21,AF$23,AF$24,$AJ30:$AJ30),AveragePrices($F$15,AF$23,AF$24,$AL30:$AL30))</f>
        <v>#NAME?</v>
      </c>
      <c r="AG30" s="125" t="e">
        <f ca="1">AF30-'[18]Gas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AH30-'[18]Gas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2.9</v>
      </c>
      <c r="L31" s="59">
        <f>LOOKUP($K$15+1,CurveFetch!D$8:D$1000,CurveFetch!H$8:H$1000)</f>
        <v>2.65</v>
      </c>
      <c r="M31" s="59">
        <f>L31-$L$49</f>
        <v>-5.0000000000000266E-2</v>
      </c>
      <c r="N31" s="125">
        <f>M31-'[18]Gas Average Basis'!M31</f>
        <v>-0.13000000000000034</v>
      </c>
      <c r="O31" s="59">
        <f>LOOKUP($K$15+2,CurveFetch!$D$8:$D$1000,CurveFetch!$H$8:$H$1000)</f>
        <v>2.65</v>
      </c>
      <c r="P31" s="59" t="e">
        <f t="shared" ca="1" si="0"/>
        <v>#NAME?</v>
      </c>
      <c r="Q31" s="125" t="e">
        <f ca="1">P31-'[18]Gas Average Basis'!P31</f>
        <v>#NAME?</v>
      </c>
      <c r="R31" s="59" t="e">
        <f ca="1">IF(R$22,AveragePrices($F$21,R$23,R$24,$AJ31:$AJ31),AveragePrices($F$15,R$23,R$24,$AL31:$AL31))</f>
        <v>#NAME?</v>
      </c>
      <c r="S31" s="125" t="e">
        <f ca="1">R31-'[18]Gas Average Basis'!R31</f>
        <v>#NAME?</v>
      </c>
      <c r="T31" s="59" t="e">
        <f ca="1">IF(T$22,AveragePrices($F$21,T$23,T$24,$AJ31:$AJ31),AveragePrices($F$15,T$23,T$24,$AL31:$AL31))</f>
        <v>#NAME?</v>
      </c>
      <c r="U31" s="125" t="e">
        <f ca="1">T31-'[18]Gas Average Basis'!S31</f>
        <v>#NAME?</v>
      </c>
      <c r="V31" s="59" t="e">
        <f t="shared" ca="1" si="1"/>
        <v>#NAME?</v>
      </c>
      <c r="W31" s="125" t="e">
        <f ca="1">V31-'[18]Gas Average Basis'!V31</f>
        <v>#NAME?</v>
      </c>
      <c r="X31" s="59" t="e">
        <f ca="1">IF(X$22,AveragePrices($F$21,X$23,X$24,$AJ31:$AJ31),AveragePrices($F$15,X$23,X$24,$AL31:$AL31))</f>
        <v>#NAME?</v>
      </c>
      <c r="Y31" s="125" t="e">
        <f ca="1">X31-'[18]Gas Average Basis'!W31</f>
        <v>#NAME?</v>
      </c>
      <c r="Z31" s="59" t="e">
        <f ca="1">IF(Z$22,AveragePrices($F$21,Z$23,Z$24,$AJ31:$AJ31),AveragePrices($F$15,Z$23,Z$24,$AL31:$AL31))</f>
        <v>#NAME?</v>
      </c>
      <c r="AA31" s="125" t="e">
        <f ca="1">Z31-'[18]Gas Average Basis'!Y31</f>
        <v>#NAME?</v>
      </c>
      <c r="AB31" s="59" t="e">
        <f ca="1">IF(AB$22,AveragePrices($F$21,AB$23,AB$24,$AJ31:$AJ31),AveragePrices($F$15,AB$23,AB$24,$AL31:$AL31))</f>
        <v>#NAME?</v>
      </c>
      <c r="AC31" s="125" t="e">
        <f ca="1">AB31-'[18]Gas Average Basis'!AB31</f>
        <v>#NAME?</v>
      </c>
      <c r="AD31" s="59" t="e">
        <f ca="1">IF(AD$22,AveragePrices($F$21,AD$23,AD$24,$AJ31:$AJ31),AveragePrices($F$15,AD$23,AD$24,$AL31:$AL31))</f>
        <v>#NAME?</v>
      </c>
      <c r="AE31" s="125" t="e">
        <f ca="1">AD31-'[18]Gas Average Basis'!AC31</f>
        <v>#NAME?</v>
      </c>
      <c r="AF31" s="59" t="e">
        <f ca="1">IF(AF$22,AveragePrices($F$21,AF$23,AF$24,$AJ31:$AJ31),AveragePrices($F$15,AF$23,AF$24,$AL31:$AL31))</f>
        <v>#NAME?</v>
      </c>
      <c r="AG31" s="125" t="e">
        <f ca="1">AF31-'[18]Gas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AH31-'[18]Gas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2.66</v>
      </c>
      <c r="L33" s="59">
        <f>LOOKUP($K$15+1,CurveFetch!D$8:D$1000,CurveFetch!K$8:K$1000)</f>
        <v>2.4700000000000002</v>
      </c>
      <c r="M33" s="59">
        <f>L33-$L$49</f>
        <v>-0.22999999999999998</v>
      </c>
      <c r="N33" s="125">
        <f>M33-'[18]Gas Average Basis'!M33</f>
        <v>-7.0000000000000284E-2</v>
      </c>
      <c r="O33" s="59">
        <f>LOOKUP($K$15+2,CurveFetch!$D$8:$D$1000,CurveFetch!$K$8:$K$1000)</f>
        <v>2.4700000000000002</v>
      </c>
      <c r="P33" s="59" t="e">
        <f t="shared" ca="1" si="0"/>
        <v>#NAME?</v>
      </c>
      <c r="Q33" s="125" t="e">
        <f ca="1">P33-'[18]Gas Average Basis'!P33</f>
        <v>#NAME?</v>
      </c>
      <c r="R33" s="59" t="e">
        <f ca="1">IF(R$22,AveragePrices($F$21,R$23,R$24,$AJ33:$AJ33),AveragePrices($F$15,R$23,R$24,$AL33:$AL33))</f>
        <v>#NAME?</v>
      </c>
      <c r="S33" s="125" t="e">
        <f ca="1">R33-'[18]Gas Average Basis'!R33</f>
        <v>#NAME?</v>
      </c>
      <c r="T33" s="59" t="e">
        <f ca="1">IF(T$22,AveragePrices($F$21,T$23,T$24,$AJ33:$AJ33),AveragePrices($F$15,T$23,T$24,$AL33:$AL33))</f>
        <v>#NAME?</v>
      </c>
      <c r="U33" s="125" t="e">
        <f ca="1">T33-'[18]Gas Average Basis'!S33</f>
        <v>#NAME?</v>
      </c>
      <c r="V33" s="59" t="e">
        <f t="shared" ca="1" si="1"/>
        <v>#NAME?</v>
      </c>
      <c r="W33" s="125" t="e">
        <f ca="1">V33-'[18]Gas Average Basis'!V33</f>
        <v>#NAME?</v>
      </c>
      <c r="X33" s="59" t="e">
        <f ca="1">IF(X$22,AveragePrices($F$21,X$23,X$24,$AJ33:$AJ33),AveragePrices($F$15,X$23,X$24,$AL33:$AL33))</f>
        <v>#NAME?</v>
      </c>
      <c r="Y33" s="125" t="e">
        <f ca="1">X33-'[18]Gas Average Basis'!W33</f>
        <v>#NAME?</v>
      </c>
      <c r="Z33" s="59" t="e">
        <f ca="1">IF(Z$22,AveragePrices($F$21,Z$23,Z$24,$AJ33:$AJ33),AveragePrices($F$15,Z$23,Z$24,$AL33:$AL33))</f>
        <v>#NAME?</v>
      </c>
      <c r="AA33" s="125" t="e">
        <f ca="1">Z33-'[18]Gas Average Basis'!Y33</f>
        <v>#NAME?</v>
      </c>
      <c r="AB33" s="59" t="e">
        <f ca="1">IF(AB$22,AveragePrices($F$21,AB$23,AB$24,$AJ33:$AJ33),AveragePrices($F$15,AB$23,AB$24,$AL33:$AL33))</f>
        <v>#NAME?</v>
      </c>
      <c r="AC33" s="125" t="e">
        <f ca="1">AB33-'[18]Gas Average Basis'!AB33</f>
        <v>#NAME?</v>
      </c>
      <c r="AD33" s="59" t="e">
        <f ca="1">IF(AD$22,AveragePrices($F$21,AD$23,AD$24,$AJ33:$AJ33),AveragePrices($F$15,AD$23,AD$24,$AL33:$AL33))</f>
        <v>#NAME?</v>
      </c>
      <c r="AE33" s="125" t="e">
        <f ca="1">AD33-'[18]Gas Average Basis'!AC33</f>
        <v>#NAME?</v>
      </c>
      <c r="AF33" s="59" t="e">
        <f ca="1">IF(AF$22,AveragePrices($F$21,AF$23,AF$24,$AJ33:$AJ33),AveragePrices($F$15,AF$23,AF$24,$AL33:$AL33))</f>
        <v>#NAME?</v>
      </c>
      <c r="AG33" s="125" t="e">
        <f ca="1">AF33-'[18]Gas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AH33-'[18]Gas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2.73</v>
      </c>
      <c r="L34" s="59">
        <f>LOOKUP($K$15+1,CurveFetch!D$8:D$1000,CurveFetch!R$8:R$1000)</f>
        <v>2.52</v>
      </c>
      <c r="M34" s="59">
        <f>L34-$L$49</f>
        <v>-0.18000000000000016</v>
      </c>
      <c r="N34" s="125">
        <f>M34-'[18]Gas Average Basis'!M34</f>
        <v>-9.0000000000000302E-2</v>
      </c>
      <c r="O34" s="59">
        <f>LOOKUP($K$15+2,CurveFetch!$D$8:$D$1000,CurveFetch!$R$8:$R$1000)</f>
        <v>2.52</v>
      </c>
      <c r="P34" s="59" t="e">
        <f t="shared" ca="1" si="0"/>
        <v>#NAME?</v>
      </c>
      <c r="Q34" s="125" t="e">
        <f ca="1">P34-'[18]Gas Average Basis'!P34</f>
        <v>#NAME?</v>
      </c>
      <c r="R34" s="59" t="e">
        <f ca="1">IF(R$22,AveragePrices($F$21,R$23,R$24,$AJ34:$AJ34),AveragePrices($F$15,R$23,R$24,$AL34:$AL34))</f>
        <v>#NAME?</v>
      </c>
      <c r="S34" s="125" t="e">
        <f ca="1">R34-'[18]Gas Average Basis'!R34</f>
        <v>#NAME?</v>
      </c>
      <c r="T34" s="59" t="e">
        <f ca="1">IF(T$22,AveragePrices($F$21,T$23,T$24,$AJ34:$AJ34),AveragePrices($F$15,T$23,T$24,$AL34:$AL34))</f>
        <v>#NAME?</v>
      </c>
      <c r="U34" s="125" t="e">
        <f ca="1">T34-'[18]Gas Average Basis'!S34</f>
        <v>#NAME?</v>
      </c>
      <c r="V34" s="59" t="e">
        <f t="shared" ca="1" si="1"/>
        <v>#NAME?</v>
      </c>
      <c r="W34" s="125" t="e">
        <f ca="1">V34-'[18]Gas Average Basis'!V34</f>
        <v>#NAME?</v>
      </c>
      <c r="X34" s="59" t="e">
        <f ca="1">IF(X$22,AveragePrices($F$21,X$23,X$24,$AJ34:$AJ34),AveragePrices($F$15,X$23,X$24,$AL34:$AL34))</f>
        <v>#NAME?</v>
      </c>
      <c r="Y34" s="125" t="e">
        <f ca="1">X34-'[18]Gas Average Basis'!W34</f>
        <v>#NAME?</v>
      </c>
      <c r="Z34" s="59" t="e">
        <f ca="1">IF(Z$22,AveragePrices($F$21,Z$23,Z$24,$AJ34:$AJ34),AveragePrices($F$15,Z$23,Z$24,$AL34:$AL34))</f>
        <v>#NAME?</v>
      </c>
      <c r="AA34" s="125" t="e">
        <f ca="1">Z34-'[18]Gas Average Basis'!Y34</f>
        <v>#NAME?</v>
      </c>
      <c r="AB34" s="59" t="e">
        <f ca="1">IF(AB$22,AveragePrices($F$21,AB$23,AB$24,$AJ34:$AJ34),AveragePrices($F$15,AB$23,AB$24,$AL34:$AL34))</f>
        <v>#NAME?</v>
      </c>
      <c r="AC34" s="125" t="e">
        <f ca="1">AB34-'[18]Gas Average Basis'!AB34</f>
        <v>#NAME?</v>
      </c>
      <c r="AD34" s="59" t="e">
        <f ca="1">IF(AD$22,AveragePrices($F$21,AD$23,AD$24,$AJ34:$AJ34),AveragePrices($F$15,AD$23,AD$24,$AL34:$AL34))</f>
        <v>#NAME?</v>
      </c>
      <c r="AE34" s="125" t="e">
        <f ca="1">AD34-'[18]Gas Average Basis'!AC34</f>
        <v>#NAME?</v>
      </c>
      <c r="AF34" s="59" t="e">
        <f ca="1">IF(AF$22,AveragePrices($F$21,AF$23,AF$24,$AJ34:$AJ34),AveragePrices($F$15,AF$23,AF$24,$AL34:$AL34))</f>
        <v>#NAME?</v>
      </c>
      <c r="AG34" s="125" t="e">
        <f ca="1">AF34-'[18]Gas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AH34-'[18]Gas Average Basis'!AH34</f>
        <v>#NAME?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2.7450000000000001</v>
      </c>
      <c r="L35" s="59">
        <f>LOOKUP($K$15+1,CurveFetch!D$8:D$1000,CurveFetch!L$8:L$1000)</f>
        <v>2.5299999999999998</v>
      </c>
      <c r="M35" s="59">
        <f>L35-$L$49</f>
        <v>-0.17000000000000037</v>
      </c>
      <c r="N35" s="125">
        <f>M35-'[18]Gas Average Basis'!M35</f>
        <v>-9.5000000000000639E-2</v>
      </c>
      <c r="O35" s="59">
        <f>LOOKUP($K$15+2,CurveFetch!$D$8:$D$1000,CurveFetch!$L$8:$L$1000)</f>
        <v>2.5299999999999998</v>
      </c>
      <c r="P35" s="59" t="e">
        <f t="shared" ca="1" si="0"/>
        <v>#NAME?</v>
      </c>
      <c r="Q35" s="125" t="e">
        <f ca="1">P35-'[18]Gas Average Basis'!P35</f>
        <v>#NAME?</v>
      </c>
      <c r="R35" s="59" t="e">
        <f ca="1">IF(R$22,AveragePrices($F$21,R$23,R$24,$AJ35:$AJ35),AveragePrices($F$15,R$23,R$24,$AL35:$AL35))</f>
        <v>#NAME?</v>
      </c>
      <c r="S35" s="125" t="e">
        <f ca="1">R35-'[18]Gas Average Basis'!R35</f>
        <v>#NAME?</v>
      </c>
      <c r="T35" s="59" t="e">
        <f ca="1">IF(T$22,AveragePrices($F$21,T$23,T$24,$AJ35:$AJ35),AveragePrices($F$15,T$23,T$24,$AL35:$AL35))</f>
        <v>#NAME?</v>
      </c>
      <c r="U35" s="125" t="e">
        <f ca="1">T35-'[18]Gas Average Basis'!S35</f>
        <v>#NAME?</v>
      </c>
      <c r="V35" s="59" t="e">
        <f t="shared" ca="1" si="1"/>
        <v>#NAME?</v>
      </c>
      <c r="W35" s="125" t="e">
        <f ca="1">V35-'[18]Gas Average Basis'!V35</f>
        <v>#NAME?</v>
      </c>
      <c r="X35" s="59" t="e">
        <f ca="1">IF(X$22,AveragePrices($F$21,X$23,X$24,$AJ35:$AJ35),AveragePrices($F$15,X$23,X$24,$AL35:$AL35))</f>
        <v>#NAME?</v>
      </c>
      <c r="Y35" s="125" t="e">
        <f ca="1">X35-'[18]Gas Average Basis'!W35</f>
        <v>#NAME?</v>
      </c>
      <c r="Z35" s="59" t="e">
        <f ca="1">IF(Z$22,AveragePrices($F$21,Z$23,Z$24,$AJ35:$AJ35),AveragePrices($F$15,Z$23,Z$24,$AL35:$AL35))</f>
        <v>#NAME?</v>
      </c>
      <c r="AA35" s="125" t="e">
        <f ca="1">Z35-'[18]Gas Average Basis'!Y35</f>
        <v>#NAME?</v>
      </c>
      <c r="AB35" s="59" t="e">
        <f ca="1">IF(AB$22,AveragePrices($F$21,AB$23,AB$24,$AJ35:$AJ35),AveragePrices($F$15,AB$23,AB$24,$AL35:$AL35))</f>
        <v>#NAME?</v>
      </c>
      <c r="AC35" s="125" t="e">
        <f ca="1">AB35-'[18]Gas Average Basis'!AB35</f>
        <v>#NAME?</v>
      </c>
      <c r="AD35" s="59" t="e">
        <f ca="1">IF(AD$22,AveragePrices($F$21,AD$23,AD$24,$AJ35:$AJ35),AveragePrices($F$15,AD$23,AD$24,$AL35:$AL35))</f>
        <v>#NAME?</v>
      </c>
      <c r="AE35" s="125" t="e">
        <f ca="1">AD35-'[18]Gas Average Basis'!AC35</f>
        <v>#NAME?</v>
      </c>
      <c r="AF35" s="59" t="e">
        <f ca="1">IF(AF$22,AveragePrices($F$21,AF$23,AF$24,$AJ35:$AJ35),AveragePrices($F$15,AF$23,AF$24,$AL35:$AL35))</f>
        <v>#NAME?</v>
      </c>
      <c r="AG35" s="125" t="e">
        <f ca="1">AF35-'[18]Gas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AH35-'[18]Gas Average Basis'!AH35</f>
        <v>#NAME?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2.6</v>
      </c>
      <c r="L36" s="59">
        <f>LOOKUP($K$15+1,CurveFetch!D$8:D$1000,CurveFetch!P$8:P$1000)</f>
        <v>2.6</v>
      </c>
      <c r="M36" s="59">
        <f>L36-$L$49</f>
        <v>-0.10000000000000009</v>
      </c>
      <c r="N36" s="125">
        <f>M36-'[18]Gas Average Basis'!M36</f>
        <v>0.11999999999999966</v>
      </c>
      <c r="O36" s="59">
        <f>LOOKUP($K$15+2,CurveFetch!$D$8:$D$1000,CurveFetch!$P$8:$P$1000)</f>
        <v>2.6</v>
      </c>
      <c r="P36" s="59" t="e">
        <f t="shared" ca="1" si="0"/>
        <v>#NAME?</v>
      </c>
      <c r="Q36" s="125" t="e">
        <f ca="1">P36-'[18]Gas Average Basis'!P36</f>
        <v>#NAME?</v>
      </c>
      <c r="R36" s="59" t="e">
        <f ca="1">IF(R$22,AveragePrices($F$21,R$23,R$24,$AJ36:$AJ36),AveragePrices($F$15,R$23,R$24,$AL36:$AL36))</f>
        <v>#NAME?</v>
      </c>
      <c r="S36" s="125" t="e">
        <f ca="1">R36-'[18]Gas Average Basis'!R36</f>
        <v>#NAME?</v>
      </c>
      <c r="T36" s="59" t="e">
        <f ca="1">IF(T$22,AveragePrices($F$21,T$23,T$24,$AJ36:$AJ36),AveragePrices($F$15,T$23,T$24,$AL36:$AL36))</f>
        <v>#NAME?</v>
      </c>
      <c r="U36" s="125" t="e">
        <f ca="1">T36-'[18]Gas Average Basis'!S36</f>
        <v>#NAME?</v>
      </c>
      <c r="V36" s="59" t="e">
        <f t="shared" ca="1" si="1"/>
        <v>#NAME?</v>
      </c>
      <c r="W36" s="125" t="e">
        <f ca="1">V36-'[18]Gas Average Basis'!V36</f>
        <v>#NAME?</v>
      </c>
      <c r="X36" s="59" t="e">
        <f ca="1">IF(X$22,AveragePrices($F$21,X$23,X$24,$AJ36:$AJ36),AveragePrices($F$15,X$23,X$24,$AL36:$AL36))</f>
        <v>#NAME?</v>
      </c>
      <c r="Y36" s="125" t="e">
        <f ca="1">X36-'[18]Gas Average Basis'!W36</f>
        <v>#NAME?</v>
      </c>
      <c r="Z36" s="59" t="e">
        <f ca="1">IF(Z$22,AveragePrices($F$21,Z$23,Z$24,$AJ36:$AJ36),AveragePrices($F$15,Z$23,Z$24,$AL36:$AL36))</f>
        <v>#NAME?</v>
      </c>
      <c r="AA36" s="125" t="e">
        <f ca="1">Z36-'[18]Gas Average Basis'!Y36</f>
        <v>#NAME?</v>
      </c>
      <c r="AB36" s="59" t="e">
        <f ca="1">IF(AB$22,AveragePrices($F$21,AB$23,AB$24,$AJ36:$AJ36),AveragePrices($F$15,AB$23,AB$24,$AL36:$AL36))</f>
        <v>#NAME?</v>
      </c>
      <c r="AC36" s="125" t="e">
        <f ca="1">AB36-'[18]Gas Average Basis'!AB36</f>
        <v>#NAME?</v>
      </c>
      <c r="AD36" s="59" t="e">
        <f ca="1">IF(AD$22,AveragePrices($F$21,AD$23,AD$24,$AJ36:$AJ36),AveragePrices($F$15,AD$23,AD$24,$AL36:$AL36))</f>
        <v>#NAME?</v>
      </c>
      <c r="AE36" s="125" t="e">
        <f ca="1">AD36-'[18]Gas Average Basis'!AC36</f>
        <v>#NAME?</v>
      </c>
      <c r="AF36" s="59" t="e">
        <f ca="1">IF(AF$22,AveragePrices($F$21,AF$23,AF$24,$AJ36:$AJ36),AveragePrices($F$15,AF$23,AF$24,$AL36:$AL36))</f>
        <v>#NAME?</v>
      </c>
      <c r="AG36" s="125" t="e">
        <f ca="1">AF36-'[18]Gas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AH36-'[18]Gas Average Basis'!AH36</f>
        <v>#NAME?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2.59</v>
      </c>
      <c r="L39" s="59">
        <f>LOOKUP($K$15+1,CurveFetch!D$8:D$1000,CurveFetch!I$8:I$1000)</f>
        <v>2.41</v>
      </c>
      <c r="M39" s="59">
        <f>L39-$L$49</f>
        <v>-0.29000000000000004</v>
      </c>
      <c r="N39" s="125">
        <f>M39-'[18]Gas Average Basis'!M39</f>
        <v>-6.0000000000000053E-2</v>
      </c>
      <c r="O39" s="59">
        <f>LOOKUP($K$15+2,CurveFetch!$D$8:$D$1000,CurveFetch!$I$8:$I$1000)</f>
        <v>2.41</v>
      </c>
      <c r="P39" s="59" t="e">
        <f ca="1">IF(P$22,AveragePrices($F$21,P$23,P$24,$AJ39:$AJ39)-INDIRECT(ADDRESS(P$23,$G$23,,,$F$21)),AveragePrices($F$15,P$23,P$24,$AL39:$AL39))</f>
        <v>#NAME?</v>
      </c>
      <c r="Q39" s="125" t="e">
        <f ca="1">P39-'[18]Gas Average Basis'!P39</f>
        <v>#NAME?</v>
      </c>
      <c r="R39" s="59" t="e">
        <f ca="1">IF(R$22,AveragePrices($F$21,R$23,R$24,$AJ39:$AJ39),AveragePrices($F$15,R$23,R$24,$AL39:$AL39))</f>
        <v>#NAME?</v>
      </c>
      <c r="S39" s="125" t="e">
        <f ca="1">R39-'[18]Gas Average Basis'!R39</f>
        <v>#NAME?</v>
      </c>
      <c r="T39" s="59" t="e">
        <f ca="1">IF(T$22,AveragePrices($F$21,T$23,T$24,$AJ39:$AJ39),AveragePrices($F$15,T$23,T$24,$AL39:$AL39))</f>
        <v>#NAME?</v>
      </c>
      <c r="U39" s="125" t="e">
        <f ca="1">T39-'[18]Gas Average Basis'!S39</f>
        <v>#NAME?</v>
      </c>
      <c r="V39" s="59" t="e">
        <f ca="1">IF(V$22,AveragePrices($F$21,V$23,V$24,$AJ39:$AJ39),AveragePrices($F$15,V$23,V$24,$AL39:$AL39))</f>
        <v>#NAME?</v>
      </c>
      <c r="W39" s="125" t="e">
        <f ca="1">V39-'[18]Gas Average Basis'!V39</f>
        <v>#NAME?</v>
      </c>
      <c r="X39" s="59" t="e">
        <f ca="1">IF(X$22,AveragePrices($F$21,X$23,X$24,$AJ39:$AJ39),AveragePrices($F$15,X$23,X$24,$AL39:$AL39))</f>
        <v>#NAME?</v>
      </c>
      <c r="Y39" s="125" t="e">
        <f ca="1">X39-'[18]Gas Average Basis'!W39</f>
        <v>#NAME?</v>
      </c>
      <c r="Z39" s="59" t="e">
        <f ca="1">IF(Z$22,AveragePrices($F$21,Z$23,Z$24,$AJ39:$AJ39),AveragePrices($F$15,Z$23,Z$24,$AL39:$AL39))</f>
        <v>#NAME?</v>
      </c>
      <c r="AA39" s="125" t="e">
        <f ca="1">Z39-'[18]Gas Average Basis'!Y39</f>
        <v>#NAME?</v>
      </c>
      <c r="AB39" s="59" t="e">
        <f ca="1">IF(AB$22,AveragePrices($F$21,AB$23,AB$24,$AJ39:$AJ39),AveragePrices($F$15,AB$23,AB$24,$AL39:$AL39))</f>
        <v>#NAME?</v>
      </c>
      <c r="AC39" s="125" t="e">
        <f ca="1">AB39-'[18]Gas Average Basis'!AB39</f>
        <v>#NAME?</v>
      </c>
      <c r="AD39" s="59" t="e">
        <f ca="1">IF(AD$22,AveragePrices($F$21,AD$23,AD$24,$AJ39:$AJ39),AveragePrices($F$15,AD$23,AD$24,$AL39:$AL39))</f>
        <v>#NAME?</v>
      </c>
      <c r="AE39" s="125" t="e">
        <f ca="1">AD39-'[18]Gas Average Basis'!AC39</f>
        <v>#NAME?</v>
      </c>
      <c r="AF39" s="59" t="e">
        <f ca="1">IF(AF$22,AveragePrices($F$21,AF$23,AF$24,$AJ39:$AJ39),AveragePrices($F$15,AF$23,AF$24,$AL39:$AL39))</f>
        <v>#NAME?</v>
      </c>
      <c r="AG39" s="125" t="e">
        <f ca="1">AF39-'[18]Gas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AH39-'[18]Gas Average Basis'!AH39</f>
        <v>#NAME?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>
        <f>LOOKUP($K$15,CurveFetch!$D$8:$D$1000,CurveFetch!$M$8:$M$1000)</f>
        <v>2.8</v>
      </c>
      <c r="L40" s="59">
        <f>LOOKUP($K$15+1,CurveFetch!D$8:D$1000,CurveFetch!M$8:M$1000)</f>
        <v>2.46</v>
      </c>
      <c r="M40" s="59">
        <f>L40-$L$49</f>
        <v>-0.24000000000000021</v>
      </c>
      <c r="N40" s="125">
        <f>M40-'[18]Gas Average Basis'!M40</f>
        <v>-0.2200000000000002</v>
      </c>
      <c r="O40" s="59">
        <f>LOOKUP($K$15+2,CurveFetch!$D$8:$D$1000,CurveFetch!$M$8:$M$1000)</f>
        <v>2.46</v>
      </c>
      <c r="P40" s="59" t="e">
        <f ca="1">IF(P$22,AveragePrices($F$21,P$23,P$24,$AJ40:$AJ40)-INDIRECT(ADDRESS(P$23,$G$23,,,$F$21)),AveragePrices($F$15,P$23,P$24,$AL40:$AL40))</f>
        <v>#NAME?</v>
      </c>
      <c r="Q40" s="125" t="e">
        <f ca="1">P40-'[18]Gas Average Basis'!P40</f>
        <v>#NAME?</v>
      </c>
      <c r="R40" s="59" t="e">
        <f ca="1">IF(R$22,AveragePrices($F$21,R$23,R$24,$AJ40:$AJ40),AveragePrices($F$15,R$23,R$24,$AL40:$AL40))</f>
        <v>#NAME?</v>
      </c>
      <c r="S40" s="125" t="e">
        <f ca="1">R40-'[18]Gas Average Basis'!R40</f>
        <v>#NAME?</v>
      </c>
      <c r="T40" s="59" t="e">
        <f ca="1">IF(T$22,AveragePrices($F$21,T$23,T$24,$AJ40:$AJ40),AveragePrices($F$15,T$23,T$24,$AL40:$AL40))</f>
        <v>#NAME?</v>
      </c>
      <c r="U40" s="125" t="e">
        <f ca="1">T40-'[18]Gas Average Basis'!S40</f>
        <v>#NAME?</v>
      </c>
      <c r="V40" s="59" t="e">
        <f ca="1">IF(V$22,AveragePrices($F$21,V$23,V$24,$AJ40:$AJ40),AveragePrices($F$15,V$23,V$24,$AL40:$AL40))</f>
        <v>#NAME?</v>
      </c>
      <c r="W40" s="125" t="e">
        <f ca="1">V40-'[18]Gas Average Basis'!V40</f>
        <v>#NAME?</v>
      </c>
      <c r="X40" s="59" t="e">
        <f ca="1">IF(X$22,AveragePrices($F$21,X$23,X$24,$AJ40:$AJ40),AveragePrices($F$15,X$23,X$24,$AL40:$AL40))</f>
        <v>#NAME?</v>
      </c>
      <c r="Y40" s="125" t="e">
        <f ca="1">X40-'[18]Gas Average Basis'!W40</f>
        <v>#NAME?</v>
      </c>
      <c r="Z40" s="59" t="e">
        <f ca="1">IF(Z$22,AveragePrices($F$21,Z$23,Z$24,$AJ40:$AJ40),AveragePrices($F$15,Z$23,Z$24,$AL40:$AL40))</f>
        <v>#NAME?</v>
      </c>
      <c r="AA40" s="125" t="e">
        <f ca="1">Z40-'[18]Gas Average Basis'!Y40</f>
        <v>#NAME?</v>
      </c>
      <c r="AB40" s="59" t="e">
        <f ca="1">IF(AB$22,AveragePrices($F$21,AB$23,AB$24,$AJ40:$AJ40),AveragePrices($F$15,AB$23,AB$24,$AL40:$AL40))</f>
        <v>#NAME?</v>
      </c>
      <c r="AC40" s="125" t="e">
        <f ca="1">AB40-'[18]Gas Average Basis'!AB40</f>
        <v>#NAME?</v>
      </c>
      <c r="AD40" s="59" t="e">
        <f ca="1">IF(AD$22,AveragePrices($F$21,AD$23,AD$24,$AJ40:$AJ40),AveragePrices($F$15,AD$23,AD$24,$AL40:$AL40))</f>
        <v>#NAME?</v>
      </c>
      <c r="AE40" s="125" t="e">
        <f ca="1">AD40-'[18]Gas Average Basis'!AC40</f>
        <v>#NAME?</v>
      </c>
      <c r="AF40" s="59" t="e">
        <f ca="1">IF(AF$22,AveragePrices($F$21,AF$23,AF$24,$AJ40:$AJ40),AveragePrices($F$15,AF$23,AF$24,$AL40:$AL40))</f>
        <v>#NAME?</v>
      </c>
      <c r="AG40" s="125" t="e">
        <f ca="1">AF40-'[18]Gas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AH40-'[18]Gas Average Basis'!AH40</f>
        <v>#NAME?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</v>
      </c>
      <c r="L41" s="59">
        <f>LOOKUP($K$15+1,CurveFetch!D$8:D$1000,CurveFetch!M$8:M$1000)</f>
        <v>2.46</v>
      </c>
      <c r="M41" s="59">
        <f>L41-$L$49</f>
        <v>-0.24000000000000021</v>
      </c>
      <c r="N41" s="125">
        <f>M41-'[18]Gas Average Basis'!M41</f>
        <v>-0.2200000000000002</v>
      </c>
      <c r="O41" s="59">
        <f>LOOKUP($K$15+2,CurveFetch!$D$8:$D$1000,CurveFetch!$M$8:$M$1000)</f>
        <v>2.46</v>
      </c>
      <c r="P41" s="59" t="e">
        <f ca="1">IF(P$22,AveragePrices($F$21,P$23,P$24,$AJ41:$AJ41)-INDIRECT(ADDRESS(P$23,$G$23,,,$F$21)),AveragePrices($F$15,P$23,P$24,$AL41:$AL41))</f>
        <v>#NAME?</v>
      </c>
      <c r="Q41" s="125" t="e">
        <f ca="1">P41-'[18]Gas Average Basis'!P41</f>
        <v>#NAME?</v>
      </c>
      <c r="R41" s="59" t="e">
        <f ca="1">IF(R$22,AveragePrices($F$21,R$23,R$24,$AJ41:$AJ41),AveragePrices($F$15,R$23,R$24,$AL41:$AL41))</f>
        <v>#NAME?</v>
      </c>
      <c r="S41" s="125" t="e">
        <f ca="1">R41-'[18]Gas Average Basis'!R41</f>
        <v>#NAME?</v>
      </c>
      <c r="T41" s="59" t="e">
        <f ca="1">IF(T$22,AveragePrices($F$21,T$23,T$24,$AJ41:$AJ41),AveragePrices($F$15,T$23,T$24,$AL41:$AL41))</f>
        <v>#NAME?</v>
      </c>
      <c r="U41" s="125" t="e">
        <f ca="1">T41-'[18]Gas Average Basis'!S41</f>
        <v>#NAME?</v>
      </c>
      <c r="V41" s="59" t="e">
        <f ca="1">IF(V$22,AveragePrices($F$21,V$23,V$24,$AJ41:$AJ41),AveragePrices($F$15,V$23,V$24,$AL41:$AL41))</f>
        <v>#NAME?</v>
      </c>
      <c r="W41" s="125" t="e">
        <f ca="1">V41-'[18]Gas Average Basis'!V41</f>
        <v>#NAME?</v>
      </c>
      <c r="X41" s="59" t="e">
        <f ca="1">IF(X$22,AveragePrices($F$21,X$23,X$24,$AJ41:$AJ41),AveragePrices($F$15,X$23,X$24,$AL41:$AL41))</f>
        <v>#NAME?</v>
      </c>
      <c r="Y41" s="125" t="e">
        <f ca="1">X41-'[18]Gas Average Basis'!W41</f>
        <v>#NAME?</v>
      </c>
      <c r="Z41" s="59" t="e">
        <f ca="1">IF(Z$22,AveragePrices($F$21,Z$23,Z$24,$AJ41:$AJ41),AveragePrices($F$15,Z$23,Z$24,$AL41:$AL41))</f>
        <v>#NAME?</v>
      </c>
      <c r="AA41" s="125" t="e">
        <f ca="1">Z41-'[18]Gas Average Basis'!Y41</f>
        <v>#NAME?</v>
      </c>
      <c r="AB41" s="59" t="e">
        <f ca="1">IF(AB$22,AveragePrices($F$21,AB$23,AB$24,$AJ41:$AJ41),AveragePrices($F$15,AB$23,AB$24,$AL41:$AL41))</f>
        <v>#NAME?</v>
      </c>
      <c r="AC41" s="125" t="e">
        <f ca="1">AB41-'[18]Gas Average Basis'!AB41</f>
        <v>#NAME?</v>
      </c>
      <c r="AD41" s="59" t="e">
        <f ca="1">IF(AD$22,AveragePrices($F$21,AD$23,AD$24,$AJ41:$AJ41),AveragePrices($F$15,AD$23,AD$24,$AL41:$AL41))</f>
        <v>#NAME?</v>
      </c>
      <c r="AE41" s="125" t="e">
        <f ca="1">AD41-'[18]Gas Average Basis'!AC41</f>
        <v>#NAME?</v>
      </c>
      <c r="AF41" s="59" t="e">
        <f ca="1">IF(AF$22,AveragePrices($F$21,AF$23,AF$24,$AJ41:$AJ41),AveragePrices($F$15,AF$23,AF$24,$AL41:$AL41))</f>
        <v>#NAME?</v>
      </c>
      <c r="AG41" s="125" t="e">
        <f ca="1">AF41-'[18]Gas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AH41-'[18]Gas Average Basis'!AH41</f>
        <v>#NAME?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2.5660000000000003</v>
      </c>
      <c r="L42" s="59">
        <f>LOOKUP($K$15+1,CurveFetch!D$8:D$1000,CurveFetch!N$8:N$1000)</f>
        <v>2.4780000000000002</v>
      </c>
      <c r="M42" s="59">
        <f>L42-$L$49</f>
        <v>-0.22199999999999998</v>
      </c>
      <c r="N42" s="125">
        <f>M42-'[18]Gas Average Basis'!M42</f>
        <v>3.1999999999999584E-2</v>
      </c>
      <c r="O42" s="59">
        <f>LOOKUP($K$15+2,CurveFetch!$D$8:$D$1000,CurveFetch!$N$8:$N$1000)</f>
        <v>2.4780000000000002</v>
      </c>
      <c r="P42" s="59" t="e">
        <f t="shared" ca="1" si="0"/>
        <v>#NAME?</v>
      </c>
      <c r="Q42" s="125" t="e">
        <f ca="1">P42-'[18]Gas Average Basis'!P42</f>
        <v>#NAME?</v>
      </c>
      <c r="R42" s="59" t="e">
        <f ca="1">IF(R$22,AveragePrices($F$21,R$23,R$24,$AJ42:$AJ42),AveragePrices($F$15,R$23,R$24,$AL42:$AL42))</f>
        <v>#NAME?</v>
      </c>
      <c r="S42" s="125" t="e">
        <f ca="1">R42-'[18]Gas Average Basis'!R42</f>
        <v>#NAME?</v>
      </c>
      <c r="T42" s="59" t="e">
        <f ca="1">IF(T$22,AveragePrices($F$21,T$23,T$24,$AJ42:$AJ42),AveragePrices($F$15,T$23,T$24,$AL42:$AL42))</f>
        <v>#NAME?</v>
      </c>
      <c r="U42" s="125" t="e">
        <f ca="1">T42-'[18]Gas Average Basis'!S42</f>
        <v>#NAME?</v>
      </c>
      <c r="V42" s="59" t="e">
        <f t="shared" ca="1" si="1"/>
        <v>#NAME?</v>
      </c>
      <c r="W42" s="125" t="e">
        <f ca="1">V42-'[18]Gas Average Basis'!V42</f>
        <v>#NAME?</v>
      </c>
      <c r="X42" s="59" t="e">
        <f ca="1">IF(X$22,AveragePrices($F$21,X$23,X$24,$AJ42:$AJ42),AveragePrices($F$15,X$23,X$24,$AL42:$AL42))</f>
        <v>#NAME?</v>
      </c>
      <c r="Y42" s="125" t="e">
        <f ca="1">X42-'[18]Gas Average Basis'!W42</f>
        <v>#NAME?</v>
      </c>
      <c r="Z42" s="59" t="e">
        <f ca="1">IF(Z$22,AveragePrices($F$21,Z$23,Z$24,$AJ42:$AJ42),AveragePrices($F$15,Z$23,Z$24,$AL42:$AL42))</f>
        <v>#NAME?</v>
      </c>
      <c r="AA42" s="125" t="e">
        <f ca="1">Z42-'[18]Gas Average Basis'!Y42</f>
        <v>#NAME?</v>
      </c>
      <c r="AB42" s="59" t="e">
        <f ca="1">IF(AB$22,AveragePrices($F$21,AB$23,AB$24,$AJ42:$AJ42),AveragePrices($F$15,AB$23,AB$24,$AL42:$AL42))</f>
        <v>#NAME?</v>
      </c>
      <c r="AC42" s="125" t="e">
        <f ca="1">AB42-'[18]Gas Average Basis'!AB42</f>
        <v>#NAME?</v>
      </c>
      <c r="AD42" s="59" t="e">
        <f ca="1">IF(AD$22,AveragePrices($F$21,AD$23,AD$24,$AJ42:$AJ42),AveragePrices($F$15,AD$23,AD$24,$AL42:$AL42))</f>
        <v>#NAME?</v>
      </c>
      <c r="AE42" s="125" t="e">
        <f ca="1">AD42-'[18]Gas Average Basis'!AC42</f>
        <v>#NAME?</v>
      </c>
      <c r="AF42" s="59" t="e">
        <f ca="1">IF(AF$22,AveragePrices($F$21,AF$23,AF$24,$AJ42:$AJ42),AveragePrices($F$15,AF$23,AF$24,$AL42:$AL42))</f>
        <v>#NAME?</v>
      </c>
      <c r="AG42" s="125" t="e">
        <f ca="1">AF42-'[18]Gas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AH42-'[18]Gas Average Basis'!AH42</f>
        <v>#NAME?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>
        <f>LOOKUP($K$15,CurveFetch!$D$8:$D$1000,CurveFetch!$O$8:$O$1000)</f>
        <v>2.59</v>
      </c>
      <c r="L43" s="59">
        <f>LOOKUP($K$15+1,CurveFetch!D$8:D$1000,CurveFetch!O$8:O$1000)</f>
        <v>2.38</v>
      </c>
      <c r="M43" s="59">
        <f>L43-$L$49</f>
        <v>-0.32000000000000028</v>
      </c>
      <c r="N43" s="125">
        <f>M43-'[18]Gas Average Basis'!M43</f>
        <v>-9.0000000000000302E-2</v>
      </c>
      <c r="O43" s="59">
        <f>LOOKUP($K$15+2,CurveFetch!$D$8:$D$1000,CurveFetch!$O$8:$O$1000)</f>
        <v>2.38</v>
      </c>
      <c r="P43" s="59" t="e">
        <f t="shared" ca="1" si="0"/>
        <v>#NAME?</v>
      </c>
      <c r="Q43" s="125" t="e">
        <f ca="1">P43-'[18]Gas Average Basis'!P43</f>
        <v>#NAME?</v>
      </c>
      <c r="R43" s="59" t="e">
        <f ca="1">IF(R$22,AveragePrices($F$21,R$23,R$24,$AJ43:$AJ43),AveragePrices($F$15,R$23,R$24,$AL43:$AL43))</f>
        <v>#NAME?</v>
      </c>
      <c r="S43" s="125" t="e">
        <f ca="1">R43-'[18]Gas Average Basis'!R43</f>
        <v>#NAME?</v>
      </c>
      <c r="T43" s="59" t="e">
        <f ca="1">IF(T$22,AveragePrices($F$21,T$23,T$24,$AJ43:$AJ43),AveragePrices($F$15,T$23,T$24,$AL43:$AL43))</f>
        <v>#NAME?</v>
      </c>
      <c r="U43" s="125" t="e">
        <f ca="1">T43-'[18]Gas Average Basis'!S43</f>
        <v>#NAME?</v>
      </c>
      <c r="V43" s="59" t="e">
        <f t="shared" ca="1" si="1"/>
        <v>#NAME?</v>
      </c>
      <c r="W43" s="125" t="e">
        <f ca="1">V43-'[18]Gas Average Basis'!V43</f>
        <v>#NAME?</v>
      </c>
      <c r="X43" s="59" t="e">
        <f ca="1">IF(X$22,AveragePrices($F$21,X$23,X$24,$AJ43:$AJ43),AveragePrices($F$15,X$23,X$24,$AL43:$AL43))</f>
        <v>#NAME?</v>
      </c>
      <c r="Y43" s="125" t="e">
        <f ca="1">X43-'[18]Gas Average Basis'!W43</f>
        <v>#NAME?</v>
      </c>
      <c r="Z43" s="59" t="e">
        <f ca="1">IF(Z$22,AveragePrices($F$21,Z$23,Z$24,$AJ43:$AJ43),AveragePrices($F$15,Z$23,Z$24,$AL43:$AL43))</f>
        <v>#NAME?</v>
      </c>
      <c r="AA43" s="125" t="e">
        <f ca="1">Z43-'[18]Gas Average Basis'!Y43</f>
        <v>#NAME?</v>
      </c>
      <c r="AB43" s="59" t="e">
        <f ca="1">IF(AB$22,AveragePrices($F$21,AB$23,AB$24,$AJ43:$AJ43),AveragePrices($F$15,AB$23,AB$24,$AL43:$AL43))</f>
        <v>#NAME?</v>
      </c>
      <c r="AC43" s="125" t="e">
        <f ca="1">AB43-'[18]Gas Average Basis'!AB43</f>
        <v>#NAME?</v>
      </c>
      <c r="AD43" s="59" t="e">
        <f ca="1">IF(AD$22,AveragePrices($F$21,AD$23,AD$24,$AJ43:$AJ43),AveragePrices($F$15,AD$23,AD$24,$AL43:$AL43))</f>
        <v>#NAME?</v>
      </c>
      <c r="AE43" s="125" t="e">
        <f ca="1">AD43-'[18]Gas Average Basis'!AC43</f>
        <v>#NAME?</v>
      </c>
      <c r="AF43" s="59" t="e">
        <f ca="1">IF(AF$22,AveragePrices($F$21,AF$23,AF$24,$AJ43:$AJ43),AveragePrices($F$15,AF$23,AF$24,$AL43:$AL43))</f>
        <v>#NAME?</v>
      </c>
      <c r="AG43" s="125" t="e">
        <f ca="1">AF43-'[18]Gas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AH43-'[18]Gas Average Basis'!AH43</f>
        <v>#NAME?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</v>
      </c>
      <c r="K49" s="77">
        <f>LOOKUP($K$15,CurveFetch!$D$8:$D$1000,CurveFetch!$E$8:$E$1000)</f>
        <v>2.82</v>
      </c>
      <c r="L49" s="59">
        <f>LOOKUP($K$15+1,CurveFetch!D$8:D$1000,CurveFetch!E$8:E$1000)</f>
        <v>2.7</v>
      </c>
      <c r="M49" s="59"/>
      <c r="N49" s="125">
        <f>L49-'[18]Gas Average Basis'!L49</f>
        <v>-0.11999999999999966</v>
      </c>
      <c r="O49" s="59">
        <f>LOOKUP($K$15+2,CurveFetch!$D$8:$D$1000,CurveFetch!$E$8:$E$1000)</f>
        <v>2.7</v>
      </c>
      <c r="P49" s="59"/>
      <c r="Q49" s="125">
        <f>O49-'[18]Gas Average Basis'!O49</f>
        <v>0</v>
      </c>
      <c r="R49" s="59" t="e">
        <f ca="1">IF(R$22,AveragePrices($F$21,R$23,R$24,$AJ49:$AJ49),AveragePrices($F$15,R$23,R$24,$AL49:$AL49))</f>
        <v>#NAME?</v>
      </c>
      <c r="S49" s="125" t="e">
        <f ca="1">R49-'[18]Gas Average Basis'!R49</f>
        <v>#NAME?</v>
      </c>
      <c r="T49" s="59" t="e">
        <f ca="1">IF(T$22,AveragePrices($F$21,T$23,T$24,$AJ49:$AJ49),AveragePrices($F$15,T$23,T$24,$AL49:$AL49))</f>
        <v>#NAME?</v>
      </c>
      <c r="U49" s="126"/>
      <c r="V49" s="59" t="e">
        <f ca="1">IF(V$22,AveragePrices($F$21,V$23,V$24,$AJ49:$AJ49),AveragePrices($F$15,V$23,V$24,$AL49:$AL49))</f>
        <v>#NAME?</v>
      </c>
      <c r="W49" s="125" t="e">
        <f ca="1">V49-'[18]Gas Average Basis'!V49</f>
        <v>#NAME?</v>
      </c>
      <c r="X49" s="59" t="e">
        <f ca="1">IF(X$22,AveragePrices($F$21,X$23,X$24,$AJ49:$AJ49),AveragePrices($F$15,X$23,X$24,$AL49:$AL49))</f>
        <v>#NAME?</v>
      </c>
      <c r="Y49" s="125"/>
      <c r="Z49" s="59" t="e">
        <f ca="1">IF(Z$22,AveragePrices($F$21,Z$23,Z$24,$AJ49:$AJ49),AveragePrices($F$15,Z$23,Z$24,$AL49:$AL49))</f>
        <v>#NAME?</v>
      </c>
      <c r="AA49" s="125"/>
      <c r="AB49" s="59" t="e">
        <f ca="1">IF(AB$22,AveragePrices($F$21,AB$23,AB$24,$AJ49:$AJ49),AveragePrices($F$15,AB$23,AB$24,$AL49:$AL49))</f>
        <v>#NAME?</v>
      </c>
      <c r="AC49" s="125" t="e">
        <f ca="1">AB49-'[18]Gas Average Basis'!AB49</f>
        <v>#NAME?</v>
      </c>
      <c r="AD49" s="59" t="e">
        <f ca="1">IF(AD$22,AveragePrices($F$21,AD$23,AD$24,$AJ49:$AJ49),AveragePrices($F$15,AD$23,AD$24,$AL49:$AL49))</f>
        <v>#NAME?</v>
      </c>
      <c r="AE49" s="125"/>
      <c r="AF49" s="59" t="e">
        <f ca="1">IF(AF$22,AveragePrices($F$21,AF$23,AF$24,$AJ49:$AJ49),AveragePrices($F$15,AF$23,AF$24,$AL49:$AL49))</f>
        <v>#NAME?</v>
      </c>
      <c r="AG49" s="125"/>
      <c r="AH49" s="59" t="e">
        <f ca="1">IF(AH$22,AveragePrices($F$21,AH$23,AH$24,$AJ49:$AJ49),AveragePrices($F$15,AH$23,AH$24,$AL49:$AL49))</f>
        <v>#NAME?</v>
      </c>
      <c r="AI49" s="89" t="e">
        <f ca="1">AH49-'[18]Gas Average Basis'!AH49</f>
        <v>#NAME?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182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1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3">
      <c r="C56" s="231">
        <v>37188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3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180</v>
      </c>
      <c r="M57" s="211" t="s">
        <v>181</v>
      </c>
      <c r="N57" s="94" t="s">
        <v>180</v>
      </c>
      <c r="O57" s="211" t="s">
        <v>181</v>
      </c>
      <c r="P57" s="92" t="s">
        <v>180</v>
      </c>
      <c r="Q57" s="211" t="s">
        <v>181</v>
      </c>
      <c r="R57" s="92" t="s">
        <v>180</v>
      </c>
      <c r="S57" s="211" t="s">
        <v>181</v>
      </c>
      <c r="T57" s="92" t="s">
        <v>180</v>
      </c>
      <c r="U57" s="92" t="s">
        <v>181</v>
      </c>
      <c r="V57" s="92" t="s">
        <v>180</v>
      </c>
      <c r="W57" s="211" t="s">
        <v>181</v>
      </c>
      <c r="X57" s="92" t="s">
        <v>180</v>
      </c>
      <c r="Y57" s="92" t="s">
        <v>181</v>
      </c>
      <c r="Z57" s="211" t="s">
        <v>181</v>
      </c>
      <c r="AA57" s="92" t="s">
        <v>181</v>
      </c>
      <c r="AB57" s="92" t="s">
        <v>180</v>
      </c>
      <c r="AC57" s="211" t="s">
        <v>181</v>
      </c>
      <c r="AD57" s="92" t="s">
        <v>180</v>
      </c>
      <c r="AE57" s="92" t="s">
        <v>181</v>
      </c>
      <c r="AF57" s="211" t="s">
        <v>181</v>
      </c>
      <c r="AG57" s="92" t="s">
        <v>181</v>
      </c>
      <c r="AH57" s="92" t="s">
        <v>180</v>
      </c>
      <c r="AI57" s="211" t="s">
        <v>181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2" t="s">
        <v>86</v>
      </c>
      <c r="N58" s="94" t="s">
        <v>128</v>
      </c>
      <c r="O58" s="212" t="s">
        <v>128</v>
      </c>
      <c r="P58" s="94">
        <f>$R$25</f>
        <v>37196</v>
      </c>
      <c r="Q58" s="212">
        <f>$R$25</f>
        <v>37196</v>
      </c>
      <c r="R58" s="94" t="s">
        <v>87</v>
      </c>
      <c r="S58" s="212" t="s">
        <v>87</v>
      </c>
      <c r="T58" s="117">
        <v>2001</v>
      </c>
      <c r="U58" s="81"/>
      <c r="V58" s="94" t="s">
        <v>130</v>
      </c>
      <c r="W58" s="212" t="s">
        <v>130</v>
      </c>
      <c r="X58" s="117" t="s">
        <v>131</v>
      </c>
      <c r="Y58" s="81"/>
      <c r="Z58" s="214" t="s">
        <v>131</v>
      </c>
      <c r="AA58" s="81"/>
      <c r="AB58" s="94" t="s">
        <v>94</v>
      </c>
      <c r="AC58" s="212" t="s">
        <v>94</v>
      </c>
      <c r="AD58" s="117" t="s">
        <v>132</v>
      </c>
      <c r="AE58" s="81"/>
      <c r="AF58" s="214" t="s">
        <v>132</v>
      </c>
      <c r="AG58" s="81"/>
      <c r="AH58" s="94" t="s">
        <v>129</v>
      </c>
      <c r="AI58" s="212" t="s">
        <v>129</v>
      </c>
    </row>
    <row r="59" spans="3:38" ht="14.25" customHeight="1" thickBot="1" x14ac:dyDescent="0.3">
      <c r="C59" s="231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3"/>
      <c r="AJ59" s="60"/>
      <c r="AK59" s="60"/>
      <c r="AL59" s="60"/>
    </row>
    <row r="60" spans="3:38" x14ac:dyDescent="0.25">
      <c r="C60" s="97" t="s">
        <v>133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2.97</v>
      </c>
      <c r="L60" s="59">
        <f>(M60-2)/L30</f>
        <v>10.038167938931297</v>
      </c>
      <c r="M60" s="213">
        <v>28.3</v>
      </c>
      <c r="N60" s="59">
        <f>(PowerPrices!C9-2)/O30</f>
        <v>9.95637949836423</v>
      </c>
      <c r="O60" s="213">
        <f>PowerPrices!C9</f>
        <v>28.085714285714285</v>
      </c>
      <c r="P60" s="59" t="e">
        <f ca="1">(PowerPrices!D9-2)/(R$49+R30)</f>
        <v>#NAME?</v>
      </c>
      <c r="Q60" s="213">
        <f ca="1">PowerPrices!D9</f>
        <v>29</v>
      </c>
      <c r="R60" s="59" t="e">
        <f ca="1">(AVERAGE(PowerPrices!$D9,PowerPrices!$E9,PowerPrices!$H9,PowerPrices!$I9,PowerPrices!$K9)-2)/($V$49+$V30)</f>
        <v>#NAME?</v>
      </c>
      <c r="S60" s="213">
        <f ca="1">(AVERAGE(PowerPrices!$D9,PowerPrices!$E9,PowerPrices!$H9,PowerPrices!$I9,PowerPrices!$K9))</f>
        <v>34.6</v>
      </c>
      <c r="T60" s="59"/>
      <c r="U60" s="125"/>
      <c r="V60" s="59" t="e">
        <f ca="1">(AVERAGE(PowerPrices!$H9,PowerPrices!$I9,PowerPrices!$K9)-2)/($X$49+$X30)</f>
        <v>#NAME?</v>
      </c>
      <c r="W60" s="213">
        <f>AVERAGE(PowerPrices!$H9,PowerPrices!$I9,PowerPrices!$K9)</f>
        <v>35.416666666666664</v>
      </c>
      <c r="X60" s="59" t="e">
        <f ca="1">(AVERAGE(PowerPrices!$L9,PowerPrices!$M9,PowerPrices!$N9)-2)/($Z$49+$Z30)</f>
        <v>#NAME?</v>
      </c>
      <c r="Y60" s="125"/>
      <c r="Z60" s="213">
        <f>AVERAGE(PowerPrices!$L9,PowerPrices!$M9,PowerPrices!$N9)</f>
        <v>29.5</v>
      </c>
      <c r="AA60" s="125"/>
      <c r="AB60" s="59" t="e">
        <f ca="1">(AVERAGE(PowerPrices!$L9,PowerPrices!$M9,PowerPrices!$N9,PowerPrices!$P9,PowerPrices!$Q9,PowerPrices!$R9,PowerPrices!$T9)-2)/($AB$49+$AB30)</f>
        <v>#NAME?</v>
      </c>
      <c r="AC60" s="213">
        <f>AVERAGE(PowerPrices!$L9,PowerPrices!$M9,PowerPrices!$N9,PowerPrices!$P9,PowerPrices!$Q9,PowerPrices!$R9,PowerPrices!$T9)</f>
        <v>37.321428571428569</v>
      </c>
      <c r="AD60" s="59" t="e">
        <f ca="1">(AVERAGE(PowerPrices!$P9,PowerPrices!$Q9,PowerPrices!$R9)-2)/($AD$49+$AD30)</f>
        <v>#NAME?</v>
      </c>
      <c r="AE60" s="125"/>
      <c r="AF60" s="213">
        <f>AVERAGE(PowerPrices!$P9,PowerPrices!$Q9,PowerPrices!$R9)</f>
        <v>44.666666666666664</v>
      </c>
      <c r="AG60" s="125"/>
      <c r="AH60" s="59" t="e">
        <f ca="1">(PowerPrices!$S9-2)/($AF$49+$AF30)</f>
        <v>#NAME?</v>
      </c>
      <c r="AI60" s="213">
        <f>PowerPrices!$S9</f>
        <v>37.083333333333336</v>
      </c>
      <c r="AJ60" s="60"/>
      <c r="AK60" s="60"/>
      <c r="AL60" s="60"/>
    </row>
    <row r="61" spans="3:38" x14ac:dyDescent="0.25">
      <c r="C61" s="97" t="s">
        <v>135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2.83</v>
      </c>
      <c r="L61" s="59">
        <f>(M61-2)/L28</f>
        <v>9.1516245487364625</v>
      </c>
      <c r="M61" s="213">
        <v>27.35</v>
      </c>
      <c r="N61" s="59">
        <f>(PowerPrices!C11-2)/(O28+0.2)</f>
        <v>8.6916786916786908</v>
      </c>
      <c r="O61" s="213">
        <f>PowerPrices!C11</f>
        <v>27.814285714285713</v>
      </c>
      <c r="P61" s="59" t="e">
        <f ca="1">(PowerPrices!D11-2)/(R$49+R28+0.2)</f>
        <v>#NAME?</v>
      </c>
      <c r="Q61" s="213">
        <f ca="1">PowerPrices!D11</f>
        <v>30</v>
      </c>
      <c r="R61" s="59" t="e">
        <f ca="1">(AVERAGE(PowerPrices!$D11,PowerPrices!$E11,PowerPrices!$H11,PowerPrices!$I11,PowerPrices!$K11)-2)/($V$49+$V28+0.2)</f>
        <v>#NAME?</v>
      </c>
      <c r="S61" s="213">
        <f ca="1">AVERAGE(PowerPrices!$D11,PowerPrices!$E11,PowerPrices!$H11,PowerPrices!$I11,PowerPrices!$K11)</f>
        <v>35.35</v>
      </c>
      <c r="T61" s="59"/>
      <c r="U61" s="125"/>
      <c r="V61" s="59" t="e">
        <f ca="1">(AVERAGE(PowerPrices!$H11,PowerPrices!$I11,PowerPrices!$K11)-2)/($X$49+$X28+0.2)</f>
        <v>#NAME?</v>
      </c>
      <c r="W61" s="213">
        <f>AVERAGE(PowerPrices!$H11,PowerPrices!$I11,PowerPrices!$K11)</f>
        <v>36.25</v>
      </c>
      <c r="X61" s="59" t="e">
        <f ca="1">(AVERAGE(PowerPrices!$L11,PowerPrices!$M11,PowerPrices!$N11)-2)/($Z$49+$Z28+0.2)</f>
        <v>#NAME?</v>
      </c>
      <c r="Y61" s="125"/>
      <c r="Z61" s="213">
        <f>AVERAGE(PowerPrices!$L11,PowerPrices!$M11,PowerPrices!$N11)</f>
        <v>34.75</v>
      </c>
      <c r="AA61" s="125"/>
      <c r="AB61" s="59" t="e">
        <f ca="1">(AVERAGE(PowerPrices!$L11,PowerPrices!$M11,PowerPrices!$N11,PowerPrices!$P11,PowerPrices!$Q11,PowerPrices!$R11,PowerPrices!$T11)-2)/($AB$49+$AB28+0.2)</f>
        <v>#NAME?</v>
      </c>
      <c r="AC61" s="213">
        <f>AVERAGE(PowerPrices!$L11,PowerPrices!$M11,PowerPrices!$N11,PowerPrices!$P11,PowerPrices!$Q11,PowerPrices!$R11,PowerPrices!$T11)</f>
        <v>41.857142857142854</v>
      </c>
      <c r="AD61" s="59" t="e">
        <f ca="1">(AVERAGE(PowerPrices!$P11,PowerPrices!$Q11,PowerPrices!$R11)-2)/($AD$49+$AD28+0.2)</f>
        <v>#NAME?</v>
      </c>
      <c r="AE61" s="125"/>
      <c r="AF61" s="213">
        <f>AVERAGE(PowerPrices!$P11,PowerPrices!$Q11,PowerPrices!$R11)</f>
        <v>49.75</v>
      </c>
      <c r="AG61" s="125"/>
      <c r="AH61" s="59" t="e">
        <f ca="1">(PowerPrices!$S11-2)/($AF$49+$AF28+0.2)</f>
        <v>#NAME?</v>
      </c>
      <c r="AI61" s="213">
        <f>PowerPrices!$S11</f>
        <v>39.5</v>
      </c>
      <c r="AJ61" s="60"/>
      <c r="AK61" s="60"/>
      <c r="AL61" s="60"/>
    </row>
    <row r="62" spans="3:38" x14ac:dyDescent="0.25">
      <c r="C62" s="97" t="s">
        <v>137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2.86</v>
      </c>
      <c r="L62" s="59">
        <f>(M62-2)/L31</f>
        <v>9.5886792452830196</v>
      </c>
      <c r="M62" s="213">
        <v>27.41</v>
      </c>
      <c r="N62" s="59">
        <f>(PowerPrices!C13-2)/(O31+0.33)</f>
        <v>8.6682646212847558</v>
      </c>
      <c r="O62" s="213">
        <f>PowerPrices!C13</f>
        <v>27.831428571428571</v>
      </c>
      <c r="P62" s="59" t="e">
        <f ca="1">(PowerPrices!D13-2)/(R$49+R31+0.33)</f>
        <v>#NAME?</v>
      </c>
      <c r="Q62" s="213">
        <f ca="1">PowerPrices!D13</f>
        <v>29</v>
      </c>
      <c r="R62" s="59" t="e">
        <f ca="1">(AVERAGE(PowerPrices!$D13,PowerPrices!$E13,PowerPrices!$H13,PowerPrices!$I13,PowerPrices!$K13)-2)/($V$49+$V31+0.33)</f>
        <v>#NAME?</v>
      </c>
      <c r="S62" s="213">
        <f ca="1">AVERAGE(PowerPrices!$D13,PowerPrices!$E13,PowerPrices!$H13,PowerPrices!$I13,PowerPrices!$K13)</f>
        <v>33.299999999999997</v>
      </c>
      <c r="T62" s="59"/>
      <c r="U62" s="125"/>
      <c r="V62" s="59" t="e">
        <f ca="1">(AVERAGE(PowerPrices!$H13,PowerPrices!$I13,PowerPrices!$K13)-2)/($X$49+$X31+0.33)</f>
        <v>#NAME?</v>
      </c>
      <c r="W62" s="213">
        <f>AVERAGE(PowerPrices!$H13,PowerPrices!$I13,PowerPrices!$K13)</f>
        <v>34.25</v>
      </c>
      <c r="X62" s="59" t="e">
        <f ca="1">(AVERAGE(PowerPrices!$L13,PowerPrices!$M13,PowerPrices!$N13)-2)/($Z$49+$Z31+0.33)</f>
        <v>#NAME?</v>
      </c>
      <c r="Y62" s="125"/>
      <c r="Z62" s="213">
        <f>AVERAGE(PowerPrices!$L13,PowerPrices!$M13,PowerPrices!$N13)</f>
        <v>35.25</v>
      </c>
      <c r="AA62" s="125"/>
      <c r="AB62" s="59" t="e">
        <f ca="1">(AVERAGE(PowerPrices!$L13,PowerPrices!$M13,PowerPrices!$N13,PowerPrices!$P13,PowerPrices!$Q13,PowerPrices!$R13,PowerPrices!$T13)-2)/($AB$49+$AB31+0.33)</f>
        <v>#NAME?</v>
      </c>
      <c r="AC62" s="213">
        <f>AVERAGE(PowerPrices!$L13,PowerPrices!$M13,PowerPrices!$N13,PowerPrices!$P13,PowerPrices!$Q13,PowerPrices!$R13,PowerPrices!$T13)</f>
        <v>42.035714285714285</v>
      </c>
      <c r="AD62" s="59" t="e">
        <f ca="1">(AVERAGE(PowerPrices!$P13,PowerPrices!$Q13,PowerPrices!$R13)-2)/($AD$49+$AD31+0.33)</f>
        <v>#NAME?</v>
      </c>
      <c r="AE62" s="125"/>
      <c r="AF62" s="213">
        <f>AVERAGE(PowerPrices!$P13,PowerPrices!$Q13,PowerPrices!$R13)</f>
        <v>50</v>
      </c>
      <c r="AG62" s="125"/>
      <c r="AH62" s="59" t="e">
        <f ca="1">(PowerPrices!$S13-2)/($AF$49+$AF31+0.33)</f>
        <v>#NAME?</v>
      </c>
      <c r="AI62" s="213">
        <f>PowerPrices!$S13</f>
        <v>38.5</v>
      </c>
      <c r="AJ62" s="60"/>
      <c r="AK62" s="60"/>
      <c r="AL62" s="60"/>
    </row>
    <row r="63" spans="3:38" x14ac:dyDescent="0.25">
      <c r="C63" s="97" t="s">
        <v>140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2.9</v>
      </c>
      <c r="L63" s="59">
        <f>(M63-2)/L34</f>
        <v>9.9206349206349209</v>
      </c>
      <c r="M63" s="213">
        <v>27</v>
      </c>
      <c r="N63" s="59">
        <f>(PowerPrices!C14-2)/(O34+0.12)</f>
        <v>9.807900432900432</v>
      </c>
      <c r="O63" s="213">
        <f>PowerPrices!C14</f>
        <v>27.892857142857142</v>
      </c>
      <c r="P63" s="59" t="e">
        <f ca="1">(PowerPrices!D14-2)/(R$49+R34+0.12)</f>
        <v>#NAME?</v>
      </c>
      <c r="Q63" s="213">
        <f ca="1">PowerPrices!D14</f>
        <v>28</v>
      </c>
      <c r="R63" s="59" t="e">
        <f ca="1">(AVERAGE(PowerPrices!$D14,PowerPrices!$E14,PowerPrices!$H14,PowerPrices!$I14,PowerPrices!$K14)-2)/($V$49+$V34+0.12)</f>
        <v>#NAME?</v>
      </c>
      <c r="S63" s="213">
        <f ca="1">AVERAGE(PowerPrices!$D14,PowerPrices!$E14,PowerPrices!$H14,PowerPrices!$I14,PowerPrices!$K14)</f>
        <v>31.8</v>
      </c>
      <c r="T63" s="59"/>
      <c r="U63" s="125"/>
      <c r="V63" s="59" t="e">
        <f ca="1">(AVERAGE(PowerPrices!$H14,PowerPrices!$I14,PowerPrices!$K14)-2)/($X$49+$X34+0.12)</f>
        <v>#NAME?</v>
      </c>
      <c r="W63" s="213">
        <f>AVERAGE(PowerPrices!$H14,PowerPrices!$I14,PowerPrices!$K14)</f>
        <v>32.666666666666664</v>
      </c>
      <c r="X63" s="59" t="e">
        <f ca="1">(AVERAGE(PowerPrices!$L14,PowerPrices!$M14,PowerPrices!$N14)-2)/($Z$49+$Z34+0.12)</f>
        <v>#NAME?</v>
      </c>
      <c r="Y63" s="125"/>
      <c r="Z63" s="213">
        <f>AVERAGE(PowerPrices!$L14,PowerPrices!$M14,PowerPrices!$N14)</f>
        <v>36.5</v>
      </c>
      <c r="AA63" s="125"/>
      <c r="AB63" s="59" t="e">
        <f ca="1">(AVERAGE(PowerPrices!$L14,PowerPrices!$M14,PowerPrices!$N14,PowerPrices!$P14,PowerPrices!$Q14,PowerPrices!$R14,PowerPrices!$T14)-2)/($AB$49+$AB34+0.12)</f>
        <v>#NAME?</v>
      </c>
      <c r="AC63" s="213">
        <f>AVERAGE(PowerPrices!$L14,PowerPrices!$M14,PowerPrices!$N14,PowerPrices!$P14,PowerPrices!$Q14,PowerPrices!$R14,PowerPrices!$T14)</f>
        <v>44.214285714285715</v>
      </c>
      <c r="AD63" s="59" t="e">
        <f ca="1">(AVERAGE(PowerPrices!$P14,PowerPrices!$Q14,PowerPrices!$R14)-2)/($AD$49+$AD34+0.12)</f>
        <v>#NAME?</v>
      </c>
      <c r="AE63" s="125"/>
      <c r="AF63" s="213">
        <f>AVERAGE(PowerPrices!$P14,PowerPrices!$Q14,PowerPrices!$R14)</f>
        <v>54.333333333333336</v>
      </c>
      <c r="AG63" s="125"/>
      <c r="AH63" s="59" t="e">
        <f ca="1">(PowerPrices!$S14-2)/($AF$49+$AF34+0.12)</f>
        <v>#NAME?</v>
      </c>
      <c r="AI63" s="213">
        <f>PowerPrices!$S14</f>
        <v>36</v>
      </c>
      <c r="AJ63" s="60"/>
      <c r="AK63" s="60"/>
      <c r="AL63" s="60"/>
    </row>
    <row r="65" spans="3:13" x14ac:dyDescent="0.25">
      <c r="C65" s="60" t="s">
        <v>171</v>
      </c>
    </row>
    <row r="66" spans="3:13" x14ac:dyDescent="0.25">
      <c r="L66" s="229" t="s">
        <v>173</v>
      </c>
      <c r="M66" s="229"/>
    </row>
    <row r="67" spans="3:13" x14ac:dyDescent="0.25">
      <c r="C67" s="62"/>
      <c r="L67" s="230" t="s">
        <v>172</v>
      </c>
      <c r="M67" s="230"/>
    </row>
    <row r="68" spans="3:13" x14ac:dyDescent="0.25">
      <c r="C68" s="62"/>
      <c r="L68" s="230" t="s">
        <v>174</v>
      </c>
      <c r="M68" s="230"/>
    </row>
    <row r="69" spans="3:13" x14ac:dyDescent="0.25">
      <c r="C69" s="62"/>
      <c r="L69" s="230" t="s">
        <v>175</v>
      </c>
      <c r="M69" s="230"/>
    </row>
  </sheetData>
  <sheetCalcPr fullCalcOnLoad="1"/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R8" sqref="R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202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204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37188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37188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 t="e">
        <f ca="1">IF(R$22,AveragePrices($F$21,R$23,R$24,$AJ28:$AJ28),AveragePrices($F$15,R$23,R$24,$AL28:$AL28))</f>
        <v>#NAME?</v>
      </c>
      <c r="S28" s="125"/>
      <c r="T28" s="59" t="e">
        <f ca="1">IF(T$22,AveragePrices($F$21,T$23,T$24,$AJ28:$AJ28),AveragePrices($F$15,T$23,T$24,$AL28:$AL28))</f>
        <v>#NAME?</v>
      </c>
      <c r="U28" s="125">
        <v>-4.2999999999999997E-2</v>
      </c>
      <c r="V28" s="59" t="e">
        <f ca="1">IF(V$22,AveragePrices($F$21,V$23,V$24,$AJ28:$AJ28),AveragePrices($F$15,V$23,V$24,$AL28:$AL28))</f>
        <v>#NAME?</v>
      </c>
      <c r="W28" s="125"/>
      <c r="X28" s="59" t="e">
        <f ca="1">IF(X$22,AveragePrices($F$21,X$23,X$24,$AJ28:$AJ28),AveragePrices($F$15,X$23,X$24,$AL28:$AL28))</f>
        <v>#NAME?</v>
      </c>
      <c r="Y28" s="125">
        <v>-4.8300000000000003E-2</v>
      </c>
      <c r="Z28" s="59" t="e">
        <f ca="1">IF(Z$22,AveragePrices($F$21,Z$23,Z$24,$AJ28:$AJ28),AveragePrices($F$15,Z$23,Z$24,$AL28:$AL28))</f>
        <v>#NAME?</v>
      </c>
      <c r="AA28" s="125">
        <v>-0.01</v>
      </c>
      <c r="AB28" s="59" t="e">
        <f ca="1">IF(AB$22,AveragePrices($F$21,AB$23,AB$24,$AJ28:$AJ28),AveragePrices($F$15,AB$23,AB$24,$AL28:$AL28))</f>
        <v>#NAME?</v>
      </c>
      <c r="AC28" s="125"/>
      <c r="AD28" s="59" t="e">
        <f ca="1">IF(AD$22,AveragePrices($F$21,AD$23,AD$24,$AJ28:$AJ28),AveragePrices($F$15,AD$23,AD$24,$AL28:$AL28))</f>
        <v>#NAME?</v>
      </c>
      <c r="AE28" s="125">
        <v>-4.4999999999999998E-2</v>
      </c>
      <c r="AF28" s="59" t="e">
        <f ca="1">IF(AF$22,AveragePrices($F$21,AF$23,AF$24,$AJ28:$AJ28),AveragePrices($F$15,AF$23,AF$24,$AL28:$AL28))</f>
        <v>#NAME?</v>
      </c>
      <c r="AG28" s="125">
        <v>-0.03</v>
      </c>
      <c r="AH28" s="59" t="e">
        <f ca="1">IF(AH$22,AveragePrices($F$21,AH$23,AH$24,$AJ28:$AJ28),AveragePrices($F$15,AH$23,AH$24,$AL28:$AL28))</f>
        <v>#NAME?</v>
      </c>
      <c r="AI28" s="89"/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 t="e">
        <f ca="1">IF(R$22,AveragePrices($F$21,R$23,R$24,$AJ29:$AJ29),AveragePrices($F$15,R$23,R$24,$AL29:$AL29))</f>
        <v>#NAME?</v>
      </c>
      <c r="S29" s="125"/>
      <c r="T29" s="59" t="e">
        <f ca="1">IF(T$22,AveragePrices($F$21,T$23,T$24,$AJ29:$AJ29),AveragePrices($F$15,T$23,T$24,$AL29:$AL29))</f>
        <v>#NAME?</v>
      </c>
      <c r="U29" s="125" t="e">
        <f ca="1">T29-'[18]Gas Average Basis'!S29</f>
        <v>#NAME?</v>
      </c>
      <c r="V29" s="59" t="e">
        <f ca="1">IF(V$22,AveragePrices($F$21,V$23,V$24,$AJ29:$AJ29),AveragePrices($F$15,V$23,V$24,$AL29:$AL29))</f>
        <v>#NAME?</v>
      </c>
      <c r="W29" s="125"/>
      <c r="X29" s="59" t="e">
        <f ca="1">IF(X$22,AveragePrices($F$21,X$23,X$24,$AJ29:$AJ29),AveragePrices($F$15,X$23,X$24,$AL29:$AL29))</f>
        <v>#NAME?</v>
      </c>
      <c r="Y29" s="125" t="e">
        <f ca="1">X29-'[18]Gas Average Basis'!W29</f>
        <v>#NAME?</v>
      </c>
      <c r="Z29" s="59" t="e">
        <f ca="1">IF(Z$22,AveragePrices($F$21,Z$23,Z$24,$AJ29:$AJ29),AveragePrices($F$15,Z$23,Z$24,$AL29:$AL29))</f>
        <v>#NAME?</v>
      </c>
      <c r="AA29" s="125" t="e">
        <f ca="1">Z29-'[18]Gas Average Basis'!Y29</f>
        <v>#NAME?</v>
      </c>
      <c r="AB29" s="59" t="e">
        <f ca="1">IF(AB$22,AveragePrices($F$21,AB$23,AB$24,$AJ29:$AJ29),AveragePrices($F$15,AB$23,AB$24,$AL29:$AL29))</f>
        <v>#NAME?</v>
      </c>
      <c r="AC29" s="125"/>
      <c r="AD29" s="59" t="e">
        <f ca="1">IF(AD$22,AveragePrices($F$21,AD$23,AD$24,$AJ29:$AJ29),AveragePrices($F$15,AD$23,AD$24,$AL29:$AL29))</f>
        <v>#NAME?</v>
      </c>
      <c r="AE29" s="125" t="e">
        <f ca="1">AD29-'[18]Gas Average Basis'!AC29</f>
        <v>#NAME?</v>
      </c>
      <c r="AF29" s="59" t="e">
        <f ca="1">IF(AF$22,AveragePrices($F$21,AF$23,AF$24,$AJ29:$AJ29),AveragePrices($F$15,AF$23,AF$24,$AL29:$AL29))</f>
        <v>#NAME?</v>
      </c>
      <c r="AG29" s="125" t="e">
        <f ca="1">AF29-'[18]Gas Average Basis'!AE29</f>
        <v>#NAME?</v>
      </c>
      <c r="AH29" s="59" t="e">
        <f ca="1">IF(AH$22,AveragePrices($F$21,AH$23,AH$24,$AJ29:$AJ29),AveragePrices($F$15,AH$23,AH$24,$AL29:$AL29))</f>
        <v>#NAME?</v>
      </c>
      <c r="AI29" s="89"/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 t="e">
        <f ca="1">IF(R$22,AveragePrices($F$21,R$23,R$24,$AJ30:$AJ30),AveragePrices($F$15,R$23,R$24,$AL30:$AL30))</f>
        <v>#NAME?</v>
      </c>
      <c r="S30" s="125"/>
      <c r="T30" s="59" t="e">
        <f ca="1">IF(T$22,AveragePrices($F$21,T$23,T$24,$AJ30:$AJ30),AveragePrices($F$15,T$23,T$24,$AL30:$AL30))</f>
        <v>#NAME?</v>
      </c>
      <c r="U30" s="125" t="e">
        <f ca="1">T30-'[18]Gas Average Basis'!S30</f>
        <v>#NAME?</v>
      </c>
      <c r="V30" s="59" t="e">
        <f ca="1">IF(V$22,AveragePrices($F$21,V$23,V$24,$AJ30:$AJ30),AveragePrices($F$15,V$23,V$24,$AL30:$AL30))</f>
        <v>#NAME?</v>
      </c>
      <c r="W30" s="125"/>
      <c r="X30" s="59" t="e">
        <f ca="1">IF(X$22,AveragePrices($F$21,X$23,X$24,$AJ30:$AJ30),AveragePrices($F$15,X$23,X$24,$AL30:$AL30))</f>
        <v>#NAME?</v>
      </c>
      <c r="Y30" s="125" t="e">
        <f ca="1">X30-'[18]Gas Average Basis'!W30</f>
        <v>#NAME?</v>
      </c>
      <c r="Z30" s="59" t="e">
        <f ca="1">IF(Z$22,AveragePrices($F$21,Z$23,Z$24,$AJ30:$AJ30),AveragePrices($F$15,Z$23,Z$24,$AL30:$AL30))</f>
        <v>#NAME?</v>
      </c>
      <c r="AA30" s="125" t="e">
        <f ca="1">Z30-'[18]Gas Average Basis'!Y30</f>
        <v>#NAME?</v>
      </c>
      <c r="AB30" s="59" t="e">
        <f ca="1">IF(AB$22,AveragePrices($F$21,AB$23,AB$24,$AJ30:$AJ30),AveragePrices($F$15,AB$23,AB$24,$AL30:$AL30))</f>
        <v>#NAME?</v>
      </c>
      <c r="AC30" s="125"/>
      <c r="AD30" s="59" t="e">
        <f ca="1">IF(AD$22,AveragePrices($F$21,AD$23,AD$24,$AJ30:$AJ30),AveragePrices($F$15,AD$23,AD$24,$AL30:$AL30))</f>
        <v>#NAME?</v>
      </c>
      <c r="AE30" s="125" t="e">
        <f ca="1">AD30-'[18]Gas Average Basis'!AC30</f>
        <v>#NAME?</v>
      </c>
      <c r="AF30" s="59" t="e">
        <f ca="1">IF(AF$22,AveragePrices($F$21,AF$23,AF$24,$AJ30:$AJ30),AveragePrices($F$15,AF$23,AF$24,$AL30:$AL30))</f>
        <v>#NAME?</v>
      </c>
      <c r="AG30" s="125" t="e">
        <f ca="1">AF30-'[18]Gas Average Basis'!AE30</f>
        <v>#NAME?</v>
      </c>
      <c r="AH30" s="59" t="e">
        <f ca="1">IF(AH$22,AveragePrices($F$21,AH$23,AH$24,$AJ30:$AJ30),AveragePrices($F$15,AH$23,AH$24,$AL30:$AL30))</f>
        <v>#NAME?</v>
      </c>
      <c r="AI30" s="89"/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 t="e">
        <f ca="1">IF(R$22,AveragePrices($F$21,R$23,R$24,$AJ31:$AJ31),AveragePrices($F$15,R$23,R$24,$AL31:$AL31))</f>
        <v>#NAME?</v>
      </c>
      <c r="S31" s="125"/>
      <c r="T31" s="59" t="e">
        <f ca="1">IF(T$22,AveragePrices($F$21,T$23,T$24,$AJ31:$AJ31),AveragePrices($F$15,T$23,T$24,$AL31:$AL31))</f>
        <v>#NAME?</v>
      </c>
      <c r="U31" s="125" t="e">
        <f ca="1">T31-'[18]Gas Average Basis'!S31</f>
        <v>#NAME?</v>
      </c>
      <c r="V31" s="59" t="e">
        <f ca="1">IF(V$22,AveragePrices($F$21,V$23,V$24,$AJ31:$AJ31),AveragePrices($F$15,V$23,V$24,$AL31:$AL31))</f>
        <v>#NAME?</v>
      </c>
      <c r="W31" s="125"/>
      <c r="X31" s="59" t="e">
        <f ca="1">IF(X$22,AveragePrices($F$21,X$23,X$24,$AJ31:$AJ31),AveragePrices($F$15,X$23,X$24,$AL31:$AL31))</f>
        <v>#NAME?</v>
      </c>
      <c r="Y31" s="125" t="e">
        <f ca="1">X31-'[18]Gas Average Basis'!W31</f>
        <v>#NAME?</v>
      </c>
      <c r="Z31" s="59" t="e">
        <f ca="1">IF(Z$22,AveragePrices($F$21,Z$23,Z$24,$AJ31:$AJ31),AveragePrices($F$15,Z$23,Z$24,$AL31:$AL31))</f>
        <v>#NAME?</v>
      </c>
      <c r="AA31" s="125" t="e">
        <f ca="1">Z31-'[18]Gas Average Basis'!Y31</f>
        <v>#NAME?</v>
      </c>
      <c r="AB31" s="59" t="e">
        <f ca="1">IF(AB$22,AveragePrices($F$21,AB$23,AB$24,$AJ31:$AJ31),AveragePrices($F$15,AB$23,AB$24,$AL31:$AL31))</f>
        <v>#NAME?</v>
      </c>
      <c r="AC31" s="125"/>
      <c r="AD31" s="59" t="e">
        <f ca="1">IF(AD$22,AveragePrices($F$21,AD$23,AD$24,$AJ31:$AJ31),AveragePrices($F$15,AD$23,AD$24,$AL31:$AL31))</f>
        <v>#NAME?</v>
      </c>
      <c r="AE31" s="125" t="e">
        <f ca="1">AD31-'[18]Gas Average Basis'!AC31</f>
        <v>#NAME?</v>
      </c>
      <c r="AF31" s="59" t="e">
        <f ca="1">IF(AF$22,AveragePrices($F$21,AF$23,AF$24,$AJ31:$AJ31),AveragePrices($F$15,AF$23,AF$24,$AL31:$AL31))</f>
        <v>#NAME?</v>
      </c>
      <c r="AG31" s="125" t="e">
        <f ca="1">AF31-'[18]Gas Average Basis'!AE31</f>
        <v>#NAME?</v>
      </c>
      <c r="AH31" s="59" t="e">
        <f ca="1">IF(AH$22,AveragePrices($F$21,AH$23,AH$24,$AJ31:$AJ31),AveragePrices($F$15,AH$23,AH$24,$AL31:$AL31))</f>
        <v>#NAME?</v>
      </c>
      <c r="AI31" s="89"/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 t="e">
        <f ca="1">IF(R$22,AveragePrices($F$21,R$23,R$24,$AJ33:$AJ33),AveragePrices($F$15,R$23,R$24,$AL33:$AL33))</f>
        <v>#NAME?</v>
      </c>
      <c r="S33" s="125"/>
      <c r="T33" s="59" t="e">
        <f ca="1">IF(T$22,AveragePrices($F$21,T$23,T$24,$AJ33:$AJ33),AveragePrices($F$15,T$23,T$24,$AL33:$AL33))</f>
        <v>#NAME?</v>
      </c>
      <c r="U33" s="125" t="e">
        <f ca="1">T33-'[18]Gas Average Basis'!S33</f>
        <v>#NAME?</v>
      </c>
      <c r="V33" s="59" t="e">
        <f ca="1">IF(V$22,AveragePrices($F$21,V$23,V$24,$AJ33:$AJ33),AveragePrices($F$15,V$23,V$24,$AL33:$AL33))</f>
        <v>#NAME?</v>
      </c>
      <c r="W33" s="125"/>
      <c r="X33" s="59" t="e">
        <f ca="1">IF(X$22,AveragePrices($F$21,X$23,X$24,$AJ33:$AJ33),AveragePrices($F$15,X$23,X$24,$AL33:$AL33))</f>
        <v>#NAME?</v>
      </c>
      <c r="Y33" s="125" t="e">
        <f ca="1">X33-'[18]Gas Average Basis'!W33</f>
        <v>#NAME?</v>
      </c>
      <c r="Z33" s="59" t="e">
        <f ca="1">IF(Z$22,AveragePrices($F$21,Z$23,Z$24,$AJ33:$AJ33),AveragePrices($F$15,Z$23,Z$24,$AL33:$AL33))</f>
        <v>#NAME?</v>
      </c>
      <c r="AA33" s="125" t="e">
        <f ca="1">Z33-'[18]Gas Average Basis'!Y33</f>
        <v>#NAME?</v>
      </c>
      <c r="AB33" s="59" t="e">
        <f ca="1">IF(AB$22,AveragePrices($F$21,AB$23,AB$24,$AJ33:$AJ33),AveragePrices($F$15,AB$23,AB$24,$AL33:$AL33))</f>
        <v>#NAME?</v>
      </c>
      <c r="AC33" s="125"/>
      <c r="AD33" s="59" t="e">
        <f ca="1">IF(AD$22,AveragePrices($F$21,AD$23,AD$24,$AJ33:$AJ33),AveragePrices($F$15,AD$23,AD$24,$AL33:$AL33))</f>
        <v>#NAME?</v>
      </c>
      <c r="AE33" s="125" t="e">
        <f ca="1">AD33-'[18]Gas Average Basis'!AC33</f>
        <v>#NAME?</v>
      </c>
      <c r="AF33" s="59" t="e">
        <f ca="1">IF(AF$22,AveragePrices($F$21,AF$23,AF$24,$AJ33:$AJ33),AveragePrices($F$15,AF$23,AF$24,$AL33:$AL33))</f>
        <v>#NAME?</v>
      </c>
      <c r="AG33" s="125" t="e">
        <f ca="1">AF33-'[18]Gas Average Basis'!AE33</f>
        <v>#NAME?</v>
      </c>
      <c r="AH33" s="59" t="e">
        <f ca="1">IF(AH$22,AveragePrices($F$21,AH$23,AH$24,$AJ33:$AJ33),AveragePrices($F$15,AH$23,AH$24,$AL33:$AL33))</f>
        <v>#NAME?</v>
      </c>
      <c r="AI33" s="89"/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 t="e">
        <f ca="1">IF(R$22,AveragePrices($F$21,R$23,R$24,$AJ34:$AJ34),AveragePrices($F$15,R$23,R$24,$AL34:$AL34))</f>
        <v>#NAME?</v>
      </c>
      <c r="S34" s="125"/>
      <c r="T34" s="59" t="e">
        <f ca="1">IF(T$22,AveragePrices($F$21,T$23,T$24,$AJ34:$AJ34),AveragePrices($F$15,T$23,T$24,$AL34:$AL34))</f>
        <v>#NAME?</v>
      </c>
      <c r="U34" s="125" t="e">
        <f ca="1">T34-'[18]Gas Average Basis'!S34</f>
        <v>#NAME?</v>
      </c>
      <c r="V34" s="59" t="e">
        <f ca="1">IF(V$22,AveragePrices($F$21,V$23,V$24,$AJ34:$AJ34),AveragePrices($F$15,V$23,V$24,$AL34:$AL34))</f>
        <v>#NAME?</v>
      </c>
      <c r="W34" s="125"/>
      <c r="X34" s="59" t="e">
        <f ca="1">IF(X$22,AveragePrices($F$21,X$23,X$24,$AJ34:$AJ34),AveragePrices($F$15,X$23,X$24,$AL34:$AL34))</f>
        <v>#NAME?</v>
      </c>
      <c r="Y34" s="125" t="e">
        <f ca="1">X34-'[18]Gas Average Basis'!W34</f>
        <v>#NAME?</v>
      </c>
      <c r="Z34" s="59" t="e">
        <f ca="1">IF(Z$22,AveragePrices($F$21,Z$23,Z$24,$AJ34:$AJ34),AveragePrices($F$15,Z$23,Z$24,$AL34:$AL34))</f>
        <v>#NAME?</v>
      </c>
      <c r="AA34" s="125" t="e">
        <f ca="1">Z34-'[18]Gas Average Basis'!Y34</f>
        <v>#NAME?</v>
      </c>
      <c r="AB34" s="59" t="e">
        <f ca="1">IF(AB$22,AveragePrices($F$21,AB$23,AB$24,$AJ34:$AJ34),AveragePrices($F$15,AB$23,AB$24,$AL34:$AL34))</f>
        <v>#NAME?</v>
      </c>
      <c r="AC34" s="125"/>
      <c r="AD34" s="59" t="e">
        <f ca="1">IF(AD$22,AveragePrices($F$21,AD$23,AD$24,$AJ34:$AJ34),AveragePrices($F$15,AD$23,AD$24,$AL34:$AL34))</f>
        <v>#NAME?</v>
      </c>
      <c r="AE34" s="125" t="e">
        <f ca="1">AD34-'[18]Gas Average Basis'!AC34</f>
        <v>#NAME?</v>
      </c>
      <c r="AF34" s="59" t="e">
        <f ca="1">IF(AF$22,AveragePrices($F$21,AF$23,AF$24,$AJ34:$AJ34),AveragePrices($F$15,AF$23,AF$24,$AL34:$AL34))</f>
        <v>#NAME?</v>
      </c>
      <c r="AG34" s="125" t="e">
        <f ca="1">AF34-'[18]Gas Average Basis'!AE34</f>
        <v>#NAME?</v>
      </c>
      <c r="AH34" s="59" t="e">
        <f ca="1">IF(AH$22,AveragePrices($F$21,AH$23,AH$24,$AJ34:$AJ34),AveragePrices($F$15,AH$23,AH$24,$AL34:$AL34))</f>
        <v>#NAME?</v>
      </c>
      <c r="AI34" s="89"/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 t="e">
        <f ca="1">IF(R$22,AveragePrices($F$21,R$23,R$24,$AJ35:$AJ35),AveragePrices($F$15,R$23,R$24,$AL35:$AL35))</f>
        <v>#NAME?</v>
      </c>
      <c r="S35" s="125"/>
      <c r="T35" s="59" t="e">
        <f ca="1">IF(T$22,AveragePrices($F$21,T$23,T$24,$AJ35:$AJ35),AveragePrices($F$15,T$23,T$24,$AL35:$AL35))</f>
        <v>#NAME?</v>
      </c>
      <c r="U35" s="125" t="e">
        <f ca="1">T35-'[18]Gas Average Basis'!S35</f>
        <v>#NAME?</v>
      </c>
      <c r="V35" s="59" t="e">
        <f ca="1">IF(V$22,AveragePrices($F$21,V$23,V$24,$AJ35:$AJ35),AveragePrices($F$15,V$23,V$24,$AL35:$AL35))</f>
        <v>#NAME?</v>
      </c>
      <c r="W35" s="125"/>
      <c r="X35" s="59" t="e">
        <f ca="1">IF(X$22,AveragePrices($F$21,X$23,X$24,$AJ35:$AJ35),AveragePrices($F$15,X$23,X$24,$AL35:$AL35))</f>
        <v>#NAME?</v>
      </c>
      <c r="Y35" s="125" t="e">
        <f ca="1">X35-'[18]Gas Average Basis'!W35</f>
        <v>#NAME?</v>
      </c>
      <c r="Z35" s="59" t="e">
        <f ca="1">IF(Z$22,AveragePrices($F$21,Z$23,Z$24,$AJ35:$AJ35),AveragePrices($F$15,Z$23,Z$24,$AL35:$AL35))</f>
        <v>#NAME?</v>
      </c>
      <c r="AA35" s="125" t="e">
        <f ca="1">Z35-'[18]Gas Average Basis'!Y35</f>
        <v>#NAME?</v>
      </c>
      <c r="AB35" s="59" t="e">
        <f ca="1">IF(AB$22,AveragePrices($F$21,AB$23,AB$24,$AJ35:$AJ35),AveragePrices($F$15,AB$23,AB$24,$AL35:$AL35))</f>
        <v>#NAME?</v>
      </c>
      <c r="AC35" s="125"/>
      <c r="AD35" s="59" t="e">
        <f ca="1">IF(AD$22,AveragePrices($F$21,AD$23,AD$24,$AJ35:$AJ35),AveragePrices($F$15,AD$23,AD$24,$AL35:$AL35))</f>
        <v>#NAME?</v>
      </c>
      <c r="AE35" s="125" t="e">
        <f ca="1">AD35-'[18]Gas Average Basis'!AC35</f>
        <v>#NAME?</v>
      </c>
      <c r="AF35" s="59" t="e">
        <f ca="1">IF(AF$22,AveragePrices($F$21,AF$23,AF$24,$AJ35:$AJ35),AveragePrices($F$15,AF$23,AF$24,$AL35:$AL35))</f>
        <v>#NAME?</v>
      </c>
      <c r="AG35" s="125" t="e">
        <f ca="1">AF35-'[18]Gas Average Basis'!AE35</f>
        <v>#NAME?</v>
      </c>
      <c r="AH35" s="59" t="e">
        <f ca="1">IF(AH$22,AveragePrices($F$21,AH$23,AH$24,$AJ35:$AJ35),AveragePrices($F$15,AH$23,AH$24,$AL35:$AL35))</f>
        <v>#NAME?</v>
      </c>
      <c r="AI35" s="89"/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 t="e">
        <f ca="1">IF(R$22,AveragePrices($F$21,R$23,R$24,$AJ36:$AJ36),AveragePrices($F$15,R$23,R$24,$AL36:$AL36))</f>
        <v>#NAME?</v>
      </c>
      <c r="S36" s="125"/>
      <c r="T36" s="59" t="e">
        <f ca="1">IF(T$22,AveragePrices($F$21,T$23,T$24,$AJ36:$AJ36),AveragePrices($F$15,T$23,T$24,$AL36:$AL36))</f>
        <v>#NAME?</v>
      </c>
      <c r="U36" s="125" t="e">
        <f ca="1">T36-'[18]Gas Average Basis'!S36</f>
        <v>#NAME?</v>
      </c>
      <c r="V36" s="59" t="e">
        <f ca="1">IF(V$22,AveragePrices($F$21,V$23,V$24,$AJ36:$AJ36),AveragePrices($F$15,V$23,V$24,$AL36:$AL36))</f>
        <v>#NAME?</v>
      </c>
      <c r="W36" s="125"/>
      <c r="X36" s="59" t="e">
        <f ca="1">IF(X$22,AveragePrices($F$21,X$23,X$24,$AJ36:$AJ36),AveragePrices($F$15,X$23,X$24,$AL36:$AL36))</f>
        <v>#NAME?</v>
      </c>
      <c r="Y36" s="125" t="e">
        <f ca="1">X36-'[18]Gas Average Basis'!W36</f>
        <v>#NAME?</v>
      </c>
      <c r="Z36" s="59" t="e">
        <f ca="1">IF(Z$22,AveragePrices($F$21,Z$23,Z$24,$AJ36:$AJ36),AveragePrices($F$15,Z$23,Z$24,$AL36:$AL36))</f>
        <v>#NAME?</v>
      </c>
      <c r="AA36" s="125" t="e">
        <f ca="1">Z36-'[18]Gas Average Basis'!Y36</f>
        <v>#NAME?</v>
      </c>
      <c r="AB36" s="59" t="e">
        <f ca="1">IF(AB$22,AveragePrices($F$21,AB$23,AB$24,$AJ36:$AJ36),AveragePrices($F$15,AB$23,AB$24,$AL36:$AL36))</f>
        <v>#NAME?</v>
      </c>
      <c r="AC36" s="125"/>
      <c r="AD36" s="59" t="e">
        <f ca="1">IF(AD$22,AveragePrices($F$21,AD$23,AD$24,$AJ36:$AJ36),AveragePrices($F$15,AD$23,AD$24,$AL36:$AL36))</f>
        <v>#NAME?</v>
      </c>
      <c r="AE36" s="125" t="e">
        <f ca="1">AD36-'[18]Gas Average Basis'!AC36</f>
        <v>#NAME?</v>
      </c>
      <c r="AF36" s="59" t="e">
        <f ca="1">IF(AF$22,AveragePrices($F$21,AF$23,AF$24,$AJ36:$AJ36),AveragePrices($F$15,AF$23,AF$24,$AL36:$AL36))</f>
        <v>#NAME?</v>
      </c>
      <c r="AG36" s="125" t="e">
        <f ca="1">AF36-'[18]Gas Average Basis'!AE36</f>
        <v>#NAME?</v>
      </c>
      <c r="AH36" s="59" t="e">
        <f ca="1">IF(AH$22,AveragePrices($F$21,AH$23,AH$24,$AJ36:$AJ36),AveragePrices($F$15,AH$23,AH$24,$AL36:$AL36))</f>
        <v>#NAME?</v>
      </c>
      <c r="AI36" s="89"/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 t="e">
        <f ca="1">IF(R$22,AveragePrices($F$21,R$23,R$24,$AJ39:$AJ39),AveragePrices($F$15,R$23,R$24,$AL39:$AL39))</f>
        <v>#NAME?</v>
      </c>
      <c r="S39" s="125"/>
      <c r="T39" s="59" t="e">
        <f ca="1">IF(T$22,AveragePrices($F$21,T$23,T$24,$AJ39:$AJ39),AveragePrices($F$15,T$23,T$24,$AL39:$AL39))</f>
        <v>#NAME?</v>
      </c>
      <c r="U39" s="125" t="e">
        <f ca="1">T39-'[18]Gas Average Basis'!S39</f>
        <v>#NAME?</v>
      </c>
      <c r="V39" s="59" t="e">
        <f ca="1">IF(V$22,AveragePrices($F$21,V$23,V$24,$AJ39:$AJ39),AveragePrices($F$15,V$23,V$24,$AL39:$AL39))</f>
        <v>#NAME?</v>
      </c>
      <c r="W39" s="125"/>
      <c r="X39" s="59" t="e">
        <f ca="1">IF(X$22,AveragePrices($F$21,X$23,X$24,$AJ39:$AJ39),AveragePrices($F$15,X$23,X$24,$AL39:$AL39))</f>
        <v>#NAME?</v>
      </c>
      <c r="Y39" s="125" t="e">
        <f ca="1">X39-'[18]Gas Average Basis'!W39</f>
        <v>#NAME?</v>
      </c>
      <c r="Z39" s="59" t="e">
        <f ca="1">IF(Z$22,AveragePrices($F$21,Z$23,Z$24,$AJ39:$AJ39),AveragePrices($F$15,Z$23,Z$24,$AL39:$AL39))</f>
        <v>#NAME?</v>
      </c>
      <c r="AA39" s="125" t="e">
        <f ca="1">Z39-'[18]Gas Average Basis'!Y39</f>
        <v>#NAME?</v>
      </c>
      <c r="AB39" s="59" t="e">
        <f ca="1">IF(AB$22,AveragePrices($F$21,AB$23,AB$24,$AJ39:$AJ39),AveragePrices($F$15,AB$23,AB$24,$AL39:$AL39))</f>
        <v>#NAME?</v>
      </c>
      <c r="AC39" s="125"/>
      <c r="AD39" s="59" t="e">
        <f ca="1">IF(AD$22,AveragePrices($F$21,AD$23,AD$24,$AJ39:$AJ39),AveragePrices($F$15,AD$23,AD$24,$AL39:$AL39))</f>
        <v>#NAME?</v>
      </c>
      <c r="AE39" s="125" t="e">
        <f ca="1">AD39-'[18]Gas Average Basis'!AC39</f>
        <v>#NAME?</v>
      </c>
      <c r="AF39" s="59" t="e">
        <f ca="1">IF(AF$22,AveragePrices($F$21,AF$23,AF$24,$AJ39:$AJ39),AveragePrices($F$15,AF$23,AF$24,$AL39:$AL39))</f>
        <v>#NAME?</v>
      </c>
      <c r="AG39" s="125" t="e">
        <f ca="1">AF39-'[18]Gas Average Basis'!AE39</f>
        <v>#NAME?</v>
      </c>
      <c r="AH39" s="59" t="e">
        <f ca="1">IF(AH$22,AveragePrices($F$21,AH$23,AH$24,$AJ39:$AJ39),AveragePrices($F$15,AH$23,AH$24,$AL39:$AL39))</f>
        <v>#NAME?</v>
      </c>
      <c r="AI39" s="89"/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 t="e">
        <f ca="1">IF(R$22,AveragePrices($F$21,R$23,R$24,$AJ40:$AJ40),AveragePrices($F$15,R$23,R$24,$AL40:$AL40))</f>
        <v>#NAME?</v>
      </c>
      <c r="S40" s="125"/>
      <c r="T40" s="59" t="e">
        <f ca="1">IF(T$22,AveragePrices($F$21,T$23,T$24,$AJ40:$AJ40),AveragePrices($F$15,T$23,T$24,$AL40:$AL40))</f>
        <v>#NAME?</v>
      </c>
      <c r="U40" s="125" t="e">
        <f ca="1">T40-'[18]Gas Average Basis'!S40</f>
        <v>#NAME?</v>
      </c>
      <c r="V40" s="59" t="e">
        <f ca="1">IF(V$22,AveragePrices($F$21,V$23,V$24,$AJ40:$AJ40),AveragePrices($F$15,V$23,V$24,$AL40:$AL40))</f>
        <v>#NAME?</v>
      </c>
      <c r="W40" s="125"/>
      <c r="X40" s="59" t="e">
        <f ca="1">IF(X$22,AveragePrices($F$21,X$23,X$24,$AJ40:$AJ40),AveragePrices($F$15,X$23,X$24,$AL40:$AL40))</f>
        <v>#NAME?</v>
      </c>
      <c r="Y40" s="125" t="e">
        <f ca="1">X40-'[18]Gas Average Basis'!W40</f>
        <v>#NAME?</v>
      </c>
      <c r="Z40" s="59" t="e">
        <f ca="1">IF(Z$22,AveragePrices($F$21,Z$23,Z$24,$AJ40:$AJ40),AveragePrices($F$15,Z$23,Z$24,$AL40:$AL40))</f>
        <v>#NAME?</v>
      </c>
      <c r="AA40" s="125" t="e">
        <f ca="1">Z40-'[18]Gas Average Basis'!Y40</f>
        <v>#NAME?</v>
      </c>
      <c r="AB40" s="59" t="e">
        <f ca="1">IF(AB$22,AveragePrices($F$21,AB$23,AB$24,$AJ40:$AJ40),AveragePrices($F$15,AB$23,AB$24,$AL40:$AL40))</f>
        <v>#NAME?</v>
      </c>
      <c r="AC40" s="125"/>
      <c r="AD40" s="59" t="e">
        <f ca="1">IF(AD$22,AveragePrices($F$21,AD$23,AD$24,$AJ40:$AJ40),AveragePrices($F$15,AD$23,AD$24,$AL40:$AL40))</f>
        <v>#NAME?</v>
      </c>
      <c r="AE40" s="125" t="e">
        <f ca="1">AD40-'[18]Gas Average Basis'!AC40</f>
        <v>#NAME?</v>
      </c>
      <c r="AF40" s="59" t="e">
        <f ca="1">IF(AF$22,AveragePrices($F$21,AF$23,AF$24,$AJ40:$AJ40),AveragePrices($F$15,AF$23,AF$24,$AL40:$AL40))</f>
        <v>#NAME?</v>
      </c>
      <c r="AG40" s="125" t="e">
        <f ca="1">AF40-'[18]Gas Average Basis'!AE40</f>
        <v>#NAME?</v>
      </c>
      <c r="AH40" s="59" t="e">
        <f ca="1">IF(AH$22,AveragePrices($F$21,AH$23,AH$24,$AJ40:$AJ40),AveragePrices($F$15,AH$23,AH$24,$AL40:$AL40))</f>
        <v>#NAME?</v>
      </c>
      <c r="AI40" s="89"/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 t="e">
        <f ca="1">IF(R$22,AveragePrices($F$21,R$23,R$24,$AJ41:$AJ41),AveragePrices($F$15,R$23,R$24,$AL41:$AL41))</f>
        <v>#NAME?</v>
      </c>
      <c r="S41" s="125"/>
      <c r="T41" s="59" t="e">
        <f ca="1">IF(T$22,AveragePrices($F$21,T$23,T$24,$AJ41:$AJ41),AveragePrices($F$15,T$23,T$24,$AL41:$AL41))</f>
        <v>#NAME?</v>
      </c>
      <c r="U41" s="125" t="e">
        <f ca="1">T41-'[18]Gas Average Basis'!S41</f>
        <v>#NAME?</v>
      </c>
      <c r="V41" s="59" t="e">
        <f ca="1">IF(V$22,AveragePrices($F$21,V$23,V$24,$AJ41:$AJ41),AveragePrices($F$15,V$23,V$24,$AL41:$AL41))</f>
        <v>#NAME?</v>
      </c>
      <c r="W41" s="125"/>
      <c r="X41" s="59" t="e">
        <f ca="1">IF(X$22,AveragePrices($F$21,X$23,X$24,$AJ41:$AJ41),AveragePrices($F$15,X$23,X$24,$AL41:$AL41))</f>
        <v>#NAME?</v>
      </c>
      <c r="Y41" s="125" t="e">
        <f ca="1">X41-'[18]Gas Average Basis'!W41</f>
        <v>#NAME?</v>
      </c>
      <c r="Z41" s="59" t="e">
        <f ca="1">IF(Z$22,AveragePrices($F$21,Z$23,Z$24,$AJ41:$AJ41),AveragePrices($F$15,Z$23,Z$24,$AL41:$AL41))</f>
        <v>#NAME?</v>
      </c>
      <c r="AA41" s="125" t="e">
        <f ca="1">Z41-'[18]Gas Average Basis'!Y41</f>
        <v>#NAME?</v>
      </c>
      <c r="AB41" s="59" t="e">
        <f ca="1">IF(AB$22,AveragePrices($F$21,AB$23,AB$24,$AJ41:$AJ41),AveragePrices($F$15,AB$23,AB$24,$AL41:$AL41))</f>
        <v>#NAME?</v>
      </c>
      <c r="AC41" s="125"/>
      <c r="AD41" s="59" t="e">
        <f ca="1">IF(AD$22,AveragePrices($F$21,AD$23,AD$24,$AJ41:$AJ41),AveragePrices($F$15,AD$23,AD$24,$AL41:$AL41))</f>
        <v>#NAME?</v>
      </c>
      <c r="AE41" s="125" t="e">
        <f ca="1">AD41-'[18]Gas Average Basis'!AC41</f>
        <v>#NAME?</v>
      </c>
      <c r="AF41" s="59" t="e">
        <f ca="1">IF(AF$22,AveragePrices($F$21,AF$23,AF$24,$AJ41:$AJ41),AveragePrices($F$15,AF$23,AF$24,$AL41:$AL41))</f>
        <v>#NAME?</v>
      </c>
      <c r="AG41" s="125" t="e">
        <f ca="1">AF41-'[18]Gas Average Basis'!AE41</f>
        <v>#NAME?</v>
      </c>
      <c r="AH41" s="59" t="e">
        <f ca="1">IF(AH$22,AveragePrices($F$21,AH$23,AH$24,$AJ41:$AJ41),AveragePrices($F$15,AH$23,AH$24,$AL41:$AL41))</f>
        <v>#NAME?</v>
      </c>
      <c r="AI41" s="89"/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 t="e">
        <f ca="1">IF(R$22,AveragePrices($F$21,R$23,R$24,$AJ42:$AJ42),AveragePrices($F$15,R$23,R$24,$AL42:$AL42))</f>
        <v>#NAME?</v>
      </c>
      <c r="S42" s="125"/>
      <c r="T42" s="59" t="e">
        <f ca="1">IF(T$22,AveragePrices($F$21,T$23,T$24,$AJ42:$AJ42),AveragePrices($F$15,T$23,T$24,$AL42:$AL42))</f>
        <v>#NAME?</v>
      </c>
      <c r="U42" s="125" t="e">
        <f ca="1">T42-'[18]Gas Average Basis'!S42</f>
        <v>#NAME?</v>
      </c>
      <c r="V42" s="59" t="e">
        <f ca="1">IF(V$22,AveragePrices($F$21,V$23,V$24,$AJ42:$AJ42),AveragePrices($F$15,V$23,V$24,$AL42:$AL42))</f>
        <v>#NAME?</v>
      </c>
      <c r="W42" s="125"/>
      <c r="X42" s="59" t="e">
        <f ca="1">IF(X$22,AveragePrices($F$21,X$23,X$24,$AJ42:$AJ42),AveragePrices($F$15,X$23,X$24,$AL42:$AL42))</f>
        <v>#NAME?</v>
      </c>
      <c r="Y42" s="125" t="e">
        <f ca="1">X42-'[18]Gas Average Basis'!W42</f>
        <v>#NAME?</v>
      </c>
      <c r="Z42" s="59" t="e">
        <f ca="1">IF(Z$22,AveragePrices($F$21,Z$23,Z$24,$AJ42:$AJ42),AveragePrices($F$15,Z$23,Z$24,$AL42:$AL42))</f>
        <v>#NAME?</v>
      </c>
      <c r="AA42" s="125" t="e">
        <f ca="1">Z42-'[18]Gas Average Basis'!Y42</f>
        <v>#NAME?</v>
      </c>
      <c r="AB42" s="59" t="e">
        <f ca="1">IF(AB$22,AveragePrices($F$21,AB$23,AB$24,$AJ42:$AJ42),AveragePrices($F$15,AB$23,AB$24,$AL42:$AL42))</f>
        <v>#NAME?</v>
      </c>
      <c r="AC42" s="125"/>
      <c r="AD42" s="59" t="e">
        <f ca="1">IF(AD$22,AveragePrices($F$21,AD$23,AD$24,$AJ42:$AJ42),AveragePrices($F$15,AD$23,AD$24,$AL42:$AL42))</f>
        <v>#NAME?</v>
      </c>
      <c r="AE42" s="125" t="e">
        <f ca="1">AD42-'[18]Gas Average Basis'!AC42</f>
        <v>#NAME?</v>
      </c>
      <c r="AF42" s="59" t="e">
        <f ca="1">IF(AF$22,AveragePrices($F$21,AF$23,AF$24,$AJ42:$AJ42),AveragePrices($F$15,AF$23,AF$24,$AL42:$AL42))</f>
        <v>#NAME?</v>
      </c>
      <c r="AG42" s="125" t="e">
        <f ca="1">AF42-'[18]Gas Average Basis'!AE42</f>
        <v>#NAME?</v>
      </c>
      <c r="AH42" s="59" t="e">
        <f ca="1">IF(AH$22,AveragePrices($F$21,AH$23,AH$24,$AJ42:$AJ42),AveragePrices($F$15,AH$23,AH$24,$AL42:$AL42))</f>
        <v>#NAME?</v>
      </c>
      <c r="AI42" s="89"/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 t="e">
        <f ca="1">IF(R$22,AveragePrices($F$21,R$23,R$24,$AJ43:$AJ43),AveragePrices($F$15,R$23,R$24,$AL43:$AL43))</f>
        <v>#NAME?</v>
      </c>
      <c r="S43" s="125"/>
      <c r="T43" s="59" t="e">
        <f ca="1">IF(T$22,AveragePrices($F$21,T$23,T$24,$AJ43:$AJ43),AveragePrices($F$15,T$23,T$24,$AL43:$AL43))</f>
        <v>#NAME?</v>
      </c>
      <c r="U43" s="125" t="e">
        <f ca="1">T43-'[18]Gas Average Basis'!S43</f>
        <v>#NAME?</v>
      </c>
      <c r="V43" s="59" t="e">
        <f ca="1">IF(V$22,AveragePrices($F$21,V$23,V$24,$AJ43:$AJ43),AveragePrices($F$15,V$23,V$24,$AL43:$AL43))</f>
        <v>#NAME?</v>
      </c>
      <c r="W43" s="125"/>
      <c r="X43" s="59" t="e">
        <f ca="1">IF(X$22,AveragePrices($F$21,X$23,X$24,$AJ43:$AJ43),AveragePrices($F$15,X$23,X$24,$AL43:$AL43))</f>
        <v>#NAME?</v>
      </c>
      <c r="Y43" s="125" t="e">
        <f ca="1">X43-'[18]Gas Average Basis'!W43</f>
        <v>#NAME?</v>
      </c>
      <c r="Z43" s="59" t="e">
        <f ca="1">IF(Z$22,AveragePrices($F$21,Z$23,Z$24,$AJ43:$AJ43),AveragePrices($F$15,Z$23,Z$24,$AL43:$AL43))</f>
        <v>#NAME?</v>
      </c>
      <c r="AA43" s="125" t="e">
        <f ca="1">Z43-'[18]Gas Average Basis'!Y43</f>
        <v>#NAME?</v>
      </c>
      <c r="AB43" s="59" t="e">
        <f ca="1">IF(AB$22,AveragePrices($F$21,AB$23,AB$24,$AJ43:$AJ43),AveragePrices($F$15,AB$23,AB$24,$AL43:$AL43))</f>
        <v>#NAME?</v>
      </c>
      <c r="AC43" s="125"/>
      <c r="AD43" s="59" t="e">
        <f ca="1">IF(AD$22,AveragePrices($F$21,AD$23,AD$24,$AJ43:$AJ43),AveragePrices($F$15,AD$23,AD$24,$AL43:$AL43))</f>
        <v>#NAME?</v>
      </c>
      <c r="AE43" s="125" t="e">
        <f ca="1">AD43-'[18]Gas Average Basis'!AC43</f>
        <v>#NAME?</v>
      </c>
      <c r="AF43" s="59" t="e">
        <f ca="1">IF(AF$22,AveragePrices($F$21,AF$23,AF$24,$AJ43:$AJ43),AveragePrices($F$15,AF$23,AF$24,$AL43:$AL43))</f>
        <v>#NAME?</v>
      </c>
      <c r="AG43" s="125" t="e">
        <f ca="1">AF43-'[18]Gas Average Basis'!AE43</f>
        <v>#NAME?</v>
      </c>
      <c r="AH43" s="59" t="e">
        <f ca="1">IF(AH$22,AveragePrices($F$21,AH$23,AH$24,$AJ43:$AJ43),AveragePrices($F$15,AH$23,AH$24,$AL43:$AL43))</f>
        <v>#NAME?</v>
      </c>
      <c r="AI43" s="89"/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</v>
      </c>
      <c r="K49" s="77"/>
      <c r="L49" s="59"/>
      <c r="M49" s="59"/>
      <c r="N49" s="125"/>
      <c r="O49" s="59"/>
      <c r="P49" s="59"/>
      <c r="Q49" s="125"/>
      <c r="R49" s="59" t="e">
        <f ca="1">IF(R$22,AveragePrices($F$21,R$23,R$24,$AJ49:$AJ49),AveragePrices($F$15,R$23,R$24,$AL49:$AL49))</f>
        <v>#NAME?</v>
      </c>
      <c r="S49" s="125"/>
      <c r="T49" s="59" t="e">
        <f ca="1">IF(T$22,AveragePrices($F$21,T$23,T$24,$AJ49:$AJ49),AveragePrices($F$15,T$23,T$24,$AL49:$AL49))</f>
        <v>#NAME?</v>
      </c>
      <c r="U49" s="126"/>
      <c r="V49" s="59" t="e">
        <f ca="1">IF(V$22,AveragePrices($F$21,V$23,V$24,$AJ49:$AJ49),AveragePrices($F$15,V$23,V$24,$AL49:$AL49))</f>
        <v>#NAME?</v>
      </c>
      <c r="W49" s="125"/>
      <c r="X49" s="59" t="e">
        <f ca="1">IF(X$22,AveragePrices($F$21,X$23,X$24,$AJ49:$AJ49),AveragePrices($F$15,X$23,X$24,$AL49:$AL49))</f>
        <v>#NAME?</v>
      </c>
      <c r="Y49" s="125"/>
      <c r="Z49" s="59" t="e">
        <f ca="1">IF(Z$22,AveragePrices($F$21,Z$23,Z$24,$AJ49:$AJ49),AveragePrices($F$15,Z$23,Z$24,$AL49:$AL49))</f>
        <v>#NAME?</v>
      </c>
      <c r="AA49" s="125"/>
      <c r="AB49" s="59" t="e">
        <f ca="1">IF(AB$22,AveragePrices($F$21,AB$23,AB$24,$AJ49:$AJ49),AveragePrices($F$15,AB$23,AB$24,$AL49:$AL49))</f>
        <v>#NAME?</v>
      </c>
      <c r="AC49" s="125"/>
      <c r="AD49" s="59" t="e">
        <f ca="1">IF(AD$22,AveragePrices($F$21,AD$23,AD$24,$AJ49:$AJ49),AveragePrices($F$15,AD$23,AD$24,$AL49:$AL49))</f>
        <v>#NAME?</v>
      </c>
      <c r="AE49" s="125"/>
      <c r="AF49" s="59" t="e">
        <f ca="1">IF(AF$22,AveragePrices($F$21,AF$23,AF$24,$AJ49:$AJ49),AveragePrices($F$15,AF$23,AF$24,$AL49:$AL49))</f>
        <v>#NAME?</v>
      </c>
      <c r="AG49" s="125"/>
      <c r="AH49" s="59" t="e">
        <f ca="1">IF(AH$22,AveragePrices($F$21,AH$23,AH$24,$AJ49:$AJ49),AveragePrices($F$15,AH$23,AH$24,$AL49:$AL49))</f>
        <v>#NAME?</v>
      </c>
      <c r="AI49" s="89"/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5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2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5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5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5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2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5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5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5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5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5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L69:M69"/>
    <mergeCell ref="C9:AI9"/>
    <mergeCell ref="C10:AI10"/>
    <mergeCell ref="C13:AI13"/>
    <mergeCell ref="R7:AF7"/>
    <mergeCell ref="L67:M67"/>
    <mergeCell ref="L68:M68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R8" sqref="R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201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205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37188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37188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187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 t="e">
        <f ca="1">IF(R$22,AveragePrices($F$21,R$23,R$24,$AJ28:$AJ28),AveragePrices($F$15,R$23,R$24,$AL28:$AL28))</f>
        <v>#NAME?</v>
      </c>
      <c r="S28" s="125"/>
      <c r="T28" s="59" t="e">
        <f ca="1">IF(T$22,AveragePrices($F$21,T$23,T$24,$AJ28:$AJ28),AveragePrices($F$15,T$23,T$24,$AL28:$AL28))</f>
        <v>#NAME?</v>
      </c>
      <c r="U28" s="125">
        <v>-4.2999999999999997E-2</v>
      </c>
      <c r="V28" s="59" t="e">
        <f ca="1">IF(V$22,AveragePrices($F$21,V$23,V$24,$AJ28:$AJ28),AveragePrices($F$15,V$23,V$24,$AL28:$AL28))</f>
        <v>#NAME?</v>
      </c>
      <c r="W28" s="125"/>
      <c r="X28" s="59" t="e">
        <f ca="1">IF(X$22,AveragePrices($F$21,X$23,X$24,$AJ28:$AJ28),AveragePrices($F$15,X$23,X$24,$AL28:$AL28))</f>
        <v>#NAME?</v>
      </c>
      <c r="Y28" s="125">
        <v>-4.8300000000000003E-2</v>
      </c>
      <c r="Z28" s="59" t="e">
        <f ca="1">IF(Z$22,AveragePrices($F$21,Z$23,Z$24,$AJ28:$AJ28),AveragePrices($F$15,Z$23,Z$24,$AL28:$AL28))</f>
        <v>#NAME?</v>
      </c>
      <c r="AA28" s="125">
        <v>-0.01</v>
      </c>
      <c r="AB28" s="59" t="e">
        <f ca="1">IF(AB$22,AveragePrices($F$21,AB$23,AB$24,$AJ28:$AJ28),AveragePrices($F$15,AB$23,AB$24,$AL28:$AL28))</f>
        <v>#NAME?</v>
      </c>
      <c r="AC28" s="125"/>
      <c r="AD28" s="59" t="e">
        <f ca="1">IF(AD$22,AveragePrices($F$21,AD$23,AD$24,$AJ28:$AJ28),AveragePrices($F$15,AD$23,AD$24,$AL28:$AL28))</f>
        <v>#NAME?</v>
      </c>
      <c r="AE28" s="125">
        <v>-4.4999999999999998E-2</v>
      </c>
      <c r="AF28" s="59" t="e">
        <f ca="1">IF(AF$22,AveragePrices($F$21,AF$23,AF$24,$AJ28:$AJ28),AveragePrices($F$15,AF$23,AF$24,$AL28:$AL28))</f>
        <v>#NAME?</v>
      </c>
      <c r="AG28" s="125">
        <v>-0.03</v>
      </c>
      <c r="AH28" s="59" t="e">
        <f ca="1">IF(AH$22,AveragePrices($F$21,AH$23,AH$24,$AJ28:$AJ28),AveragePrices($F$15,AH$23,AH$24,$AL28:$AL28))</f>
        <v>#NAME?</v>
      </c>
      <c r="AI28" s="89"/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197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 t="e">
        <f ca="1">IF(R$22,AveragePrices($F$21,R$23,R$24,$AJ29:$AJ29),AveragePrices($F$15,R$23,R$24,$AL29:$AL29))</f>
        <v>#NAME?</v>
      </c>
      <c r="S29" s="125"/>
      <c r="T29" s="59" t="e">
        <f ca="1">IF(T$22,AveragePrices($F$21,T$23,T$24,$AJ29:$AJ29),AveragePrices($F$15,T$23,T$24,$AL29:$AL29))</f>
        <v>#NAME?</v>
      </c>
      <c r="U29" s="125" t="e">
        <f ca="1">T29-'[18]Gas Average Basis'!S29</f>
        <v>#NAME?</v>
      </c>
      <c r="V29" s="59" t="e">
        <f ca="1">IF(V$22,AveragePrices($F$21,V$23,V$24,$AJ29:$AJ29),AveragePrices($F$15,V$23,V$24,$AL29:$AL29))</f>
        <v>#NAME?</v>
      </c>
      <c r="W29" s="125"/>
      <c r="X29" s="59" t="e">
        <f ca="1">IF(X$22,AveragePrices($F$21,X$23,X$24,$AJ29:$AJ29),AveragePrices($F$15,X$23,X$24,$AL29:$AL29))</f>
        <v>#NAME?</v>
      </c>
      <c r="Y29" s="125" t="e">
        <f ca="1">X29-'[18]Gas Average Basis'!W29</f>
        <v>#NAME?</v>
      </c>
      <c r="Z29" s="59" t="e">
        <f ca="1">IF(Z$22,AveragePrices($F$21,Z$23,Z$24,$AJ29:$AJ29),AveragePrices($F$15,Z$23,Z$24,$AL29:$AL29))</f>
        <v>#NAME?</v>
      </c>
      <c r="AA29" s="125" t="e">
        <f ca="1">Z29-'[18]Gas Average Basis'!Y29</f>
        <v>#NAME?</v>
      </c>
      <c r="AB29" s="59" t="e">
        <f ca="1">IF(AB$22,AveragePrices($F$21,AB$23,AB$24,$AJ29:$AJ29),AveragePrices($F$15,AB$23,AB$24,$AL29:$AL29))</f>
        <v>#NAME?</v>
      </c>
      <c r="AC29" s="125"/>
      <c r="AD29" s="59" t="e">
        <f ca="1">IF(AD$22,AveragePrices($F$21,AD$23,AD$24,$AJ29:$AJ29),AveragePrices($F$15,AD$23,AD$24,$AL29:$AL29))</f>
        <v>#NAME?</v>
      </c>
      <c r="AE29" s="125" t="e">
        <f ca="1">AD29-'[18]Gas Average Basis'!AC29</f>
        <v>#NAME?</v>
      </c>
      <c r="AF29" s="59" t="e">
        <f ca="1">IF(AF$22,AveragePrices($F$21,AF$23,AF$24,$AJ29:$AJ29),AveragePrices($F$15,AF$23,AF$24,$AL29:$AL29))</f>
        <v>#NAME?</v>
      </c>
      <c r="AG29" s="125" t="e">
        <f ca="1">AF29-'[18]Gas Average Basis'!AE29</f>
        <v>#NAME?</v>
      </c>
      <c r="AH29" s="59" t="e">
        <f ca="1">IF(AH$22,AveragePrices($F$21,AH$23,AH$24,$AJ29:$AJ29),AveragePrices($F$15,AH$23,AH$24,$AL29:$AL29))</f>
        <v>#NAME?</v>
      </c>
      <c r="AI29" s="89"/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199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 t="e">
        <f ca="1">IF(R$22,AveragePrices($F$21,R$23,R$24,$AJ30:$AJ30),AveragePrices($F$15,R$23,R$24,$AL30:$AL30))</f>
        <v>#NAME?</v>
      </c>
      <c r="S30" s="125"/>
      <c r="T30" s="59" t="e">
        <f ca="1">IF(T$22,AveragePrices($F$21,T$23,T$24,$AJ30:$AJ30),AveragePrices($F$15,T$23,T$24,$AL30:$AL30))</f>
        <v>#NAME?</v>
      </c>
      <c r="U30" s="125" t="e">
        <f ca="1">T30-'[18]Gas Average Basis'!S30</f>
        <v>#NAME?</v>
      </c>
      <c r="V30" s="59" t="e">
        <f ca="1">IF(V$22,AveragePrices($F$21,V$23,V$24,$AJ30:$AJ30),AveragePrices($F$15,V$23,V$24,$AL30:$AL30))</f>
        <v>#NAME?</v>
      </c>
      <c r="W30" s="125"/>
      <c r="X30" s="59" t="e">
        <f ca="1">IF(X$22,AveragePrices($F$21,X$23,X$24,$AJ30:$AJ30),AveragePrices($F$15,X$23,X$24,$AL30:$AL30))</f>
        <v>#NAME?</v>
      </c>
      <c r="Y30" s="125" t="e">
        <f ca="1">X30-'[18]Gas Average Basis'!W30</f>
        <v>#NAME?</v>
      </c>
      <c r="Z30" s="59" t="e">
        <f ca="1">IF(Z$22,AveragePrices($F$21,Z$23,Z$24,$AJ30:$AJ30),AveragePrices($F$15,Z$23,Z$24,$AL30:$AL30))</f>
        <v>#NAME?</v>
      </c>
      <c r="AA30" s="125" t="e">
        <f ca="1">Z30-'[18]Gas Average Basis'!Y30</f>
        <v>#NAME?</v>
      </c>
      <c r="AB30" s="59" t="e">
        <f ca="1">IF(AB$22,AveragePrices($F$21,AB$23,AB$24,$AJ30:$AJ30),AveragePrices($F$15,AB$23,AB$24,$AL30:$AL30))</f>
        <v>#NAME?</v>
      </c>
      <c r="AC30" s="125"/>
      <c r="AD30" s="59" t="e">
        <f ca="1">IF(AD$22,AveragePrices($F$21,AD$23,AD$24,$AJ30:$AJ30),AveragePrices($F$15,AD$23,AD$24,$AL30:$AL30))</f>
        <v>#NAME?</v>
      </c>
      <c r="AE30" s="125" t="e">
        <f ca="1">AD30-'[18]Gas Average Basis'!AC30</f>
        <v>#NAME?</v>
      </c>
      <c r="AF30" s="59" t="e">
        <f ca="1">IF(AF$22,AveragePrices($F$21,AF$23,AF$24,$AJ30:$AJ30),AveragePrices($F$15,AF$23,AF$24,$AL30:$AL30))</f>
        <v>#NAME?</v>
      </c>
      <c r="AG30" s="125" t="e">
        <f ca="1">AF30-'[18]Gas Average Basis'!AE30</f>
        <v>#NAME?</v>
      </c>
      <c r="AH30" s="59" t="e">
        <f ca="1">IF(AH$22,AveragePrices($F$21,AH$23,AH$24,$AJ30:$AJ30),AveragePrices($F$15,AH$23,AH$24,$AL30:$AL30))</f>
        <v>#NAME?</v>
      </c>
      <c r="AI30" s="89"/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188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 t="e">
        <f ca="1">IF(R$22,AveragePrices($F$21,R$23,R$24,$AJ31:$AJ31),AveragePrices($F$15,R$23,R$24,$AL31:$AL31))</f>
        <v>#NAME?</v>
      </c>
      <c r="S31" s="125"/>
      <c r="T31" s="59" t="e">
        <f ca="1">IF(T$22,AveragePrices($F$21,T$23,T$24,$AJ31:$AJ31),AveragePrices($F$15,T$23,T$24,$AL31:$AL31))</f>
        <v>#NAME?</v>
      </c>
      <c r="U31" s="125" t="e">
        <f ca="1">T31-'[18]Gas Average Basis'!S31</f>
        <v>#NAME?</v>
      </c>
      <c r="V31" s="59" t="e">
        <f ca="1">IF(V$22,AveragePrices($F$21,V$23,V$24,$AJ31:$AJ31),AveragePrices($F$15,V$23,V$24,$AL31:$AL31))</f>
        <v>#NAME?</v>
      </c>
      <c r="W31" s="125"/>
      <c r="X31" s="59" t="e">
        <f ca="1">IF(X$22,AveragePrices($F$21,X$23,X$24,$AJ31:$AJ31),AveragePrices($F$15,X$23,X$24,$AL31:$AL31))</f>
        <v>#NAME?</v>
      </c>
      <c r="Y31" s="125" t="e">
        <f ca="1">X31-'[18]Gas Average Basis'!W31</f>
        <v>#NAME?</v>
      </c>
      <c r="Z31" s="59" t="e">
        <f ca="1">IF(Z$22,AveragePrices($F$21,Z$23,Z$24,$AJ31:$AJ31),AveragePrices($F$15,Z$23,Z$24,$AL31:$AL31))</f>
        <v>#NAME?</v>
      </c>
      <c r="AA31" s="125" t="e">
        <f ca="1">Z31-'[18]Gas Average Basis'!Y31</f>
        <v>#NAME?</v>
      </c>
      <c r="AB31" s="59" t="e">
        <f ca="1">IF(AB$22,AveragePrices($F$21,AB$23,AB$24,$AJ31:$AJ31),AveragePrices($F$15,AB$23,AB$24,$AL31:$AL31))</f>
        <v>#NAME?</v>
      </c>
      <c r="AC31" s="125"/>
      <c r="AD31" s="59" t="e">
        <f ca="1">IF(AD$22,AveragePrices($F$21,AD$23,AD$24,$AJ31:$AJ31),AveragePrices($F$15,AD$23,AD$24,$AL31:$AL31))</f>
        <v>#NAME?</v>
      </c>
      <c r="AE31" s="125" t="e">
        <f ca="1">AD31-'[18]Gas Average Basis'!AC31</f>
        <v>#NAME?</v>
      </c>
      <c r="AF31" s="59" t="e">
        <f ca="1">IF(AF$22,AveragePrices($F$21,AF$23,AF$24,$AJ31:$AJ31),AveragePrices($F$15,AF$23,AF$24,$AL31:$AL31))</f>
        <v>#NAME?</v>
      </c>
      <c r="AG31" s="125" t="e">
        <f ca="1">AF31-'[18]Gas Average Basis'!AE31</f>
        <v>#NAME?</v>
      </c>
      <c r="AH31" s="59" t="e">
        <f ca="1">IF(AH$22,AveragePrices($F$21,AH$23,AH$24,$AJ31:$AJ31),AveragePrices($F$15,AH$23,AH$24,$AL31:$AL31))</f>
        <v>#NAME?</v>
      </c>
      <c r="AI31" s="89"/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191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 t="e">
        <f ca="1">IF(R$22,AveragePrices($F$21,R$23,R$24,$AJ33:$AJ33),AveragePrices($F$15,R$23,R$24,$AL33:$AL33))</f>
        <v>#NAME?</v>
      </c>
      <c r="S33" s="125"/>
      <c r="T33" s="59" t="e">
        <f ca="1">IF(T$22,AveragePrices($F$21,T$23,T$24,$AJ33:$AJ33),AveragePrices($F$15,T$23,T$24,$AL33:$AL33))</f>
        <v>#NAME?</v>
      </c>
      <c r="U33" s="125" t="e">
        <f ca="1">T33-'[18]Gas Average Basis'!S33</f>
        <v>#NAME?</v>
      </c>
      <c r="V33" s="59" t="e">
        <f ca="1">IF(V$22,AveragePrices($F$21,V$23,V$24,$AJ33:$AJ33),AveragePrices($F$15,V$23,V$24,$AL33:$AL33))</f>
        <v>#NAME?</v>
      </c>
      <c r="W33" s="125"/>
      <c r="X33" s="59" t="e">
        <f ca="1">IF(X$22,AveragePrices($F$21,X$23,X$24,$AJ33:$AJ33),AveragePrices($F$15,X$23,X$24,$AL33:$AL33))</f>
        <v>#NAME?</v>
      </c>
      <c r="Y33" s="125" t="e">
        <f ca="1">X33-'[18]Gas Average Basis'!W33</f>
        <v>#NAME?</v>
      </c>
      <c r="Z33" s="59" t="e">
        <f ca="1">IF(Z$22,AveragePrices($F$21,Z$23,Z$24,$AJ33:$AJ33),AveragePrices($F$15,Z$23,Z$24,$AL33:$AL33))</f>
        <v>#NAME?</v>
      </c>
      <c r="AA33" s="125" t="e">
        <f ca="1">Z33-'[18]Gas Average Basis'!Y33</f>
        <v>#NAME?</v>
      </c>
      <c r="AB33" s="59" t="e">
        <f ca="1">IF(AB$22,AveragePrices($F$21,AB$23,AB$24,$AJ33:$AJ33),AveragePrices($F$15,AB$23,AB$24,$AL33:$AL33))</f>
        <v>#NAME?</v>
      </c>
      <c r="AC33" s="125"/>
      <c r="AD33" s="59" t="e">
        <f ca="1">IF(AD$22,AveragePrices($F$21,AD$23,AD$24,$AJ33:$AJ33),AveragePrices($F$15,AD$23,AD$24,$AL33:$AL33))</f>
        <v>#NAME?</v>
      </c>
      <c r="AE33" s="125" t="e">
        <f ca="1">AD33-'[18]Gas Average Basis'!AC33</f>
        <v>#NAME?</v>
      </c>
      <c r="AF33" s="59" t="e">
        <f ca="1">IF(AF$22,AveragePrices($F$21,AF$23,AF$24,$AJ33:$AJ33),AveragePrices($F$15,AF$23,AF$24,$AL33:$AL33))</f>
        <v>#NAME?</v>
      </c>
      <c r="AG33" s="125" t="e">
        <f ca="1">AF33-'[18]Gas Average Basis'!AE33</f>
        <v>#NAME?</v>
      </c>
      <c r="AH33" s="59" t="e">
        <f ca="1">IF(AH$22,AveragePrices($F$21,AH$23,AH$24,$AJ33:$AJ33),AveragePrices($F$15,AH$23,AH$24,$AL33:$AL33))</f>
        <v>#NAME?</v>
      </c>
      <c r="AI33" s="89"/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198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 t="e">
        <f ca="1">IF(R$22,AveragePrices($F$21,R$23,R$24,$AJ34:$AJ34),AveragePrices($F$15,R$23,R$24,$AL34:$AL34))</f>
        <v>#NAME?</v>
      </c>
      <c r="S34" s="125"/>
      <c r="T34" s="59" t="e">
        <f ca="1">IF(T$22,AveragePrices($F$21,T$23,T$24,$AJ34:$AJ34),AveragePrices($F$15,T$23,T$24,$AL34:$AL34))</f>
        <v>#NAME?</v>
      </c>
      <c r="U34" s="125" t="e">
        <f ca="1">T34-'[18]Gas Average Basis'!S34</f>
        <v>#NAME?</v>
      </c>
      <c r="V34" s="59" t="e">
        <f ca="1">IF(V$22,AveragePrices($F$21,V$23,V$24,$AJ34:$AJ34),AveragePrices($F$15,V$23,V$24,$AL34:$AL34))</f>
        <v>#NAME?</v>
      </c>
      <c r="W34" s="125"/>
      <c r="X34" s="59" t="e">
        <f ca="1">IF(X$22,AveragePrices($F$21,X$23,X$24,$AJ34:$AJ34),AveragePrices($F$15,X$23,X$24,$AL34:$AL34))</f>
        <v>#NAME?</v>
      </c>
      <c r="Y34" s="125" t="e">
        <f ca="1">X34-'[18]Gas Average Basis'!W34</f>
        <v>#NAME?</v>
      </c>
      <c r="Z34" s="59" t="e">
        <f ca="1">IF(Z$22,AveragePrices($F$21,Z$23,Z$24,$AJ34:$AJ34),AveragePrices($F$15,Z$23,Z$24,$AL34:$AL34))</f>
        <v>#NAME?</v>
      </c>
      <c r="AA34" s="125" t="e">
        <f ca="1">Z34-'[18]Gas Average Basis'!Y34</f>
        <v>#NAME?</v>
      </c>
      <c r="AB34" s="59" t="e">
        <f ca="1">IF(AB$22,AveragePrices($F$21,AB$23,AB$24,$AJ34:$AJ34),AveragePrices($F$15,AB$23,AB$24,$AL34:$AL34))</f>
        <v>#NAME?</v>
      </c>
      <c r="AC34" s="125"/>
      <c r="AD34" s="59" t="e">
        <f ca="1">IF(AD$22,AveragePrices($F$21,AD$23,AD$24,$AJ34:$AJ34),AveragePrices($F$15,AD$23,AD$24,$AL34:$AL34))</f>
        <v>#NAME?</v>
      </c>
      <c r="AE34" s="125" t="e">
        <f ca="1">AD34-'[18]Gas Average Basis'!AC34</f>
        <v>#NAME?</v>
      </c>
      <c r="AF34" s="59" t="e">
        <f ca="1">IF(AF$22,AveragePrices($F$21,AF$23,AF$24,$AJ34:$AJ34),AveragePrices($F$15,AF$23,AF$24,$AL34:$AL34))</f>
        <v>#NAME?</v>
      </c>
      <c r="AG34" s="125" t="e">
        <f ca="1">AF34-'[18]Gas Average Basis'!AE34</f>
        <v>#NAME?</v>
      </c>
      <c r="AH34" s="59" t="e">
        <f ca="1">IF(AH$22,AveragePrices($F$21,AH$23,AH$24,$AJ34:$AJ34),AveragePrices($F$15,AH$23,AH$24,$AL34:$AL34))</f>
        <v>#NAME?</v>
      </c>
      <c r="AI34" s="89"/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192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 t="e">
        <f ca="1">IF(R$22,AveragePrices($F$21,R$23,R$24,$AJ35:$AJ35),AveragePrices($F$15,R$23,R$24,$AL35:$AL35))</f>
        <v>#NAME?</v>
      </c>
      <c r="S35" s="125"/>
      <c r="T35" s="59" t="e">
        <f ca="1">IF(T$22,AveragePrices($F$21,T$23,T$24,$AJ35:$AJ35),AveragePrices($F$15,T$23,T$24,$AL35:$AL35))</f>
        <v>#NAME?</v>
      </c>
      <c r="U35" s="125" t="e">
        <f ca="1">T35-'[18]Gas Average Basis'!S35</f>
        <v>#NAME?</v>
      </c>
      <c r="V35" s="59" t="e">
        <f ca="1">IF(V$22,AveragePrices($F$21,V$23,V$24,$AJ35:$AJ35),AveragePrices($F$15,V$23,V$24,$AL35:$AL35))</f>
        <v>#NAME?</v>
      </c>
      <c r="W35" s="125"/>
      <c r="X35" s="59" t="e">
        <f ca="1">IF(X$22,AveragePrices($F$21,X$23,X$24,$AJ35:$AJ35),AveragePrices($F$15,X$23,X$24,$AL35:$AL35))</f>
        <v>#NAME?</v>
      </c>
      <c r="Y35" s="125" t="e">
        <f ca="1">X35-'[18]Gas Average Basis'!W35</f>
        <v>#NAME?</v>
      </c>
      <c r="Z35" s="59" t="e">
        <f ca="1">IF(Z$22,AveragePrices($F$21,Z$23,Z$24,$AJ35:$AJ35),AveragePrices($F$15,Z$23,Z$24,$AL35:$AL35))</f>
        <v>#NAME?</v>
      </c>
      <c r="AA35" s="125" t="e">
        <f ca="1">Z35-'[18]Gas Average Basis'!Y35</f>
        <v>#NAME?</v>
      </c>
      <c r="AB35" s="59" t="e">
        <f ca="1">IF(AB$22,AveragePrices($F$21,AB$23,AB$24,$AJ35:$AJ35),AveragePrices($F$15,AB$23,AB$24,$AL35:$AL35))</f>
        <v>#NAME?</v>
      </c>
      <c r="AC35" s="125"/>
      <c r="AD35" s="59" t="e">
        <f ca="1">IF(AD$22,AveragePrices($F$21,AD$23,AD$24,$AJ35:$AJ35),AveragePrices($F$15,AD$23,AD$24,$AL35:$AL35))</f>
        <v>#NAME?</v>
      </c>
      <c r="AE35" s="125" t="e">
        <f ca="1">AD35-'[18]Gas Average Basis'!AC35</f>
        <v>#NAME?</v>
      </c>
      <c r="AF35" s="59" t="e">
        <f ca="1">IF(AF$22,AveragePrices($F$21,AF$23,AF$24,$AJ35:$AJ35),AveragePrices($F$15,AF$23,AF$24,$AL35:$AL35))</f>
        <v>#NAME?</v>
      </c>
      <c r="AG35" s="125" t="e">
        <f ca="1">AF35-'[18]Gas Average Basis'!AE35</f>
        <v>#NAME?</v>
      </c>
      <c r="AH35" s="59" t="e">
        <f ca="1">IF(AH$22,AveragePrices($F$21,AH$23,AH$24,$AJ35:$AJ35),AveragePrices($F$15,AH$23,AH$24,$AL35:$AL35))</f>
        <v>#NAME?</v>
      </c>
      <c r="AI35" s="89"/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196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 t="e">
        <f ca="1">IF(R$22,AveragePrices($F$21,R$23,R$24,$AJ36:$AJ36),AveragePrices($F$15,R$23,R$24,$AL36:$AL36))</f>
        <v>#NAME?</v>
      </c>
      <c r="S36" s="125"/>
      <c r="T36" s="59" t="e">
        <f ca="1">IF(T$22,AveragePrices($F$21,T$23,T$24,$AJ36:$AJ36),AveragePrices($F$15,T$23,T$24,$AL36:$AL36))</f>
        <v>#NAME?</v>
      </c>
      <c r="U36" s="125" t="e">
        <f ca="1">T36-'[18]Gas Average Basis'!S36</f>
        <v>#NAME?</v>
      </c>
      <c r="V36" s="59" t="e">
        <f ca="1">IF(V$22,AveragePrices($F$21,V$23,V$24,$AJ36:$AJ36),AveragePrices($F$15,V$23,V$24,$AL36:$AL36))</f>
        <v>#NAME?</v>
      </c>
      <c r="W36" s="125"/>
      <c r="X36" s="59" t="e">
        <f ca="1">IF(X$22,AveragePrices($F$21,X$23,X$24,$AJ36:$AJ36),AveragePrices($F$15,X$23,X$24,$AL36:$AL36))</f>
        <v>#NAME?</v>
      </c>
      <c r="Y36" s="125" t="e">
        <f ca="1">X36-'[18]Gas Average Basis'!W36</f>
        <v>#NAME?</v>
      </c>
      <c r="Z36" s="59" t="e">
        <f ca="1">IF(Z$22,AveragePrices($F$21,Z$23,Z$24,$AJ36:$AJ36),AveragePrices($F$15,Z$23,Z$24,$AL36:$AL36))</f>
        <v>#NAME?</v>
      </c>
      <c r="AA36" s="125" t="e">
        <f ca="1">Z36-'[18]Gas Average Basis'!Y36</f>
        <v>#NAME?</v>
      </c>
      <c r="AB36" s="59" t="e">
        <f ca="1">IF(AB$22,AveragePrices($F$21,AB$23,AB$24,$AJ36:$AJ36),AveragePrices($F$15,AB$23,AB$24,$AL36:$AL36))</f>
        <v>#NAME?</v>
      </c>
      <c r="AC36" s="125"/>
      <c r="AD36" s="59" t="e">
        <f ca="1">IF(AD$22,AveragePrices($F$21,AD$23,AD$24,$AJ36:$AJ36),AveragePrices($F$15,AD$23,AD$24,$AL36:$AL36))</f>
        <v>#NAME?</v>
      </c>
      <c r="AE36" s="125" t="e">
        <f ca="1">AD36-'[18]Gas Average Basis'!AC36</f>
        <v>#NAME?</v>
      </c>
      <c r="AF36" s="59" t="e">
        <f ca="1">IF(AF$22,AveragePrices($F$21,AF$23,AF$24,$AJ36:$AJ36),AveragePrices($F$15,AF$23,AF$24,$AL36:$AL36))</f>
        <v>#NAME?</v>
      </c>
      <c r="AG36" s="125" t="e">
        <f ca="1">AF36-'[18]Gas Average Basis'!AE36</f>
        <v>#NAME?</v>
      </c>
      <c r="AH36" s="59" t="e">
        <f ca="1">IF(AH$22,AveragePrices($F$21,AH$23,AH$24,$AJ36:$AJ36),AveragePrices($F$15,AH$23,AH$24,$AL36:$AL36))</f>
        <v>#NAME?</v>
      </c>
      <c r="AI36" s="89"/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189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 t="e">
        <f ca="1">IF(R$22,AveragePrices($F$21,R$23,R$24,$AJ39:$AJ39),AveragePrices($F$15,R$23,R$24,$AL39:$AL39))</f>
        <v>#NAME?</v>
      </c>
      <c r="S39" s="125"/>
      <c r="T39" s="59" t="e">
        <f ca="1">IF(T$22,AveragePrices($F$21,T$23,T$24,$AJ39:$AJ39),AveragePrices($F$15,T$23,T$24,$AL39:$AL39))</f>
        <v>#NAME?</v>
      </c>
      <c r="U39" s="125" t="e">
        <f ca="1">T39-'[18]Gas Average Basis'!S39</f>
        <v>#NAME?</v>
      </c>
      <c r="V39" s="59" t="e">
        <f ca="1">IF(V$22,AveragePrices($F$21,V$23,V$24,$AJ39:$AJ39),AveragePrices($F$15,V$23,V$24,$AL39:$AL39))</f>
        <v>#NAME?</v>
      </c>
      <c r="W39" s="125"/>
      <c r="X39" s="59" t="e">
        <f ca="1">IF(X$22,AveragePrices($F$21,X$23,X$24,$AJ39:$AJ39),AveragePrices($F$15,X$23,X$24,$AL39:$AL39))</f>
        <v>#NAME?</v>
      </c>
      <c r="Y39" s="125" t="e">
        <f ca="1">X39-'[18]Gas Average Basis'!W39</f>
        <v>#NAME?</v>
      </c>
      <c r="Z39" s="59" t="e">
        <f ca="1">IF(Z$22,AveragePrices($F$21,Z$23,Z$24,$AJ39:$AJ39),AveragePrices($F$15,Z$23,Z$24,$AL39:$AL39))</f>
        <v>#NAME?</v>
      </c>
      <c r="AA39" s="125" t="e">
        <f ca="1">Z39-'[18]Gas Average Basis'!Y39</f>
        <v>#NAME?</v>
      </c>
      <c r="AB39" s="59" t="e">
        <f ca="1">IF(AB$22,AveragePrices($F$21,AB$23,AB$24,$AJ39:$AJ39),AveragePrices($F$15,AB$23,AB$24,$AL39:$AL39))</f>
        <v>#NAME?</v>
      </c>
      <c r="AC39" s="125"/>
      <c r="AD39" s="59" t="e">
        <f ca="1">IF(AD$22,AveragePrices($F$21,AD$23,AD$24,$AJ39:$AJ39),AveragePrices($F$15,AD$23,AD$24,$AL39:$AL39))</f>
        <v>#NAME?</v>
      </c>
      <c r="AE39" s="125" t="e">
        <f ca="1">AD39-'[18]Gas Average Basis'!AC39</f>
        <v>#NAME?</v>
      </c>
      <c r="AF39" s="59" t="e">
        <f ca="1">IF(AF$22,AveragePrices($F$21,AF$23,AF$24,$AJ39:$AJ39),AveragePrices($F$15,AF$23,AF$24,$AL39:$AL39))</f>
        <v>#NAME?</v>
      </c>
      <c r="AG39" s="125" t="e">
        <f ca="1">AF39-'[18]Gas Average Basis'!AE39</f>
        <v>#NAME?</v>
      </c>
      <c r="AH39" s="59" t="e">
        <f ca="1">IF(AH$22,AveragePrices($F$21,AH$23,AH$24,$AJ39:$AJ39),AveragePrices($F$15,AH$23,AH$24,$AL39:$AL39))</f>
        <v>#NAME?</v>
      </c>
      <c r="AI39" s="89"/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190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 t="e">
        <f ca="1">IF(R$22,AveragePrices($F$21,R$23,R$24,$AJ40:$AJ40),AveragePrices($F$15,R$23,R$24,$AL40:$AL40))</f>
        <v>#NAME?</v>
      </c>
      <c r="S40" s="125"/>
      <c r="T40" s="59" t="e">
        <f ca="1">IF(T$22,AveragePrices($F$21,T$23,T$24,$AJ40:$AJ40),AveragePrices($F$15,T$23,T$24,$AL40:$AL40))</f>
        <v>#NAME?</v>
      </c>
      <c r="U40" s="125" t="e">
        <f ca="1">T40-'[18]Gas Average Basis'!S40</f>
        <v>#NAME?</v>
      </c>
      <c r="V40" s="59" t="e">
        <f ca="1">IF(V$22,AveragePrices($F$21,V$23,V$24,$AJ40:$AJ40),AveragePrices($F$15,V$23,V$24,$AL40:$AL40))</f>
        <v>#NAME?</v>
      </c>
      <c r="W40" s="125"/>
      <c r="X40" s="59" t="e">
        <f ca="1">IF(X$22,AveragePrices($F$21,X$23,X$24,$AJ40:$AJ40),AveragePrices($F$15,X$23,X$24,$AL40:$AL40))</f>
        <v>#NAME?</v>
      </c>
      <c r="Y40" s="125" t="e">
        <f ca="1">X40-'[18]Gas Average Basis'!W40</f>
        <v>#NAME?</v>
      </c>
      <c r="Z40" s="59" t="e">
        <f ca="1">IF(Z$22,AveragePrices($F$21,Z$23,Z$24,$AJ40:$AJ40),AveragePrices($F$15,Z$23,Z$24,$AL40:$AL40))</f>
        <v>#NAME?</v>
      </c>
      <c r="AA40" s="125" t="e">
        <f ca="1">Z40-'[18]Gas Average Basis'!Y40</f>
        <v>#NAME?</v>
      </c>
      <c r="AB40" s="59" t="e">
        <f ca="1">IF(AB$22,AveragePrices($F$21,AB$23,AB$24,$AJ40:$AJ40),AveragePrices($F$15,AB$23,AB$24,$AL40:$AL40))</f>
        <v>#NAME?</v>
      </c>
      <c r="AC40" s="125"/>
      <c r="AD40" s="59" t="e">
        <f ca="1">IF(AD$22,AveragePrices($F$21,AD$23,AD$24,$AJ40:$AJ40),AveragePrices($F$15,AD$23,AD$24,$AL40:$AL40))</f>
        <v>#NAME?</v>
      </c>
      <c r="AE40" s="125" t="e">
        <f ca="1">AD40-'[18]Gas Average Basis'!AC40</f>
        <v>#NAME?</v>
      </c>
      <c r="AF40" s="59" t="e">
        <f ca="1">IF(AF$22,AveragePrices($F$21,AF$23,AF$24,$AJ40:$AJ40),AveragePrices($F$15,AF$23,AF$24,$AL40:$AL40))</f>
        <v>#NAME?</v>
      </c>
      <c r="AG40" s="125" t="e">
        <f ca="1">AF40-'[18]Gas Average Basis'!AE40</f>
        <v>#NAME?</v>
      </c>
      <c r="AH40" s="59" t="e">
        <f ca="1">IF(AH$22,AveragePrices($F$21,AH$23,AH$24,$AJ40:$AJ40),AveragePrices($F$15,AH$23,AH$24,$AL40:$AL40))</f>
        <v>#NAME?</v>
      </c>
      <c r="AI40" s="89"/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193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 t="e">
        <f ca="1">IF(R$22,AveragePrices($F$21,R$23,R$24,$AJ41:$AJ41),AveragePrices($F$15,R$23,R$24,$AL41:$AL41))</f>
        <v>#NAME?</v>
      </c>
      <c r="S41" s="125"/>
      <c r="T41" s="59" t="e">
        <f ca="1">IF(T$22,AveragePrices($F$21,T$23,T$24,$AJ41:$AJ41),AveragePrices($F$15,T$23,T$24,$AL41:$AL41))</f>
        <v>#NAME?</v>
      </c>
      <c r="U41" s="125" t="e">
        <f ca="1">T41-'[18]Gas Average Basis'!S41</f>
        <v>#NAME?</v>
      </c>
      <c r="V41" s="59" t="e">
        <f ca="1">IF(V$22,AveragePrices($F$21,V$23,V$24,$AJ41:$AJ41),AveragePrices($F$15,V$23,V$24,$AL41:$AL41))</f>
        <v>#NAME?</v>
      </c>
      <c r="W41" s="125"/>
      <c r="X41" s="59" t="e">
        <f ca="1">IF(X$22,AveragePrices($F$21,X$23,X$24,$AJ41:$AJ41),AveragePrices($F$15,X$23,X$24,$AL41:$AL41))</f>
        <v>#NAME?</v>
      </c>
      <c r="Y41" s="125" t="e">
        <f ca="1">X41-'[18]Gas Average Basis'!W41</f>
        <v>#NAME?</v>
      </c>
      <c r="Z41" s="59" t="e">
        <f ca="1">IF(Z$22,AveragePrices($F$21,Z$23,Z$24,$AJ41:$AJ41),AveragePrices($F$15,Z$23,Z$24,$AL41:$AL41))</f>
        <v>#NAME?</v>
      </c>
      <c r="AA41" s="125" t="e">
        <f ca="1">Z41-'[18]Gas Average Basis'!Y41</f>
        <v>#NAME?</v>
      </c>
      <c r="AB41" s="59" t="e">
        <f ca="1">IF(AB$22,AveragePrices($F$21,AB$23,AB$24,$AJ41:$AJ41),AveragePrices($F$15,AB$23,AB$24,$AL41:$AL41))</f>
        <v>#NAME?</v>
      </c>
      <c r="AC41" s="125"/>
      <c r="AD41" s="59" t="e">
        <f ca="1">IF(AD$22,AveragePrices($F$21,AD$23,AD$24,$AJ41:$AJ41),AveragePrices($F$15,AD$23,AD$24,$AL41:$AL41))</f>
        <v>#NAME?</v>
      </c>
      <c r="AE41" s="125" t="e">
        <f ca="1">AD41-'[18]Gas Average Basis'!AC41</f>
        <v>#NAME?</v>
      </c>
      <c r="AF41" s="59" t="e">
        <f ca="1">IF(AF$22,AveragePrices($F$21,AF$23,AF$24,$AJ41:$AJ41),AveragePrices($F$15,AF$23,AF$24,$AL41:$AL41))</f>
        <v>#NAME?</v>
      </c>
      <c r="AG41" s="125" t="e">
        <f ca="1">AF41-'[18]Gas Average Basis'!AE41</f>
        <v>#NAME?</v>
      </c>
      <c r="AH41" s="59" t="e">
        <f ca="1">IF(AH$22,AveragePrices($F$21,AH$23,AH$24,$AJ41:$AJ41),AveragePrices($F$15,AH$23,AH$24,$AL41:$AL41))</f>
        <v>#NAME?</v>
      </c>
      <c r="AI41" s="89"/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194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 t="e">
        <f ca="1">IF(R$22,AveragePrices($F$21,R$23,R$24,$AJ42:$AJ42),AveragePrices($F$15,R$23,R$24,$AL42:$AL42))</f>
        <v>#NAME?</v>
      </c>
      <c r="S42" s="125"/>
      <c r="T42" s="59" t="e">
        <f ca="1">IF(T$22,AveragePrices($F$21,T$23,T$24,$AJ42:$AJ42),AveragePrices($F$15,T$23,T$24,$AL42:$AL42))</f>
        <v>#NAME?</v>
      </c>
      <c r="U42" s="125" t="e">
        <f ca="1">T42-'[18]Gas Average Basis'!S42</f>
        <v>#NAME?</v>
      </c>
      <c r="V42" s="59" t="e">
        <f ca="1">IF(V$22,AveragePrices($F$21,V$23,V$24,$AJ42:$AJ42),AveragePrices($F$15,V$23,V$24,$AL42:$AL42))</f>
        <v>#NAME?</v>
      </c>
      <c r="W42" s="125"/>
      <c r="X42" s="59" t="e">
        <f ca="1">IF(X$22,AveragePrices($F$21,X$23,X$24,$AJ42:$AJ42),AveragePrices($F$15,X$23,X$24,$AL42:$AL42))</f>
        <v>#NAME?</v>
      </c>
      <c r="Y42" s="125" t="e">
        <f ca="1">X42-'[18]Gas Average Basis'!W42</f>
        <v>#NAME?</v>
      </c>
      <c r="Z42" s="59" t="e">
        <f ca="1">IF(Z$22,AveragePrices($F$21,Z$23,Z$24,$AJ42:$AJ42),AveragePrices($F$15,Z$23,Z$24,$AL42:$AL42))</f>
        <v>#NAME?</v>
      </c>
      <c r="AA42" s="125" t="e">
        <f ca="1">Z42-'[18]Gas Average Basis'!Y42</f>
        <v>#NAME?</v>
      </c>
      <c r="AB42" s="59" t="e">
        <f ca="1">IF(AB$22,AveragePrices($F$21,AB$23,AB$24,$AJ42:$AJ42),AveragePrices($F$15,AB$23,AB$24,$AL42:$AL42))</f>
        <v>#NAME?</v>
      </c>
      <c r="AC42" s="125"/>
      <c r="AD42" s="59" t="e">
        <f ca="1">IF(AD$22,AveragePrices($F$21,AD$23,AD$24,$AJ42:$AJ42),AveragePrices($F$15,AD$23,AD$24,$AL42:$AL42))</f>
        <v>#NAME?</v>
      </c>
      <c r="AE42" s="125" t="e">
        <f ca="1">AD42-'[18]Gas Average Basis'!AC42</f>
        <v>#NAME?</v>
      </c>
      <c r="AF42" s="59" t="e">
        <f ca="1">IF(AF$22,AveragePrices($F$21,AF$23,AF$24,$AJ42:$AJ42),AveragePrices($F$15,AF$23,AF$24,$AL42:$AL42))</f>
        <v>#NAME?</v>
      </c>
      <c r="AG42" s="125" t="e">
        <f ca="1">AF42-'[18]Gas Average Basis'!AE42</f>
        <v>#NAME?</v>
      </c>
      <c r="AH42" s="59" t="e">
        <f ca="1">IF(AH$22,AveragePrices($F$21,AH$23,AH$24,$AJ42:$AJ42),AveragePrices($F$15,AH$23,AH$24,$AL42:$AL42))</f>
        <v>#NAME?</v>
      </c>
      <c r="AI42" s="89"/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195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 t="e">
        <f ca="1">IF(R$22,AveragePrices($F$21,R$23,R$24,$AJ43:$AJ43),AveragePrices($F$15,R$23,R$24,$AL43:$AL43))</f>
        <v>#NAME?</v>
      </c>
      <c r="S43" s="125"/>
      <c r="T43" s="59" t="e">
        <f ca="1">IF(T$22,AveragePrices($F$21,T$23,T$24,$AJ43:$AJ43),AveragePrices($F$15,T$23,T$24,$AL43:$AL43))</f>
        <v>#NAME?</v>
      </c>
      <c r="U43" s="125" t="e">
        <f ca="1">T43-'[18]Gas Average Basis'!S43</f>
        <v>#NAME?</v>
      </c>
      <c r="V43" s="59" t="e">
        <f ca="1">IF(V$22,AveragePrices($F$21,V$23,V$24,$AJ43:$AJ43),AveragePrices($F$15,V$23,V$24,$AL43:$AL43))</f>
        <v>#NAME?</v>
      </c>
      <c r="W43" s="125"/>
      <c r="X43" s="59" t="e">
        <f ca="1">IF(X$22,AveragePrices($F$21,X$23,X$24,$AJ43:$AJ43),AveragePrices($F$15,X$23,X$24,$AL43:$AL43))</f>
        <v>#NAME?</v>
      </c>
      <c r="Y43" s="125" t="e">
        <f ca="1">X43-'[18]Gas Average Basis'!W43</f>
        <v>#NAME?</v>
      </c>
      <c r="Z43" s="59" t="e">
        <f ca="1">IF(Z$22,AveragePrices($F$21,Z$23,Z$24,$AJ43:$AJ43),AveragePrices($F$15,Z$23,Z$24,$AL43:$AL43))</f>
        <v>#NAME?</v>
      </c>
      <c r="AA43" s="125" t="e">
        <f ca="1">Z43-'[18]Gas Average Basis'!Y43</f>
        <v>#NAME?</v>
      </c>
      <c r="AB43" s="59" t="e">
        <f ca="1">IF(AB$22,AveragePrices($F$21,AB$23,AB$24,$AJ43:$AJ43),AveragePrices($F$15,AB$23,AB$24,$AL43:$AL43))</f>
        <v>#NAME?</v>
      </c>
      <c r="AC43" s="125"/>
      <c r="AD43" s="59" t="e">
        <f ca="1">IF(AD$22,AveragePrices($F$21,AD$23,AD$24,$AJ43:$AJ43),AveragePrices($F$15,AD$23,AD$24,$AL43:$AL43))</f>
        <v>#NAME?</v>
      </c>
      <c r="AE43" s="125" t="e">
        <f ca="1">AD43-'[18]Gas Average Basis'!AC43</f>
        <v>#NAME?</v>
      </c>
      <c r="AF43" s="59" t="e">
        <f ca="1">IF(AF$22,AveragePrices($F$21,AF$23,AF$24,$AJ43:$AJ43),AveragePrices($F$15,AF$23,AF$24,$AL43:$AL43))</f>
        <v>#NAME?</v>
      </c>
      <c r="AG43" s="125" t="e">
        <f ca="1">AF43-'[18]Gas Average Basis'!AE43</f>
        <v>#NAME?</v>
      </c>
      <c r="AH43" s="59" t="e">
        <f ca="1">IF(AH$22,AveragePrices($F$21,AH$23,AH$24,$AJ43:$AJ43),AveragePrices($F$15,AH$23,AH$24,$AL43:$AL43))</f>
        <v>#NAME?</v>
      </c>
      <c r="AI43" s="89"/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186</v>
      </c>
      <c r="F49" s="72" t="s">
        <v>42</v>
      </c>
      <c r="G49" s="72"/>
      <c r="H49" s="72"/>
      <c r="I49" s="70"/>
      <c r="J49" s="67">
        <f>LOOKUP($F$25,CurveFetch!D$8:D$1000,CurveFetch!E$8:E$1000)</f>
        <v>2.7</v>
      </c>
      <c r="K49" s="77"/>
      <c r="L49" s="59"/>
      <c r="M49" s="59"/>
      <c r="N49" s="125"/>
      <c r="O49" s="59"/>
      <c r="P49" s="59"/>
      <c r="Q49" s="125"/>
      <c r="R49" s="59" t="e">
        <f ca="1">IF(R$22,AveragePrices($F$21,R$23,R$24,$AJ49:$AJ49),AveragePrices($F$15,R$23,R$24,$AL49:$AL49))</f>
        <v>#NAME?</v>
      </c>
      <c r="S49" s="125"/>
      <c r="T49" s="59" t="e">
        <f ca="1">IF(T$22,AveragePrices($F$21,T$23,T$24,$AJ49:$AJ49),AveragePrices($F$15,T$23,T$24,$AL49:$AL49))</f>
        <v>#NAME?</v>
      </c>
      <c r="U49" s="126"/>
      <c r="V49" s="59" t="e">
        <f ca="1">IF(V$22,AveragePrices($F$21,V$23,V$24,$AJ49:$AJ49),AveragePrices($F$15,V$23,V$24,$AL49:$AL49))</f>
        <v>#NAME?</v>
      </c>
      <c r="W49" s="125"/>
      <c r="X49" s="59" t="e">
        <f ca="1">IF(X$22,AveragePrices($F$21,X$23,X$24,$AJ49:$AJ49),AveragePrices($F$15,X$23,X$24,$AL49:$AL49))</f>
        <v>#NAME?</v>
      </c>
      <c r="Y49" s="125"/>
      <c r="Z49" s="59" t="e">
        <f ca="1">IF(Z$22,AveragePrices($F$21,Z$23,Z$24,$AJ49:$AJ49),AveragePrices($F$15,Z$23,Z$24,$AL49:$AL49))</f>
        <v>#NAME?</v>
      </c>
      <c r="AA49" s="125"/>
      <c r="AB49" s="59" t="e">
        <f ca="1">IF(AB$22,AveragePrices($F$21,AB$23,AB$24,$AJ49:$AJ49),AveragePrices($F$15,AB$23,AB$24,$AL49:$AL49))</f>
        <v>#NAME?</v>
      </c>
      <c r="AC49" s="125"/>
      <c r="AD49" s="59" t="e">
        <f ca="1">IF(AD$22,AveragePrices($F$21,AD$23,AD$24,$AJ49:$AJ49),AveragePrices($F$15,AD$23,AD$24,$AL49:$AL49))</f>
        <v>#NAME?</v>
      </c>
      <c r="AE49" s="125"/>
      <c r="AF49" s="59" t="e">
        <f ca="1">IF(AF$22,AveragePrices($F$21,AF$23,AF$24,$AJ49:$AJ49),AveragePrices($F$15,AF$23,AF$24,$AL49:$AL49))</f>
        <v>#NAME?</v>
      </c>
      <c r="AG49" s="125"/>
      <c r="AH49" s="59" t="e">
        <f ca="1">IF(AH$22,AveragePrices($F$21,AH$23,AH$24,$AJ49:$AJ49),AveragePrices($F$15,AH$23,AH$24,$AL49:$AL49))</f>
        <v>#NAME?</v>
      </c>
      <c r="AI49" s="89"/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5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2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5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5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5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2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5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5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5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5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5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37188</v>
      </c>
      <c r="F2" s="6">
        <f t="shared" ref="F2:AE2" si="1">E2</f>
        <v>37188</v>
      </c>
      <c r="G2" s="6">
        <f t="shared" si="1"/>
        <v>37188</v>
      </c>
      <c r="H2" s="6">
        <f t="shared" si="1"/>
        <v>37188</v>
      </c>
      <c r="I2" s="6">
        <f t="shared" si="1"/>
        <v>37188</v>
      </c>
      <c r="J2" s="6">
        <f t="shared" si="1"/>
        <v>37188</v>
      </c>
      <c r="K2" s="6">
        <f t="shared" si="1"/>
        <v>37188</v>
      </c>
      <c r="L2" s="6">
        <f t="shared" si="1"/>
        <v>37188</v>
      </c>
      <c r="M2" s="6">
        <f t="shared" si="1"/>
        <v>37188</v>
      </c>
      <c r="N2" s="6">
        <f t="shared" si="1"/>
        <v>37188</v>
      </c>
      <c r="O2" s="6">
        <f t="shared" si="1"/>
        <v>37188</v>
      </c>
      <c r="P2" s="6">
        <f t="shared" si="1"/>
        <v>37188</v>
      </c>
      <c r="Q2" s="6">
        <f t="shared" si="1"/>
        <v>37188</v>
      </c>
      <c r="R2" s="6">
        <f t="shared" si="1"/>
        <v>37188</v>
      </c>
      <c r="S2" s="6">
        <f t="shared" si="1"/>
        <v>37188</v>
      </c>
      <c r="T2" s="6">
        <f t="shared" si="1"/>
        <v>37188</v>
      </c>
      <c r="U2" s="6">
        <f t="shared" si="1"/>
        <v>37188</v>
      </c>
      <c r="V2" s="6">
        <f t="shared" si="1"/>
        <v>37188</v>
      </c>
      <c r="W2" s="6">
        <f t="shared" si="1"/>
        <v>37188</v>
      </c>
      <c r="X2" s="6">
        <f t="shared" si="1"/>
        <v>37188</v>
      </c>
      <c r="Y2" s="6">
        <f t="shared" si="1"/>
        <v>37188</v>
      </c>
      <c r="Z2" s="6">
        <f t="shared" si="1"/>
        <v>37188</v>
      </c>
      <c r="AA2" s="6">
        <f t="shared" si="1"/>
        <v>37188</v>
      </c>
      <c r="AB2" s="23">
        <f t="shared" si="1"/>
        <v>37188</v>
      </c>
      <c r="AC2" s="23">
        <f t="shared" si="1"/>
        <v>37188</v>
      </c>
      <c r="AD2" s="23">
        <f t="shared" si="1"/>
        <v>37188</v>
      </c>
      <c r="AE2" s="23">
        <f t="shared" si="1"/>
        <v>37188</v>
      </c>
      <c r="AF2" s="23">
        <f>AE2</f>
        <v>37188</v>
      </c>
      <c r="AG2" s="23">
        <f>AE2</f>
        <v>37188</v>
      </c>
      <c r="AH2" s="23">
        <f>AF2</f>
        <v>37188</v>
      </c>
      <c r="AI2" s="23">
        <f>AH2</f>
        <v>37188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142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2.82</v>
      </c>
      <c r="F31" s="10">
        <v>2.97</v>
      </c>
      <c r="G31" s="10">
        <v>2.86</v>
      </c>
      <c r="H31" s="10">
        <v>2.9</v>
      </c>
      <c r="I31" s="10">
        <v>2.59</v>
      </c>
      <c r="J31" s="10">
        <v>2.7949999999999999</v>
      </c>
      <c r="K31" s="10">
        <v>2.66</v>
      </c>
      <c r="L31" s="10">
        <v>2.7450000000000001</v>
      </c>
      <c r="M31" s="10">
        <v>2.8</v>
      </c>
      <c r="N31" s="10">
        <v>2.5660000000000003</v>
      </c>
      <c r="O31" s="10">
        <v>2.59</v>
      </c>
      <c r="P31" s="10">
        <v>2.6</v>
      </c>
      <c r="Q31" s="10">
        <v>2.83</v>
      </c>
      <c r="R31" s="10">
        <v>2.73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2.7</v>
      </c>
      <c r="F32" s="10">
        <v>2.77</v>
      </c>
      <c r="G32" s="10">
        <v>2.62</v>
      </c>
      <c r="H32" s="10">
        <v>2.65</v>
      </c>
      <c r="I32" s="10">
        <v>2.41</v>
      </c>
      <c r="J32" s="10">
        <v>2.46</v>
      </c>
      <c r="K32" s="10">
        <v>2.4700000000000002</v>
      </c>
      <c r="L32" s="10">
        <v>2.5299999999999998</v>
      </c>
      <c r="M32" s="10">
        <v>2.46</v>
      </c>
      <c r="N32" s="10">
        <v>2.4780000000000002</v>
      </c>
      <c r="O32" s="10">
        <v>2.38</v>
      </c>
      <c r="P32" s="10">
        <v>2.6</v>
      </c>
      <c r="Q32" s="10">
        <v>2.7</v>
      </c>
      <c r="R32" s="10">
        <v>2.52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2.7</v>
      </c>
      <c r="F33" s="10">
        <v>2.77</v>
      </c>
      <c r="G33" s="10">
        <v>2.62</v>
      </c>
      <c r="H33" s="10">
        <v>2.65</v>
      </c>
      <c r="I33" s="10">
        <v>2.41</v>
      </c>
      <c r="J33" s="10">
        <v>2.46</v>
      </c>
      <c r="K33" s="10">
        <v>2.4700000000000002</v>
      </c>
      <c r="L33" s="10">
        <v>2.5299999999999998</v>
      </c>
      <c r="M33" s="10">
        <v>2.46</v>
      </c>
      <c r="N33" s="10">
        <v>2.4780000000000002</v>
      </c>
      <c r="O33" s="10">
        <v>2.38</v>
      </c>
      <c r="P33" s="10">
        <v>2.6</v>
      </c>
      <c r="Q33" s="10">
        <v>2.7</v>
      </c>
      <c r="R33" s="10">
        <v>2.52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2.7</v>
      </c>
      <c r="F34" s="10">
        <v>2.77</v>
      </c>
      <c r="G34" s="10">
        <v>2.62</v>
      </c>
      <c r="H34" s="10">
        <v>2.65</v>
      </c>
      <c r="I34" s="10">
        <v>2.41</v>
      </c>
      <c r="J34" s="10">
        <v>2.46</v>
      </c>
      <c r="K34" s="10">
        <v>2.4700000000000002</v>
      </c>
      <c r="L34" s="10">
        <v>2.5299999999999998</v>
      </c>
      <c r="M34" s="10">
        <v>2.46</v>
      </c>
      <c r="N34" s="10">
        <v>2.4780000000000002</v>
      </c>
      <c r="O34" s="10">
        <v>2.38</v>
      </c>
      <c r="P34" s="10">
        <v>2.6</v>
      </c>
      <c r="Q34" s="10">
        <v>2.7</v>
      </c>
      <c r="R34" s="10">
        <v>2.52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2.7</v>
      </c>
      <c r="F35" s="10">
        <v>2.77</v>
      </c>
      <c r="G35" s="10">
        <v>2.62</v>
      </c>
      <c r="H35" s="10">
        <v>2.65</v>
      </c>
      <c r="I35" s="10">
        <v>2.41</v>
      </c>
      <c r="J35" s="10">
        <v>2.46</v>
      </c>
      <c r="K35" s="10">
        <v>2.4700000000000002</v>
      </c>
      <c r="L35" s="10">
        <v>2.5299999999999998</v>
      </c>
      <c r="M35" s="10">
        <v>2.46</v>
      </c>
      <c r="N35" s="10">
        <v>2.4780000000000002</v>
      </c>
      <c r="O35" s="10">
        <v>2.38</v>
      </c>
      <c r="P35" s="10">
        <v>2.6</v>
      </c>
      <c r="Q35" s="10">
        <v>2.7</v>
      </c>
      <c r="R35" s="10">
        <v>2.52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2.7</v>
      </c>
      <c r="F36" s="10">
        <v>2.77</v>
      </c>
      <c r="G36" s="10">
        <v>2.62</v>
      </c>
      <c r="H36" s="10">
        <v>2.65</v>
      </c>
      <c r="I36" s="10">
        <v>2.41</v>
      </c>
      <c r="J36" s="10">
        <v>2.46</v>
      </c>
      <c r="K36" s="10">
        <v>2.4700000000000002</v>
      </c>
      <c r="L36" s="10">
        <v>2.5299999999999998</v>
      </c>
      <c r="M36" s="10">
        <v>2.46</v>
      </c>
      <c r="N36" s="10">
        <v>2.4780000000000002</v>
      </c>
      <c r="O36" s="10">
        <v>2.38</v>
      </c>
      <c r="P36" s="10">
        <v>2.6</v>
      </c>
      <c r="Q36" s="10">
        <v>2.7</v>
      </c>
      <c r="R36" s="10">
        <v>2.52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2.7</v>
      </c>
      <c r="F37" s="10">
        <v>2.77</v>
      </c>
      <c r="G37" s="10">
        <v>2.62</v>
      </c>
      <c r="H37" s="10">
        <v>2.65</v>
      </c>
      <c r="I37" s="10">
        <v>2.41</v>
      </c>
      <c r="J37" s="10">
        <v>2.46</v>
      </c>
      <c r="K37" s="10">
        <v>2.4700000000000002</v>
      </c>
      <c r="L37" s="10">
        <v>2.5299999999999998</v>
      </c>
      <c r="M37" s="10">
        <v>2.46</v>
      </c>
      <c r="N37" s="10">
        <v>2.4780000000000002</v>
      </c>
      <c r="O37" s="10">
        <v>2.38</v>
      </c>
      <c r="P37" s="10">
        <v>2.6</v>
      </c>
      <c r="Q37" s="10">
        <v>2.7</v>
      </c>
      <c r="R37" s="10">
        <v>2.52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2.7</v>
      </c>
      <c r="F38" s="10">
        <v>2.77</v>
      </c>
      <c r="G38" s="10">
        <v>2.62</v>
      </c>
      <c r="H38" s="10">
        <v>2.65</v>
      </c>
      <c r="I38" s="10">
        <v>2.41</v>
      </c>
      <c r="J38" s="10">
        <v>2.46</v>
      </c>
      <c r="K38" s="10">
        <v>2.4700000000000002</v>
      </c>
      <c r="L38" s="10">
        <v>2.5299999999999998</v>
      </c>
      <c r="M38" s="10">
        <v>2.46</v>
      </c>
      <c r="N38" s="10">
        <v>2.4780000000000002</v>
      </c>
      <c r="O38" s="10">
        <v>2.38</v>
      </c>
      <c r="P38" s="10">
        <v>2.6</v>
      </c>
      <c r="Q38" s="10">
        <v>2.7</v>
      </c>
      <c r="R38" s="10">
        <v>2.52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2.7</v>
      </c>
      <c r="F39" s="10">
        <v>2.81</v>
      </c>
      <c r="G39" s="10">
        <v>2.645</v>
      </c>
      <c r="H39" s="10">
        <v>2.7</v>
      </c>
      <c r="I39" s="10">
        <v>2.355</v>
      </c>
      <c r="J39" s="10">
        <v>2.5840000000000001</v>
      </c>
      <c r="K39" s="10">
        <v>2.4249999999999998</v>
      </c>
      <c r="L39" s="10"/>
      <c r="M39" s="10">
        <v>2.6749999999999998</v>
      </c>
      <c r="N39" s="10">
        <v>2.4780000000000002</v>
      </c>
      <c r="O39" s="10">
        <v>2.3149999999999999</v>
      </c>
      <c r="P39" s="10">
        <v>2.6</v>
      </c>
      <c r="Q39" s="10">
        <v>2.68</v>
      </c>
      <c r="R39" s="10">
        <v>2.5049999999999999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2.7</v>
      </c>
      <c r="F40" s="10">
        <v>2.81</v>
      </c>
      <c r="G40" s="10">
        <v>2.645</v>
      </c>
      <c r="H40" s="10">
        <v>2.7</v>
      </c>
      <c r="I40" s="10">
        <v>2.355</v>
      </c>
      <c r="J40" s="10">
        <v>2.5840000000000001</v>
      </c>
      <c r="K40" s="10">
        <v>2.4249999999999998</v>
      </c>
      <c r="L40" s="10"/>
      <c r="M40" s="10">
        <v>2.6749999999999998</v>
      </c>
      <c r="N40" s="10">
        <v>2.4780000000000002</v>
      </c>
      <c r="O40" s="10">
        <v>2.3149999999999999</v>
      </c>
      <c r="P40" s="10">
        <v>2.6</v>
      </c>
      <c r="Q40" s="10">
        <v>2.68</v>
      </c>
      <c r="R40" s="10">
        <v>2.5049999999999999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2.7</v>
      </c>
      <c r="F41" s="10">
        <v>2.81</v>
      </c>
      <c r="G41" s="10">
        <v>2.645</v>
      </c>
      <c r="H41" s="10">
        <v>2.7</v>
      </c>
      <c r="I41" s="10">
        <v>2.355</v>
      </c>
      <c r="J41" s="10">
        <v>2.5840000000000001</v>
      </c>
      <c r="K41" s="10">
        <v>2.4249999999999998</v>
      </c>
      <c r="L41" s="10"/>
      <c r="M41" s="10">
        <v>2.6749999999999998</v>
      </c>
      <c r="N41" s="10">
        <v>2.4780000000000002</v>
      </c>
      <c r="O41" s="10">
        <v>2.3149999999999999</v>
      </c>
      <c r="P41" s="10">
        <v>2.6</v>
      </c>
      <c r="Q41" s="10">
        <v>2.68</v>
      </c>
      <c r="R41" s="10">
        <v>2.5049999999999999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2.7</v>
      </c>
      <c r="F42" s="10">
        <v>2.81</v>
      </c>
      <c r="G42" s="10">
        <v>2.645</v>
      </c>
      <c r="H42" s="10">
        <v>2.7</v>
      </c>
      <c r="I42" s="10">
        <v>2.355</v>
      </c>
      <c r="J42" s="10">
        <v>2.5840000000000001</v>
      </c>
      <c r="K42" s="10">
        <v>2.4249999999999998</v>
      </c>
      <c r="L42" s="10"/>
      <c r="M42" s="10">
        <v>2.6749999999999998</v>
      </c>
      <c r="N42" s="10">
        <v>2.4780000000000002</v>
      </c>
      <c r="O42" s="10">
        <v>2.3149999999999999</v>
      </c>
      <c r="P42" s="10">
        <v>2.6</v>
      </c>
      <c r="Q42" s="10">
        <v>2.68</v>
      </c>
      <c r="R42" s="10">
        <v>2.5049999999999999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2.7</v>
      </c>
      <c r="F43" s="10">
        <v>2.81</v>
      </c>
      <c r="G43" s="10">
        <v>2.645</v>
      </c>
      <c r="H43" s="10">
        <v>2.7</v>
      </c>
      <c r="I43" s="10">
        <v>2.355</v>
      </c>
      <c r="J43" s="10">
        <v>2.5840000000000001</v>
      </c>
      <c r="K43" s="10">
        <v>2.4249999999999998</v>
      </c>
      <c r="L43" s="10"/>
      <c r="M43" s="10">
        <v>2.6749999999999998</v>
      </c>
      <c r="N43" s="10">
        <v>2.4780000000000002</v>
      </c>
      <c r="O43" s="10">
        <v>2.3149999999999999</v>
      </c>
      <c r="P43" s="10">
        <v>2.6</v>
      </c>
      <c r="Q43" s="10">
        <v>2.68</v>
      </c>
      <c r="R43" s="10">
        <v>2.5049999999999999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2.7</v>
      </c>
      <c r="F44" s="10">
        <v>2.81</v>
      </c>
      <c r="G44" s="10">
        <v>2.645</v>
      </c>
      <c r="H44" s="10">
        <v>2.7</v>
      </c>
      <c r="I44" s="10">
        <v>2.355</v>
      </c>
      <c r="J44" s="10">
        <v>2.5840000000000001</v>
      </c>
      <c r="K44" s="10">
        <v>2.4249999999999998</v>
      </c>
      <c r="L44" s="10"/>
      <c r="M44" s="10">
        <v>2.6749999999999998</v>
      </c>
      <c r="N44" s="10">
        <v>2.4780000000000002</v>
      </c>
      <c r="O44" s="10">
        <v>2.3149999999999999</v>
      </c>
      <c r="P44" s="10">
        <v>2.6</v>
      </c>
      <c r="Q44" s="10">
        <v>2.68</v>
      </c>
      <c r="R44" s="10">
        <v>2.5049999999999999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2.7</v>
      </c>
      <c r="F45" s="10">
        <v>2.81</v>
      </c>
      <c r="G45" s="10">
        <v>2.645</v>
      </c>
      <c r="H45" s="10">
        <v>2.7</v>
      </c>
      <c r="I45" s="10">
        <v>2.355</v>
      </c>
      <c r="J45" s="10">
        <v>2.5840000000000001</v>
      </c>
      <c r="K45" s="10">
        <v>2.4249999999999998</v>
      </c>
      <c r="L45" s="10"/>
      <c r="M45" s="10">
        <v>2.6749999999999998</v>
      </c>
      <c r="N45" s="10">
        <v>2.4780000000000002</v>
      </c>
      <c r="O45" s="10">
        <v>2.3149999999999999</v>
      </c>
      <c r="P45" s="10">
        <v>2.6</v>
      </c>
      <c r="Q45" s="10">
        <v>2.68</v>
      </c>
      <c r="R45" s="10">
        <v>2.5049999999999999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2.7</v>
      </c>
      <c r="F46" s="10">
        <v>2.81</v>
      </c>
      <c r="G46" s="10">
        <v>2.645</v>
      </c>
      <c r="H46" s="10">
        <v>2.7</v>
      </c>
      <c r="I46" s="10">
        <v>2.355</v>
      </c>
      <c r="J46" s="10">
        <v>2.5840000000000001</v>
      </c>
      <c r="K46" s="10">
        <v>2.4249999999999998</v>
      </c>
      <c r="L46" s="10"/>
      <c r="M46" s="10">
        <v>2.6749999999999998</v>
      </c>
      <c r="N46" s="10">
        <v>2.4780000000000002</v>
      </c>
      <c r="O46" s="10">
        <v>2.3149999999999999</v>
      </c>
      <c r="P46" s="10">
        <v>2.6</v>
      </c>
      <c r="Q46" s="10">
        <v>2.68</v>
      </c>
      <c r="R46" s="10">
        <v>2.5049999999999999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2.7</v>
      </c>
      <c r="F47" s="10">
        <v>2.81</v>
      </c>
      <c r="G47" s="10">
        <v>2.645</v>
      </c>
      <c r="H47" s="10">
        <v>2.7</v>
      </c>
      <c r="I47" s="10">
        <v>2.355</v>
      </c>
      <c r="J47" s="10">
        <v>2.5840000000000001</v>
      </c>
      <c r="K47" s="10">
        <v>2.4249999999999998</v>
      </c>
      <c r="L47" s="10"/>
      <c r="M47" s="10">
        <v>2.6749999999999998</v>
      </c>
      <c r="N47" s="10">
        <v>2.4780000000000002</v>
      </c>
      <c r="O47" s="10">
        <v>2.3149999999999999</v>
      </c>
      <c r="P47" s="10">
        <v>2.6</v>
      </c>
      <c r="Q47" s="10">
        <v>2.68</v>
      </c>
      <c r="R47" s="10">
        <v>2.5049999999999999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2.7</v>
      </c>
      <c r="F48" s="10">
        <v>2.81</v>
      </c>
      <c r="G48" s="10">
        <v>2.645</v>
      </c>
      <c r="H48" s="10">
        <v>2.7</v>
      </c>
      <c r="I48" s="10">
        <v>2.355</v>
      </c>
      <c r="J48" s="10">
        <v>2.5840000000000001</v>
      </c>
      <c r="K48" s="10">
        <v>2.4249999999999998</v>
      </c>
      <c r="L48" s="10"/>
      <c r="M48" s="10">
        <v>2.6749999999999998</v>
      </c>
      <c r="N48" s="10">
        <v>2.4780000000000002</v>
      </c>
      <c r="O48" s="10">
        <v>2.3149999999999999</v>
      </c>
      <c r="P48" s="10">
        <v>2.6</v>
      </c>
      <c r="Q48" s="10">
        <v>2.68</v>
      </c>
      <c r="R48" s="10">
        <v>2.5049999999999999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2.7</v>
      </c>
      <c r="F49" s="10">
        <v>2.81</v>
      </c>
      <c r="G49" s="10">
        <v>2.645</v>
      </c>
      <c r="H49" s="10">
        <v>2.7</v>
      </c>
      <c r="I49" s="10">
        <v>2.355</v>
      </c>
      <c r="J49" s="10">
        <v>2.5840000000000001</v>
      </c>
      <c r="K49" s="10">
        <v>2.4249999999999998</v>
      </c>
      <c r="L49" s="10"/>
      <c r="M49" s="10">
        <v>2.6749999999999998</v>
      </c>
      <c r="N49" s="10">
        <v>2.4780000000000002</v>
      </c>
      <c r="O49" s="10">
        <v>2.3149999999999999</v>
      </c>
      <c r="P49" s="10">
        <v>2.6</v>
      </c>
      <c r="Q49" s="10">
        <v>2.68</v>
      </c>
      <c r="R49" s="10">
        <v>2.5049999999999999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2.7</v>
      </c>
      <c r="F50" s="10">
        <v>2.81</v>
      </c>
      <c r="G50" s="10">
        <v>2.645</v>
      </c>
      <c r="H50" s="10">
        <v>2.7</v>
      </c>
      <c r="I50" s="10">
        <v>2.355</v>
      </c>
      <c r="J50" s="10">
        <v>2.5840000000000001</v>
      </c>
      <c r="K50" s="10">
        <v>2.4249999999999998</v>
      </c>
      <c r="L50" s="10"/>
      <c r="M50" s="10">
        <v>2.6749999999999998</v>
      </c>
      <c r="N50" s="10">
        <v>2.4780000000000002</v>
      </c>
      <c r="O50" s="10">
        <v>2.3149999999999999</v>
      </c>
      <c r="P50" s="10">
        <v>2.6</v>
      </c>
      <c r="Q50" s="10">
        <v>2.68</v>
      </c>
      <c r="R50" s="10">
        <v>2.5049999999999999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2.7</v>
      </c>
      <c r="F51" s="10">
        <v>2.81</v>
      </c>
      <c r="G51" s="10">
        <v>2.645</v>
      </c>
      <c r="H51" s="10">
        <v>2.7</v>
      </c>
      <c r="I51" s="10">
        <v>2.355</v>
      </c>
      <c r="J51" s="10">
        <v>2.5840000000000001</v>
      </c>
      <c r="K51" s="10">
        <v>2.4249999999999998</v>
      </c>
      <c r="L51" s="10"/>
      <c r="M51" s="10">
        <v>2.6749999999999998</v>
      </c>
      <c r="N51" s="10">
        <v>2.4780000000000002</v>
      </c>
      <c r="O51" s="10">
        <v>2.3149999999999999</v>
      </c>
      <c r="P51" s="10">
        <v>2.6</v>
      </c>
      <c r="Q51" s="10">
        <v>2.68</v>
      </c>
      <c r="R51" s="10">
        <v>2.5049999999999999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2.7</v>
      </c>
      <c r="F52" s="10">
        <v>2.81</v>
      </c>
      <c r="G52" s="10">
        <v>2.645</v>
      </c>
      <c r="H52" s="10">
        <v>2.7</v>
      </c>
      <c r="I52" s="10">
        <v>2.355</v>
      </c>
      <c r="J52" s="10">
        <v>2.5840000000000001</v>
      </c>
      <c r="K52" s="10">
        <v>2.4249999999999998</v>
      </c>
      <c r="L52" s="10"/>
      <c r="M52" s="10">
        <v>2.6749999999999998</v>
      </c>
      <c r="N52" s="10">
        <v>2.4780000000000002</v>
      </c>
      <c r="O52" s="10">
        <v>2.3149999999999999</v>
      </c>
      <c r="P52" s="10">
        <v>2.6</v>
      </c>
      <c r="Q52" s="10">
        <v>2.68</v>
      </c>
      <c r="R52" s="10">
        <v>2.5049999999999999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2.7</v>
      </c>
      <c r="F53" s="10">
        <v>2.81</v>
      </c>
      <c r="G53" s="10">
        <v>2.645</v>
      </c>
      <c r="H53" s="10">
        <v>2.7</v>
      </c>
      <c r="I53" s="10">
        <v>2.355</v>
      </c>
      <c r="J53" s="10">
        <v>2.5840000000000001</v>
      </c>
      <c r="K53" s="10">
        <v>2.4249999999999998</v>
      </c>
      <c r="L53" s="10"/>
      <c r="M53" s="10">
        <v>2.6749999999999998</v>
      </c>
      <c r="N53" s="10">
        <v>2.4780000000000002</v>
      </c>
      <c r="O53" s="10">
        <v>2.3149999999999999</v>
      </c>
      <c r="P53" s="10">
        <v>2.6</v>
      </c>
      <c r="Q53" s="10">
        <v>2.68</v>
      </c>
      <c r="R53" s="10">
        <v>2.5049999999999999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2.7</v>
      </c>
      <c r="F54" s="10">
        <v>2.81</v>
      </c>
      <c r="G54" s="10">
        <v>2.645</v>
      </c>
      <c r="H54" s="10">
        <v>2.7</v>
      </c>
      <c r="I54" s="10">
        <v>2.355</v>
      </c>
      <c r="J54" s="10">
        <v>2.5840000000000001</v>
      </c>
      <c r="K54" s="10">
        <v>2.4249999999999998</v>
      </c>
      <c r="L54" s="10"/>
      <c r="M54" s="10">
        <v>2.6749999999999998</v>
      </c>
      <c r="N54" s="10">
        <v>2.4780000000000002</v>
      </c>
      <c r="O54" s="10">
        <v>2.3149999999999999</v>
      </c>
      <c r="P54" s="10">
        <v>2.6</v>
      </c>
      <c r="Q54" s="10">
        <v>2.68</v>
      </c>
      <c r="R54" s="10">
        <v>2.5049999999999999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2.7</v>
      </c>
      <c r="F55" s="10">
        <v>2.81</v>
      </c>
      <c r="G55" s="10">
        <v>2.645</v>
      </c>
      <c r="H55" s="10">
        <v>2.7</v>
      </c>
      <c r="I55" s="10">
        <v>2.355</v>
      </c>
      <c r="J55" s="10">
        <v>2.5840000000000001</v>
      </c>
      <c r="K55" s="10">
        <v>2.4249999999999998</v>
      </c>
      <c r="L55" s="10"/>
      <c r="M55" s="10">
        <v>2.6749999999999998</v>
      </c>
      <c r="N55" s="10">
        <v>2.4780000000000002</v>
      </c>
      <c r="O55" s="10">
        <v>2.3149999999999999</v>
      </c>
      <c r="P55" s="10">
        <v>2.6</v>
      </c>
      <c r="Q55" s="10">
        <v>2.68</v>
      </c>
      <c r="R55" s="10">
        <v>2.5049999999999999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2.7</v>
      </c>
      <c r="F56" s="10">
        <v>2.81</v>
      </c>
      <c r="G56" s="10">
        <v>2.645</v>
      </c>
      <c r="H56" s="10">
        <v>2.7</v>
      </c>
      <c r="I56" s="10">
        <v>2.355</v>
      </c>
      <c r="J56" s="10">
        <v>2.5840000000000001</v>
      </c>
      <c r="K56" s="10">
        <v>2.4249999999999998</v>
      </c>
      <c r="L56" s="10"/>
      <c r="M56" s="10">
        <v>2.6749999999999998</v>
      </c>
      <c r="N56" s="10">
        <v>2.4780000000000002</v>
      </c>
      <c r="O56" s="10">
        <v>2.3149999999999999</v>
      </c>
      <c r="P56" s="10">
        <v>2.6</v>
      </c>
      <c r="Q56" s="10">
        <v>2.68</v>
      </c>
      <c r="R56" s="10">
        <v>2.5049999999999999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2.7</v>
      </c>
      <c r="F57" s="10">
        <v>2.81</v>
      </c>
      <c r="G57" s="10">
        <v>2.645</v>
      </c>
      <c r="H57" s="10">
        <v>2.7</v>
      </c>
      <c r="I57" s="10">
        <v>2.355</v>
      </c>
      <c r="J57" s="10">
        <v>2.5840000000000001</v>
      </c>
      <c r="K57" s="10">
        <v>2.4249999999999998</v>
      </c>
      <c r="L57" s="10"/>
      <c r="M57" s="10">
        <v>2.6749999999999998</v>
      </c>
      <c r="N57" s="10">
        <v>2.4780000000000002</v>
      </c>
      <c r="O57" s="10">
        <v>2.3149999999999999</v>
      </c>
      <c r="P57" s="10">
        <v>2.6</v>
      </c>
      <c r="Q57" s="10">
        <v>2.68</v>
      </c>
      <c r="R57" s="10">
        <v>2.5049999999999999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2.7</v>
      </c>
      <c r="F58" s="10">
        <v>2.81</v>
      </c>
      <c r="G58" s="10">
        <v>2.645</v>
      </c>
      <c r="H58" s="10">
        <v>2.7</v>
      </c>
      <c r="I58" s="10">
        <v>2.355</v>
      </c>
      <c r="J58" s="10">
        <v>2.5840000000000001</v>
      </c>
      <c r="K58" s="10">
        <v>2.4249999999999998</v>
      </c>
      <c r="L58" s="10"/>
      <c r="M58" s="10">
        <v>2.6749999999999998</v>
      </c>
      <c r="N58" s="10">
        <v>2.4780000000000002</v>
      </c>
      <c r="O58" s="10">
        <v>2.3149999999999999</v>
      </c>
      <c r="P58" s="10">
        <v>2.6</v>
      </c>
      <c r="Q58" s="10">
        <v>2.68</v>
      </c>
      <c r="R58" s="10">
        <v>2.5049999999999999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2.7</v>
      </c>
      <c r="F59" s="10">
        <v>2.81</v>
      </c>
      <c r="G59" s="10">
        <v>2.645</v>
      </c>
      <c r="H59" s="10">
        <v>2.7</v>
      </c>
      <c r="I59" s="10">
        <v>2.355</v>
      </c>
      <c r="J59" s="10">
        <v>2.5840000000000001</v>
      </c>
      <c r="K59" s="10">
        <v>2.4249999999999998</v>
      </c>
      <c r="L59" s="10"/>
      <c r="M59" s="10">
        <v>2.6749999999999998</v>
      </c>
      <c r="N59" s="10">
        <v>2.4780000000000002</v>
      </c>
      <c r="O59" s="10">
        <v>2.3149999999999999</v>
      </c>
      <c r="P59" s="10">
        <v>2.6</v>
      </c>
      <c r="Q59" s="10">
        <v>2.68</v>
      </c>
      <c r="R59" s="10">
        <v>2.5049999999999999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2.7</v>
      </c>
      <c r="F60" s="10">
        <v>2.81</v>
      </c>
      <c r="G60" s="10">
        <v>2.645</v>
      </c>
      <c r="H60" s="10">
        <v>2.7</v>
      </c>
      <c r="I60" s="10">
        <v>2.355</v>
      </c>
      <c r="J60" s="10">
        <v>2.5840000000000001</v>
      </c>
      <c r="K60" s="10">
        <v>2.4249999999999998</v>
      </c>
      <c r="L60" s="10"/>
      <c r="M60" s="10">
        <v>2.6749999999999998</v>
      </c>
      <c r="N60" s="10">
        <v>2.4780000000000002</v>
      </c>
      <c r="O60" s="10">
        <v>2.3149999999999999</v>
      </c>
      <c r="P60" s="10">
        <v>2.6</v>
      </c>
      <c r="Q60" s="10">
        <v>2.68</v>
      </c>
      <c r="R60" s="10">
        <v>2.5049999999999999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2.7</v>
      </c>
      <c r="F61" s="10">
        <v>2.81</v>
      </c>
      <c r="G61" s="10">
        <v>2.645</v>
      </c>
      <c r="H61" s="10">
        <v>2.7</v>
      </c>
      <c r="I61" s="10">
        <v>2.355</v>
      </c>
      <c r="J61" s="10">
        <v>2.5840000000000001</v>
      </c>
      <c r="K61" s="10">
        <v>2.4249999999999998</v>
      </c>
      <c r="L61" s="10"/>
      <c r="M61" s="10">
        <v>2.6749999999999998</v>
      </c>
      <c r="N61" s="10">
        <v>2.4780000000000002</v>
      </c>
      <c r="O61" s="10">
        <v>2.3149999999999999</v>
      </c>
      <c r="P61" s="10">
        <v>2.6</v>
      </c>
      <c r="Q61" s="10">
        <v>2.68</v>
      </c>
      <c r="R61" s="10">
        <v>2.5049999999999999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2.7</v>
      </c>
      <c r="F62" s="10">
        <v>2.81</v>
      </c>
      <c r="G62" s="10">
        <v>2.645</v>
      </c>
      <c r="H62" s="10">
        <v>2.7</v>
      </c>
      <c r="I62" s="10">
        <v>2.355</v>
      </c>
      <c r="J62" s="10">
        <v>2.5840000000000001</v>
      </c>
      <c r="K62" s="10">
        <v>2.4249999999999998</v>
      </c>
      <c r="L62" s="10"/>
      <c r="M62" s="10">
        <v>2.6749999999999998</v>
      </c>
      <c r="N62" s="10">
        <v>2.4780000000000002</v>
      </c>
      <c r="O62" s="10">
        <v>2.3149999999999999</v>
      </c>
      <c r="P62" s="10">
        <v>2.6</v>
      </c>
      <c r="Q62" s="10">
        <v>2.68</v>
      </c>
      <c r="R62" s="10">
        <v>2.5049999999999999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2.7</v>
      </c>
      <c r="F63" s="10">
        <v>2.81</v>
      </c>
      <c r="G63" s="10">
        <v>2.645</v>
      </c>
      <c r="H63" s="10">
        <v>2.7</v>
      </c>
      <c r="I63" s="10">
        <v>2.355</v>
      </c>
      <c r="J63" s="10">
        <v>2.5840000000000001</v>
      </c>
      <c r="K63" s="10">
        <v>2.4249999999999998</v>
      </c>
      <c r="L63" s="10"/>
      <c r="M63" s="10">
        <v>2.6749999999999998</v>
      </c>
      <c r="N63" s="10">
        <v>2.4780000000000002</v>
      </c>
      <c r="O63" s="10">
        <v>2.3149999999999999</v>
      </c>
      <c r="P63" s="10">
        <v>2.6</v>
      </c>
      <c r="Q63" s="10">
        <v>2.68</v>
      </c>
      <c r="R63" s="10">
        <v>2.5049999999999999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2.7</v>
      </c>
      <c r="F64" s="10">
        <v>2.81</v>
      </c>
      <c r="G64" s="10">
        <v>2.645</v>
      </c>
      <c r="H64" s="10">
        <v>2.7</v>
      </c>
      <c r="I64" s="10">
        <v>2.355</v>
      </c>
      <c r="J64" s="10">
        <v>2.5840000000000001</v>
      </c>
      <c r="K64" s="10">
        <v>2.4249999999999998</v>
      </c>
      <c r="L64" s="10"/>
      <c r="M64" s="10">
        <v>2.6749999999999998</v>
      </c>
      <c r="N64" s="10">
        <v>2.4780000000000002</v>
      </c>
      <c r="O64" s="10">
        <v>2.3149999999999999</v>
      </c>
      <c r="P64" s="10">
        <v>2.6</v>
      </c>
      <c r="Q64" s="10">
        <v>2.68</v>
      </c>
      <c r="R64" s="10">
        <v>2.5049999999999999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2.7</v>
      </c>
      <c r="F65" s="10">
        <v>2.81</v>
      </c>
      <c r="G65" s="10">
        <v>2.645</v>
      </c>
      <c r="H65" s="10">
        <v>2.7</v>
      </c>
      <c r="I65" s="10">
        <v>2.355</v>
      </c>
      <c r="J65" s="10">
        <v>2.5840000000000001</v>
      </c>
      <c r="K65" s="10">
        <v>2.4249999999999998</v>
      </c>
      <c r="L65" s="10"/>
      <c r="M65" s="10">
        <v>2.6749999999999998</v>
      </c>
      <c r="N65" s="10">
        <v>2.4780000000000002</v>
      </c>
      <c r="O65" s="10">
        <v>2.3149999999999999</v>
      </c>
      <c r="P65" s="10">
        <v>2.6</v>
      </c>
      <c r="Q65" s="10">
        <v>2.68</v>
      </c>
      <c r="R65" s="10">
        <v>2.5049999999999999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2.7</v>
      </c>
      <c r="F66" s="10">
        <v>2.81</v>
      </c>
      <c r="G66" s="10">
        <v>2.645</v>
      </c>
      <c r="H66" s="10">
        <v>2.7</v>
      </c>
      <c r="I66" s="10">
        <v>2.355</v>
      </c>
      <c r="J66" s="10">
        <v>2.5840000000000001</v>
      </c>
      <c r="K66" s="10">
        <v>2.4249999999999998</v>
      </c>
      <c r="L66" s="10"/>
      <c r="M66" s="10">
        <v>2.6749999999999998</v>
      </c>
      <c r="N66" s="10">
        <v>2.4780000000000002</v>
      </c>
      <c r="O66" s="10">
        <v>2.3149999999999999</v>
      </c>
      <c r="P66" s="10">
        <v>2.6</v>
      </c>
      <c r="Q66" s="10">
        <v>2.68</v>
      </c>
      <c r="R66" s="10">
        <v>2.5049999999999999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2.7</v>
      </c>
      <c r="F67" s="10">
        <v>2.81</v>
      </c>
      <c r="G67" s="10">
        <v>2.645</v>
      </c>
      <c r="H67" s="10">
        <v>2.7</v>
      </c>
      <c r="I67" s="10">
        <v>2.355</v>
      </c>
      <c r="J67" s="10">
        <v>2.5840000000000001</v>
      </c>
      <c r="K67" s="10">
        <v>2.4249999999999998</v>
      </c>
      <c r="L67" s="10"/>
      <c r="M67" s="10">
        <v>2.6749999999999998</v>
      </c>
      <c r="N67" s="10">
        <v>2.4780000000000002</v>
      </c>
      <c r="O67" s="10">
        <v>2.3149999999999999</v>
      </c>
      <c r="P67" s="10">
        <v>2.6</v>
      </c>
      <c r="Q67" s="10">
        <v>2.68</v>
      </c>
      <c r="R67" s="10">
        <v>2.5049999999999999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2.7</v>
      </c>
      <c r="F68" s="10">
        <v>2.81</v>
      </c>
      <c r="G68" s="10">
        <v>2.645</v>
      </c>
      <c r="H68" s="10">
        <v>2.7</v>
      </c>
      <c r="I68" s="10">
        <v>2.355</v>
      </c>
      <c r="J68" s="10">
        <v>2.5840000000000001</v>
      </c>
      <c r="K68" s="10">
        <v>2.4249999999999998</v>
      </c>
      <c r="L68" s="10"/>
      <c r="M68" s="10">
        <v>2.6749999999999998</v>
      </c>
      <c r="N68" s="10">
        <v>2.4780000000000002</v>
      </c>
      <c r="O68" s="10">
        <v>2.3149999999999999</v>
      </c>
      <c r="P68" s="10">
        <v>2.6</v>
      </c>
      <c r="Q68" s="10">
        <v>2.68</v>
      </c>
      <c r="R68" s="10">
        <v>2.5049999999999999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3" sqref="B13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37188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37188</v>
      </c>
      <c r="D11" s="15">
        <f t="shared" si="0"/>
        <v>37188</v>
      </c>
      <c r="E11" s="15">
        <f t="shared" si="0"/>
        <v>37188</v>
      </c>
      <c r="F11" s="15">
        <f t="shared" si="0"/>
        <v>37188</v>
      </c>
      <c r="G11" s="15">
        <f t="shared" si="0"/>
        <v>37188</v>
      </c>
      <c r="H11" s="15">
        <f t="shared" si="0"/>
        <v>37188</v>
      </c>
      <c r="I11" s="15">
        <f t="shared" si="0"/>
        <v>37188</v>
      </c>
      <c r="J11" s="15">
        <f t="shared" si="0"/>
        <v>37188</v>
      </c>
      <c r="K11" s="21">
        <f t="shared" si="0"/>
        <v>37188</v>
      </c>
      <c r="L11" s="15">
        <f t="shared" si="0"/>
        <v>37188</v>
      </c>
      <c r="M11" s="15">
        <f t="shared" si="0"/>
        <v>37188</v>
      </c>
      <c r="N11" s="15">
        <f t="shared" si="0"/>
        <v>37188</v>
      </c>
      <c r="O11" s="15">
        <f t="shared" si="0"/>
        <v>37188</v>
      </c>
      <c r="P11" s="15">
        <f t="shared" si="0"/>
        <v>37188</v>
      </c>
      <c r="Q11" s="15">
        <f t="shared" si="0"/>
        <v>37188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142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37196</v>
      </c>
      <c r="C16" s="12">
        <v>2.9809999999999999</v>
      </c>
      <c r="D16" s="12">
        <v>1.7500000000000002E-2</v>
      </c>
      <c r="E16" s="12">
        <v>0.115</v>
      </c>
      <c r="F16" s="12">
        <v>-3.5000000000000003E-2</v>
      </c>
      <c r="G16" s="12">
        <v>3.5000000000000003E-2</v>
      </c>
      <c r="H16" s="12">
        <v>-0.30499999999999999</v>
      </c>
      <c r="I16" s="12">
        <v>-6.5000000000000002E-2</v>
      </c>
      <c r="J16" s="12">
        <v>-0.24</v>
      </c>
      <c r="K16" s="20">
        <v>-0.13</v>
      </c>
      <c r="L16" s="12">
        <v>-0.06</v>
      </c>
      <c r="M16" s="12">
        <v>-0.62273603281013001</v>
      </c>
      <c r="N16" s="12">
        <v>-0.35</v>
      </c>
      <c r="O16" s="12">
        <v>-0.13500000000000001</v>
      </c>
      <c r="P16" s="12">
        <v>4.4999999999999998E-2</v>
      </c>
      <c r="Q16" s="12">
        <v>-0.1575</v>
      </c>
    </row>
    <row r="17" spans="1:17" x14ac:dyDescent="0.2">
      <c r="A17" s="12">
        <v>2</v>
      </c>
      <c r="B17" s="13">
        <f t="shared" ref="B17:B48" si="2">EOMONTH(B16,0)+1</f>
        <v>37226</v>
      </c>
      <c r="C17" s="12">
        <v>3.1709999999999998</v>
      </c>
      <c r="D17" s="12">
        <v>7.4999999999999997E-3</v>
      </c>
      <c r="E17" s="12">
        <v>0.21</v>
      </c>
      <c r="F17" s="12">
        <v>0.04</v>
      </c>
      <c r="G17" s="12">
        <v>5.5E-2</v>
      </c>
      <c r="H17" s="12">
        <v>-0.28999999999999998</v>
      </c>
      <c r="I17" s="12">
        <v>-0.11</v>
      </c>
      <c r="J17" s="12">
        <v>-0.215</v>
      </c>
      <c r="K17" s="20">
        <v>-0.13</v>
      </c>
      <c r="L17" s="12">
        <v>0.24</v>
      </c>
      <c r="M17" s="12">
        <v>-0.34499999999999997</v>
      </c>
      <c r="N17" s="12">
        <v>-0.33500000000000002</v>
      </c>
      <c r="O17" s="12">
        <v>-0.13750000000000001</v>
      </c>
      <c r="P17" s="12">
        <v>0.12</v>
      </c>
      <c r="Q17" s="12">
        <v>-0.155</v>
      </c>
    </row>
    <row r="18" spans="1:17" x14ac:dyDescent="0.2">
      <c r="A18" s="12">
        <v>3</v>
      </c>
      <c r="B18" s="13">
        <f t="shared" si="2"/>
        <v>37257</v>
      </c>
      <c r="C18" s="12">
        <v>3.3260000000000001</v>
      </c>
      <c r="D18" s="12">
        <v>7.4999999999999997E-3</v>
      </c>
      <c r="E18" s="12">
        <v>0.28999999999999998</v>
      </c>
      <c r="F18" s="12">
        <v>8.5000000000000006E-2</v>
      </c>
      <c r="G18" s="12">
        <v>9.5000000000000001E-2</v>
      </c>
      <c r="H18" s="12">
        <v>-0.28000000000000003</v>
      </c>
      <c r="I18" s="12">
        <v>-0.14000000000000001</v>
      </c>
      <c r="J18" s="12">
        <v>-0.22</v>
      </c>
      <c r="K18" s="20">
        <v>-0.125</v>
      </c>
      <c r="L18" s="12">
        <v>0.27</v>
      </c>
      <c r="M18" s="12">
        <v>-0.43</v>
      </c>
      <c r="N18" s="12">
        <v>-0.32500000000000001</v>
      </c>
      <c r="O18" s="12">
        <v>-0.14000000000000001</v>
      </c>
      <c r="P18" s="12">
        <v>0.23</v>
      </c>
      <c r="Q18" s="12">
        <v>-0.155</v>
      </c>
    </row>
    <row r="19" spans="1:17" x14ac:dyDescent="0.2">
      <c r="A19" s="12">
        <v>4</v>
      </c>
      <c r="B19" s="13">
        <f t="shared" si="2"/>
        <v>37288</v>
      </c>
      <c r="C19" s="12">
        <v>3.3210000000000002</v>
      </c>
      <c r="D19" s="12">
        <v>7.4999999999999997E-3</v>
      </c>
      <c r="E19" s="12">
        <v>0.2</v>
      </c>
      <c r="F19" s="12">
        <v>0.02</v>
      </c>
      <c r="G19" s="12">
        <v>0.05</v>
      </c>
      <c r="H19" s="12">
        <v>-0.28000000000000003</v>
      </c>
      <c r="I19" s="12">
        <v>-0.14000000000000001</v>
      </c>
      <c r="J19" s="12">
        <v>-0.215</v>
      </c>
      <c r="K19" s="20">
        <v>-0.115</v>
      </c>
      <c r="L19" s="12">
        <v>0</v>
      </c>
      <c r="M19" s="12">
        <v>-0.44500000000000001</v>
      </c>
      <c r="N19" s="12">
        <v>-0.32500000000000001</v>
      </c>
      <c r="O19" s="12">
        <v>-0.13250000000000001</v>
      </c>
      <c r="P19" s="12">
        <v>0.105</v>
      </c>
      <c r="Q19" s="12">
        <v>-0.15</v>
      </c>
    </row>
    <row r="20" spans="1:17" x14ac:dyDescent="0.2">
      <c r="A20" s="12">
        <v>4</v>
      </c>
      <c r="B20" s="13">
        <f t="shared" si="2"/>
        <v>37316</v>
      </c>
      <c r="C20" s="12">
        <v>3.2610000000000001</v>
      </c>
      <c r="D20" s="12">
        <v>7.4999999999999997E-3</v>
      </c>
      <c r="E20" s="12">
        <v>0.08</v>
      </c>
      <c r="F20" s="12">
        <v>-0.03</v>
      </c>
      <c r="G20" s="12">
        <v>0.03</v>
      </c>
      <c r="H20" s="12">
        <v>-0.34</v>
      </c>
      <c r="I20" s="12">
        <v>-0.13500000000000001</v>
      </c>
      <c r="J20" s="12">
        <v>-0.26500000000000001</v>
      </c>
      <c r="K20" s="20">
        <v>-0.11</v>
      </c>
      <c r="L20" s="12">
        <v>-0.28499999999999998</v>
      </c>
      <c r="M20" s="12">
        <v>-0.46</v>
      </c>
      <c r="N20" s="12">
        <v>-0.38500000000000001</v>
      </c>
      <c r="O20" s="12">
        <v>-0.13</v>
      </c>
      <c r="P20" s="12">
        <v>0</v>
      </c>
      <c r="Q20" s="12">
        <v>-0.14000000000000001</v>
      </c>
    </row>
    <row r="21" spans="1:17" x14ac:dyDescent="0.2">
      <c r="A21" s="12">
        <v>4</v>
      </c>
      <c r="B21" s="13">
        <f t="shared" si="2"/>
        <v>37347</v>
      </c>
      <c r="C21" s="12">
        <v>3.1459999999999999</v>
      </c>
      <c r="D21" s="12">
        <v>2.5000000000000001E-3</v>
      </c>
      <c r="E21" s="12">
        <v>9.5000000000000001E-2</v>
      </c>
      <c r="F21" s="12">
        <v>-0.115</v>
      </c>
      <c r="G21" s="12">
        <v>0.03</v>
      </c>
      <c r="H21" s="12">
        <v>-0.50249999999999995</v>
      </c>
      <c r="I21" s="12">
        <v>-0.12</v>
      </c>
      <c r="J21" s="12">
        <v>-0.32500000000000001</v>
      </c>
      <c r="K21" s="20">
        <v>-0.11749999999999999</v>
      </c>
      <c r="L21" s="12">
        <v>-0.27</v>
      </c>
      <c r="M21" s="12">
        <v>-0.47499999999999998</v>
      </c>
      <c r="N21" s="12">
        <v>-0.60250000000000004</v>
      </c>
      <c r="O21" s="12">
        <v>-0.14000000000000001</v>
      </c>
      <c r="P21" s="12">
        <v>-0.08</v>
      </c>
      <c r="Q21" s="12">
        <v>-0.14749999999999999</v>
      </c>
    </row>
    <row r="22" spans="1:17" x14ac:dyDescent="0.2">
      <c r="A22" s="12">
        <v>4</v>
      </c>
      <c r="B22" s="13">
        <f t="shared" si="2"/>
        <v>37377</v>
      </c>
      <c r="C22" s="12">
        <v>3.1760000000000002</v>
      </c>
      <c r="D22" s="12">
        <v>2.5000000000000001E-3</v>
      </c>
      <c r="E22" s="12">
        <v>0.1</v>
      </c>
      <c r="F22" s="12">
        <v>-0.115</v>
      </c>
      <c r="G22" s="12">
        <v>0.06</v>
      </c>
      <c r="H22" s="12">
        <v>-0.50249999999999995</v>
      </c>
      <c r="I22" s="12">
        <v>-0.11</v>
      </c>
      <c r="J22" s="12">
        <v>-0.32500000000000001</v>
      </c>
      <c r="K22" s="20">
        <v>-0.11</v>
      </c>
      <c r="L22" s="12">
        <v>-0.27</v>
      </c>
      <c r="M22" s="12">
        <v>-0.47499999999999998</v>
      </c>
      <c r="N22" s="12">
        <v>-0.60250000000000004</v>
      </c>
      <c r="O22" s="12">
        <v>-0.14000000000000001</v>
      </c>
      <c r="P22" s="12">
        <v>-7.0000000000000007E-2</v>
      </c>
      <c r="Q22" s="12">
        <v>-0.14249999999999999</v>
      </c>
    </row>
    <row r="23" spans="1:17" x14ac:dyDescent="0.2">
      <c r="A23" s="12">
        <v>4</v>
      </c>
      <c r="B23" s="13">
        <f t="shared" si="2"/>
        <v>37408</v>
      </c>
      <c r="C23" s="12">
        <v>3.2210000000000001</v>
      </c>
      <c r="D23" s="12">
        <v>2.5000000000000001E-3</v>
      </c>
      <c r="E23" s="12">
        <v>0.155</v>
      </c>
      <c r="F23" s="12">
        <v>-0.115</v>
      </c>
      <c r="G23" s="12">
        <v>0.115</v>
      </c>
      <c r="H23" s="12">
        <v>-0.50249999999999995</v>
      </c>
      <c r="I23" s="12">
        <v>-0.115</v>
      </c>
      <c r="J23" s="12">
        <v>-0.32500000000000001</v>
      </c>
      <c r="K23" s="20">
        <v>-9.5000000000000001E-2</v>
      </c>
      <c r="L23" s="12">
        <v>-0.27</v>
      </c>
      <c r="M23" s="12">
        <v>-0.47499999999999998</v>
      </c>
      <c r="N23" s="12">
        <v>-0.60250000000000004</v>
      </c>
      <c r="O23" s="12">
        <v>-0.14000000000000001</v>
      </c>
      <c r="P23" s="12">
        <v>-1.4999999999999999E-2</v>
      </c>
      <c r="Q23" s="12">
        <v>-0.13250000000000001</v>
      </c>
    </row>
    <row r="24" spans="1:17" x14ac:dyDescent="0.2">
      <c r="A24" s="12">
        <v>5</v>
      </c>
      <c r="B24" s="13">
        <f t="shared" si="2"/>
        <v>37438</v>
      </c>
      <c r="C24" s="12">
        <v>3.2610000000000001</v>
      </c>
      <c r="D24" s="12">
        <v>2.5000000000000001E-3</v>
      </c>
      <c r="E24" s="12">
        <v>0.27500000000000002</v>
      </c>
      <c r="F24" s="12">
        <v>0</v>
      </c>
      <c r="G24" s="12">
        <v>0.23</v>
      </c>
      <c r="H24" s="12">
        <v>-0.50249999999999995</v>
      </c>
      <c r="I24" s="12">
        <v>-0.115</v>
      </c>
      <c r="J24" s="12">
        <v>-0.27500000000000002</v>
      </c>
      <c r="K24" s="20">
        <v>-7.0000000000000007E-2</v>
      </c>
      <c r="L24" s="12">
        <v>-0.35</v>
      </c>
      <c r="M24" s="12">
        <v>-0.47499999999999998</v>
      </c>
      <c r="N24" s="12">
        <v>-0.60250000000000004</v>
      </c>
      <c r="O24" s="12">
        <v>-0.14000000000000001</v>
      </c>
      <c r="P24" s="12">
        <v>0.13</v>
      </c>
      <c r="Q24" s="12">
        <v>-0.1075</v>
      </c>
    </row>
    <row r="25" spans="1:17" x14ac:dyDescent="0.2">
      <c r="A25" s="12">
        <v>5</v>
      </c>
      <c r="B25" s="13">
        <f t="shared" si="2"/>
        <v>37469</v>
      </c>
      <c r="C25" s="12">
        <v>3.3010000000000002</v>
      </c>
      <c r="D25" s="12">
        <v>2.5000000000000001E-3</v>
      </c>
      <c r="E25" s="12">
        <v>0.28000000000000003</v>
      </c>
      <c r="F25" s="12">
        <v>0</v>
      </c>
      <c r="G25" s="12">
        <v>0.245</v>
      </c>
      <c r="H25" s="12">
        <v>-0.50249999999999995</v>
      </c>
      <c r="I25" s="12">
        <v>-0.115</v>
      </c>
      <c r="J25" s="12">
        <v>-0.27500000000000002</v>
      </c>
      <c r="K25" s="20">
        <v>-6.25E-2</v>
      </c>
      <c r="L25" s="12">
        <v>-0.35</v>
      </c>
      <c r="M25" s="12">
        <v>-0.47499999999999998</v>
      </c>
      <c r="N25" s="12">
        <v>-0.60250000000000004</v>
      </c>
      <c r="O25" s="12">
        <v>-0.14000000000000001</v>
      </c>
      <c r="P25" s="12">
        <v>0.14000000000000001</v>
      </c>
      <c r="Q25" s="12">
        <v>-0.1</v>
      </c>
    </row>
    <row r="26" spans="1:17" x14ac:dyDescent="0.2">
      <c r="A26" s="12">
        <v>5</v>
      </c>
      <c r="B26" s="13">
        <f t="shared" si="2"/>
        <v>37500</v>
      </c>
      <c r="C26" s="16">
        <v>3.3010000000000002</v>
      </c>
      <c r="D26" s="12">
        <v>2.5000000000000001E-3</v>
      </c>
      <c r="E26" s="12">
        <v>0.2</v>
      </c>
      <c r="F26" s="12">
        <v>0</v>
      </c>
      <c r="G26" s="12">
        <v>0.23</v>
      </c>
      <c r="H26" s="12">
        <v>-0.50249999999999995</v>
      </c>
      <c r="I26" s="12">
        <v>-0.115</v>
      </c>
      <c r="J26" s="12">
        <v>-0.27500000000000002</v>
      </c>
      <c r="K26" s="20">
        <v>-7.2499999999999995E-2</v>
      </c>
      <c r="L26" s="12">
        <v>-0.35</v>
      </c>
      <c r="M26" s="12">
        <v>-0.47499999999999998</v>
      </c>
      <c r="N26" s="12">
        <v>-0.60250000000000004</v>
      </c>
      <c r="O26" s="12">
        <v>-0.14000000000000001</v>
      </c>
      <c r="P26" s="12">
        <v>3.5000000000000003E-2</v>
      </c>
      <c r="Q26" s="12">
        <v>-0.11</v>
      </c>
    </row>
    <row r="27" spans="1:17" x14ac:dyDescent="0.2">
      <c r="A27" s="12">
        <v>5</v>
      </c>
      <c r="B27" s="13">
        <f t="shared" si="2"/>
        <v>37530</v>
      </c>
      <c r="C27" s="12">
        <v>3.331</v>
      </c>
      <c r="D27" s="12">
        <v>2.5000000000000001E-3</v>
      </c>
      <c r="E27" s="12">
        <v>0.2</v>
      </c>
      <c r="F27" s="12">
        <v>0.01</v>
      </c>
      <c r="G27" s="12">
        <v>0.11</v>
      </c>
      <c r="H27" s="12">
        <v>-0.50249999999999995</v>
      </c>
      <c r="I27" s="12">
        <v>-0.115</v>
      </c>
      <c r="J27" s="12">
        <v>-0.3</v>
      </c>
      <c r="K27" s="20">
        <v>-0.12</v>
      </c>
      <c r="L27" s="12">
        <v>-0.21</v>
      </c>
      <c r="M27" s="12">
        <v>-0.47499999999999998</v>
      </c>
      <c r="N27" s="12">
        <v>-0.60250000000000004</v>
      </c>
      <c r="O27" s="12">
        <v>-0.14000000000000001</v>
      </c>
      <c r="P27" s="12">
        <v>2.5000000000000001E-2</v>
      </c>
      <c r="Q27" s="12">
        <v>-0.1525</v>
      </c>
    </row>
    <row r="28" spans="1:17" x14ac:dyDescent="0.2">
      <c r="A28" s="12">
        <v>5</v>
      </c>
      <c r="B28" s="13">
        <f t="shared" si="2"/>
        <v>37561</v>
      </c>
      <c r="C28" s="12">
        <v>3.5059999999999998</v>
      </c>
      <c r="D28" s="12">
        <v>2.5000000000000001E-3</v>
      </c>
      <c r="E28" s="12">
        <v>0.32500000000000001</v>
      </c>
      <c r="F28" s="12">
        <v>0.105</v>
      </c>
      <c r="G28" s="12">
        <v>0.14499999999999999</v>
      </c>
      <c r="H28" s="12">
        <v>-0.255</v>
      </c>
      <c r="I28" s="12">
        <v>-0.115</v>
      </c>
      <c r="J28" s="12">
        <v>-0.19</v>
      </c>
      <c r="K28" s="20">
        <v>-0.12</v>
      </c>
      <c r="L28" s="12">
        <v>0</v>
      </c>
      <c r="M28" s="12">
        <v>-0.4</v>
      </c>
      <c r="N28" s="12">
        <v>-0.3</v>
      </c>
      <c r="O28" s="12">
        <v>-0.14000000000000001</v>
      </c>
      <c r="P28" s="12">
        <v>0.14000000000000001</v>
      </c>
      <c r="Q28" s="12">
        <v>-0.14000000000000001</v>
      </c>
    </row>
    <row r="29" spans="1:17" x14ac:dyDescent="0.2">
      <c r="A29" s="12">
        <v>5</v>
      </c>
      <c r="B29" s="13">
        <f t="shared" si="2"/>
        <v>37591</v>
      </c>
      <c r="C29" s="12">
        <v>3.706</v>
      </c>
      <c r="D29" s="12">
        <v>2.5000000000000001E-3</v>
      </c>
      <c r="E29" s="12">
        <v>0.42</v>
      </c>
      <c r="F29" s="12">
        <v>0.125</v>
      </c>
      <c r="G29" s="12">
        <v>0.14499999999999999</v>
      </c>
      <c r="H29" s="12">
        <v>-0.255</v>
      </c>
      <c r="I29" s="12">
        <v>-0.115</v>
      </c>
      <c r="J29" s="12">
        <v>-0.19</v>
      </c>
      <c r="K29" s="20">
        <v>-0.12</v>
      </c>
      <c r="L29" s="12">
        <v>0.34</v>
      </c>
      <c r="M29" s="12">
        <v>-0.4</v>
      </c>
      <c r="N29" s="12">
        <v>-0.3</v>
      </c>
      <c r="O29" s="12">
        <v>-0.14249999999999999</v>
      </c>
      <c r="P29" s="12">
        <v>0.24</v>
      </c>
      <c r="Q29" s="12">
        <v>-0.14000000000000001</v>
      </c>
    </row>
    <row r="30" spans="1:17" x14ac:dyDescent="0.2">
      <c r="A30" s="12">
        <v>5</v>
      </c>
      <c r="B30" s="13">
        <f t="shared" si="2"/>
        <v>37622</v>
      </c>
      <c r="C30" s="12">
        <v>3.831</v>
      </c>
      <c r="D30" s="12">
        <v>2.5000000000000001E-3</v>
      </c>
      <c r="E30" s="12">
        <v>0.43</v>
      </c>
      <c r="F30" s="12">
        <v>0.15</v>
      </c>
      <c r="G30" s="12">
        <v>0.14499999999999999</v>
      </c>
      <c r="H30" s="12">
        <v>-0.255</v>
      </c>
      <c r="I30" s="12">
        <v>-0.11</v>
      </c>
      <c r="J30" s="12">
        <v>-0.19</v>
      </c>
      <c r="K30" s="20">
        <v>-0.11749999999999999</v>
      </c>
      <c r="L30" s="12">
        <v>0.37</v>
      </c>
      <c r="M30" s="12">
        <v>-0.4</v>
      </c>
      <c r="N30" s="12">
        <v>-0.3</v>
      </c>
      <c r="O30" s="12">
        <v>-0.14499999999999999</v>
      </c>
      <c r="P30" s="12">
        <v>0.25</v>
      </c>
      <c r="Q30" s="12">
        <v>-0.13750000000000001</v>
      </c>
    </row>
    <row r="31" spans="1:17" x14ac:dyDescent="0.2">
      <c r="B31" s="13">
        <f t="shared" si="2"/>
        <v>37653</v>
      </c>
      <c r="C31" s="12">
        <v>3.7469999999999999</v>
      </c>
      <c r="D31" s="12">
        <v>2.5000000000000001E-3</v>
      </c>
      <c r="E31" s="12">
        <v>0.36</v>
      </c>
      <c r="F31" s="12">
        <v>0.11</v>
      </c>
      <c r="G31" s="12">
        <v>0.14499999999999999</v>
      </c>
      <c r="H31" s="12">
        <v>-0.255</v>
      </c>
      <c r="I31" s="12">
        <v>-0.11</v>
      </c>
      <c r="J31" s="12">
        <v>-0.19</v>
      </c>
      <c r="K31" s="20">
        <v>-0.11749999999999999</v>
      </c>
      <c r="L31" s="12">
        <v>0.05</v>
      </c>
      <c r="M31" s="12">
        <v>-0.4</v>
      </c>
      <c r="N31" s="12">
        <v>-0.3</v>
      </c>
      <c r="O31" s="12">
        <v>-0.13750000000000001</v>
      </c>
      <c r="P31" s="12">
        <v>0.17499999999999999</v>
      </c>
      <c r="Q31" s="12">
        <v>-0.13750000000000001</v>
      </c>
    </row>
    <row r="32" spans="1:17" x14ac:dyDescent="0.2">
      <c r="B32" s="13">
        <f t="shared" si="2"/>
        <v>37681</v>
      </c>
      <c r="C32" s="12">
        <v>3.6520000000000001</v>
      </c>
      <c r="D32" s="12">
        <v>2.5000000000000001E-3</v>
      </c>
      <c r="E32" s="12">
        <v>0.27500000000000002</v>
      </c>
      <c r="F32" s="12">
        <v>7.0000000000000007E-2</v>
      </c>
      <c r="G32" s="12">
        <v>0.14499999999999999</v>
      </c>
      <c r="H32" s="12">
        <v>-0.255</v>
      </c>
      <c r="I32" s="12">
        <v>-0.11</v>
      </c>
      <c r="J32" s="12">
        <v>-0.19</v>
      </c>
      <c r="K32" s="20">
        <v>-0.11749999999999999</v>
      </c>
      <c r="L32" s="12">
        <v>-0.26</v>
      </c>
      <c r="M32" s="12">
        <v>-0.4</v>
      </c>
      <c r="N32" s="12">
        <v>-0.3</v>
      </c>
      <c r="O32" s="12">
        <v>-0.13500000000000001</v>
      </c>
      <c r="P32" s="12">
        <v>0.1</v>
      </c>
      <c r="Q32" s="12">
        <v>-0.13750000000000001</v>
      </c>
    </row>
    <row r="33" spans="2:17" x14ac:dyDescent="0.2">
      <c r="B33" s="13">
        <f t="shared" si="2"/>
        <v>37712</v>
      </c>
      <c r="C33" s="12">
        <v>3.5270000000000001</v>
      </c>
      <c r="D33" s="12">
        <v>2.5000000000000001E-3</v>
      </c>
      <c r="E33" s="12">
        <v>0.36</v>
      </c>
      <c r="F33" s="12">
        <v>3.5000000000000003E-2</v>
      </c>
      <c r="G33" s="12">
        <v>0.23</v>
      </c>
      <c r="H33" s="12">
        <v>-0.42</v>
      </c>
      <c r="I33" s="12">
        <v>-0.11</v>
      </c>
      <c r="J33" s="12">
        <v>-0.27</v>
      </c>
      <c r="K33" s="20">
        <v>-8.5000000000000006E-2</v>
      </c>
      <c r="L33" s="12">
        <v>-0.245</v>
      </c>
      <c r="M33" s="12">
        <v>-0.41499999999999998</v>
      </c>
      <c r="N33" s="12">
        <v>-0.505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37742</v>
      </c>
      <c r="C34" s="12">
        <v>3.5259999999999998</v>
      </c>
      <c r="D34" s="12">
        <v>2.5000000000000001E-3</v>
      </c>
      <c r="E34" s="12">
        <v>0.36</v>
      </c>
      <c r="F34" s="12">
        <v>3.5000000000000003E-2</v>
      </c>
      <c r="G34" s="12">
        <v>0.23</v>
      </c>
      <c r="H34" s="12">
        <v>-0.42</v>
      </c>
      <c r="I34" s="12">
        <v>-0.11</v>
      </c>
      <c r="J34" s="12">
        <v>-0.27</v>
      </c>
      <c r="K34" s="20">
        <v>-8.5000000000000006E-2</v>
      </c>
      <c r="L34" s="12">
        <v>-0.245</v>
      </c>
      <c r="M34" s="12">
        <v>-0.41499999999999998</v>
      </c>
      <c r="N34" s="12">
        <v>-0.505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37773</v>
      </c>
      <c r="C35" s="12">
        <v>3.5459999999999998</v>
      </c>
      <c r="D35" s="12">
        <v>2.5000000000000001E-3</v>
      </c>
      <c r="E35" s="12">
        <v>0.36</v>
      </c>
      <c r="F35" s="12">
        <v>3.5000000000000003E-2</v>
      </c>
      <c r="G35" s="12">
        <v>0.23</v>
      </c>
      <c r="H35" s="12">
        <v>-0.42</v>
      </c>
      <c r="I35" s="12">
        <v>-0.105</v>
      </c>
      <c r="J35" s="12">
        <v>-0.27</v>
      </c>
      <c r="K35" s="20">
        <v>-8.5000000000000006E-2</v>
      </c>
      <c r="L35" s="12">
        <v>-0.245</v>
      </c>
      <c r="M35" s="12">
        <v>-0.41499999999999998</v>
      </c>
      <c r="N35" s="12">
        <v>-0.505</v>
      </c>
      <c r="O35" s="12">
        <v>-0.14000000000000001</v>
      </c>
      <c r="P35" s="12">
        <v>0.16</v>
      </c>
      <c r="Q35" s="12">
        <v>-0.105</v>
      </c>
    </row>
    <row r="36" spans="2:17" x14ac:dyDescent="0.2">
      <c r="B36" s="13">
        <f t="shared" si="2"/>
        <v>37803</v>
      </c>
      <c r="C36" s="12">
        <v>3.5710000000000002</v>
      </c>
      <c r="D36" s="12">
        <v>2.5000000000000001E-3</v>
      </c>
      <c r="E36" s="12">
        <v>0.39</v>
      </c>
      <c r="F36" s="12">
        <v>3.5000000000000003E-2</v>
      </c>
      <c r="G36" s="12">
        <v>0.23</v>
      </c>
      <c r="H36" s="12">
        <v>-0.42</v>
      </c>
      <c r="I36" s="12">
        <v>-0.105</v>
      </c>
      <c r="J36" s="12">
        <v>-0.27</v>
      </c>
      <c r="K36" s="20">
        <v>-8.5000000000000006E-2</v>
      </c>
      <c r="L36" s="12">
        <v>-0.245</v>
      </c>
      <c r="M36" s="12">
        <v>-0.41499999999999998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37834</v>
      </c>
      <c r="C37" s="12">
        <v>3.6030000000000002</v>
      </c>
      <c r="D37" s="12">
        <v>2.5000000000000001E-3</v>
      </c>
      <c r="E37" s="12">
        <v>0.4</v>
      </c>
      <c r="F37" s="12">
        <v>3.5000000000000003E-2</v>
      </c>
      <c r="G37" s="12">
        <v>0.23</v>
      </c>
      <c r="H37" s="12">
        <v>-0.42</v>
      </c>
      <c r="I37" s="12">
        <v>-0.105</v>
      </c>
      <c r="J37" s="12">
        <v>-0.27</v>
      </c>
      <c r="K37" s="20">
        <v>-8.5000000000000006E-2</v>
      </c>
      <c r="L37" s="12">
        <v>-0.245</v>
      </c>
      <c r="M37" s="12">
        <v>-0.41499999999999998</v>
      </c>
      <c r="N37" s="12">
        <v>-0.505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37865</v>
      </c>
      <c r="C38" s="12">
        <v>3.6030000000000002</v>
      </c>
      <c r="D38" s="12">
        <v>2.5000000000000001E-3</v>
      </c>
      <c r="E38" s="12">
        <v>0.375</v>
      </c>
      <c r="F38" s="12">
        <v>3.5000000000000003E-2</v>
      </c>
      <c r="G38" s="12">
        <v>0.23</v>
      </c>
      <c r="H38" s="12">
        <v>-0.42</v>
      </c>
      <c r="I38" s="12">
        <v>-0.105</v>
      </c>
      <c r="J38" s="12">
        <v>-0.27</v>
      </c>
      <c r="K38" s="20">
        <v>-8.5000000000000006E-2</v>
      </c>
      <c r="L38" s="12">
        <v>-0.245</v>
      </c>
      <c r="M38" s="12">
        <v>-0.41499999999999998</v>
      </c>
      <c r="N38" s="12">
        <v>-0.505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37895</v>
      </c>
      <c r="C39" s="12">
        <v>3.6179999999999999</v>
      </c>
      <c r="D39" s="12">
        <v>2.5000000000000001E-3</v>
      </c>
      <c r="E39" s="12">
        <v>0.375</v>
      </c>
      <c r="F39" s="12">
        <v>3.5000000000000003E-2</v>
      </c>
      <c r="G39" s="12">
        <v>0.23</v>
      </c>
      <c r="H39" s="12">
        <v>-0.42</v>
      </c>
      <c r="I39" s="12">
        <v>-0.105</v>
      </c>
      <c r="J39" s="12">
        <v>-0.27</v>
      </c>
      <c r="K39" s="20">
        <v>-8.5000000000000006E-2</v>
      </c>
      <c r="L39" s="12">
        <v>-0.245</v>
      </c>
      <c r="M39" s="12">
        <v>-0.41499999999999998</v>
      </c>
      <c r="N39" s="12">
        <v>-0.505</v>
      </c>
      <c r="O39" s="12">
        <v>-0.14000000000000001</v>
      </c>
      <c r="P39" s="12">
        <v>0.17499999999999999</v>
      </c>
      <c r="Q39" s="12">
        <v>-0.105</v>
      </c>
    </row>
    <row r="40" spans="2:17" x14ac:dyDescent="0.2">
      <c r="B40" s="13">
        <f t="shared" si="2"/>
        <v>37926</v>
      </c>
      <c r="C40" s="12">
        <v>3.7810000000000001</v>
      </c>
      <c r="D40" s="12">
        <v>2.5000000000000001E-3</v>
      </c>
      <c r="E40" s="12">
        <v>0.47499999999999998</v>
      </c>
      <c r="F40" s="12">
        <v>0.22</v>
      </c>
      <c r="G40" s="12">
        <v>0.22</v>
      </c>
      <c r="H40" s="12">
        <v>-0.25</v>
      </c>
      <c r="I40" s="12">
        <v>-0.105</v>
      </c>
      <c r="J40" s="12">
        <v>-0.155</v>
      </c>
      <c r="K40" s="20">
        <v>-8.5000000000000006E-2</v>
      </c>
      <c r="L40" s="12">
        <v>0.18</v>
      </c>
      <c r="M40" s="12">
        <v>-0.39500000000000002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">
      <c r="B41" s="13">
        <f t="shared" si="2"/>
        <v>37956</v>
      </c>
      <c r="C41" s="12">
        <v>3.9279999999999999</v>
      </c>
      <c r="D41" s="12">
        <v>2.5000000000000001E-3</v>
      </c>
      <c r="E41" s="12">
        <v>0.53</v>
      </c>
      <c r="F41" s="12">
        <v>0.22</v>
      </c>
      <c r="G41" s="12">
        <v>0.22</v>
      </c>
      <c r="H41" s="12">
        <v>-0.25</v>
      </c>
      <c r="I41" s="12">
        <v>-0.105</v>
      </c>
      <c r="J41" s="12">
        <v>-0.155</v>
      </c>
      <c r="K41" s="20">
        <v>-8.5000000000000006E-2</v>
      </c>
      <c r="L41" s="12">
        <v>0.28000000000000003</v>
      </c>
      <c r="M41" s="12">
        <v>-0.39500000000000002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">
      <c r="B42" s="13">
        <f t="shared" si="2"/>
        <v>37987</v>
      </c>
      <c r="C42" s="12">
        <v>3.968</v>
      </c>
      <c r="D42" s="12">
        <v>2.5000000000000001E-3</v>
      </c>
      <c r="E42" s="12">
        <v>0.55000000000000004</v>
      </c>
      <c r="F42" s="12">
        <v>0.22</v>
      </c>
      <c r="G42" s="12">
        <v>0.22</v>
      </c>
      <c r="H42" s="12">
        <v>-0.25</v>
      </c>
      <c r="I42" s="12">
        <v>-0.105</v>
      </c>
      <c r="J42" s="12">
        <v>-0.155</v>
      </c>
      <c r="K42" s="20">
        <v>-8.5000000000000006E-2</v>
      </c>
      <c r="L42" s="12">
        <v>0.45</v>
      </c>
      <c r="M42" s="12">
        <v>-0.39500000000000002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">
      <c r="B43" s="13">
        <f t="shared" si="2"/>
        <v>38018</v>
      </c>
      <c r="C43" s="12">
        <v>3.8809999999999998</v>
      </c>
      <c r="D43" s="12">
        <v>2.5000000000000001E-3</v>
      </c>
      <c r="E43" s="12">
        <v>0.47</v>
      </c>
      <c r="F43" s="12">
        <v>0.22</v>
      </c>
      <c r="G43" s="12">
        <v>0.22</v>
      </c>
      <c r="H43" s="12">
        <v>-0.25</v>
      </c>
      <c r="I43" s="12">
        <v>-0.105</v>
      </c>
      <c r="J43" s="12">
        <v>-0.155</v>
      </c>
      <c r="K43" s="20">
        <v>-8.5000000000000006E-2</v>
      </c>
      <c r="L43" s="12">
        <v>0.19</v>
      </c>
      <c r="M43" s="12">
        <v>-0.39500000000000002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">
      <c r="B44" s="13">
        <f t="shared" si="2"/>
        <v>38047</v>
      </c>
      <c r="C44" s="12">
        <v>3.742</v>
      </c>
      <c r="D44" s="12">
        <v>2.5000000000000001E-3</v>
      </c>
      <c r="E44" s="12">
        <v>0.39</v>
      </c>
      <c r="F44" s="12">
        <v>0.22</v>
      </c>
      <c r="G44" s="12">
        <v>0.22</v>
      </c>
      <c r="H44" s="12">
        <v>-0.25</v>
      </c>
      <c r="I44" s="12">
        <v>-0.09</v>
      </c>
      <c r="J44" s="12">
        <v>-0.155</v>
      </c>
      <c r="K44" s="20">
        <v>-8.5000000000000006E-2</v>
      </c>
      <c r="L44" s="12">
        <v>0.15</v>
      </c>
      <c r="M44" s="12">
        <v>-0.39500000000000002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">
      <c r="B45" s="13">
        <f t="shared" si="2"/>
        <v>38078</v>
      </c>
      <c r="C45" s="12">
        <v>3.5880000000000001</v>
      </c>
      <c r="D45" s="12">
        <v>2.5000000000000001E-3</v>
      </c>
      <c r="E45" s="12">
        <v>0.46</v>
      </c>
      <c r="F45" s="12">
        <v>0.14499999999999999</v>
      </c>
      <c r="G45" s="12">
        <v>0.26</v>
      </c>
      <c r="H45" s="12">
        <v>-0.35499999999999998</v>
      </c>
      <c r="I45" s="12">
        <v>-0.09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38108</v>
      </c>
      <c r="C46" s="12">
        <v>3.593</v>
      </c>
      <c r="D46" s="12">
        <v>2.5000000000000001E-3</v>
      </c>
      <c r="E46" s="12">
        <v>0.46</v>
      </c>
      <c r="F46" s="12">
        <v>0.14499999999999999</v>
      </c>
      <c r="G46" s="12">
        <v>0.26</v>
      </c>
      <c r="H46" s="12">
        <v>-0.35499999999999998</v>
      </c>
      <c r="I46" s="12">
        <v>-0.09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38139</v>
      </c>
      <c r="C47" s="12">
        <v>3.6309999999999998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-0.09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38169</v>
      </c>
      <c r="C48" s="12">
        <v>3.6760000000000002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-0.09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38200</v>
      </c>
      <c r="C49" s="12">
        <v>3.714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-0.09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38231</v>
      </c>
      <c r="C50" s="12">
        <v>3.7080000000000002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-0.09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38261</v>
      </c>
      <c r="C51" s="12">
        <v>3.7080000000000002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-0.09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">
      <c r="B52" s="13">
        <f t="shared" si="3"/>
        <v>38292</v>
      </c>
      <c r="C52" s="12">
        <v>3.8559999999999999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-0.09</v>
      </c>
      <c r="J52" s="12">
        <v>-0.14499999999999999</v>
      </c>
      <c r="K52" s="20">
        <v>-8.5000000000000006E-2</v>
      </c>
      <c r="L52" s="12">
        <v>0.248</v>
      </c>
      <c r="M52" s="12">
        <v>-0.39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38322</v>
      </c>
      <c r="C53" s="12">
        <v>4.008</v>
      </c>
      <c r="D53" s="12">
        <v>2.5000000000000001E-3</v>
      </c>
      <c r="E53" s="12">
        <v>0.5</v>
      </c>
      <c r="F53" s="12">
        <v>0.19</v>
      </c>
      <c r="G53" s="12">
        <v>0.25</v>
      </c>
      <c r="H53" s="12">
        <v>-0.24</v>
      </c>
      <c r="I53" s="12">
        <v>-0.09</v>
      </c>
      <c r="J53" s="12">
        <v>-0.14499999999999999</v>
      </c>
      <c r="K53" s="20">
        <v>-8.5000000000000006E-2</v>
      </c>
      <c r="L53" s="12">
        <v>0.308</v>
      </c>
      <c r="M53" s="12">
        <v>-0.39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">
      <c r="B54" s="13">
        <f t="shared" si="3"/>
        <v>38353</v>
      </c>
      <c r="C54" s="12">
        <v>4.0629999999999997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-0.09</v>
      </c>
      <c r="J54" s="12">
        <v>-0.14499999999999999</v>
      </c>
      <c r="K54" s="20">
        <v>-7.4999999999999997E-2</v>
      </c>
      <c r="L54" s="12">
        <v>0.378</v>
      </c>
      <c r="M54" s="12">
        <v>-0.39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38384</v>
      </c>
      <c r="C55" s="12">
        <v>3.976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-0.09</v>
      </c>
      <c r="J55" s="12">
        <v>-0.14499999999999999</v>
      </c>
      <c r="K55" s="20">
        <v>-7.4999999999999997E-2</v>
      </c>
      <c r="L55" s="12">
        <v>0.248</v>
      </c>
      <c r="M55" s="12">
        <v>-0.39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38412</v>
      </c>
      <c r="C56" s="12">
        <v>3.8370000000000002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-0.08</v>
      </c>
      <c r="J56" s="12">
        <v>-0.14499999999999999</v>
      </c>
      <c r="K56" s="20">
        <v>-7.4999999999999997E-2</v>
      </c>
      <c r="L56" s="12">
        <v>6.8000000000000005E-2</v>
      </c>
      <c r="M56" s="12">
        <v>-0.39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">
      <c r="B57" s="13">
        <f t="shared" si="3"/>
        <v>38443</v>
      </c>
      <c r="C57" s="12">
        <v>3.6829999999999998</v>
      </c>
      <c r="D57" s="12">
        <v>2.5000000000000001E-3</v>
      </c>
      <c r="E57" s="12">
        <v>0.46</v>
      </c>
      <c r="F57" s="12">
        <v>0.14499999999999999</v>
      </c>
      <c r="G57" s="12">
        <v>0.26</v>
      </c>
      <c r="H57" s="12">
        <v>-0.33</v>
      </c>
      <c r="I57" s="12">
        <v>-0.08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38473</v>
      </c>
      <c r="C58" s="12">
        <v>3.6880000000000002</v>
      </c>
      <c r="D58" s="12">
        <v>2.5000000000000001E-3</v>
      </c>
      <c r="E58" s="12">
        <v>0.46</v>
      </c>
      <c r="F58" s="12">
        <v>0.14499999999999999</v>
      </c>
      <c r="G58" s="12">
        <v>0.26</v>
      </c>
      <c r="H58" s="12">
        <v>-0.33</v>
      </c>
      <c r="I58" s="12">
        <v>-0.08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38504</v>
      </c>
      <c r="C59" s="12">
        <v>3.726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-0.08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38534</v>
      </c>
      <c r="C60" s="12">
        <v>3.7709999999999999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-0.08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38565</v>
      </c>
      <c r="C61" s="12">
        <v>3.8090000000000002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-0.08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38596</v>
      </c>
      <c r="C62" s="12">
        <v>3.8029999999999999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-0.08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38626</v>
      </c>
      <c r="C63" s="12">
        <v>3.8029999999999999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-0.08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">
      <c r="B64" s="13">
        <f t="shared" si="3"/>
        <v>38657</v>
      </c>
      <c r="C64" s="12">
        <v>3.9510000000000001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-0.08</v>
      </c>
      <c r="J64" s="12">
        <v>-0.13</v>
      </c>
      <c r="K64" s="20">
        <v>-7.4999999999999997E-2</v>
      </c>
      <c r="L64" s="12">
        <v>0.248</v>
      </c>
      <c r="M64" s="12">
        <v>-0.39500000000000002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38687</v>
      </c>
      <c r="C65" s="12">
        <v>4.1029999999999998</v>
      </c>
      <c r="D65" s="12">
        <v>2.5000000000000001E-3</v>
      </c>
      <c r="E65" s="12">
        <v>0.5</v>
      </c>
      <c r="F65" s="12">
        <v>0.19</v>
      </c>
      <c r="G65" s="12">
        <v>0.25</v>
      </c>
      <c r="H65" s="12">
        <v>-0.22</v>
      </c>
      <c r="I65" s="12">
        <v>-0.08</v>
      </c>
      <c r="J65" s="12">
        <v>-0.13</v>
      </c>
      <c r="K65" s="20">
        <v>-7.4999999999999997E-2</v>
      </c>
      <c r="L65" s="12">
        <v>0.308</v>
      </c>
      <c r="M65" s="12">
        <v>-0.39500000000000002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">
      <c r="B66" s="13">
        <f t="shared" si="3"/>
        <v>38718</v>
      </c>
      <c r="C66" s="12">
        <v>4.1604999999999999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-0.08</v>
      </c>
      <c r="J66" s="12">
        <v>-0.13</v>
      </c>
      <c r="K66" s="20">
        <v>-6.5000000000000002E-2</v>
      </c>
      <c r="L66" s="12">
        <v>0.378</v>
      </c>
      <c r="M66" s="12">
        <v>-0.39500000000000002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38749</v>
      </c>
      <c r="C67" s="12">
        <v>4.0735000000000001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-0.08</v>
      </c>
      <c r="J67" s="12">
        <v>-0.13</v>
      </c>
      <c r="K67" s="20">
        <v>-6.5000000000000002E-2</v>
      </c>
      <c r="L67" s="12">
        <v>0.248</v>
      </c>
      <c r="M67" s="12">
        <v>-0.39500000000000002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38777</v>
      </c>
      <c r="C68" s="12">
        <v>3.9344999999999999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0">
        <v>-6.5000000000000002E-2</v>
      </c>
      <c r="L68" s="12">
        <v>6.8000000000000005E-2</v>
      </c>
      <c r="M68" s="12">
        <v>-0.39500000000000002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">
      <c r="B69" s="13">
        <f t="shared" si="3"/>
        <v>38808</v>
      </c>
      <c r="C69" s="12">
        <v>3.7805</v>
      </c>
      <c r="D69" s="12">
        <v>2.5000000000000001E-3</v>
      </c>
      <c r="E69" s="12">
        <v>0.46</v>
      </c>
      <c r="F69" s="12">
        <v>0.14499999999999999</v>
      </c>
      <c r="G69" s="12">
        <v>0.26</v>
      </c>
      <c r="H69" s="12">
        <v>-0.32</v>
      </c>
      <c r="I69" s="12">
        <v>-7.0000000000000007E-2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38838</v>
      </c>
      <c r="C70" s="12">
        <v>3.7854999999999999</v>
      </c>
      <c r="D70" s="12">
        <v>2.5000000000000001E-3</v>
      </c>
      <c r="E70" s="12">
        <v>0.46</v>
      </c>
      <c r="F70" s="12">
        <v>0.14499999999999999</v>
      </c>
      <c r="G70" s="12">
        <v>0.26</v>
      </c>
      <c r="H70" s="12">
        <v>-0.32</v>
      </c>
      <c r="I70" s="12">
        <v>-7.0000000000000007E-2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38869</v>
      </c>
      <c r="C71" s="12">
        <v>3.8235000000000001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38899</v>
      </c>
      <c r="C72" s="12">
        <v>3.8685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38930</v>
      </c>
      <c r="C73" s="12">
        <v>3.9064999999999999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38961</v>
      </c>
      <c r="C74" s="12">
        <v>3.9005000000000001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38991</v>
      </c>
      <c r="C75" s="12">
        <v>3.9005000000000001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">
      <c r="B76" s="13">
        <f t="shared" si="3"/>
        <v>39022</v>
      </c>
      <c r="C76" s="12">
        <v>4.0484999999999998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-7.0000000000000007E-2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39052</v>
      </c>
      <c r="C77" s="12">
        <v>4.2004999999999999</v>
      </c>
      <c r="D77" s="12">
        <v>2.5000000000000001E-3</v>
      </c>
      <c r="E77" s="12">
        <v>0.5</v>
      </c>
      <c r="F77" s="12">
        <v>0.19</v>
      </c>
      <c r="G77" s="12">
        <v>0.25</v>
      </c>
      <c r="H77" s="12">
        <v>-0.21</v>
      </c>
      <c r="I77" s="12">
        <v>-7.0000000000000007E-2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">
      <c r="B78" s="13">
        <f t="shared" si="3"/>
        <v>39083</v>
      </c>
      <c r="C78" s="12">
        <v>4.2605000000000004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39114</v>
      </c>
      <c r="C79" s="12">
        <v>4.1734999999999998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39142</v>
      </c>
      <c r="C80" s="12">
        <v>4.0345000000000004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39173</v>
      </c>
      <c r="C81" s="12">
        <v>3.8805000000000001</v>
      </c>
      <c r="D81" s="12">
        <v>2.5000000000000001E-3</v>
      </c>
      <c r="E81" s="12">
        <v>0.46</v>
      </c>
      <c r="F81" s="12">
        <v>0.14499999999999999</v>
      </c>
      <c r="G81" s="12">
        <v>0.26</v>
      </c>
      <c r="H81" s="12">
        <v>-0.32</v>
      </c>
      <c r="I81" s="12">
        <v>-7.0000000000000007E-2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39203</v>
      </c>
      <c r="C82" s="12">
        <v>3.8855</v>
      </c>
      <c r="D82" s="12">
        <v>2.5000000000000001E-3</v>
      </c>
      <c r="E82" s="12">
        <v>0.46</v>
      </c>
      <c r="F82" s="12">
        <v>0.14499999999999999</v>
      </c>
      <c r="G82" s="12">
        <v>0.26</v>
      </c>
      <c r="H82" s="12">
        <v>-0.32</v>
      </c>
      <c r="I82" s="12">
        <v>-7.0000000000000007E-2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39234</v>
      </c>
      <c r="C83" s="12">
        <v>3.9235000000000002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39264</v>
      </c>
      <c r="C84" s="12">
        <v>3.9685000000000001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39295</v>
      </c>
      <c r="C85" s="12">
        <v>4.0065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39326</v>
      </c>
      <c r="C86" s="12">
        <v>4.0004999999999997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39356</v>
      </c>
      <c r="C87" s="12">
        <v>4.0004999999999997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">
      <c r="B88" s="13">
        <f t="shared" si="4"/>
        <v>39387</v>
      </c>
      <c r="C88" s="12">
        <v>4.1485000000000003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-7.0000000000000007E-2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39417</v>
      </c>
      <c r="C89" s="12">
        <v>4.3005000000000004</v>
      </c>
      <c r="D89" s="12">
        <v>2.5000000000000001E-3</v>
      </c>
      <c r="E89" s="12">
        <v>0.5</v>
      </c>
      <c r="F89" s="12">
        <v>0.19</v>
      </c>
      <c r="G89" s="12">
        <v>0.25</v>
      </c>
      <c r="H89" s="12">
        <v>-0.21</v>
      </c>
      <c r="I89" s="12">
        <v>-7.0000000000000007E-2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39448</v>
      </c>
      <c r="C90" s="12">
        <v>4.3630000000000004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39479</v>
      </c>
      <c r="C91" s="12">
        <v>4.2759999999999998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39508</v>
      </c>
      <c r="C92" s="12">
        <v>4.1369999999999996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">
      <c r="B93" s="13">
        <f t="shared" si="4"/>
        <v>39539</v>
      </c>
      <c r="C93" s="12">
        <v>3.9830000000000001</v>
      </c>
      <c r="D93" s="12">
        <v>2.5000000000000001E-3</v>
      </c>
      <c r="E93" s="12">
        <v>0.46</v>
      </c>
      <c r="F93" s="12">
        <v>0.14499999999999999</v>
      </c>
      <c r="G93" s="12">
        <v>0.26</v>
      </c>
      <c r="H93" s="12">
        <v>-0.32</v>
      </c>
      <c r="I93" s="12">
        <v>-7.0000000000000007E-2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39569</v>
      </c>
      <c r="C94" s="12">
        <v>3.988</v>
      </c>
      <c r="D94" s="12">
        <v>2.5000000000000001E-3</v>
      </c>
      <c r="E94" s="12">
        <v>0.46</v>
      </c>
      <c r="F94" s="12">
        <v>0.14499999999999999</v>
      </c>
      <c r="G94" s="12">
        <v>0.26</v>
      </c>
      <c r="H94" s="12">
        <v>-0.32</v>
      </c>
      <c r="I94" s="12">
        <v>-7.0000000000000007E-2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39600</v>
      </c>
      <c r="C95" s="12">
        <v>4.0259999999999998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39630</v>
      </c>
      <c r="C96" s="12">
        <v>4.0709999999999997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39661</v>
      </c>
      <c r="C97" s="12">
        <v>4.109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39692</v>
      </c>
      <c r="C98" s="12">
        <v>4.1029999999999998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39722</v>
      </c>
      <c r="C99" s="12">
        <v>4.1029999999999998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">
      <c r="B100" s="13">
        <f t="shared" si="4"/>
        <v>39753</v>
      </c>
      <c r="C100" s="12">
        <v>4.2510000000000003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-7.0000000000000007E-2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39783</v>
      </c>
      <c r="C101" s="12">
        <v>4.4029999999999996</v>
      </c>
      <c r="D101" s="12">
        <v>2.5000000000000001E-3</v>
      </c>
      <c r="E101" s="12">
        <v>0.5</v>
      </c>
      <c r="F101" s="12">
        <v>0</v>
      </c>
      <c r="G101" s="12">
        <v>0.25</v>
      </c>
      <c r="H101" s="12">
        <v>-0.21</v>
      </c>
      <c r="I101" s="12">
        <v>-7.0000000000000007E-2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39814</v>
      </c>
      <c r="C102" s="12">
        <v>4.468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39845</v>
      </c>
      <c r="C103" s="12">
        <v>4.3810000000000002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39873</v>
      </c>
      <c r="C104" s="12">
        <v>4.242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39904</v>
      </c>
      <c r="C105" s="12">
        <v>4.0880000000000001</v>
      </c>
      <c r="D105" s="12">
        <v>2.5000000000000001E-3</v>
      </c>
      <c r="E105" s="12">
        <v>0.46</v>
      </c>
      <c r="F105" s="12">
        <v>0</v>
      </c>
      <c r="G105" s="12">
        <v>0.26</v>
      </c>
      <c r="H105" s="12">
        <v>-0.32</v>
      </c>
      <c r="I105" s="12">
        <v>-7.0000000000000007E-2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39934</v>
      </c>
      <c r="C106" s="12">
        <v>4.093</v>
      </c>
      <c r="D106" s="12">
        <v>2.5000000000000001E-3</v>
      </c>
      <c r="E106" s="12">
        <v>0.46</v>
      </c>
      <c r="F106" s="12">
        <v>0</v>
      </c>
      <c r="G106" s="12">
        <v>0.26</v>
      </c>
      <c r="H106" s="12">
        <v>-0.32</v>
      </c>
      <c r="I106" s="12">
        <v>-7.0000000000000007E-2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39965</v>
      </c>
      <c r="C107" s="12">
        <v>4.1310000000000002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4.1760000000000002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4.2140000000000004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4.2080000000000002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4.2080000000000002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">
      <c r="C112" s="12">
        <v>4.3559999999999999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-7.0000000000000007E-2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">
      <c r="C113" s="12">
        <v>4.508</v>
      </c>
      <c r="D113" s="12">
        <v>2.5000000000000001E-3</v>
      </c>
      <c r="E113" s="12">
        <v>0.5</v>
      </c>
      <c r="F113" s="12">
        <v>0</v>
      </c>
      <c r="G113" s="12">
        <v>0.25</v>
      </c>
      <c r="H113" s="12">
        <v>-0.21</v>
      </c>
      <c r="I113" s="12">
        <v>-7.0000000000000007E-2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">
      <c r="C114" s="12">
        <v>4.5754999999999999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">
      <c r="C115" s="12">
        <v>4.4885000000000002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">
      <c r="C116" s="12">
        <v>4.3494999999999999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">
      <c r="C117" s="12">
        <v>4.1955</v>
      </c>
      <c r="D117" s="12">
        <v>2.5000000000000001E-3</v>
      </c>
      <c r="E117" s="12">
        <v>0.46</v>
      </c>
      <c r="F117" s="12">
        <v>0</v>
      </c>
      <c r="G117" s="12">
        <v>0.26</v>
      </c>
      <c r="H117" s="12">
        <v>-0.32</v>
      </c>
      <c r="I117" s="12">
        <v>-7.0000000000000007E-2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4.2004999999999999</v>
      </c>
      <c r="D118" s="12">
        <v>2.5000000000000001E-3</v>
      </c>
      <c r="E118" s="12">
        <v>0.46</v>
      </c>
      <c r="F118" s="12">
        <v>0</v>
      </c>
      <c r="G118" s="12">
        <v>0.26</v>
      </c>
      <c r="H118" s="12">
        <v>-0.32</v>
      </c>
      <c r="I118" s="12">
        <v>-7.0000000000000007E-2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4.2385000000000002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4.2835000000000001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4.3215000000000003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4.3155000000000001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4.3155000000000001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">
      <c r="C124" s="12">
        <v>4.4634999999999998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-7.0000000000000007E-2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">
      <c r="C125" s="12">
        <v>4.6154999999999999</v>
      </c>
      <c r="D125" s="12">
        <v>2.5000000000000001E-3</v>
      </c>
      <c r="E125" s="12">
        <v>0.5</v>
      </c>
      <c r="F125" s="12">
        <v>0</v>
      </c>
      <c r="G125" s="12">
        <v>0.35</v>
      </c>
      <c r="H125" s="12">
        <v>-0.21</v>
      </c>
      <c r="I125" s="12">
        <v>-7.0000000000000007E-2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">
      <c r="C126" s="12">
        <v>4.6855000000000002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">
      <c r="C127" s="12">
        <v>4.5984999999999996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">
      <c r="C128" s="12">
        <v>4.4595000000000002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">
      <c r="C129" s="12">
        <v>4.3055000000000003</v>
      </c>
      <c r="D129" s="12">
        <v>2.5000000000000001E-3</v>
      </c>
      <c r="E129" s="12">
        <v>0.46</v>
      </c>
      <c r="F129" s="12">
        <v>0</v>
      </c>
      <c r="G129" s="12">
        <v>0.43</v>
      </c>
      <c r="H129" s="12">
        <v>-0.32</v>
      </c>
      <c r="I129" s="12">
        <v>-7.0000000000000007E-2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4.3105000000000002</v>
      </c>
      <c r="D130" s="12">
        <v>2.5000000000000001E-3</v>
      </c>
      <c r="E130" s="12">
        <v>0.46</v>
      </c>
      <c r="F130" s="12">
        <v>0</v>
      </c>
      <c r="G130" s="12">
        <v>0.43</v>
      </c>
      <c r="H130" s="12">
        <v>-0.32</v>
      </c>
      <c r="I130" s="12">
        <v>-7.0000000000000007E-2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4.3484999999999996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4.3935000000000004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4.4314999999999998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4.4255000000000004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4.4255000000000004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">
      <c r="C136" s="12">
        <v>4.5735000000000001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-7.0000000000000007E-2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">
      <c r="C137" s="12">
        <v>4.7255000000000003</v>
      </c>
      <c r="D137" s="12">
        <v>2.5000000000000001E-3</v>
      </c>
      <c r="E137" s="12">
        <v>0.5</v>
      </c>
      <c r="F137" s="12">
        <v>0</v>
      </c>
      <c r="G137" s="12">
        <v>0.35</v>
      </c>
      <c r="H137" s="12">
        <v>-0.21</v>
      </c>
      <c r="I137" s="12">
        <v>-7.0000000000000007E-2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">
      <c r="C138" s="12">
        <v>4.798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">
      <c r="C139" s="12">
        <v>4.7110000000000003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">
      <c r="C140" s="12">
        <v>4.5720000000000001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">
      <c r="C141" s="12">
        <v>4.4180000000000001</v>
      </c>
      <c r="D141" s="12">
        <v>2.5000000000000001E-3</v>
      </c>
      <c r="E141" s="12">
        <v>0.46</v>
      </c>
      <c r="F141" s="12">
        <v>0</v>
      </c>
      <c r="G141" s="12">
        <v>0.43</v>
      </c>
      <c r="H141" s="12">
        <v>-0.32</v>
      </c>
      <c r="I141" s="12">
        <v>-7.0000000000000007E-2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4.423</v>
      </c>
      <c r="D142" s="12">
        <v>2.5000000000000001E-3</v>
      </c>
      <c r="E142" s="12">
        <v>0.46</v>
      </c>
      <c r="F142" s="12">
        <v>0</v>
      </c>
      <c r="G142" s="12">
        <v>0.43</v>
      </c>
      <c r="H142" s="12">
        <v>-0.32</v>
      </c>
      <c r="I142" s="12">
        <v>-7.0000000000000007E-2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4.4610000000000003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4.5060000000000002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4.5439999999999996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4.5380000000000003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4.5380000000000003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">
      <c r="C148" s="12">
        <v>4.6859999999999999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-7.0000000000000007E-2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">
      <c r="C149" s="12">
        <v>4.8380000000000001</v>
      </c>
      <c r="D149" s="12">
        <v>2.5000000000000001E-3</v>
      </c>
      <c r="E149" s="12">
        <v>0.5</v>
      </c>
      <c r="F149" s="12">
        <v>0</v>
      </c>
      <c r="G149" s="12">
        <v>0.35</v>
      </c>
      <c r="H149" s="12">
        <v>-0.21</v>
      </c>
      <c r="I149" s="12">
        <v>-7.0000000000000007E-2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">
      <c r="C150" s="12">
        <v>4.9104999999999999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">
      <c r="C151" s="12">
        <v>4.8235000000000001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">
      <c r="C152" s="12">
        <v>4.6844999999999999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">
      <c r="C153" s="12">
        <v>4.5305</v>
      </c>
      <c r="D153" s="12">
        <v>2.5000000000000001E-3</v>
      </c>
      <c r="E153" s="12">
        <v>0.46</v>
      </c>
      <c r="F153" s="12">
        <v>0</v>
      </c>
      <c r="G153" s="12">
        <v>0.43</v>
      </c>
      <c r="H153" s="12">
        <v>-0.32</v>
      </c>
      <c r="I153" s="12">
        <v>-7.0000000000000007E-2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4.5354999999999999</v>
      </c>
      <c r="D154" s="12">
        <v>2.5000000000000001E-3</v>
      </c>
      <c r="E154" s="12">
        <v>0.46</v>
      </c>
      <c r="F154" s="12">
        <v>0</v>
      </c>
      <c r="G154" s="12">
        <v>0.43</v>
      </c>
      <c r="H154" s="12">
        <v>-0.32</v>
      </c>
      <c r="I154" s="12">
        <v>-7.0000000000000007E-2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4.5735000000000001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4.6185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4.6565000000000003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4.6505000000000001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4.6505000000000001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">
      <c r="C160" s="12">
        <v>4.7984999999999998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-7.0000000000000007E-2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">
      <c r="C161" s="12">
        <v>4.9504999999999999</v>
      </c>
      <c r="D161" s="12">
        <v>2.5000000000000001E-3</v>
      </c>
      <c r="E161" s="12">
        <v>0.5</v>
      </c>
      <c r="F161" s="12">
        <v>0</v>
      </c>
      <c r="G161" s="12">
        <v>0.35</v>
      </c>
      <c r="H161" s="12">
        <v>-0.21</v>
      </c>
      <c r="I161" s="12">
        <v>-7.0000000000000007E-2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">
      <c r="C162" s="12">
        <v>5.0229999999999997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">
      <c r="C163" s="12">
        <v>4.9359999999999999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">
      <c r="C164" s="12">
        <v>4.7969999999999997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">
      <c r="C165" s="12">
        <v>4.6429999999999998</v>
      </c>
      <c r="D165" s="12">
        <v>2.5000000000000001E-3</v>
      </c>
      <c r="E165" s="12">
        <v>0.46</v>
      </c>
      <c r="F165" s="12">
        <v>0</v>
      </c>
      <c r="G165" s="12">
        <v>0.43</v>
      </c>
      <c r="H165" s="12">
        <v>-0.32</v>
      </c>
      <c r="I165" s="12">
        <v>-7.0000000000000007E-2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4.6479999999999997</v>
      </c>
      <c r="D166" s="12">
        <v>2.5000000000000001E-3</v>
      </c>
      <c r="E166" s="12">
        <v>0.46</v>
      </c>
      <c r="F166" s="12">
        <v>0</v>
      </c>
      <c r="G166" s="12">
        <v>0.43</v>
      </c>
      <c r="H166" s="12">
        <v>-0.32</v>
      </c>
      <c r="I166" s="12">
        <v>-7.0000000000000007E-2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4.6859999999999999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4.7309999999999999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4.7690000000000001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4.7629999999999999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4.7629999999999999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">
      <c r="C172" s="12">
        <v>4.9109999999999996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-7.0000000000000007E-2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">
      <c r="C173" s="12">
        <v>5.0629999999999997</v>
      </c>
      <c r="D173" s="12">
        <v>2.5000000000000001E-3</v>
      </c>
      <c r="E173" s="12">
        <v>0.5</v>
      </c>
      <c r="F173" s="12">
        <v>0</v>
      </c>
      <c r="G173" s="12">
        <v>0.35</v>
      </c>
      <c r="H173" s="12">
        <v>-0.21</v>
      </c>
      <c r="I173" s="12">
        <v>-7.0000000000000007E-2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">
      <c r="C174" s="12">
        <v>5.1355000000000004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">
      <c r="C175" s="12">
        <v>5.0484999999999998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">
      <c r="C176" s="12">
        <v>4.9095000000000004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">
      <c r="C177" s="12">
        <v>4.7554999999999996</v>
      </c>
      <c r="D177" s="12">
        <v>2.5000000000000001E-3</v>
      </c>
      <c r="E177" s="12">
        <v>0.46</v>
      </c>
      <c r="F177" s="12">
        <v>0</v>
      </c>
      <c r="G177" s="12">
        <v>0.43</v>
      </c>
      <c r="H177" s="12">
        <v>-0.32</v>
      </c>
      <c r="I177" s="12">
        <v>-7.0000000000000007E-2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4.7605000000000004</v>
      </c>
      <c r="D178" s="12">
        <v>2.5000000000000001E-3</v>
      </c>
      <c r="E178" s="12">
        <v>0.46</v>
      </c>
      <c r="F178" s="12">
        <v>0</v>
      </c>
      <c r="G178" s="12">
        <v>0.43</v>
      </c>
      <c r="H178" s="12">
        <v>-0.32</v>
      </c>
      <c r="I178" s="12">
        <v>-7.0000000000000007E-2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4.7984999999999998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4.8434999999999997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4.8815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4.8754999999999997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4.8754999999999997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">
      <c r="C184" s="12">
        <v>5.0235000000000003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-7.0000000000000007E-2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">
      <c r="C185" s="12">
        <v>5.1755000000000004</v>
      </c>
      <c r="D185" s="12">
        <v>2.5000000000000001E-3</v>
      </c>
      <c r="E185" s="12">
        <v>0.5</v>
      </c>
      <c r="F185" s="12">
        <v>0</v>
      </c>
      <c r="G185" s="12">
        <v>0.35</v>
      </c>
      <c r="H185" s="12">
        <v>-0.21</v>
      </c>
      <c r="I185" s="12">
        <v>-7.0000000000000007E-2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">
      <c r="C186" s="12">
        <v>5.2480000000000002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">
      <c r="C187" s="12">
        <v>5.1609999999999996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">
      <c r="C188" s="12">
        <v>5.0220000000000002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">
      <c r="C189" s="12">
        <v>4.8680000000000003</v>
      </c>
      <c r="D189" s="12">
        <v>2.5000000000000001E-3</v>
      </c>
      <c r="E189" s="12">
        <v>0.46</v>
      </c>
      <c r="F189" s="12">
        <v>0</v>
      </c>
      <c r="G189" s="12">
        <v>0.43</v>
      </c>
      <c r="H189" s="12">
        <v>-0.32</v>
      </c>
      <c r="I189" s="12">
        <v>-7.0000000000000007E-2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">
      <c r="C190" s="12">
        <v>4.8730000000000002</v>
      </c>
      <c r="D190" s="12">
        <v>2.5000000000000001E-3</v>
      </c>
      <c r="E190" s="12">
        <v>0.46</v>
      </c>
      <c r="F190" s="12">
        <v>0</v>
      </c>
      <c r="G190" s="12">
        <v>0.43</v>
      </c>
      <c r="H190" s="12">
        <v>-0.32</v>
      </c>
      <c r="I190" s="12">
        <v>-7.0000000000000007E-2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4.9109999999999996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4.9560000000000004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4.9939999999999998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4.9880000000000004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4.9880000000000004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">
      <c r="C196" s="12">
        <v>5.1360000000000001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-7.0000000000000007E-2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5.2880000000000003</v>
      </c>
      <c r="D197" s="12">
        <v>2.5000000000000001E-3</v>
      </c>
      <c r="E197" s="12">
        <v>0.5</v>
      </c>
      <c r="F197" s="12">
        <v>0</v>
      </c>
      <c r="G197" s="12">
        <v>0.35</v>
      </c>
      <c r="H197" s="12">
        <v>-0.21</v>
      </c>
      <c r="I197" s="12">
        <v>-7.0000000000000007E-2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5.3605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5.2735000000000003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5.1345000000000001</v>
      </c>
      <c r="D200" s="12">
        <v>0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4.9805000000000001</v>
      </c>
      <c r="D201" s="12">
        <v>0</v>
      </c>
      <c r="E201" s="12">
        <v>0.46</v>
      </c>
      <c r="F201" s="12">
        <v>0</v>
      </c>
      <c r="G201" s="12">
        <v>0.43</v>
      </c>
      <c r="H201" s="12">
        <v>-0.32</v>
      </c>
      <c r="I201" s="12">
        <v>-7.0000000000000007E-2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4.9855</v>
      </c>
      <c r="D202" s="12">
        <v>0</v>
      </c>
      <c r="E202" s="12">
        <v>0.46</v>
      </c>
      <c r="F202" s="12">
        <v>0</v>
      </c>
      <c r="G202" s="12">
        <v>0.43</v>
      </c>
      <c r="H202" s="12">
        <v>-0.32</v>
      </c>
      <c r="I202" s="12">
        <v>-7.0000000000000007E-2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5.0235000000000003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5.0685000000000002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5.1064999999999996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5.1005000000000003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5.1005000000000003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">
      <c r="C208" s="12">
        <v>5.2484999999999999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-7.0000000000000007E-2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5.4005000000000001</v>
      </c>
      <c r="D209" s="12">
        <v>0</v>
      </c>
      <c r="E209" s="12">
        <v>0.5</v>
      </c>
      <c r="F209" s="12">
        <v>0</v>
      </c>
      <c r="G209" s="12">
        <v>0.35</v>
      </c>
      <c r="H209" s="12">
        <v>-0.21</v>
      </c>
      <c r="I209" s="12">
        <v>-7.0000000000000007E-2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5.4729999999999999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5.3860000000000001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5.2469999999999999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5.093</v>
      </c>
      <c r="D213" s="12">
        <v>0</v>
      </c>
      <c r="E213" s="12">
        <v>0.46</v>
      </c>
      <c r="F213" s="12">
        <v>0</v>
      </c>
      <c r="G213" s="12">
        <v>0.43</v>
      </c>
      <c r="H213" s="12">
        <v>-0.32</v>
      </c>
      <c r="I213" s="12">
        <v>-7.0000000000000007E-2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5.0979999999999999</v>
      </c>
      <c r="D214" s="12">
        <v>0</v>
      </c>
      <c r="E214" s="12">
        <v>0.46</v>
      </c>
      <c r="F214" s="12">
        <v>0</v>
      </c>
      <c r="G214" s="12">
        <v>0.43</v>
      </c>
      <c r="H214" s="12">
        <v>-0.32</v>
      </c>
      <c r="I214" s="12">
        <v>-7.0000000000000007E-2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5.1360000000000001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5.181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5.2190000000000003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5.2130000000000001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5.2130000000000001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">
      <c r="C220" s="12">
        <v>5.3609999999999998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-7.0000000000000007E-2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5.5129999999999999</v>
      </c>
      <c r="D221" s="12">
        <v>0</v>
      </c>
      <c r="E221" s="12">
        <v>0.5</v>
      </c>
      <c r="F221" s="12">
        <v>0</v>
      </c>
      <c r="G221" s="12">
        <v>0.35</v>
      </c>
      <c r="H221" s="12">
        <v>-0.21</v>
      </c>
      <c r="I221" s="12">
        <v>-7.0000000000000007E-2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5.5854999999999997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5.4984999999999999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5.3594999999999997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5.2054999999999998</v>
      </c>
      <c r="D225" s="12">
        <v>0</v>
      </c>
      <c r="E225" s="12">
        <v>0.46</v>
      </c>
      <c r="F225" s="12">
        <v>0</v>
      </c>
      <c r="G225" s="12">
        <v>0.43</v>
      </c>
      <c r="H225" s="12">
        <v>-0.32</v>
      </c>
      <c r="I225" s="12">
        <v>-7.0000000000000007E-2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5.2104999999999997</v>
      </c>
      <c r="D226" s="12">
        <v>0</v>
      </c>
      <c r="E226" s="12">
        <v>0.46</v>
      </c>
      <c r="F226" s="12">
        <v>0</v>
      </c>
      <c r="G226" s="12">
        <v>0.43</v>
      </c>
      <c r="H226" s="12">
        <v>-0.32</v>
      </c>
      <c r="I226" s="12">
        <v>-7.0000000000000007E-2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5.2484999999999999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5.2934999999999999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5.3315000000000001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5.3254999999999999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5.3254999999999999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">
      <c r="C232" s="12">
        <v>5.4734999999999996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-7.0000000000000007E-2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5.6254999999999997</v>
      </c>
      <c r="D233" s="12">
        <v>0</v>
      </c>
      <c r="E233" s="12">
        <v>0.5</v>
      </c>
      <c r="F233" s="12">
        <v>0</v>
      </c>
      <c r="G233" s="12">
        <v>0.35</v>
      </c>
      <c r="H233" s="12">
        <v>-0.21</v>
      </c>
      <c r="I233" s="12">
        <v>-7.0000000000000007E-2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5.6980000000000004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5.6109999999999998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5.4720000000000004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5.3179999999999996</v>
      </c>
      <c r="D237" s="12">
        <v>0</v>
      </c>
      <c r="E237" s="12">
        <v>0.46</v>
      </c>
      <c r="F237" s="12">
        <v>0</v>
      </c>
      <c r="G237" s="12">
        <v>0.43</v>
      </c>
      <c r="H237" s="12">
        <v>-0.32</v>
      </c>
      <c r="I237" s="12">
        <v>-7.0000000000000007E-2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5.3230000000000004</v>
      </c>
      <c r="D238" s="12">
        <v>0</v>
      </c>
      <c r="E238" s="12">
        <v>0.46</v>
      </c>
      <c r="F238" s="12">
        <v>0</v>
      </c>
      <c r="G238" s="12">
        <v>0.43</v>
      </c>
      <c r="H238" s="12">
        <v>-0.32</v>
      </c>
      <c r="I238" s="12">
        <v>-7.0000000000000007E-2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5.3609999999999998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5.4059999999999997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5.444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5.4379999999999997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5.4379999999999997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">
      <c r="C244" s="12">
        <v>5.5860000000000003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-7.0000000000000007E-2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5.7380000000000004</v>
      </c>
      <c r="D245" s="12">
        <v>0</v>
      </c>
      <c r="E245" s="12">
        <v>0.5</v>
      </c>
      <c r="F245" s="12">
        <v>0</v>
      </c>
      <c r="G245" s="12">
        <v>0.35</v>
      </c>
      <c r="H245" s="12">
        <v>0</v>
      </c>
      <c r="I245" s="12">
        <v>-7.0000000000000007E-2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5.8105000000000002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5.7234999999999996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5.5845000000000002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5.4305000000000003</v>
      </c>
      <c r="D249" s="12">
        <v>0</v>
      </c>
      <c r="E249" s="12">
        <v>0.46</v>
      </c>
      <c r="F249" s="12">
        <v>0</v>
      </c>
      <c r="G249" s="12">
        <v>0.43</v>
      </c>
      <c r="H249" s="12">
        <v>0</v>
      </c>
      <c r="I249" s="12">
        <v>-7.0000000000000007E-2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5.4355000000000002</v>
      </c>
      <c r="D250" s="12">
        <v>0</v>
      </c>
      <c r="E250" s="12">
        <v>0.46</v>
      </c>
      <c r="F250" s="12">
        <v>0</v>
      </c>
      <c r="G250" s="12">
        <v>0.43</v>
      </c>
      <c r="H250" s="12">
        <v>0</v>
      </c>
      <c r="I250" s="12">
        <v>-7.0000000000000007E-2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5.4734999999999996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5.5185000000000004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5.5564999999999998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5.5505000000000004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5.5505000000000004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">
      <c r="C256" s="12">
        <v>5.6985000000000001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-7.0000000000000007E-2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5.8505000000000003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-7.0000000000000007E-2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5.923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5.8360000000000003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5.6970000000000001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5.5430000000000001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5.548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5.5860000000000003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5.6310000000000002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5.6689999999999996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5.6630000000000003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5.6630000000000003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5.8109999999999999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5.9630000000000001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6" sqref="B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37188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37188</v>
      </c>
      <c r="D11" s="15">
        <f t="shared" ref="D11:P11" si="0">EffDt</f>
        <v>37188</v>
      </c>
      <c r="E11" s="15">
        <f t="shared" si="0"/>
        <v>37188</v>
      </c>
      <c r="F11" s="15">
        <f t="shared" si="0"/>
        <v>37188</v>
      </c>
      <c r="G11" s="15">
        <f t="shared" si="0"/>
        <v>37188</v>
      </c>
      <c r="H11" s="15">
        <f t="shared" si="0"/>
        <v>37188</v>
      </c>
      <c r="I11" s="15">
        <f t="shared" si="0"/>
        <v>37188</v>
      </c>
      <c r="J11" s="21">
        <f t="shared" si="0"/>
        <v>37188</v>
      </c>
      <c r="K11" s="15">
        <f t="shared" si="0"/>
        <v>37188</v>
      </c>
      <c r="L11" s="15">
        <f t="shared" si="0"/>
        <v>37188</v>
      </c>
      <c r="M11" s="15">
        <f t="shared" si="0"/>
        <v>37188</v>
      </c>
      <c r="N11" s="15">
        <f t="shared" si="0"/>
        <v>37188</v>
      </c>
      <c r="O11" s="15">
        <f t="shared" si="0"/>
        <v>37188</v>
      </c>
      <c r="P11" s="15">
        <f t="shared" si="0"/>
        <v>37188</v>
      </c>
      <c r="Q11" s="15">
        <f t="shared" ref="Q11:AD11" si="1">EffDt</f>
        <v>37188</v>
      </c>
      <c r="R11" s="15">
        <f t="shared" si="1"/>
        <v>37188</v>
      </c>
      <c r="S11" s="15">
        <f t="shared" si="1"/>
        <v>37188</v>
      </c>
      <c r="T11" s="15">
        <f t="shared" si="1"/>
        <v>37188</v>
      </c>
      <c r="U11" s="15">
        <f t="shared" si="1"/>
        <v>37188</v>
      </c>
      <c r="V11" s="15">
        <f t="shared" si="1"/>
        <v>37188</v>
      </c>
      <c r="W11" s="15">
        <f t="shared" si="1"/>
        <v>37188</v>
      </c>
      <c r="X11" s="21">
        <f t="shared" si="1"/>
        <v>37188</v>
      </c>
      <c r="Y11" s="15">
        <f t="shared" si="1"/>
        <v>37188</v>
      </c>
      <c r="Z11" s="15">
        <f t="shared" si="1"/>
        <v>37188</v>
      </c>
      <c r="AA11" s="15">
        <f t="shared" si="1"/>
        <v>37188</v>
      </c>
      <c r="AB11" s="15">
        <f t="shared" si="1"/>
        <v>37188</v>
      </c>
      <c r="AC11" s="15">
        <f t="shared" si="1"/>
        <v>37188</v>
      </c>
      <c r="AD11" s="15">
        <f t="shared" si="1"/>
        <v>37188</v>
      </c>
    </row>
    <row r="12" spans="1:30" x14ac:dyDescent="0.2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142</v>
      </c>
      <c r="N13" s="13" t="s">
        <v>0</v>
      </c>
      <c r="O13" s="13" t="s">
        <v>105</v>
      </c>
      <c r="P13" s="13" t="s">
        <v>107</v>
      </c>
      <c r="Q13" s="13" t="s">
        <v>186</v>
      </c>
      <c r="R13" s="13" t="s">
        <v>187</v>
      </c>
      <c r="S13" s="13" t="s">
        <v>199</v>
      </c>
      <c r="T13" s="13" t="s">
        <v>188</v>
      </c>
      <c r="U13" s="13" t="s">
        <v>189</v>
      </c>
      <c r="V13" s="13" t="s">
        <v>190</v>
      </c>
      <c r="W13" s="13" t="s">
        <v>191</v>
      </c>
      <c r="X13" s="13" t="s">
        <v>192</v>
      </c>
      <c r="Y13" s="13" t="s">
        <v>193</v>
      </c>
      <c r="Z13" s="13" t="s">
        <v>194</v>
      </c>
      <c r="AA13" s="13" t="s">
        <v>195</v>
      </c>
      <c r="AB13" s="13" t="s">
        <v>196</v>
      </c>
      <c r="AC13" s="13" t="s">
        <v>197</v>
      </c>
      <c r="AD13" s="13" t="s">
        <v>198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184</v>
      </c>
      <c r="D15" s="12" t="s">
        <v>184</v>
      </c>
      <c r="E15" s="12" t="s">
        <v>184</v>
      </c>
      <c r="F15" s="12" t="s">
        <v>184</v>
      </c>
      <c r="G15" s="12" t="s">
        <v>184</v>
      </c>
      <c r="H15" s="12" t="s">
        <v>184</v>
      </c>
      <c r="I15" s="12" t="s">
        <v>184</v>
      </c>
      <c r="J15" s="12" t="s">
        <v>184</v>
      </c>
      <c r="K15" s="12" t="s">
        <v>184</v>
      </c>
      <c r="L15" s="12" t="s">
        <v>184</v>
      </c>
      <c r="M15" s="12" t="s">
        <v>184</v>
      </c>
      <c r="N15" s="12" t="s">
        <v>184</v>
      </c>
      <c r="O15" s="12" t="s">
        <v>184</v>
      </c>
      <c r="P15" s="12" t="s">
        <v>184</v>
      </c>
      <c r="Q15" s="12" t="s">
        <v>185</v>
      </c>
      <c r="R15" s="12" t="s">
        <v>185</v>
      </c>
      <c r="S15" s="12" t="s">
        <v>185</v>
      </c>
      <c r="T15" s="12" t="s">
        <v>185</v>
      </c>
      <c r="U15" s="12" t="s">
        <v>185</v>
      </c>
      <c r="V15" s="12" t="s">
        <v>185</v>
      </c>
      <c r="W15" s="12" t="s">
        <v>185</v>
      </c>
      <c r="X15" s="12" t="s">
        <v>185</v>
      </c>
      <c r="Y15" s="12" t="s">
        <v>185</v>
      </c>
      <c r="Z15" s="12" t="s">
        <v>185</v>
      </c>
      <c r="AA15" s="12" t="s">
        <v>185</v>
      </c>
      <c r="AB15" s="12" t="s">
        <v>185</v>
      </c>
      <c r="AC15" s="12" t="s">
        <v>185</v>
      </c>
      <c r="AD15" s="12" t="s">
        <v>185</v>
      </c>
    </row>
    <row r="16" spans="1:30" x14ac:dyDescent="0.2">
      <c r="A16" s="12">
        <v>1</v>
      </c>
      <c r="B16" s="13">
        <v>37196</v>
      </c>
      <c r="C16" s="12">
        <v>-0.01</v>
      </c>
      <c r="D16" s="12">
        <v>0.02</v>
      </c>
      <c r="E16" s="12">
        <v>0.02</v>
      </c>
      <c r="F16" s="12">
        <v>0</v>
      </c>
      <c r="G16" s="12">
        <v>1.4999999999999999E-2</v>
      </c>
      <c r="I16" s="12">
        <v>-0.02</v>
      </c>
      <c r="J16" s="12">
        <v>-4.2500000000000003E-2</v>
      </c>
      <c r="K16" s="20">
        <v>2.5000000000000001E-2</v>
      </c>
      <c r="L16" s="12">
        <v>-6.7063392398895002E-3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-0.01</v>
      </c>
      <c r="R16" s="20">
        <v>0</v>
      </c>
      <c r="S16" s="20">
        <v>0.03</v>
      </c>
      <c r="T16" s="20">
        <v>-0.02</v>
      </c>
      <c r="U16" s="20">
        <v>0.01</v>
      </c>
      <c r="V16" s="20">
        <v>0</v>
      </c>
      <c r="W16" s="20">
        <v>-0.01</v>
      </c>
      <c r="X16" s="20">
        <v>-4.2500000000000003E-2</v>
      </c>
      <c r="Y16" s="20">
        <v>0</v>
      </c>
      <c r="AA16" s="20">
        <v>0.01</v>
      </c>
      <c r="AB16" s="20">
        <v>-5.0000000000000001E-3</v>
      </c>
      <c r="AC16" s="20">
        <v>0</v>
      </c>
      <c r="AD16" s="12">
        <v>-3.2500000000000001E-2</v>
      </c>
    </row>
    <row r="17" spans="1:30" x14ac:dyDescent="0.2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0.02</v>
      </c>
      <c r="E17" s="12">
        <v>0.02</v>
      </c>
      <c r="F17" s="12">
        <v>0</v>
      </c>
      <c r="G17" s="12">
        <v>1.4999999999999999E-2</v>
      </c>
      <c r="I17" s="12">
        <v>-0.02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37257</v>
      </c>
      <c r="C18" s="12">
        <v>-5.0000000000000001E-3</v>
      </c>
      <c r="D18" s="12">
        <v>0.02</v>
      </c>
      <c r="E18" s="12">
        <v>0.02</v>
      </c>
      <c r="F18" s="12">
        <v>0</v>
      </c>
      <c r="G18" s="12">
        <v>1.4999999999999999E-2</v>
      </c>
      <c r="I18" s="12">
        <v>-0.02</v>
      </c>
      <c r="J18" s="12">
        <v>-0.02</v>
      </c>
      <c r="K18" s="20">
        <v>0.04</v>
      </c>
      <c r="L18" s="12">
        <v>-1.3405606498029E-3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37288</v>
      </c>
      <c r="C19" s="12">
        <v>-5.0000000000000001E-3</v>
      </c>
      <c r="D19" s="12">
        <v>0.02</v>
      </c>
      <c r="E19" s="12">
        <v>0.02</v>
      </c>
      <c r="F19" s="12">
        <v>0</v>
      </c>
      <c r="G19" s="12">
        <v>1.4999999999999999E-2</v>
      </c>
      <c r="I19" s="12">
        <v>-0.02</v>
      </c>
      <c r="J19" s="12">
        <v>-0.02</v>
      </c>
      <c r="K19" s="20">
        <v>0.03</v>
      </c>
      <c r="L19" s="12">
        <v>-1.3403961461027E-3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37316</v>
      </c>
      <c r="C20" s="12">
        <v>-5.0000000000000001E-3</v>
      </c>
      <c r="D20" s="12">
        <v>0.02</v>
      </c>
      <c r="E20" s="12">
        <v>0.02</v>
      </c>
      <c r="F20" s="12">
        <v>0</v>
      </c>
      <c r="G20" s="12">
        <v>1.4999999999999999E-2</v>
      </c>
      <c r="I20" s="12">
        <v>-0.02</v>
      </c>
      <c r="J20" s="12">
        <v>-0.02</v>
      </c>
      <c r="K20" s="20">
        <v>1.4999999999999999E-2</v>
      </c>
      <c r="L20" s="12">
        <v>-1.3403089570047E-3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-5.0000000000000001E-3</v>
      </c>
      <c r="J21" s="12">
        <v>0</v>
      </c>
      <c r="K21" s="20">
        <v>0.02</v>
      </c>
      <c r="L21" s="12">
        <v>-1.3402298343712E-3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-5.0000000000000001E-3</v>
      </c>
      <c r="J22" s="12">
        <v>0</v>
      </c>
      <c r="K22" s="20">
        <v>0.02</v>
      </c>
      <c r="L22" s="12">
        <v>-1.3401376923155E-3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-5.0000000000000001E-3</v>
      </c>
      <c r="J23" s="12">
        <v>0</v>
      </c>
      <c r="K23" s="20">
        <v>0.02</v>
      </c>
      <c r="L23" s="12">
        <v>-1.3400805001743E-3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-5.0000000000000001E-3</v>
      </c>
      <c r="J24" s="12">
        <v>0</v>
      </c>
      <c r="K24" s="20">
        <v>0.02</v>
      </c>
      <c r="L24" s="12">
        <v>-1.3400315125671001E-3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-5.0000000000000001E-3</v>
      </c>
      <c r="J25" s="12">
        <v>0</v>
      </c>
      <c r="K25" s="20">
        <v>0.02</v>
      </c>
      <c r="L25" s="12">
        <v>-1.3400089645729E-3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-5.0000000000000001E-3</v>
      </c>
      <c r="J26" s="12">
        <v>0</v>
      </c>
      <c r="K26" s="20">
        <v>0.02</v>
      </c>
      <c r="L26" s="12">
        <v>-1.3400167156636001E-3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-5.0000000000000001E-3</v>
      </c>
      <c r="J27" s="12">
        <v>0</v>
      </c>
      <c r="K27" s="20">
        <v>0.02</v>
      </c>
      <c r="L27" s="12">
        <v>-1.3400132142374001E-3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-1.3400205247243999E-3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-1.3400474757838999E-3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5.3601411172292E-3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5.3600086978706999E-3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5.3599159257389003E-3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1.6749553903929999E-3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1.6749315536584001E-3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1.6749152186018E-3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1.6749141538987E-3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1.6749321529621001E-3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1.6749602231045E-3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1.6749689009147E-3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5.3601343693566996E-3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5.3612631356211998E-3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5.3624791688371004E-3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5.3637355481578998E-3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5.3650028271558002E-3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1.6768827181140001E-3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1.6770693157405999E-3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1.6772743186297999E-3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1.6774029966414E-3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1.6774507034348E-3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1.6774998710329999E-3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1.6774566386749E-3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5.3678943276869997E-3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5.3695612196317001E-3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5.3711728863653999E-3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5.3726954071324001E-3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5.3741313826774001E-3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1.6797684857353E-3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1.6799754457932001E-3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1.6801957792436999E-3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1.6803305559654001E-3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1.6803889613765E-3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1.6804461903074E-3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1.6804434607084E-3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5.3769904025209002E-3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5.3765480702131999E-3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5.3756117231944997E-3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5.3737925042010998E-3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5.3720811824161004E-3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1.6781597364742E-3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1.6775404386164001E-3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1.67687622798E-3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1.6762099947612E-3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1.6754973640185E-3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1.6747601892808999E-3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1.67402346648E-3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5.3551324488698001E-3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5.3551233326938003E-3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5.3551191884149999E-3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5.3551204049176E-3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5.3551261101719002E-3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1.6734804766837001E-3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1.6734855226647001E-3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1.6734923833361E-3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1.6735006156631E-3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1.6735107680427999E-3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1.6735225926160001E-3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1.6735356275011E-3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5.3553623720986997E-3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5.3554142671538001E-3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5.3554731515601996E-3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5.3555373804209001E-3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5.3556023027207002E-3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1.6736490225192E-3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1.6736731628277E-3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1.6736997495044E-3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1.6737270669255999E-3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1.6737569358873999E-3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1.6737884723441001E-3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1.6738205788287999E-3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5.3558458106185997E-3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5.3529708861572E-3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5.3499350621552004E-3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5.3468332303194003E-3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5.3439749498361E-3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1.6689837047201999E-3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1.6679882437376E-3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1.666939466861E-3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1.6659050780445E-3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1.6648161614988E-3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1.6637069130915E-3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1.6626141316766999E-3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5.3166880343569999E-3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5.3130679404706001E-3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5.3092637503907997E-3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5.3053952491328004E-3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5.3018459743031003E-3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1.6555798485581E-3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1.6543540599426999E-3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1.6530678322187E-3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1.6518041966466E-3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1.6504789625319E-3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1.6491339849659E-3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1.6478136466777E-3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5.2685759321249997E-3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5.2642313670437004E-3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5.2596805123919996E-3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5.2550673602377003E-3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5.2508472500124E-3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1.6394112639614E-3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1.6379620807971001E-3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1.6364456620793001E-3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1.6349598975441001E-3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1.6334057956338E-3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1.6318326344644E-3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1.6302921321776E-3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5.2127220580545997E-3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5.2106139553483996E-3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5.2084215863077996E-3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5.2062150115615999E-3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5.2041379539458999E-3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1.6255949819047001E-3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1.6249151644662E-3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1.6242083434086E-3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1.6235201261328E-3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1.6228046378329E-3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1.6220847545773999E-3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1.6213839149851999E-3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5.1860972891607003E-3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5.1838279206202998E-3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5.1814691519338997E-3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5.1790964245228997E-3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5.1769413360597998E-3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1.6170444068396E-3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1.6163146973895001E-3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1.6155563985454E-3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1.6148184392327E-3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1.6140516289020999E-3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1.6132805033684001E-3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1.6125301507871001E-3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5.1576017743617999E-3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5.1551744562563003E-3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5.1526527290712996E-3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5.1501173046663001E-3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5.1478154898999999E-3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1.6078918937265001E-3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1.6071132120200999E-3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1.6063043904155001E-3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1.6055176177347001E-3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1.6047004495827999E-3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1.6038790506253001E-3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1.6030801270657E-3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5.1272013585397999E-3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5.1246191333934E-3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5.1219376060969999E-3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5.1192426577207004E-3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5.1167969951474998E-3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5.1140765701174996E-3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5.1114311887385999E-3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5.1086845160007001E-3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5.1060137794211998E-3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5.1032409538349002E-3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5.1004548740533001E-3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5.0977460714060003E-3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5.0949339832762003E-3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5.0922000579844999E-3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5.0893620582590001E-3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5.0865109276629003E-3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5.0838318758978998E-3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5.0809554026072E-3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5.0781592870898003E-3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5.0752571465209001E-3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5.0724362396763001E-3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5.0695085311593998E-3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5.0665678673939996E-3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5.0637097530560997E-3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5.0615886525361004E-3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5.0618954811702003E-3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5.0622344041528003E-3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5.0625955553192997E-3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5.0629408647172996E-3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5.0633443305205996E-3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5.0637559553627998E-3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5.0642031849422999E-3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5.0646571698755999E-3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5.0651481804277997E-3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5.0656614476316999E-3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5.0661793541256E-3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5.0667364324582E-3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5.0672967475766002E-3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5.0678976598328004E-3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5.0685208577967E-3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5.0691029069366003E-3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5.0697685385484E-3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5.0704339365096E-3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5.0711434680866998E-3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5.0718513644039996E-3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5.0726048265144997E-3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5.0733806264107E-3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5.0741526773068002E-3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5.0749724580784004E-3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5.0757870883517998E-3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5.0766508861921E-3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5.0775370679526999E-3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5.0783567381426E-3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5.0792855500471999E-3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5.0802057416743998E-3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5.0811786699132997E-3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5.0821415757906999E-3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5.0831586643794004E-3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5.0841982127043999E-3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5.0852256234063999E-3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5.0863094027366997E-3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5.0873796414028999E-3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5.0885077014231998E-3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5.0896582845117999E-3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5.0907550388692002E-3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5.0919492542189004E-3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5.0931264304450996E-3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5.0943650601593003E-3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5.0955852456305998E-3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5.0968683473265001E-3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5.0981740723491003E-3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5.0994592324808997E-3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5.1008095206996002E-3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5.1021378368785999E-3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7" customWidth="1"/>
    <col min="2" max="2" width="9.28515625" style="127" hidden="1" customWidth="1"/>
    <col min="3" max="5" width="9.140625" style="127" customWidth="1"/>
    <col min="6" max="6" width="9.7109375" style="127" customWidth="1"/>
    <col min="7" max="7" width="13" style="127" customWidth="1"/>
    <col min="8" max="9" width="9.7109375" style="127" hidden="1" customWidth="1"/>
    <col min="10" max="10" width="13" style="127" customWidth="1"/>
    <col min="11" max="12" width="9.7109375" style="127" hidden="1" customWidth="1"/>
    <col min="13" max="14" width="9.7109375" style="127" customWidth="1"/>
    <col min="15" max="15" width="12.140625" style="127" customWidth="1"/>
    <col min="16" max="17" width="9.7109375" style="127" hidden="1" customWidth="1"/>
    <col min="18" max="18" width="9.7109375" style="127" customWidth="1"/>
    <col min="19" max="19" width="12.5703125" style="127" customWidth="1"/>
    <col min="20" max="22" width="9.7109375" style="127" hidden="1" customWidth="1"/>
    <col min="23" max="27" width="9.7109375" style="127" customWidth="1"/>
    <col min="28" max="28" width="10.42578125" style="127" customWidth="1"/>
    <col min="29" max="29" width="12.5703125" style="127" bestFit="1" customWidth="1"/>
    <col min="30" max="31" width="9.85546875" style="138" bestFit="1" customWidth="1"/>
    <col min="32" max="32" width="14.85546875" style="127" customWidth="1"/>
    <col min="33" max="140" width="9.140625" style="127" customWidth="1"/>
    <col min="141" max="16384" width="0" style="127" hidden="1"/>
  </cols>
  <sheetData>
    <row r="1" spans="1:140" x14ac:dyDescent="0.2">
      <c r="A1" s="135" t="s">
        <v>143</v>
      </c>
      <c r="N1" s="135" t="s">
        <v>144</v>
      </c>
      <c r="O1" s="136"/>
      <c r="P1" s="137" t="s">
        <v>145</v>
      </c>
    </row>
    <row r="2" spans="1:140" ht="24" customHeight="1" x14ac:dyDescent="0.2">
      <c r="A2" s="139">
        <f>PrReportDate</f>
        <v>37165</v>
      </c>
      <c r="B2" s="136"/>
      <c r="P2" s="137" t="s">
        <v>146</v>
      </c>
      <c r="AC2" s="138"/>
      <c r="AD2" s="127"/>
      <c r="AE2" s="127"/>
    </row>
    <row r="3" spans="1:140" ht="12.75" hidden="1" customHeight="1" x14ac:dyDescent="0.2">
      <c r="C3" s="127">
        <v>7</v>
      </c>
      <c r="D3" s="127">
        <v>25</v>
      </c>
      <c r="E3" s="127">
        <v>25</v>
      </c>
      <c r="AC3" s="138"/>
      <c r="AD3" s="127"/>
      <c r="AE3" s="127"/>
      <c r="AG3" s="127">
        <v>26</v>
      </c>
      <c r="AH3" s="127">
        <v>24</v>
      </c>
      <c r="AI3" s="127">
        <v>26</v>
      </c>
      <c r="AJ3" s="127">
        <v>26</v>
      </c>
      <c r="AK3" s="127">
        <v>26</v>
      </c>
      <c r="AL3" s="127">
        <v>25</v>
      </c>
      <c r="AM3" s="127">
        <v>26</v>
      </c>
      <c r="AN3" s="127">
        <v>27</v>
      </c>
      <c r="AO3" s="127">
        <v>24</v>
      </c>
      <c r="AP3" s="127">
        <v>27</v>
      </c>
      <c r="AQ3" s="127">
        <v>25</v>
      </c>
      <c r="AR3" s="127">
        <v>25</v>
      </c>
      <c r="AS3" s="127">
        <v>26</v>
      </c>
      <c r="AT3" s="127">
        <v>24</v>
      </c>
      <c r="AU3" s="127">
        <v>26</v>
      </c>
      <c r="AV3" s="127">
        <v>26</v>
      </c>
      <c r="AW3" s="127">
        <v>26</v>
      </c>
      <c r="AX3" s="127">
        <v>25</v>
      </c>
      <c r="AY3" s="127">
        <v>26</v>
      </c>
      <c r="AZ3" s="127">
        <v>26</v>
      </c>
      <c r="BA3" s="127">
        <v>25</v>
      </c>
      <c r="BB3" s="127">
        <v>27</v>
      </c>
      <c r="BC3" s="127">
        <v>24</v>
      </c>
      <c r="BD3" s="127">
        <v>26</v>
      </c>
      <c r="BE3" s="127">
        <v>26</v>
      </c>
      <c r="BF3" s="127">
        <v>24</v>
      </c>
      <c r="BG3" s="127">
        <v>27</v>
      </c>
      <c r="BH3" s="127">
        <v>26</v>
      </c>
      <c r="BI3" s="127">
        <v>25</v>
      </c>
      <c r="BJ3" s="127">
        <v>26</v>
      </c>
      <c r="BK3" s="127">
        <v>26</v>
      </c>
      <c r="BL3" s="127">
        <v>26</v>
      </c>
      <c r="BM3" s="127">
        <v>25</v>
      </c>
      <c r="BN3" s="127">
        <v>26</v>
      </c>
      <c r="BO3" s="127">
        <v>25</v>
      </c>
      <c r="BP3" s="127">
        <v>26</v>
      </c>
      <c r="BQ3" s="127">
        <v>25</v>
      </c>
      <c r="BR3" s="127">
        <v>24</v>
      </c>
      <c r="BS3" s="127">
        <v>27</v>
      </c>
      <c r="BT3" s="127">
        <v>26</v>
      </c>
      <c r="BU3" s="127">
        <v>25</v>
      </c>
      <c r="BV3" s="127">
        <v>26</v>
      </c>
      <c r="BW3" s="127">
        <v>25</v>
      </c>
      <c r="BX3" s="127">
        <v>27</v>
      </c>
      <c r="BY3" s="127">
        <v>25</v>
      </c>
      <c r="BZ3" s="127">
        <v>26</v>
      </c>
      <c r="CA3" s="127">
        <v>25</v>
      </c>
      <c r="CB3" s="127">
        <v>26</v>
      </c>
      <c r="CC3" s="127">
        <v>25</v>
      </c>
      <c r="CD3" s="127">
        <v>24</v>
      </c>
      <c r="CE3" s="127">
        <v>27</v>
      </c>
      <c r="CF3" s="127">
        <v>25</v>
      </c>
      <c r="CG3" s="127">
        <v>26</v>
      </c>
      <c r="CH3" s="127">
        <v>26</v>
      </c>
      <c r="CI3" s="127">
        <v>25</v>
      </c>
      <c r="CJ3" s="127">
        <v>27</v>
      </c>
      <c r="CK3" s="127">
        <v>25</v>
      </c>
      <c r="CL3" s="127">
        <v>26</v>
      </c>
      <c r="CM3" s="127">
        <v>25</v>
      </c>
      <c r="CN3" s="127">
        <v>25</v>
      </c>
      <c r="CO3" s="127">
        <v>26</v>
      </c>
      <c r="CP3" s="127">
        <v>24</v>
      </c>
      <c r="CQ3" s="127">
        <v>27</v>
      </c>
      <c r="CR3" s="127">
        <v>25</v>
      </c>
      <c r="CS3" s="127">
        <v>26</v>
      </c>
      <c r="CT3" s="127">
        <v>26</v>
      </c>
      <c r="CU3" s="127">
        <v>25</v>
      </c>
      <c r="CV3" s="127">
        <v>27</v>
      </c>
      <c r="CW3" s="127">
        <v>24</v>
      </c>
      <c r="CX3" s="127">
        <v>27</v>
      </c>
      <c r="CY3" s="127">
        <v>25</v>
      </c>
      <c r="CZ3" s="127">
        <v>25</v>
      </c>
      <c r="DA3" s="127">
        <v>26</v>
      </c>
      <c r="DB3" s="127">
        <v>25</v>
      </c>
      <c r="DC3" s="127">
        <v>26</v>
      </c>
      <c r="DD3" s="127">
        <v>26</v>
      </c>
      <c r="DE3" s="127">
        <v>26</v>
      </c>
      <c r="DF3" s="127">
        <v>25</v>
      </c>
      <c r="DG3" s="127">
        <v>26</v>
      </c>
      <c r="DH3" s="127">
        <v>26</v>
      </c>
      <c r="DI3" s="127">
        <v>25</v>
      </c>
      <c r="DJ3" s="127">
        <v>27</v>
      </c>
      <c r="DK3" s="127">
        <v>24</v>
      </c>
      <c r="DL3" s="127">
        <v>26</v>
      </c>
      <c r="DM3" s="127">
        <v>26</v>
      </c>
      <c r="DN3" s="127">
        <v>24</v>
      </c>
      <c r="DO3" s="127">
        <v>26</v>
      </c>
      <c r="DP3" s="127">
        <v>26</v>
      </c>
      <c r="DQ3" s="127">
        <v>25</v>
      </c>
      <c r="DR3" s="127">
        <v>26</v>
      </c>
      <c r="DS3" s="127">
        <v>26</v>
      </c>
      <c r="DT3" s="127">
        <v>26</v>
      </c>
      <c r="DU3" s="127">
        <v>25</v>
      </c>
      <c r="DV3" s="127">
        <v>27</v>
      </c>
      <c r="DW3" s="127">
        <v>24</v>
      </c>
      <c r="DX3" s="127">
        <v>26</v>
      </c>
      <c r="DY3" s="127">
        <v>25</v>
      </c>
      <c r="DZ3" s="127">
        <v>24</v>
      </c>
      <c r="EA3" s="127">
        <v>27</v>
      </c>
      <c r="EB3" s="127">
        <v>26</v>
      </c>
      <c r="EC3" s="127">
        <v>25</v>
      </c>
      <c r="ED3" s="127">
        <v>26</v>
      </c>
      <c r="EE3" s="127">
        <v>26</v>
      </c>
      <c r="EF3" s="127">
        <v>26</v>
      </c>
      <c r="EG3" s="127">
        <v>25</v>
      </c>
      <c r="EH3" s="127">
        <v>26</v>
      </c>
      <c r="EI3" s="127">
        <v>25</v>
      </c>
      <c r="EJ3" s="127">
        <v>26</v>
      </c>
    </row>
    <row r="4" spans="1:140" hidden="1" x14ac:dyDescent="0.2">
      <c r="A4" s="140"/>
      <c r="B4" s="136"/>
      <c r="F4" s="141">
        <v>36892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>
        <v>37257</v>
      </c>
      <c r="X4" s="141">
        <v>37622</v>
      </c>
      <c r="Y4" s="141">
        <v>37987</v>
      </c>
      <c r="Z4" s="141">
        <v>38353</v>
      </c>
      <c r="AA4" s="141">
        <v>38718</v>
      </c>
      <c r="AB4" s="142">
        <v>40179</v>
      </c>
      <c r="AC4" s="142">
        <v>40544</v>
      </c>
      <c r="AD4" s="127"/>
      <c r="AE4" s="127"/>
    </row>
    <row r="5" spans="1:140" ht="10.5" hidden="1" customHeight="1" x14ac:dyDescent="0.2">
      <c r="A5" s="140"/>
      <c r="B5" s="136"/>
      <c r="C5" s="127">
        <v>6</v>
      </c>
      <c r="D5" s="127">
        <v>21</v>
      </c>
      <c r="E5" s="127">
        <v>20</v>
      </c>
      <c r="AG5" s="127">
        <v>22</v>
      </c>
      <c r="AH5" s="127">
        <v>20</v>
      </c>
      <c r="AI5" s="127">
        <v>21</v>
      </c>
      <c r="AJ5" s="127">
        <v>22</v>
      </c>
      <c r="AK5" s="127">
        <v>22</v>
      </c>
      <c r="AL5" s="127">
        <v>20</v>
      </c>
      <c r="AM5" s="127">
        <v>22</v>
      </c>
      <c r="AN5" s="127">
        <v>22</v>
      </c>
      <c r="AO5" s="127">
        <v>20</v>
      </c>
      <c r="AP5" s="127">
        <v>23</v>
      </c>
      <c r="AQ5" s="127">
        <v>20</v>
      </c>
      <c r="AR5" s="127">
        <v>21</v>
      </c>
      <c r="AS5" s="127">
        <v>22</v>
      </c>
      <c r="AT5" s="127">
        <v>20</v>
      </c>
      <c r="AU5" s="127">
        <v>21</v>
      </c>
      <c r="AV5" s="127">
        <v>22</v>
      </c>
      <c r="AW5" s="127">
        <v>21</v>
      </c>
      <c r="AX5" s="127">
        <v>21</v>
      </c>
      <c r="AY5" s="127">
        <v>22</v>
      </c>
      <c r="AZ5" s="127">
        <v>21</v>
      </c>
      <c r="BA5" s="127">
        <v>21</v>
      </c>
      <c r="BB5" s="127">
        <v>23</v>
      </c>
      <c r="BC5" s="127">
        <v>19</v>
      </c>
      <c r="BD5" s="127">
        <v>22</v>
      </c>
      <c r="BE5" s="127">
        <v>21</v>
      </c>
      <c r="BF5" s="127">
        <v>20</v>
      </c>
      <c r="BG5" s="127">
        <v>23</v>
      </c>
      <c r="BH5" s="127">
        <v>22</v>
      </c>
      <c r="BI5" s="127">
        <v>20</v>
      </c>
      <c r="BJ5" s="127">
        <v>22</v>
      </c>
      <c r="BK5" s="127">
        <v>21</v>
      </c>
      <c r="BL5" s="127">
        <v>22</v>
      </c>
      <c r="BM5" s="127">
        <v>21</v>
      </c>
      <c r="BN5" s="127">
        <v>21</v>
      </c>
      <c r="BO5" s="127">
        <v>21</v>
      </c>
      <c r="BP5" s="127">
        <v>23</v>
      </c>
      <c r="BQ5" s="127">
        <v>21</v>
      </c>
      <c r="BR5" s="127">
        <v>20</v>
      </c>
      <c r="BS5" s="127">
        <v>23</v>
      </c>
      <c r="BT5" s="127">
        <v>21</v>
      </c>
      <c r="BU5" s="127">
        <v>21</v>
      </c>
      <c r="BV5" s="127">
        <v>22</v>
      </c>
      <c r="BW5" s="127">
        <v>20</v>
      </c>
      <c r="BX5" s="127">
        <v>23</v>
      </c>
      <c r="BY5" s="127">
        <v>21</v>
      </c>
      <c r="BZ5" s="127">
        <v>21</v>
      </c>
      <c r="CA5" s="127">
        <v>21</v>
      </c>
      <c r="CB5" s="127">
        <v>21</v>
      </c>
      <c r="CC5" s="127">
        <v>21</v>
      </c>
      <c r="CD5" s="127">
        <v>20</v>
      </c>
      <c r="CE5" s="127">
        <v>23</v>
      </c>
      <c r="CF5" s="127">
        <v>20</v>
      </c>
      <c r="CG5" s="127">
        <v>22</v>
      </c>
      <c r="CH5" s="127">
        <v>22</v>
      </c>
      <c r="CI5" s="127">
        <v>20</v>
      </c>
      <c r="CJ5" s="127">
        <v>23</v>
      </c>
      <c r="CK5" s="127">
        <v>20</v>
      </c>
      <c r="CL5" s="127">
        <v>22</v>
      </c>
      <c r="CM5" s="127">
        <v>21</v>
      </c>
      <c r="CN5" s="127">
        <v>20</v>
      </c>
      <c r="CO5" s="127">
        <v>22</v>
      </c>
      <c r="CP5" s="127">
        <v>20</v>
      </c>
      <c r="CQ5" s="127">
        <v>22</v>
      </c>
      <c r="CR5" s="127">
        <v>21</v>
      </c>
      <c r="CS5" s="127">
        <v>22</v>
      </c>
      <c r="CT5" s="127">
        <v>21</v>
      </c>
      <c r="CU5" s="127">
        <v>21</v>
      </c>
      <c r="CV5" s="127">
        <v>23</v>
      </c>
      <c r="CW5" s="127">
        <v>19</v>
      </c>
      <c r="CX5" s="127">
        <v>23</v>
      </c>
      <c r="CY5" s="127">
        <v>21</v>
      </c>
      <c r="CZ5" s="127">
        <v>20</v>
      </c>
      <c r="DA5" s="127">
        <v>22</v>
      </c>
      <c r="DB5" s="127">
        <v>21</v>
      </c>
      <c r="DC5" s="127">
        <v>21</v>
      </c>
      <c r="DD5" s="127">
        <v>22</v>
      </c>
      <c r="DE5" s="127">
        <v>21</v>
      </c>
      <c r="DF5" s="127">
        <v>21</v>
      </c>
      <c r="DG5" s="127">
        <v>22</v>
      </c>
      <c r="DH5" s="127">
        <v>21</v>
      </c>
      <c r="DI5" s="127">
        <v>21</v>
      </c>
      <c r="DJ5" s="127">
        <v>23</v>
      </c>
      <c r="DK5" s="127">
        <v>19</v>
      </c>
      <c r="DL5" s="127">
        <v>22</v>
      </c>
      <c r="DM5" s="127">
        <v>21</v>
      </c>
      <c r="DN5" s="127">
        <v>20</v>
      </c>
      <c r="DO5" s="127">
        <v>22</v>
      </c>
      <c r="DP5" s="127">
        <v>22</v>
      </c>
      <c r="DQ5" s="127">
        <v>20</v>
      </c>
      <c r="DR5" s="127">
        <v>22</v>
      </c>
      <c r="DS5" s="127">
        <v>22</v>
      </c>
      <c r="DT5" s="127">
        <v>21</v>
      </c>
      <c r="DU5" s="127">
        <v>21</v>
      </c>
      <c r="DV5" s="127">
        <v>22</v>
      </c>
      <c r="DW5" s="127">
        <v>20</v>
      </c>
      <c r="DX5" s="127">
        <v>22</v>
      </c>
      <c r="DY5" s="127">
        <v>20</v>
      </c>
      <c r="DZ5" s="127">
        <v>20</v>
      </c>
      <c r="EA5" s="127">
        <v>23</v>
      </c>
      <c r="EB5" s="127">
        <v>22</v>
      </c>
      <c r="EC5" s="127">
        <v>20</v>
      </c>
      <c r="ED5" s="127">
        <v>22</v>
      </c>
      <c r="EE5" s="127">
        <v>21</v>
      </c>
      <c r="EF5" s="127">
        <v>22</v>
      </c>
      <c r="EG5" s="127">
        <v>21</v>
      </c>
      <c r="EH5" s="127">
        <v>21</v>
      </c>
      <c r="EI5" s="127">
        <v>21</v>
      </c>
      <c r="EJ5" s="127">
        <v>23</v>
      </c>
    </row>
    <row r="6" spans="1:140" ht="12.75" x14ac:dyDescent="0.2">
      <c r="A6" s="143">
        <f>+crvDate</f>
        <v>37154</v>
      </c>
    </row>
    <row r="7" spans="1:140" ht="10.5" hidden="1" customHeight="1" x14ac:dyDescent="0.2">
      <c r="A7" s="143"/>
      <c r="C7" s="144">
        <v>37165</v>
      </c>
      <c r="D7" s="144">
        <v>37196</v>
      </c>
      <c r="E7" s="144">
        <v>37226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4"/>
      <c r="X7" s="144"/>
      <c r="Y7" s="144"/>
      <c r="Z7" s="144"/>
      <c r="AA7" s="144"/>
      <c r="AB7" s="146"/>
      <c r="AG7" s="142">
        <v>37257</v>
      </c>
      <c r="AH7" s="142">
        <v>37288</v>
      </c>
      <c r="AI7" s="142">
        <v>37316</v>
      </c>
      <c r="AJ7" s="142">
        <v>37347</v>
      </c>
      <c r="AK7" s="142">
        <v>37377</v>
      </c>
      <c r="AL7" s="142">
        <v>37408</v>
      </c>
      <c r="AM7" s="142">
        <v>37438</v>
      </c>
      <c r="AN7" s="142">
        <v>37469</v>
      </c>
      <c r="AO7" s="142">
        <v>37500</v>
      </c>
      <c r="AP7" s="142">
        <v>37530</v>
      </c>
      <c r="AQ7" s="142">
        <v>37561</v>
      </c>
      <c r="AR7" s="142">
        <v>37591</v>
      </c>
      <c r="AS7" s="142">
        <v>37622</v>
      </c>
      <c r="AT7" s="142">
        <v>37653</v>
      </c>
      <c r="AU7" s="142">
        <v>37681</v>
      </c>
      <c r="AV7" s="142">
        <v>37712</v>
      </c>
      <c r="AW7" s="142">
        <v>37742</v>
      </c>
      <c r="AX7" s="142">
        <v>37773</v>
      </c>
      <c r="AY7" s="142">
        <v>37803</v>
      </c>
      <c r="AZ7" s="142">
        <v>37834</v>
      </c>
      <c r="BA7" s="142">
        <v>37865</v>
      </c>
      <c r="BB7" s="142">
        <v>37895</v>
      </c>
      <c r="BC7" s="142">
        <v>37926</v>
      </c>
      <c r="BD7" s="142">
        <v>37956</v>
      </c>
      <c r="BE7" s="142">
        <v>37987</v>
      </c>
      <c r="BF7" s="142">
        <v>38018</v>
      </c>
      <c r="BG7" s="142">
        <v>38047</v>
      </c>
      <c r="BH7" s="142">
        <v>38078</v>
      </c>
      <c r="BI7" s="142">
        <v>38108</v>
      </c>
      <c r="BJ7" s="142">
        <v>38139</v>
      </c>
      <c r="BK7" s="142">
        <v>38169</v>
      </c>
      <c r="BL7" s="142">
        <v>38200</v>
      </c>
      <c r="BM7" s="142">
        <v>38231</v>
      </c>
      <c r="BN7" s="142">
        <v>38261</v>
      </c>
      <c r="BO7" s="142">
        <v>38292</v>
      </c>
      <c r="BP7" s="142">
        <v>38322</v>
      </c>
      <c r="BQ7" s="142">
        <v>38353</v>
      </c>
      <c r="BR7" s="142">
        <v>38384</v>
      </c>
      <c r="BS7" s="142">
        <v>38412</v>
      </c>
      <c r="BT7" s="142">
        <v>38443</v>
      </c>
      <c r="BU7" s="142">
        <v>38473</v>
      </c>
      <c r="BV7" s="142">
        <v>38504</v>
      </c>
      <c r="BW7" s="142">
        <v>38534</v>
      </c>
      <c r="BX7" s="142">
        <v>38565</v>
      </c>
      <c r="BY7" s="142">
        <v>38596</v>
      </c>
      <c r="BZ7" s="142">
        <v>38626</v>
      </c>
      <c r="CA7" s="142">
        <v>38657</v>
      </c>
      <c r="CB7" s="142">
        <v>38687</v>
      </c>
      <c r="CC7" s="142">
        <v>38718</v>
      </c>
      <c r="CD7" s="142">
        <v>38749</v>
      </c>
      <c r="CE7" s="142">
        <v>38777</v>
      </c>
      <c r="CF7" s="142">
        <v>38808</v>
      </c>
      <c r="CG7" s="142">
        <v>38838</v>
      </c>
      <c r="CH7" s="142">
        <v>38869</v>
      </c>
      <c r="CI7" s="142">
        <v>38899</v>
      </c>
      <c r="CJ7" s="142">
        <v>38930</v>
      </c>
      <c r="CK7" s="142">
        <v>38961</v>
      </c>
      <c r="CL7" s="142">
        <v>38991</v>
      </c>
      <c r="CM7" s="142">
        <v>39022</v>
      </c>
      <c r="CN7" s="142">
        <v>39052</v>
      </c>
      <c r="CO7" s="142">
        <v>39083</v>
      </c>
      <c r="CP7" s="142">
        <v>39114</v>
      </c>
      <c r="CQ7" s="142">
        <v>39142</v>
      </c>
      <c r="CR7" s="142">
        <v>39173</v>
      </c>
      <c r="CS7" s="142">
        <v>39203</v>
      </c>
      <c r="CT7" s="142">
        <v>39234</v>
      </c>
      <c r="CU7" s="142">
        <v>39264</v>
      </c>
      <c r="CV7" s="142">
        <v>39295</v>
      </c>
      <c r="CW7" s="142">
        <v>39326</v>
      </c>
      <c r="CX7" s="142">
        <v>39356</v>
      </c>
      <c r="CY7" s="142">
        <v>39387</v>
      </c>
      <c r="CZ7" s="142">
        <v>39417</v>
      </c>
      <c r="DA7" s="142">
        <v>39448</v>
      </c>
      <c r="DB7" s="142">
        <v>39479</v>
      </c>
      <c r="DC7" s="142">
        <v>39508</v>
      </c>
      <c r="DD7" s="142">
        <v>39539</v>
      </c>
      <c r="DE7" s="142">
        <v>39569</v>
      </c>
      <c r="DF7" s="142">
        <v>39600</v>
      </c>
      <c r="DG7" s="142">
        <v>39630</v>
      </c>
      <c r="DH7" s="142">
        <v>39661</v>
      </c>
      <c r="DI7" s="142">
        <v>39692</v>
      </c>
      <c r="DJ7" s="142">
        <v>39722</v>
      </c>
      <c r="DK7" s="142">
        <v>39753</v>
      </c>
      <c r="DL7" s="142">
        <v>39783</v>
      </c>
      <c r="DM7" s="142">
        <v>39814</v>
      </c>
      <c r="DN7" s="142">
        <v>39845</v>
      </c>
      <c r="DO7" s="142">
        <v>39873</v>
      </c>
      <c r="DP7" s="142">
        <v>39904</v>
      </c>
      <c r="DQ7" s="142">
        <v>39934</v>
      </c>
      <c r="DR7" s="142">
        <v>39965</v>
      </c>
      <c r="DS7" s="142">
        <v>39995</v>
      </c>
      <c r="DT7" s="142">
        <v>40026</v>
      </c>
      <c r="DU7" s="142">
        <v>40057</v>
      </c>
      <c r="DV7" s="142">
        <v>40087</v>
      </c>
      <c r="DW7" s="142">
        <v>40118</v>
      </c>
      <c r="DX7" s="142">
        <v>40148</v>
      </c>
      <c r="DY7" s="142">
        <v>40179</v>
      </c>
      <c r="DZ7" s="142">
        <v>40210</v>
      </c>
      <c r="EA7" s="142">
        <v>40238</v>
      </c>
      <c r="EB7" s="142">
        <v>40269</v>
      </c>
      <c r="EC7" s="142">
        <v>40299</v>
      </c>
      <c r="ED7" s="142">
        <v>40330</v>
      </c>
      <c r="EE7" s="142">
        <v>40360</v>
      </c>
      <c r="EF7" s="142">
        <v>40391</v>
      </c>
      <c r="EG7" s="142">
        <v>40422</v>
      </c>
      <c r="EH7" s="142">
        <v>40452</v>
      </c>
      <c r="EI7" s="142">
        <v>40483</v>
      </c>
      <c r="EJ7" s="142">
        <v>40513</v>
      </c>
    </row>
    <row r="8" spans="1:140" s="154" customFormat="1" ht="15.75" customHeight="1" thickBot="1" x14ac:dyDescent="0.25">
      <c r="A8" s="147" t="s">
        <v>147</v>
      </c>
      <c r="B8" s="148"/>
      <c r="C8" s="149" t="s">
        <v>148</v>
      </c>
      <c r="D8" s="149" t="s">
        <v>149</v>
      </c>
      <c r="E8" s="149" t="s">
        <v>150</v>
      </c>
      <c r="F8" s="150" t="s">
        <v>151</v>
      </c>
      <c r="G8" s="151" t="s">
        <v>152</v>
      </c>
      <c r="H8" s="152">
        <f>AG7</f>
        <v>37257</v>
      </c>
      <c r="I8" s="152">
        <f>AH7</f>
        <v>37288</v>
      </c>
      <c r="J8" s="151" t="s">
        <v>153</v>
      </c>
      <c r="K8" s="152">
        <f>AI7</f>
        <v>37316</v>
      </c>
      <c r="L8" s="152">
        <f>AJ7</f>
        <v>37347</v>
      </c>
      <c r="M8" s="152">
        <f>AK7</f>
        <v>37377</v>
      </c>
      <c r="N8" s="152">
        <f>AL7</f>
        <v>37408</v>
      </c>
      <c r="O8" s="153" t="s">
        <v>154</v>
      </c>
      <c r="P8" s="152">
        <f>AM7</f>
        <v>37438</v>
      </c>
      <c r="Q8" s="152">
        <f>AN7</f>
        <v>37469</v>
      </c>
      <c r="R8" s="152">
        <f>AO7</f>
        <v>37500</v>
      </c>
      <c r="S8" s="153" t="s">
        <v>155</v>
      </c>
      <c r="T8" s="152">
        <f>AP7</f>
        <v>37530</v>
      </c>
      <c r="U8" s="152">
        <f>AQ7</f>
        <v>37561</v>
      </c>
      <c r="V8" s="152">
        <f>AR7</f>
        <v>37591</v>
      </c>
      <c r="W8" s="149" t="s">
        <v>156</v>
      </c>
      <c r="X8" s="149" t="s">
        <v>157</v>
      </c>
      <c r="Y8" s="150" t="s">
        <v>158</v>
      </c>
      <c r="Z8" s="150" t="s">
        <v>159</v>
      </c>
      <c r="AA8" s="150" t="s">
        <v>160</v>
      </c>
      <c r="AB8" s="149" t="s">
        <v>161</v>
      </c>
      <c r="AC8" s="151" t="s">
        <v>162</v>
      </c>
      <c r="AD8" s="151"/>
      <c r="AE8" s="151"/>
      <c r="AG8" s="155"/>
    </row>
    <row r="9" spans="1:140" ht="13.7" customHeight="1" x14ac:dyDescent="0.2">
      <c r="A9" s="215" t="s">
        <v>133</v>
      </c>
      <c r="B9" s="138" t="s">
        <v>163</v>
      </c>
      <c r="C9" s="130">
        <f>'[17]Power Desk Daily Price'!$AC9</f>
        <v>28.085714285714285</v>
      </c>
      <c r="D9" s="130">
        <f ca="1">IF(ISERROR((AVERAGE(OFFSET('[17]Curve Summary'!$D$6,8,0,19,1))*19+ 6* '[17]Curve Summary Backup'!$D$38)/25), '[17]Curve Summary Backup'!$D$38,(AVERAGE(OFFSET('[17]Curve Summary'!$D$6,8,0,19,1))*19+ 6* '[17]Curve Summary Backup'!$D$38)/25)</f>
        <v>29</v>
      </c>
      <c r="E9" s="130">
        <f>VLOOKUP(E$7,'[17]Curve Summary'!$A$7:$AG$54,4)</f>
        <v>37.75</v>
      </c>
      <c r="F9" s="157">
        <f t="shared" ref="F9:F15" ca="1" si="0">(C9*C$5+D9*D$5+E9*E$5)/(SUM(C$5:E$5))</f>
        <v>32.606686930091186</v>
      </c>
      <c r="G9" s="130">
        <f t="shared" ref="G9:G15" si="1">AVERAGE(H9:I9)</f>
        <v>36.75</v>
      </c>
      <c r="H9" s="130">
        <f t="shared" ref="H9:I15" si="2">AG9</f>
        <v>37.75</v>
      </c>
      <c r="I9" s="130">
        <f t="shared" si="2"/>
        <v>35.75</v>
      </c>
      <c r="J9" s="130">
        <f t="shared" ref="J9:J15" si="3">AVERAGE(K9:L9)</f>
        <v>31.625</v>
      </c>
      <c r="K9" s="130">
        <f t="shared" ref="K9:N15" si="4">AI9</f>
        <v>32.75</v>
      </c>
      <c r="L9" s="130">
        <f t="shared" si="4"/>
        <v>30.5</v>
      </c>
      <c r="M9" s="130">
        <f t="shared" si="4"/>
        <v>28.5</v>
      </c>
      <c r="N9" s="130">
        <f t="shared" si="4"/>
        <v>29.5</v>
      </c>
      <c r="O9" s="130">
        <f t="shared" ref="O9:O15" si="5">AVERAGE(P9:Q9)</f>
        <v>46</v>
      </c>
      <c r="P9" s="128">
        <f t="shared" ref="P9:R15" si="6">AM9</f>
        <v>42.5</v>
      </c>
      <c r="Q9" s="130">
        <f t="shared" si="6"/>
        <v>49.5</v>
      </c>
      <c r="R9" s="130">
        <f t="shared" si="6"/>
        <v>42</v>
      </c>
      <c r="S9" s="130">
        <f t="shared" ref="S9:S15" si="7">AVERAGE(T9:V9)</f>
        <v>37.083333333333336</v>
      </c>
      <c r="T9" s="130">
        <f t="shared" ref="T9:V15" si="8">AP9</f>
        <v>38.75</v>
      </c>
      <c r="U9" s="130">
        <f t="shared" si="8"/>
        <v>35.5</v>
      </c>
      <c r="V9" s="130">
        <f t="shared" si="8"/>
        <v>37</v>
      </c>
      <c r="W9" s="157">
        <f>SUM(AG28:AR28)/SUM($AG$5:$AR$5)</f>
        <v>36.719607843137254</v>
      </c>
      <c r="X9" s="130">
        <f>SUM(AS28:BD28)/SUM($AS$5:$BD$5)</f>
        <v>39.327450980392157</v>
      </c>
      <c r="Y9" s="130">
        <f>SUM(BE28:BR28)/SUM($BE$5:$BR$5)</f>
        <v>39.933288590604029</v>
      </c>
      <c r="Z9" s="130">
        <f>SUM(BQ28:CB28)/SUM($BQ$5:$CB$5)</f>
        <v>40.059058823529412</v>
      </c>
      <c r="AA9" s="130">
        <f t="shared" ref="AA9:AA15" si="9">SUM(CC28:DX28)/SUM($CC$5:$DX$5)</f>
        <v>41.13150980392156</v>
      </c>
      <c r="AB9" s="131">
        <f t="shared" ref="AB9:AB15" si="10">SUM(DY28:EJ28)/SUM($DY$5:$EJ$5)</f>
        <v>42.333515625000004</v>
      </c>
      <c r="AC9" s="158">
        <f t="shared" ref="AC9:AC15" ca="1" si="11">(C9*C$5+D9*D$5+E9*E$5+SUM(AG28:EJ28))/(SUM(C$5:E$5)+SUM($AG$5:$EJ$5))</f>
        <v>40.140795004569014</v>
      </c>
      <c r="AD9" s="159"/>
      <c r="AE9" s="159"/>
      <c r="AF9" s="160"/>
      <c r="AG9" s="128">
        <f>VLOOKUP(AG$7,'[17]Curve Summary'!$A$7:$AG$161,4)</f>
        <v>37.75</v>
      </c>
      <c r="AH9" s="128">
        <f>VLOOKUP(AH$7,'[17]Curve Summary'!$A$7:$AG$161,4)</f>
        <v>35.75</v>
      </c>
      <c r="AI9" s="128">
        <f>VLOOKUP(AI$7,'[17]Curve Summary'!$A$7:$AG$161,4)</f>
        <v>32.75</v>
      </c>
      <c r="AJ9" s="128">
        <f>VLOOKUP(AJ$7,'[17]Curve Summary'!$A$7:$AG$161,4)</f>
        <v>30.5</v>
      </c>
      <c r="AK9" s="128">
        <f>VLOOKUP(AK$7,'[17]Curve Summary'!$A$7:$AG$161,4)</f>
        <v>28.5</v>
      </c>
      <c r="AL9" s="128">
        <f>VLOOKUP(AL$7,'[17]Curve Summary'!$A$7:$AG$161,4)</f>
        <v>29.5</v>
      </c>
      <c r="AM9" s="128">
        <f>VLOOKUP(AM$7,'[17]Curve Summary'!$A$7:$AG$161,4)</f>
        <v>42.5</v>
      </c>
      <c r="AN9" s="128">
        <f>VLOOKUP(AN$7,'[17]Curve Summary'!$A$7:$AG$161,4)</f>
        <v>49.5</v>
      </c>
      <c r="AO9" s="128">
        <f>VLOOKUP(AO$7,'[17]Curve Summary'!$A$7:$AG$161,4)</f>
        <v>42</v>
      </c>
      <c r="AP9" s="128">
        <f>VLOOKUP(AP$7,'[17]Curve Summary'!$A$7:$AG$161,4)</f>
        <v>38.75</v>
      </c>
      <c r="AQ9" s="128">
        <f>VLOOKUP(AQ$7,'[17]Curve Summary'!$A$7:$AG$161,4)</f>
        <v>35.5</v>
      </c>
      <c r="AR9" s="128">
        <f>VLOOKUP(AR$7,'[17]Curve Summary'!$A$7:$AG$161,4)</f>
        <v>37</v>
      </c>
      <c r="AS9" s="128">
        <f>VLOOKUP(AS$7,'[17]Curve Summary'!$A$7:$AG$161,4)</f>
        <v>41.75</v>
      </c>
      <c r="AT9" s="128">
        <f>VLOOKUP(AT$7,'[17]Curve Summary'!$A$7:$AG$161,4)</f>
        <v>40.75</v>
      </c>
      <c r="AU9" s="128">
        <f>VLOOKUP(AU$7,'[17]Curve Summary'!$A$7:$AG$161,4)</f>
        <v>35</v>
      </c>
      <c r="AV9" s="128">
        <f>VLOOKUP(AV$7,'[17]Curve Summary'!$A$7:$AG$161,4)</f>
        <v>32</v>
      </c>
      <c r="AW9" s="128">
        <f>VLOOKUP(AW$7,'[17]Curve Summary'!$A$7:$AG$161,4)</f>
        <v>28.5</v>
      </c>
      <c r="AX9" s="128">
        <f>VLOOKUP(AX$7,'[17]Curve Summary'!$A$7:$AG$161,4)</f>
        <v>29.5</v>
      </c>
      <c r="AY9" s="128">
        <f>VLOOKUP(AY$7,'[17]Curve Summary'!$A$7:$AG$161,4)</f>
        <v>48</v>
      </c>
      <c r="AZ9" s="128">
        <f>VLOOKUP(AZ$7,'[17]Curve Summary'!$A$7:$AG$161,4)</f>
        <v>56</v>
      </c>
      <c r="BA9" s="128">
        <f>VLOOKUP(BA$7,'[17]Curve Summary'!$A$7:$AG$161,4)</f>
        <v>46.25</v>
      </c>
      <c r="BB9" s="128">
        <f>VLOOKUP(BB$7,'[17]Curve Summary'!$A$7:$AG$161,4)</f>
        <v>40.25</v>
      </c>
      <c r="BC9" s="128">
        <f>VLOOKUP(BC$7,'[17]Curve Summary'!$A$7:$AG$161,4)</f>
        <v>36</v>
      </c>
      <c r="BD9" s="128">
        <f>VLOOKUP(BD$7,'[17]Curve Summary'!$A$7:$AG$161,4)</f>
        <v>37.5</v>
      </c>
      <c r="BE9" s="128">
        <f>VLOOKUP(BE$7,'[17]Curve Summary'!$A$7:$AG$161,4)</f>
        <v>41.81</v>
      </c>
      <c r="BF9" s="128">
        <f>VLOOKUP(BF$7,'[17]Curve Summary'!$A$7:$AG$161,4)</f>
        <v>40.950000000000003</v>
      </c>
      <c r="BG9" s="128">
        <f>VLOOKUP(BG$7,'[17]Curve Summary'!$A$7:$AG$161,4)</f>
        <v>36.01</v>
      </c>
      <c r="BH9" s="128">
        <f>VLOOKUP(BH$7,'[17]Curve Summary'!$A$7:$AG$161,4)</f>
        <v>33.43</v>
      </c>
      <c r="BI9" s="128">
        <f>VLOOKUP(BI$7,'[17]Curve Summary'!$A$7:$AG$161,4)</f>
        <v>30.43</v>
      </c>
      <c r="BJ9" s="128">
        <f>VLOOKUP(BJ$7,'[17]Curve Summary'!$A$7:$AG$161,4)</f>
        <v>31.29</v>
      </c>
      <c r="BK9" s="128">
        <f>VLOOKUP(BK$7,'[17]Curve Summary'!$A$7:$AG$161,4)</f>
        <v>47.17</v>
      </c>
      <c r="BL9" s="128">
        <f>VLOOKUP(BL$7,'[17]Curve Summary'!$A$7:$AG$161,4)</f>
        <v>54.04</v>
      </c>
      <c r="BM9" s="128">
        <f>VLOOKUP(BM$7,'[17]Curve Summary'!$A$7:$AG$161,4)</f>
        <v>45.67</v>
      </c>
      <c r="BN9" s="128">
        <f>VLOOKUP(BN$7,'[17]Curve Summary'!$A$7:$AG$161,4)</f>
        <v>40.520000000000003</v>
      </c>
      <c r="BO9" s="128">
        <f>VLOOKUP(BO$7,'[17]Curve Summary'!$A$7:$AG$161,4)</f>
        <v>36.869999999999997</v>
      </c>
      <c r="BP9" s="128">
        <f>VLOOKUP(BP$7,'[17]Curve Summary'!$A$7:$AG$161,4)</f>
        <v>38.159999999999997</v>
      </c>
      <c r="BQ9" s="128">
        <f>VLOOKUP(BQ$7,'[17]Curve Summary'!$A$7:$AG$161,4)</f>
        <v>41.85</v>
      </c>
      <c r="BR9" s="128">
        <f>VLOOKUP(BR$7,'[17]Curve Summary'!$A$7:$AG$161,4)</f>
        <v>41.11</v>
      </c>
      <c r="BS9" s="128">
        <f>VLOOKUP(BS$7,'[17]Curve Summary'!$A$7:$AG$161,4)</f>
        <v>36.880000000000003</v>
      </c>
      <c r="BT9" s="128">
        <f>VLOOKUP(BT$7,'[17]Curve Summary'!$A$7:$AG$161,4)</f>
        <v>34.67</v>
      </c>
      <c r="BU9" s="128">
        <f>VLOOKUP(BU$7,'[17]Curve Summary'!$A$7:$AG$161,4)</f>
        <v>32.1</v>
      </c>
      <c r="BV9" s="128">
        <f>VLOOKUP(BV$7,'[17]Curve Summary'!$A$7:$AG$161,4)</f>
        <v>32.83</v>
      </c>
      <c r="BW9" s="128">
        <f>VLOOKUP(BW$7,'[17]Curve Summary'!$A$7:$AG$161,4)</f>
        <v>46.46</v>
      </c>
      <c r="BX9" s="128">
        <f>VLOOKUP(BX$7,'[17]Curve Summary'!$A$7:$AG$161,4)</f>
        <v>52.35</v>
      </c>
      <c r="BY9" s="128">
        <f>VLOOKUP(BY$7,'[17]Curve Summary'!$A$7:$AG$161,4)</f>
        <v>45.17</v>
      </c>
      <c r="BZ9" s="128">
        <f>VLOOKUP(BZ$7,'[17]Curve Summary'!$A$7:$AG$161,4)</f>
        <v>40.76</v>
      </c>
      <c r="CA9" s="128">
        <f>VLOOKUP(CA$7,'[17]Curve Summary'!$A$7:$AG$161,4)</f>
        <v>37.630000000000003</v>
      </c>
      <c r="CB9" s="128">
        <f>VLOOKUP(CB$7,'[17]Curve Summary'!$A$7:$AG$161,4)</f>
        <v>38.729999999999997</v>
      </c>
      <c r="CC9" s="128">
        <f>VLOOKUP(CC$7,'[17]Curve Summary'!$A$7:$AG$161,4)</f>
        <v>42.08</v>
      </c>
      <c r="CD9" s="128">
        <f>VLOOKUP(CD$7,'[17]Curve Summary'!$A$7:$AG$161,4)</f>
        <v>41.41</v>
      </c>
      <c r="CE9" s="128">
        <f>VLOOKUP(CE$7,'[17]Curve Summary'!$A$7:$AG$161,4)</f>
        <v>37.57</v>
      </c>
      <c r="CF9" s="128">
        <f>VLOOKUP(CF$7,'[17]Curve Summary'!$A$7:$AG$161,4)</f>
        <v>35.56</v>
      </c>
      <c r="CG9" s="128">
        <f>VLOOKUP(CG$7,'[17]Curve Summary'!$A$7:$AG$161,4)</f>
        <v>33.22</v>
      </c>
      <c r="CH9" s="128">
        <f>VLOOKUP(CH$7,'[17]Curve Summary'!$A$7:$AG$161,4)</f>
        <v>33.89</v>
      </c>
      <c r="CI9" s="128">
        <f>VLOOKUP(CI$7,'[17]Curve Summary'!$A$7:$AG$161,4)</f>
        <v>46.27</v>
      </c>
      <c r="CJ9" s="128">
        <f>VLOOKUP(CJ$7,'[17]Curve Summary'!$A$7:$AG$161,4)</f>
        <v>51.63</v>
      </c>
      <c r="CK9" s="128">
        <f>VLOOKUP(CK$7,'[17]Curve Summary'!$A$7:$AG$161,4)</f>
        <v>45.11</v>
      </c>
      <c r="CL9" s="128">
        <f>VLOOKUP(CL$7,'[17]Curve Summary'!$A$7:$AG$161,4)</f>
        <v>41.09</v>
      </c>
      <c r="CM9" s="128">
        <f>VLOOKUP(CM$7,'[17]Curve Summary'!$A$7:$AG$161,4)</f>
        <v>38.25</v>
      </c>
      <c r="CN9" s="128">
        <f>VLOOKUP(CN$7,'[17]Curve Summary'!$A$7:$AG$161,4)</f>
        <v>39.26</v>
      </c>
      <c r="CO9" s="128">
        <f>VLOOKUP(CO$7,'[17]Curve Summary'!$A$7:$AG$161,4)</f>
        <v>42.32</v>
      </c>
      <c r="CP9" s="128">
        <f>VLOOKUP(CP$7,'[17]Curve Summary'!$A$7:$AG$161,4)</f>
        <v>41.72</v>
      </c>
      <c r="CQ9" s="128">
        <f>VLOOKUP(CQ$7,'[17]Curve Summary'!$A$7:$AG$161,4)</f>
        <v>38.22</v>
      </c>
      <c r="CR9" s="128">
        <f>VLOOKUP(CR$7,'[17]Curve Summary'!$A$7:$AG$161,4)</f>
        <v>36.4</v>
      </c>
      <c r="CS9" s="128">
        <f>VLOOKUP(CS$7,'[17]Curve Summary'!$A$7:$AG$161,4)</f>
        <v>34.28</v>
      </c>
      <c r="CT9" s="128">
        <f>VLOOKUP(CT$7,'[17]Curve Summary'!$A$7:$AG$161,4)</f>
        <v>34.89</v>
      </c>
      <c r="CU9" s="128">
        <f>VLOOKUP(CU$7,'[17]Curve Summary'!$A$7:$AG$161,4)</f>
        <v>46.15</v>
      </c>
      <c r="CV9" s="128">
        <f>VLOOKUP(CV$7,'[17]Curve Summary'!$A$7:$AG$161,4)</f>
        <v>51.02</v>
      </c>
      <c r="CW9" s="128">
        <f>VLOOKUP(CW$7,'[17]Curve Summary'!$A$7:$AG$161,4)</f>
        <v>45.09</v>
      </c>
      <c r="CX9" s="128">
        <f>VLOOKUP(CX$7,'[17]Curve Summary'!$A$7:$AG$161,4)</f>
        <v>41.44</v>
      </c>
      <c r="CY9" s="128">
        <f>VLOOKUP(CY$7,'[17]Curve Summary'!$A$7:$AG$161,4)</f>
        <v>38.86</v>
      </c>
      <c r="CZ9" s="128">
        <f>VLOOKUP(CZ$7,'[17]Curve Summary'!$A$7:$AG$161,4)</f>
        <v>39.78</v>
      </c>
      <c r="DA9" s="128">
        <f>VLOOKUP(DA$7,'[17]Curve Summary'!$A$7:$AG$161,4)</f>
        <v>42.72</v>
      </c>
      <c r="DB9" s="128">
        <f>VLOOKUP(DB$7,'[17]Curve Summary'!$A$7:$AG$161,4)</f>
        <v>42.15</v>
      </c>
      <c r="DC9" s="128">
        <f>VLOOKUP(DC$7,'[17]Curve Summary'!$A$7:$AG$161,4)</f>
        <v>38.9</v>
      </c>
      <c r="DD9" s="128">
        <f>VLOOKUP(DD$7,'[17]Curve Summary'!$A$7:$AG$161,4)</f>
        <v>37.21</v>
      </c>
      <c r="DE9" s="128">
        <f>VLOOKUP(DE$7,'[17]Curve Summary'!$A$7:$AG$161,4)</f>
        <v>35.229999999999997</v>
      </c>
      <c r="DF9" s="128">
        <f>VLOOKUP(DF$7,'[17]Curve Summary'!$A$7:$AG$161,4)</f>
        <v>35.799999999999997</v>
      </c>
      <c r="DG9" s="128">
        <f>VLOOKUP(DG$7,'[17]Curve Summary'!$A$7:$AG$161,4)</f>
        <v>46.28</v>
      </c>
      <c r="DH9" s="128">
        <f>VLOOKUP(DH$7,'[17]Curve Summary'!$A$7:$AG$161,4)</f>
        <v>50.82</v>
      </c>
      <c r="DI9" s="128">
        <f>VLOOKUP(DI$7,'[17]Curve Summary'!$A$7:$AG$161,4)</f>
        <v>45.3</v>
      </c>
      <c r="DJ9" s="128">
        <f>VLOOKUP(DJ$7,'[17]Curve Summary'!$A$7:$AG$161,4)</f>
        <v>41.9</v>
      </c>
      <c r="DK9" s="128">
        <f>VLOOKUP(DK$7,'[17]Curve Summary'!$A$7:$AG$161,4)</f>
        <v>39.5</v>
      </c>
      <c r="DL9" s="128">
        <f>VLOOKUP(DL$7,'[17]Curve Summary'!$A$7:$AG$161,4)</f>
        <v>40.35</v>
      </c>
      <c r="DM9" s="128">
        <f>VLOOKUP(DM$7,'[17]Curve Summary'!$A$7:$AG$161,4)</f>
        <v>43.12</v>
      </c>
      <c r="DN9" s="128">
        <f>VLOOKUP(DN$7,'[17]Curve Summary'!$A$7:$AG$161,4)</f>
        <v>42.6</v>
      </c>
      <c r="DO9" s="128">
        <f>VLOOKUP(DO$7,'[17]Curve Summary'!$A$7:$AG$161,4)</f>
        <v>39.57</v>
      </c>
      <c r="DP9" s="128">
        <f>VLOOKUP(DP$7,'[17]Curve Summary'!$A$7:$AG$161,4)</f>
        <v>37.99</v>
      </c>
      <c r="DQ9" s="128">
        <f>VLOOKUP(DQ$7,'[17]Curve Summary'!$A$7:$AG$161,4)</f>
        <v>36.15</v>
      </c>
      <c r="DR9" s="128">
        <f>VLOOKUP(DR$7,'[17]Curve Summary'!$A$7:$AG$161,4)</f>
        <v>36.68</v>
      </c>
      <c r="DS9" s="128">
        <f>VLOOKUP(DS$7,'[17]Curve Summary'!$A$7:$AG$161,4)</f>
        <v>46.44</v>
      </c>
      <c r="DT9" s="128">
        <f>VLOOKUP(DT$7,'[17]Curve Summary'!$A$7:$AG$161,4)</f>
        <v>50.67</v>
      </c>
      <c r="DU9" s="128">
        <f>VLOOKUP(DU$7,'[17]Curve Summary'!$A$7:$AG$161,4)</f>
        <v>45.53</v>
      </c>
      <c r="DV9" s="128">
        <f>VLOOKUP(DV$7,'[17]Curve Summary'!$A$7:$AG$161,4)</f>
        <v>42.37</v>
      </c>
      <c r="DW9" s="128">
        <f>VLOOKUP(DW$7,'[17]Curve Summary'!$A$7:$AG$161,4)</f>
        <v>40.130000000000003</v>
      </c>
      <c r="DX9" s="128">
        <f>VLOOKUP(DX$7,'[17]Curve Summary'!$A$7:$AG$161,4)</f>
        <v>40.92</v>
      </c>
      <c r="DY9" s="128">
        <f>VLOOKUP(DY$7,'[17]Curve Summary'!$A$7:$AG$161,4)</f>
        <v>43.53</v>
      </c>
      <c r="DZ9" s="128">
        <f>VLOOKUP(DZ$7,'[17]Curve Summary'!$A$7:$AG$161,4)</f>
        <v>43.04</v>
      </c>
      <c r="EA9" s="128">
        <f>VLOOKUP(EA$7,'[17]Curve Summary'!$A$7:$AG$161,4)</f>
        <v>40.22</v>
      </c>
      <c r="EB9" s="128">
        <f>VLOOKUP(EB$7,'[17]Curve Summary'!$A$7:$AG$161,4)</f>
        <v>38.75</v>
      </c>
      <c r="EC9" s="128">
        <f>VLOOKUP(EC$7,'[17]Curve Summary'!$A$7:$AG$161,4)</f>
        <v>37.04</v>
      </c>
      <c r="ED9" s="128">
        <f>VLOOKUP(ED$7,'[17]Curve Summary'!$A$7:$AG$161,4)</f>
        <v>37.53</v>
      </c>
      <c r="EE9" s="128">
        <f>VLOOKUP(EE$7,'[17]Curve Summary'!$A$7:$AG$161,4)</f>
        <v>46.62</v>
      </c>
      <c r="EF9" s="128">
        <f>VLOOKUP(EF$7,'[17]Curve Summary'!$A$7:$AG$161,4)</f>
        <v>50.56</v>
      </c>
      <c r="EG9" s="128">
        <f>VLOOKUP(EG$7,'[17]Curve Summary'!$A$7:$AG$161,4)</f>
        <v>45.77</v>
      </c>
      <c r="EH9" s="128">
        <f>VLOOKUP(EH$7,'[17]Curve Summary'!$A$7:$AG$161,4)</f>
        <v>42.83</v>
      </c>
      <c r="EI9" s="128">
        <f>VLOOKUP(EI$7,'[17]Curve Summary'!$A$7:$AG$161,4)</f>
        <v>40.75</v>
      </c>
      <c r="EJ9" s="128">
        <f>VLOOKUP(EJ$7,'[17]Curve Summary'!$A$7:$AG$161,4)</f>
        <v>41.49</v>
      </c>
    </row>
    <row r="10" spans="1:140" ht="13.7" customHeight="1" x14ac:dyDescent="0.2">
      <c r="A10" s="216" t="s">
        <v>134</v>
      </c>
      <c r="B10" s="162" t="s">
        <v>164</v>
      </c>
      <c r="C10" s="128">
        <f>'[17]Power Desk Daily Price'!$AC10</f>
        <v>28.071428571428573</v>
      </c>
      <c r="D10" s="128">
        <f ca="1">IF(ISERROR((AVERAGE(OFFSET('[17]Curve Summary'!$C$6,8,0,19,1))*19+ 6* '[17]Curve Summary Backup'!$C$38)/25), '[17]Curve Summary Backup'!$C$38,(AVERAGE(OFFSET('[17]Curve Summary'!$C$6,8,0,19,1))*19+ 6* '[17]Curve Summary Backup'!$C$38)/25)</f>
        <v>29.75</v>
      </c>
      <c r="E10" s="128">
        <f>VLOOKUP(E$7,'[17]Curve Summary'!$A$7:$AG$55,3)</f>
        <v>38</v>
      </c>
      <c r="F10" s="163">
        <f t="shared" ca="1" si="0"/>
        <v>33.046352583586632</v>
      </c>
      <c r="G10" s="128">
        <f t="shared" si="1"/>
        <v>36.700000000000003</v>
      </c>
      <c r="H10" s="128">
        <f t="shared" si="2"/>
        <v>37.75</v>
      </c>
      <c r="I10" s="128">
        <f t="shared" si="2"/>
        <v>35.65</v>
      </c>
      <c r="J10" s="128">
        <f t="shared" si="3"/>
        <v>32.625</v>
      </c>
      <c r="K10" s="128">
        <f t="shared" si="4"/>
        <v>32.75</v>
      </c>
      <c r="L10" s="128">
        <f t="shared" si="4"/>
        <v>32.5</v>
      </c>
      <c r="M10" s="128">
        <f t="shared" si="4"/>
        <v>31</v>
      </c>
      <c r="N10" s="128">
        <f t="shared" si="4"/>
        <v>32</v>
      </c>
      <c r="O10" s="128">
        <f t="shared" si="5"/>
        <v>48.75</v>
      </c>
      <c r="P10" s="128">
        <f t="shared" si="6"/>
        <v>45.5</v>
      </c>
      <c r="Q10" s="128">
        <f t="shared" si="6"/>
        <v>52</v>
      </c>
      <c r="R10" s="128">
        <f t="shared" si="6"/>
        <v>45.5</v>
      </c>
      <c r="S10" s="128">
        <f t="shared" si="7"/>
        <v>37.083333333333336</v>
      </c>
      <c r="T10" s="128">
        <f t="shared" si="8"/>
        <v>38.75</v>
      </c>
      <c r="U10" s="128">
        <f t="shared" si="8"/>
        <v>35.5</v>
      </c>
      <c r="V10" s="128">
        <f t="shared" si="8"/>
        <v>37</v>
      </c>
      <c r="W10" s="163">
        <f t="shared" ref="W10:W15" si="12">SUM(AG29:AR29)/SUM($AG$5:$AR$5)</f>
        <v>38.045098039215688</v>
      </c>
      <c r="X10" s="128">
        <f t="shared" ref="X10:X15" si="13">SUM(AS29:BD29)/SUM($AS$5:$BD$5)</f>
        <v>41.170588235294119</v>
      </c>
      <c r="Y10" s="128">
        <f t="shared" ref="Y10:Y15" si="14">SUM(BE29:BR29)/SUM($BE$5:$BR$5)</f>
        <v>41.626073825503347</v>
      </c>
      <c r="Z10" s="128">
        <f t="shared" ref="Z10:Z15" si="15">SUM(BQ29:CB29)/SUM($BQ$5:$CB$5)</f>
        <v>42.040549019607845</v>
      </c>
      <c r="AA10" s="128">
        <f t="shared" si="9"/>
        <v>43.916088235294119</v>
      </c>
      <c r="AB10" s="129">
        <f t="shared" si="10"/>
        <v>46.018125000000005</v>
      </c>
      <c r="AC10" s="164">
        <f t="shared" ca="1" si="11"/>
        <v>42.522771245811725</v>
      </c>
      <c r="AD10" s="159"/>
      <c r="AE10" s="159"/>
      <c r="AF10" s="160"/>
      <c r="AG10" s="165">
        <f>VLOOKUP(AG$7,'[17]Curve Summary'!$A$8:$AG$161,3)</f>
        <v>37.75</v>
      </c>
      <c r="AH10" s="165">
        <f>VLOOKUP(AH$7,'[17]Curve Summary'!$A$8:$AG$161,3)</f>
        <v>35.65</v>
      </c>
      <c r="AI10" s="165">
        <f>VLOOKUP(AI$7,'[17]Curve Summary'!$A$8:$AG$161,3)</f>
        <v>32.75</v>
      </c>
      <c r="AJ10" s="165">
        <f>VLOOKUP(AJ$7,'[17]Curve Summary'!$A$8:$AG$161,3)</f>
        <v>32.5</v>
      </c>
      <c r="AK10" s="165">
        <f>VLOOKUP(AK$7,'[17]Curve Summary'!$A$8:$AG$161,3)</f>
        <v>31</v>
      </c>
      <c r="AL10" s="165">
        <f>VLOOKUP(AL$7,'[17]Curve Summary'!$A$8:$AG$161,3)</f>
        <v>32</v>
      </c>
      <c r="AM10" s="165">
        <f>VLOOKUP(AM$7,'[17]Curve Summary'!$A$8:$AG$161,3)</f>
        <v>45.5</v>
      </c>
      <c r="AN10" s="165">
        <f>VLOOKUP(AN$7,'[17]Curve Summary'!$A$8:$AG$161,3)</f>
        <v>52</v>
      </c>
      <c r="AO10" s="165">
        <f>VLOOKUP(AO$7,'[17]Curve Summary'!$A$8:$AG$161,3)</f>
        <v>45.5</v>
      </c>
      <c r="AP10" s="165">
        <f>VLOOKUP(AP$7,'[17]Curve Summary'!$A$8:$AG$161,3)</f>
        <v>38.75</v>
      </c>
      <c r="AQ10" s="165">
        <f>VLOOKUP(AQ$7,'[17]Curve Summary'!$A$8:$AG$161,3)</f>
        <v>35.5</v>
      </c>
      <c r="AR10" s="165">
        <f>VLOOKUP(AR$7,'[17]Curve Summary'!$A$8:$AG$161,3)</f>
        <v>37</v>
      </c>
      <c r="AS10" s="165">
        <f>VLOOKUP(AS$7,'[17]Curve Summary'!$A$8:$AG$161,3)</f>
        <v>42</v>
      </c>
      <c r="AT10" s="165">
        <f>VLOOKUP(AT$7,'[17]Curve Summary'!$A$8:$AG$161,3)</f>
        <v>41.25</v>
      </c>
      <c r="AU10" s="165">
        <f>VLOOKUP(AU$7,'[17]Curve Summary'!$A$8:$AG$161,3)</f>
        <v>35.75</v>
      </c>
      <c r="AV10" s="165">
        <f>VLOOKUP(AV$7,'[17]Curve Summary'!$A$8:$AG$161,3)</f>
        <v>35.5</v>
      </c>
      <c r="AW10" s="165">
        <f>VLOOKUP(AW$7,'[17]Curve Summary'!$A$8:$AG$161,3)</f>
        <v>32</v>
      </c>
      <c r="AX10" s="165">
        <f>VLOOKUP(AX$7,'[17]Curve Summary'!$A$8:$AG$161,3)</f>
        <v>30.25</v>
      </c>
      <c r="AY10" s="165">
        <f>VLOOKUP(AY$7,'[17]Curve Summary'!$A$8:$AG$161,3)</f>
        <v>52.5</v>
      </c>
      <c r="AZ10" s="165">
        <f>VLOOKUP(AZ$7,'[17]Curve Summary'!$A$8:$AG$161,3)</f>
        <v>59.5</v>
      </c>
      <c r="BA10" s="165">
        <f>VLOOKUP(BA$7,'[17]Curve Summary'!$A$8:$AG$161,3)</f>
        <v>49.75</v>
      </c>
      <c r="BB10" s="165">
        <f>VLOOKUP(BB$7,'[17]Curve Summary'!$A$8:$AG$161,3)</f>
        <v>40.75</v>
      </c>
      <c r="BC10" s="165">
        <f>VLOOKUP(BC$7,'[17]Curve Summary'!$A$8:$AG$161,3)</f>
        <v>36.5</v>
      </c>
      <c r="BD10" s="165">
        <f>VLOOKUP(BD$7,'[17]Curve Summary'!$A$8:$AG$161,3)</f>
        <v>37.75</v>
      </c>
      <c r="BE10" s="165">
        <f>VLOOKUP(BE$7,'[17]Curve Summary'!$A$8:$AG$161,3)</f>
        <v>42.27</v>
      </c>
      <c r="BF10" s="165">
        <f>VLOOKUP(BF$7,'[17]Curve Summary'!$A$8:$AG$161,3)</f>
        <v>41.63</v>
      </c>
      <c r="BG10" s="165">
        <f>VLOOKUP(BG$7,'[17]Curve Summary'!$A$8:$AG$161,3)</f>
        <v>36.909999999999997</v>
      </c>
      <c r="BH10" s="165">
        <f>VLOOKUP(BH$7,'[17]Curve Summary'!$A$8:$AG$161,3)</f>
        <v>36.700000000000003</v>
      </c>
      <c r="BI10" s="165">
        <f>VLOOKUP(BI$7,'[17]Curve Summary'!$A$8:$AG$161,3)</f>
        <v>33.69</v>
      </c>
      <c r="BJ10" s="165">
        <f>VLOOKUP(BJ$7,'[17]Curve Summary'!$A$8:$AG$161,3)</f>
        <v>32.19</v>
      </c>
      <c r="BK10" s="165">
        <f>VLOOKUP(BK$7,'[17]Curve Summary'!$A$8:$AG$161,3)</f>
        <v>51.29</v>
      </c>
      <c r="BL10" s="165">
        <f>VLOOKUP(BL$7,'[17]Curve Summary'!$A$8:$AG$161,3)</f>
        <v>57.31</v>
      </c>
      <c r="BM10" s="165">
        <f>VLOOKUP(BM$7,'[17]Curve Summary'!$A$8:$AG$161,3)</f>
        <v>48.94</v>
      </c>
      <c r="BN10" s="165">
        <f>VLOOKUP(BN$7,'[17]Curve Summary'!$A$8:$AG$161,3)</f>
        <v>41.21</v>
      </c>
      <c r="BO10" s="165">
        <f>VLOOKUP(BO$7,'[17]Curve Summary'!$A$8:$AG$161,3)</f>
        <v>37.57</v>
      </c>
      <c r="BP10" s="165">
        <f>VLOOKUP(BP$7,'[17]Curve Summary'!$A$8:$AG$161,3)</f>
        <v>38.64</v>
      </c>
      <c r="BQ10" s="165">
        <f>VLOOKUP(BQ$7,'[17]Curve Summary'!$A$8:$AG$161,3)</f>
        <v>42.64</v>
      </c>
      <c r="BR10" s="165">
        <f>VLOOKUP(BR$7,'[17]Curve Summary'!$A$8:$AG$161,3)</f>
        <v>42.09</v>
      </c>
      <c r="BS10" s="165">
        <f>VLOOKUP(BS$7,'[17]Curve Summary'!$A$8:$AG$161,3)</f>
        <v>38.04</v>
      </c>
      <c r="BT10" s="165">
        <f>VLOOKUP(BT$7,'[17]Curve Summary'!$A$8:$AG$161,3)</f>
        <v>37.86</v>
      </c>
      <c r="BU10" s="165">
        <f>VLOOKUP(BU$7,'[17]Curve Summary'!$A$8:$AG$161,3)</f>
        <v>35.28</v>
      </c>
      <c r="BV10" s="165">
        <f>VLOOKUP(BV$7,'[17]Curve Summary'!$A$8:$AG$161,3)</f>
        <v>34</v>
      </c>
      <c r="BW10" s="165">
        <f>VLOOKUP(BW$7,'[17]Curve Summary'!$A$8:$AG$161,3)</f>
        <v>50.43</v>
      </c>
      <c r="BX10" s="165">
        <f>VLOOKUP(BX$7,'[17]Curve Summary'!$A$8:$AG$161,3)</f>
        <v>55.61</v>
      </c>
      <c r="BY10" s="165">
        <f>VLOOKUP(BY$7,'[17]Curve Summary'!$A$8:$AG$161,3)</f>
        <v>48.42</v>
      </c>
      <c r="BZ10" s="165">
        <f>VLOOKUP(BZ$7,'[17]Curve Summary'!$A$8:$AG$161,3)</f>
        <v>41.78</v>
      </c>
      <c r="CA10" s="165">
        <f>VLOOKUP(CA$7,'[17]Curve Summary'!$A$8:$AG$161,3)</f>
        <v>38.64</v>
      </c>
      <c r="CB10" s="165">
        <f>VLOOKUP(CB$7,'[17]Curve Summary'!$A$8:$AG$161,3)</f>
        <v>39.57</v>
      </c>
      <c r="CC10" s="165">
        <f>VLOOKUP(CC$7,'[17]Curve Summary'!$A$8:$AG$161,3)</f>
        <v>43.34</v>
      </c>
      <c r="CD10" s="165">
        <f>VLOOKUP(CD$7,'[17]Curve Summary'!$A$8:$AG$161,3)</f>
        <v>42.84</v>
      </c>
      <c r="CE10" s="165">
        <f>VLOOKUP(CE$7,'[17]Curve Summary'!$A$8:$AG$161,3)</f>
        <v>39.119999999999997</v>
      </c>
      <c r="CF10" s="165">
        <f>VLOOKUP(CF$7,'[17]Curve Summary'!$A$8:$AG$161,3)</f>
        <v>38.96</v>
      </c>
      <c r="CG10" s="165">
        <f>VLOOKUP(CG$7,'[17]Curve Summary'!$A$8:$AG$161,3)</f>
        <v>36.6</v>
      </c>
      <c r="CH10" s="165">
        <f>VLOOKUP(CH$7,'[17]Curve Summary'!$A$8:$AG$161,3)</f>
        <v>35.42</v>
      </c>
      <c r="CI10" s="165">
        <f>VLOOKUP(CI$7,'[17]Curve Summary'!$A$8:$AG$161,3)</f>
        <v>50.48</v>
      </c>
      <c r="CJ10" s="165">
        <f>VLOOKUP(CJ$7,'[17]Curve Summary'!$A$8:$AG$161,3)</f>
        <v>55.22</v>
      </c>
      <c r="CK10" s="165">
        <f>VLOOKUP(CK$7,'[17]Curve Summary'!$A$8:$AG$161,3)</f>
        <v>48.63</v>
      </c>
      <c r="CL10" s="165">
        <f>VLOOKUP(CL$7,'[17]Curve Summary'!$A$8:$AG$161,3)</f>
        <v>42.55</v>
      </c>
      <c r="CM10" s="165">
        <f>VLOOKUP(CM$7,'[17]Curve Summary'!$A$8:$AG$161,3)</f>
        <v>39.68</v>
      </c>
      <c r="CN10" s="165">
        <f>VLOOKUP(CN$7,'[17]Curve Summary'!$A$8:$AG$161,3)</f>
        <v>40.53</v>
      </c>
      <c r="CO10" s="165">
        <f>VLOOKUP(CO$7,'[17]Curve Summary'!$A$8:$AG$161,3)</f>
        <v>44.03</v>
      </c>
      <c r="CP10" s="165">
        <f>VLOOKUP(CP$7,'[17]Curve Summary'!$A$8:$AG$161,3)</f>
        <v>43.58</v>
      </c>
      <c r="CQ10" s="165">
        <f>VLOOKUP(CQ$7,'[17]Curve Summary'!$A$8:$AG$161,3)</f>
        <v>40.18</v>
      </c>
      <c r="CR10" s="165">
        <f>VLOOKUP(CR$7,'[17]Curve Summary'!$A$8:$AG$161,3)</f>
        <v>40.03</v>
      </c>
      <c r="CS10" s="165">
        <f>VLOOKUP(CS$7,'[17]Curve Summary'!$A$8:$AG$161,3)</f>
        <v>37.869999999999997</v>
      </c>
      <c r="CT10" s="165">
        <f>VLOOKUP(CT$7,'[17]Curve Summary'!$A$8:$AG$161,3)</f>
        <v>36.79</v>
      </c>
      <c r="CU10" s="165">
        <f>VLOOKUP(CU$7,'[17]Curve Summary'!$A$8:$AG$161,3)</f>
        <v>50.58</v>
      </c>
      <c r="CV10" s="165">
        <f>VLOOKUP(CV$7,'[17]Curve Summary'!$A$8:$AG$161,3)</f>
        <v>54.93</v>
      </c>
      <c r="CW10" s="165">
        <f>VLOOKUP(CW$7,'[17]Curve Summary'!$A$8:$AG$161,3)</f>
        <v>48.89</v>
      </c>
      <c r="CX10" s="165">
        <f>VLOOKUP(CX$7,'[17]Curve Summary'!$A$8:$AG$161,3)</f>
        <v>43.32</v>
      </c>
      <c r="CY10" s="165">
        <f>VLOOKUP(CY$7,'[17]Curve Summary'!$A$8:$AG$161,3)</f>
        <v>40.700000000000003</v>
      </c>
      <c r="CZ10" s="165">
        <f>VLOOKUP(CZ$7,'[17]Curve Summary'!$A$8:$AG$161,3)</f>
        <v>41.48</v>
      </c>
      <c r="DA10" s="165">
        <f>VLOOKUP(DA$7,'[17]Curve Summary'!$A$8:$AG$161,3)</f>
        <v>44.75</v>
      </c>
      <c r="DB10" s="165">
        <f>VLOOKUP(DB$7,'[17]Curve Summary'!$A$8:$AG$161,3)</f>
        <v>44.32</v>
      </c>
      <c r="DC10" s="165">
        <f>VLOOKUP(DC$7,'[17]Curve Summary'!$A$8:$AG$161,3)</f>
        <v>41.14</v>
      </c>
      <c r="DD10" s="165">
        <f>VLOOKUP(DD$7,'[17]Curve Summary'!$A$8:$AG$161,3)</f>
        <v>41</v>
      </c>
      <c r="DE10" s="165">
        <f>VLOOKUP(DE$7,'[17]Curve Summary'!$A$8:$AG$161,3)</f>
        <v>38.979999999999997</v>
      </c>
      <c r="DF10" s="165">
        <f>VLOOKUP(DF$7,'[17]Curve Summary'!$A$8:$AG$161,3)</f>
        <v>37.97</v>
      </c>
      <c r="DG10" s="165">
        <f>VLOOKUP(DG$7,'[17]Curve Summary'!$A$8:$AG$161,3)</f>
        <v>50.88</v>
      </c>
      <c r="DH10" s="165">
        <f>VLOOKUP(DH$7,'[17]Curve Summary'!$A$8:$AG$161,3)</f>
        <v>54.95</v>
      </c>
      <c r="DI10" s="165">
        <f>VLOOKUP(DI$7,'[17]Curve Summary'!$A$8:$AG$161,3)</f>
        <v>49.3</v>
      </c>
      <c r="DJ10" s="165">
        <f>VLOOKUP(DJ$7,'[17]Curve Summary'!$A$8:$AG$161,3)</f>
        <v>44.09</v>
      </c>
      <c r="DK10" s="165">
        <f>VLOOKUP(DK$7,'[17]Curve Summary'!$A$8:$AG$161,3)</f>
        <v>41.63</v>
      </c>
      <c r="DL10" s="165">
        <f>VLOOKUP(DL$7,'[17]Curve Summary'!$A$8:$AG$161,3)</f>
        <v>42.36</v>
      </c>
      <c r="DM10" s="165">
        <f>VLOOKUP(DM$7,'[17]Curve Summary'!$A$8:$AG$161,3)</f>
        <v>45.45</v>
      </c>
      <c r="DN10" s="165">
        <f>VLOOKUP(DN$7,'[17]Curve Summary'!$A$8:$AG$161,3)</f>
        <v>45.05</v>
      </c>
      <c r="DO10" s="165">
        <f>VLOOKUP(DO$7,'[17]Curve Summary'!$A$8:$AG$161,3)</f>
        <v>42.08</v>
      </c>
      <c r="DP10" s="165">
        <f>VLOOKUP(DP$7,'[17]Curve Summary'!$A$8:$AG$161,3)</f>
        <v>41.96</v>
      </c>
      <c r="DQ10" s="165">
        <f>VLOOKUP(DQ$7,'[17]Curve Summary'!$A$8:$AG$161,3)</f>
        <v>40.07</v>
      </c>
      <c r="DR10" s="165">
        <f>VLOOKUP(DR$7,'[17]Curve Summary'!$A$8:$AG$161,3)</f>
        <v>39.130000000000003</v>
      </c>
      <c r="DS10" s="165">
        <f>VLOOKUP(DS$7,'[17]Curve Summary'!$A$8:$AG$161,3)</f>
        <v>51.21</v>
      </c>
      <c r="DT10" s="165">
        <f>VLOOKUP(DT$7,'[17]Curve Summary'!$A$8:$AG$161,3)</f>
        <v>55.02</v>
      </c>
      <c r="DU10" s="165">
        <f>VLOOKUP(DU$7,'[17]Curve Summary'!$A$8:$AG$161,3)</f>
        <v>49.74</v>
      </c>
      <c r="DV10" s="165">
        <f>VLOOKUP(DV$7,'[17]Curve Summary'!$A$8:$AG$161,3)</f>
        <v>44.87</v>
      </c>
      <c r="DW10" s="165">
        <f>VLOOKUP(DW$7,'[17]Curve Summary'!$A$8:$AG$161,3)</f>
        <v>42.57</v>
      </c>
      <c r="DX10" s="165">
        <f>VLOOKUP(DX$7,'[17]Curve Summary'!$A$8:$AG$161,3)</f>
        <v>43.26</v>
      </c>
      <c r="DY10" s="165">
        <f>VLOOKUP(DY$7,'[17]Curve Summary'!$A$8:$AG$161,3)</f>
        <v>46.42</v>
      </c>
      <c r="DZ10" s="165">
        <f>VLOOKUP(DZ$7,'[17]Curve Summary'!$A$8:$AG$161,3)</f>
        <v>46.05</v>
      </c>
      <c r="EA10" s="165">
        <f>VLOOKUP(EA$7,'[17]Curve Summary'!$A$8:$AG$161,3)</f>
        <v>43.25</v>
      </c>
      <c r="EB10" s="165">
        <f>VLOOKUP(EB$7,'[17]Curve Summary'!$A$8:$AG$161,3)</f>
        <v>43.14</v>
      </c>
      <c r="EC10" s="165">
        <f>VLOOKUP(EC$7,'[17]Curve Summary'!$A$8:$AG$161,3)</f>
        <v>41.36</v>
      </c>
      <c r="ED10" s="165">
        <f>VLOOKUP(ED$7,'[17]Curve Summary'!$A$8:$AG$161,3)</f>
        <v>40.479999999999997</v>
      </c>
      <c r="EE10" s="165">
        <f>VLOOKUP(EE$7,'[17]Curve Summary'!$A$8:$AG$161,3)</f>
        <v>51.84</v>
      </c>
      <c r="EF10" s="165">
        <f>VLOOKUP(EF$7,'[17]Curve Summary'!$A$8:$AG$161,3)</f>
        <v>55.42</v>
      </c>
      <c r="EG10" s="165">
        <f>VLOOKUP(EG$7,'[17]Curve Summary'!$A$8:$AG$161,3)</f>
        <v>50.46</v>
      </c>
      <c r="EH10" s="165">
        <f>VLOOKUP(EH$7,'[17]Curve Summary'!$A$8:$AG$161,3)</f>
        <v>45.88</v>
      </c>
      <c r="EI10" s="165">
        <f>VLOOKUP(EI$7,'[17]Curve Summary'!$A$8:$AG$161,3)</f>
        <v>43.72</v>
      </c>
      <c r="EJ10" s="165">
        <f>VLOOKUP(EJ$7,'[17]Curve Summary'!$A$8:$AG$161,3)</f>
        <v>44.37</v>
      </c>
    </row>
    <row r="11" spans="1:140" ht="13.7" customHeight="1" x14ac:dyDescent="0.2">
      <c r="A11" s="216" t="s">
        <v>135</v>
      </c>
      <c r="B11" s="138"/>
      <c r="C11" s="128">
        <f>'[17]Power Desk Daily Price'!$AC11</f>
        <v>27.814285714285713</v>
      </c>
      <c r="D11" s="128">
        <f ca="1">IF(ISERROR((AVERAGE(OFFSET('[17]Curve Summary'!$E$6,8,0,19,1))*19+ 6* '[17]Curve Summary Backup'!$E$38)/25), '[17]Curve Summary Backup'!$E$38,(AVERAGE(OFFSET('[17]Curve Summary'!$E$6,8,0,19,1))*19+ 6* '[17]Curve Summary Backup'!$E$38)/25)</f>
        <v>30</v>
      </c>
      <c r="E11" s="128">
        <f>VLOOKUP(E$7,'[17]Curve Summary'!$A$7:$AG$55,5)</f>
        <v>38</v>
      </c>
      <c r="F11" s="163">
        <f t="shared" ca="1" si="0"/>
        <v>33.12522796352583</v>
      </c>
      <c r="G11" s="128">
        <f t="shared" si="1"/>
        <v>36.875</v>
      </c>
      <c r="H11" s="128">
        <f t="shared" si="2"/>
        <v>37.5</v>
      </c>
      <c r="I11" s="128">
        <f t="shared" si="2"/>
        <v>36.25</v>
      </c>
      <c r="J11" s="128">
        <f t="shared" si="3"/>
        <v>33.875</v>
      </c>
      <c r="K11" s="128">
        <f t="shared" si="4"/>
        <v>35</v>
      </c>
      <c r="L11" s="128">
        <f t="shared" si="4"/>
        <v>32.75</v>
      </c>
      <c r="M11" s="128">
        <f t="shared" si="4"/>
        <v>32.5</v>
      </c>
      <c r="N11" s="128">
        <f t="shared" si="4"/>
        <v>39</v>
      </c>
      <c r="O11" s="128">
        <f t="shared" si="5"/>
        <v>51.125</v>
      </c>
      <c r="P11" s="128">
        <f t="shared" si="6"/>
        <v>48</v>
      </c>
      <c r="Q11" s="128">
        <f t="shared" si="6"/>
        <v>54.25</v>
      </c>
      <c r="R11" s="128">
        <f t="shared" si="6"/>
        <v>47</v>
      </c>
      <c r="S11" s="128">
        <f t="shared" si="7"/>
        <v>39.5</v>
      </c>
      <c r="T11" s="128">
        <f t="shared" si="8"/>
        <v>39.5</v>
      </c>
      <c r="U11" s="128">
        <f t="shared" si="8"/>
        <v>38.5</v>
      </c>
      <c r="V11" s="128">
        <f t="shared" si="8"/>
        <v>40.5</v>
      </c>
      <c r="W11" s="163">
        <f t="shared" si="12"/>
        <v>40.074509803921572</v>
      </c>
      <c r="X11" s="128">
        <f t="shared" si="13"/>
        <v>43.751960784313724</v>
      </c>
      <c r="Y11" s="128">
        <f t="shared" si="14"/>
        <v>44.069093959731553</v>
      </c>
      <c r="Z11" s="128">
        <f t="shared" si="15"/>
        <v>44.546666666666674</v>
      </c>
      <c r="AA11" s="128">
        <f t="shared" si="9"/>
        <v>45.258686274509792</v>
      </c>
      <c r="AB11" s="129">
        <f t="shared" si="10"/>
        <v>46.119843749999994</v>
      </c>
      <c r="AC11" s="164">
        <f t="shared" ca="1" si="11"/>
        <v>44.185251903746583</v>
      </c>
      <c r="AD11" s="159"/>
      <c r="AE11" s="159"/>
      <c r="AF11" s="160"/>
      <c r="AG11" s="165">
        <f>VLOOKUP(AG$7,'[17]Curve Summary'!$A$8:$AG$161,5)</f>
        <v>37.5</v>
      </c>
      <c r="AH11" s="165">
        <f>VLOOKUP(AH$7,'[17]Curve Summary'!$A$8:$AG$161,5)</f>
        <v>36.25</v>
      </c>
      <c r="AI11" s="165">
        <f>VLOOKUP(AI$7,'[17]Curve Summary'!$A$8:$AG$161,5)</f>
        <v>35</v>
      </c>
      <c r="AJ11" s="165">
        <f>VLOOKUP(AJ$7,'[17]Curve Summary'!$A$8:$AG$161,5)</f>
        <v>32.75</v>
      </c>
      <c r="AK11" s="165">
        <f>VLOOKUP(AK$7,'[17]Curve Summary'!$A$8:$AG$161,5)</f>
        <v>32.5</v>
      </c>
      <c r="AL11" s="165">
        <f>VLOOKUP(AL$7,'[17]Curve Summary'!$A$8:$AG$161,5)</f>
        <v>39</v>
      </c>
      <c r="AM11" s="165">
        <f>VLOOKUP(AM$7,'[17]Curve Summary'!$A$8:$AG$161,5)</f>
        <v>48</v>
      </c>
      <c r="AN11" s="165">
        <f>VLOOKUP(AN$7,'[17]Curve Summary'!$A$8:$AG$161,5)</f>
        <v>54.25</v>
      </c>
      <c r="AO11" s="165">
        <f>VLOOKUP(AO$7,'[17]Curve Summary'!$A$8:$AG$161,5)</f>
        <v>47</v>
      </c>
      <c r="AP11" s="165">
        <f>VLOOKUP(AP$7,'[17]Curve Summary'!$A$8:$AG$161,5)</f>
        <v>39.5</v>
      </c>
      <c r="AQ11" s="165">
        <f>VLOOKUP(AQ$7,'[17]Curve Summary'!$A$8:$AG$161,5)</f>
        <v>38.5</v>
      </c>
      <c r="AR11" s="165">
        <f>VLOOKUP(AR$7,'[17]Curve Summary'!$A$8:$AG$161,5)</f>
        <v>40.5</v>
      </c>
      <c r="AS11" s="165">
        <f>VLOOKUP(AS$7,'[17]Curve Summary'!$A$8:$AG$161,5)</f>
        <v>43.25</v>
      </c>
      <c r="AT11" s="165">
        <f>VLOOKUP(AT$7,'[17]Curve Summary'!$A$8:$AG$161,5)</f>
        <v>41.25</v>
      </c>
      <c r="AU11" s="165">
        <f>VLOOKUP(AU$7,'[17]Curve Summary'!$A$8:$AG$161,5)</f>
        <v>39.25</v>
      </c>
      <c r="AV11" s="165">
        <f>VLOOKUP(AV$7,'[17]Curve Summary'!$A$8:$AG$161,5)</f>
        <v>35.5</v>
      </c>
      <c r="AW11" s="165">
        <f>VLOOKUP(AW$7,'[17]Curve Summary'!$A$8:$AG$161,5)</f>
        <v>36</v>
      </c>
      <c r="AX11" s="165">
        <f>VLOOKUP(AX$7,'[17]Curve Summary'!$A$8:$AG$161,5)</f>
        <v>41</v>
      </c>
      <c r="AY11" s="165">
        <f>VLOOKUP(AY$7,'[17]Curve Summary'!$A$8:$AG$161,5)</f>
        <v>51.25</v>
      </c>
      <c r="AZ11" s="165">
        <f>VLOOKUP(AZ$7,'[17]Curve Summary'!$A$8:$AG$161,5)</f>
        <v>59.75</v>
      </c>
      <c r="BA11" s="165">
        <f>VLOOKUP(BA$7,'[17]Curve Summary'!$A$8:$AG$161,5)</f>
        <v>54.75</v>
      </c>
      <c r="BB11" s="165">
        <f>VLOOKUP(BB$7,'[17]Curve Summary'!$A$8:$AG$161,5)</f>
        <v>40</v>
      </c>
      <c r="BC11" s="165">
        <f>VLOOKUP(BC$7,'[17]Curve Summary'!$A$8:$AG$161,5)</f>
        <v>40</v>
      </c>
      <c r="BD11" s="165">
        <f>VLOOKUP(BD$7,'[17]Curve Summary'!$A$8:$AG$161,5)</f>
        <v>43</v>
      </c>
      <c r="BE11" s="165">
        <f>VLOOKUP(BE$7,'[17]Curve Summary'!$A$8:$AG$161,5)</f>
        <v>43.73</v>
      </c>
      <c r="BF11" s="165">
        <f>VLOOKUP(BF$7,'[17]Curve Summary'!$A$8:$AG$161,5)</f>
        <v>42.02</v>
      </c>
      <c r="BG11" s="165">
        <f>VLOOKUP(BG$7,'[17]Curve Summary'!$A$8:$AG$161,5)</f>
        <v>40.299999999999997</v>
      </c>
      <c r="BH11" s="165">
        <f>VLOOKUP(BH$7,'[17]Curve Summary'!$A$8:$AG$161,5)</f>
        <v>37.049999999999997</v>
      </c>
      <c r="BI11" s="165">
        <f>VLOOKUP(BI$7,'[17]Curve Summary'!$A$8:$AG$161,5)</f>
        <v>37.51</v>
      </c>
      <c r="BJ11" s="165">
        <f>VLOOKUP(BJ$7,'[17]Curve Summary'!$A$8:$AG$161,5)</f>
        <v>41.8</v>
      </c>
      <c r="BK11" s="165">
        <f>VLOOKUP(BK$7,'[17]Curve Summary'!$A$8:$AG$161,5)</f>
        <v>50.6</v>
      </c>
      <c r="BL11" s="165">
        <f>VLOOKUP(BL$7,'[17]Curve Summary'!$A$8:$AG$161,5)</f>
        <v>57.89</v>
      </c>
      <c r="BM11" s="165">
        <f>VLOOKUP(BM$7,'[17]Curve Summary'!$A$8:$AG$161,5)</f>
        <v>53.56</v>
      </c>
      <c r="BN11" s="165">
        <f>VLOOKUP(BN$7,'[17]Curve Summary'!$A$8:$AG$161,5)</f>
        <v>40.659999999999997</v>
      </c>
      <c r="BO11" s="165">
        <f>VLOOKUP(BO$7,'[17]Curve Summary'!$A$8:$AG$161,5)</f>
        <v>40.909999999999997</v>
      </c>
      <c r="BP11" s="165">
        <f>VLOOKUP(BP$7,'[17]Curve Summary'!$A$8:$AG$161,5)</f>
        <v>43.8</v>
      </c>
      <c r="BQ11" s="165">
        <f>VLOOKUP(BQ$7,'[17]Curve Summary'!$A$8:$AG$161,5)</f>
        <v>44.15</v>
      </c>
      <c r="BR11" s="165">
        <f>VLOOKUP(BR$7,'[17]Curve Summary'!$A$8:$AG$161,5)</f>
        <v>42.68</v>
      </c>
      <c r="BS11" s="165">
        <f>VLOOKUP(BS$7,'[17]Curve Summary'!$A$8:$AG$161,5)</f>
        <v>41.21</v>
      </c>
      <c r="BT11" s="165">
        <f>VLOOKUP(BT$7,'[17]Curve Summary'!$A$8:$AG$161,5)</f>
        <v>38.39</v>
      </c>
      <c r="BU11" s="165">
        <f>VLOOKUP(BU$7,'[17]Curve Summary'!$A$8:$AG$161,5)</f>
        <v>38.82</v>
      </c>
      <c r="BV11" s="165">
        <f>VLOOKUP(BV$7,'[17]Curve Summary'!$A$8:$AG$161,5)</f>
        <v>42.5</v>
      </c>
      <c r="BW11" s="165">
        <f>VLOOKUP(BW$7,'[17]Curve Summary'!$A$8:$AG$161,5)</f>
        <v>50.03</v>
      </c>
      <c r="BX11" s="165">
        <f>VLOOKUP(BX$7,'[17]Curve Summary'!$A$8:$AG$161,5)</f>
        <v>56.28</v>
      </c>
      <c r="BY11" s="165">
        <f>VLOOKUP(BY$7,'[17]Curve Summary'!$A$8:$AG$161,5)</f>
        <v>52.54</v>
      </c>
      <c r="BZ11" s="165">
        <f>VLOOKUP(BZ$7,'[17]Curve Summary'!$A$8:$AG$161,5)</f>
        <v>41.23</v>
      </c>
      <c r="CA11" s="165">
        <f>VLOOKUP(CA$7,'[17]Curve Summary'!$A$8:$AG$161,5)</f>
        <v>41.7</v>
      </c>
      <c r="CB11" s="165">
        <f>VLOOKUP(CB$7,'[17]Curve Summary'!$A$8:$AG$161,5)</f>
        <v>44.5</v>
      </c>
      <c r="CC11" s="165">
        <f>VLOOKUP(CC$7,'[17]Curve Summary'!$A$8:$AG$161,5)</f>
        <v>44.49</v>
      </c>
      <c r="CD11" s="165">
        <f>VLOOKUP(CD$7,'[17]Curve Summary'!$A$8:$AG$161,5)</f>
        <v>43.16</v>
      </c>
      <c r="CE11" s="165">
        <f>VLOOKUP(CE$7,'[17]Curve Summary'!$A$8:$AG$161,5)</f>
        <v>41.82</v>
      </c>
      <c r="CF11" s="165">
        <f>VLOOKUP(CF$7,'[17]Curve Summary'!$A$8:$AG$161,5)</f>
        <v>39.24</v>
      </c>
      <c r="CG11" s="165">
        <f>VLOOKUP(CG$7,'[17]Curve Summary'!$A$8:$AG$161,5)</f>
        <v>39.659999999999997</v>
      </c>
      <c r="CH11" s="165">
        <f>VLOOKUP(CH$7,'[17]Curve Summary'!$A$8:$AG$161,5)</f>
        <v>42.99</v>
      </c>
      <c r="CI11" s="165">
        <f>VLOOKUP(CI$7,'[17]Curve Summary'!$A$8:$AG$161,5)</f>
        <v>49.82</v>
      </c>
      <c r="CJ11" s="165">
        <f>VLOOKUP(CJ$7,'[17]Curve Summary'!$A$8:$AG$161,5)</f>
        <v>55.48</v>
      </c>
      <c r="CK11" s="165">
        <f>VLOOKUP(CK$7,'[17]Curve Summary'!$A$8:$AG$161,5)</f>
        <v>52.07</v>
      </c>
      <c r="CL11" s="165">
        <f>VLOOKUP(CL$7,'[17]Curve Summary'!$A$8:$AG$161,5)</f>
        <v>41.66</v>
      </c>
      <c r="CM11" s="165">
        <f>VLOOKUP(CM$7,'[17]Curve Summary'!$A$8:$AG$161,5)</f>
        <v>42.25</v>
      </c>
      <c r="CN11" s="165">
        <f>VLOOKUP(CN$7,'[17]Curve Summary'!$A$8:$AG$161,5)</f>
        <v>45</v>
      </c>
      <c r="CO11" s="165">
        <f>VLOOKUP(CO$7,'[17]Curve Summary'!$A$8:$AG$161,5)</f>
        <v>44.82</v>
      </c>
      <c r="CP11" s="165">
        <f>VLOOKUP(CP$7,'[17]Curve Summary'!$A$8:$AG$161,5)</f>
        <v>43.62</v>
      </c>
      <c r="CQ11" s="165">
        <f>VLOOKUP(CQ$7,'[17]Curve Summary'!$A$8:$AG$161,5)</f>
        <v>42.41</v>
      </c>
      <c r="CR11" s="165">
        <f>VLOOKUP(CR$7,'[17]Curve Summary'!$A$8:$AG$161,5)</f>
        <v>40.049999999999997</v>
      </c>
      <c r="CS11" s="165">
        <f>VLOOKUP(CS$7,'[17]Curve Summary'!$A$8:$AG$161,5)</f>
        <v>40.450000000000003</v>
      </c>
      <c r="CT11" s="165">
        <f>VLOOKUP(CT$7,'[17]Curve Summary'!$A$8:$AG$161,5)</f>
        <v>43.47</v>
      </c>
      <c r="CU11" s="165">
        <f>VLOOKUP(CU$7,'[17]Curve Summary'!$A$8:$AG$161,5)</f>
        <v>49.65</v>
      </c>
      <c r="CV11" s="165">
        <f>VLOOKUP(CV$7,'[17]Curve Summary'!$A$8:$AG$161,5)</f>
        <v>54.78</v>
      </c>
      <c r="CW11" s="165">
        <f>VLOOKUP(CW$7,'[17]Curve Summary'!$A$8:$AG$161,5)</f>
        <v>51.67</v>
      </c>
      <c r="CX11" s="165">
        <f>VLOOKUP(CX$7,'[17]Curve Summary'!$A$8:$AG$161,5)</f>
        <v>42.07</v>
      </c>
      <c r="CY11" s="165">
        <f>VLOOKUP(CY$7,'[17]Curve Summary'!$A$8:$AG$161,5)</f>
        <v>42.77</v>
      </c>
      <c r="CZ11" s="165">
        <f>VLOOKUP(CZ$7,'[17]Curve Summary'!$A$8:$AG$161,5)</f>
        <v>45.47</v>
      </c>
      <c r="DA11" s="165">
        <f>VLOOKUP(DA$7,'[17]Curve Summary'!$A$8:$AG$161,5)</f>
        <v>45.14</v>
      </c>
      <c r="DB11" s="165">
        <f>VLOOKUP(DB$7,'[17]Curve Summary'!$A$8:$AG$161,5)</f>
        <v>44.03</v>
      </c>
      <c r="DC11" s="165">
        <f>VLOOKUP(DC$7,'[17]Curve Summary'!$A$8:$AG$161,5)</f>
        <v>42.91</v>
      </c>
      <c r="DD11" s="165">
        <f>VLOOKUP(DD$7,'[17]Curve Summary'!$A$8:$AG$161,5)</f>
        <v>40.71</v>
      </c>
      <c r="DE11" s="165">
        <f>VLOOKUP(DE$7,'[17]Curve Summary'!$A$8:$AG$161,5)</f>
        <v>41.1</v>
      </c>
      <c r="DF11" s="165">
        <f>VLOOKUP(DF$7,'[17]Curve Summary'!$A$8:$AG$161,5)</f>
        <v>43.89</v>
      </c>
      <c r="DG11" s="165">
        <f>VLOOKUP(DG$7,'[17]Curve Summary'!$A$8:$AG$161,5)</f>
        <v>49.62</v>
      </c>
      <c r="DH11" s="165">
        <f>VLOOKUP(DH$7,'[17]Curve Summary'!$A$8:$AG$161,5)</f>
        <v>54.37</v>
      </c>
      <c r="DI11" s="165">
        <f>VLOOKUP(DI$7,'[17]Curve Summary'!$A$8:$AG$161,5)</f>
        <v>51.47</v>
      </c>
      <c r="DJ11" s="165">
        <f>VLOOKUP(DJ$7,'[17]Curve Summary'!$A$8:$AG$161,5)</f>
        <v>42.46</v>
      </c>
      <c r="DK11" s="165">
        <f>VLOOKUP(DK$7,'[17]Curve Summary'!$A$8:$AG$161,5)</f>
        <v>43.23</v>
      </c>
      <c r="DL11" s="165">
        <f>VLOOKUP(DL$7,'[17]Curve Summary'!$A$8:$AG$161,5)</f>
        <v>45.9</v>
      </c>
      <c r="DM11" s="165">
        <f>VLOOKUP(DM$7,'[17]Curve Summary'!$A$8:$AG$161,5)</f>
        <v>45.51</v>
      </c>
      <c r="DN11" s="165">
        <f>VLOOKUP(DN$7,'[17]Curve Summary'!$A$8:$AG$161,5)</f>
        <v>44.48</v>
      </c>
      <c r="DO11" s="165">
        <f>VLOOKUP(DO$7,'[17]Curve Summary'!$A$8:$AG$161,5)</f>
        <v>43.44</v>
      </c>
      <c r="DP11" s="165">
        <f>VLOOKUP(DP$7,'[17]Curve Summary'!$A$8:$AG$161,5)</f>
        <v>41.38</v>
      </c>
      <c r="DQ11" s="165">
        <f>VLOOKUP(DQ$7,'[17]Curve Summary'!$A$8:$AG$161,5)</f>
        <v>41.76</v>
      </c>
      <c r="DR11" s="165">
        <f>VLOOKUP(DR$7,'[17]Curve Summary'!$A$8:$AG$161,5)</f>
        <v>44.36</v>
      </c>
      <c r="DS11" s="165">
        <f>VLOOKUP(DS$7,'[17]Curve Summary'!$A$8:$AG$161,5)</f>
        <v>49.67</v>
      </c>
      <c r="DT11" s="165">
        <f>VLOOKUP(DT$7,'[17]Curve Summary'!$A$8:$AG$161,5)</f>
        <v>54.08</v>
      </c>
      <c r="DU11" s="165">
        <f>VLOOKUP(DU$7,'[17]Curve Summary'!$A$8:$AG$161,5)</f>
        <v>51.37</v>
      </c>
      <c r="DV11" s="165">
        <f>VLOOKUP(DV$7,'[17]Curve Summary'!$A$8:$AG$161,5)</f>
        <v>42.88</v>
      </c>
      <c r="DW11" s="165">
        <f>VLOOKUP(DW$7,'[17]Curve Summary'!$A$8:$AG$161,5)</f>
        <v>43.73</v>
      </c>
      <c r="DX11" s="165">
        <f>VLOOKUP(DX$7,'[17]Curve Summary'!$A$8:$AG$161,5)</f>
        <v>46.37</v>
      </c>
      <c r="DY11" s="165">
        <f>VLOOKUP(DY$7,'[17]Curve Summary'!$A$8:$AG$161,5)</f>
        <v>45.88</v>
      </c>
      <c r="DZ11" s="165">
        <f>VLOOKUP(DZ$7,'[17]Curve Summary'!$A$8:$AG$161,5)</f>
        <v>44.92</v>
      </c>
      <c r="EA11" s="165">
        <f>VLOOKUP(EA$7,'[17]Curve Summary'!$A$8:$AG$161,5)</f>
        <v>43.97</v>
      </c>
      <c r="EB11" s="165">
        <f>VLOOKUP(EB$7,'[17]Curve Summary'!$A$8:$AG$161,5)</f>
        <v>42.04</v>
      </c>
      <c r="EC11" s="165">
        <f>VLOOKUP(EC$7,'[17]Curve Summary'!$A$8:$AG$161,5)</f>
        <v>42.41</v>
      </c>
      <c r="ED11" s="165">
        <f>VLOOKUP(ED$7,'[17]Curve Summary'!$A$8:$AG$161,5)</f>
        <v>44.81</v>
      </c>
      <c r="EE11" s="165">
        <f>VLOOKUP(EE$7,'[17]Curve Summary'!$A$8:$AG$161,5)</f>
        <v>49.74</v>
      </c>
      <c r="EF11" s="165">
        <f>VLOOKUP(EF$7,'[17]Curve Summary'!$A$8:$AG$161,5)</f>
        <v>53.82</v>
      </c>
      <c r="EG11" s="165">
        <f>VLOOKUP(EG$7,'[17]Curve Summary'!$A$8:$AG$161,5)</f>
        <v>51.29</v>
      </c>
      <c r="EH11" s="165">
        <f>VLOOKUP(EH$7,'[17]Curve Summary'!$A$8:$AG$161,5)</f>
        <v>43.3</v>
      </c>
      <c r="EI11" s="165">
        <f>VLOOKUP(EI$7,'[17]Curve Summary'!$A$8:$AG$161,5)</f>
        <v>44.21</v>
      </c>
      <c r="EJ11" s="165">
        <f>VLOOKUP(EJ$7,'[17]Curve Summary'!$A$8:$AG$161,5)</f>
        <v>46.83</v>
      </c>
    </row>
    <row r="12" spans="1:140" ht="13.7" customHeight="1" x14ac:dyDescent="0.2">
      <c r="A12" s="216" t="s">
        <v>136</v>
      </c>
      <c r="B12" s="138"/>
      <c r="C12" s="128">
        <f>'[17]Power Desk Daily Price'!$AC12</f>
        <v>26.992928571428571</v>
      </c>
      <c r="D12" s="128">
        <f ca="1">IF(ISERROR((AVERAGE(OFFSET('[17]Curve Summary'!$I$6,8,0,19,1))*19+ 6* '[17]Curve Summary Backup'!$I$38)/25), '[17]Curve Summary Backup'!$I$38,(AVERAGE(OFFSET('[17]Curve Summary'!$I$6,8,0,19,1))*19+ 6* '[17]Curve Summary Backup'!$I$38)/25)</f>
        <v>26</v>
      </c>
      <c r="E12" s="128">
        <f>VLOOKUP(E$7,'[17]Curve Summary'!$A$7:$AG$55,9)</f>
        <v>34.75</v>
      </c>
      <c r="F12" s="163">
        <f t="shared" ca="1" si="0"/>
        <v>29.850161094224926</v>
      </c>
      <c r="G12" s="128">
        <f t="shared" si="1"/>
        <v>34.625</v>
      </c>
      <c r="H12" s="128">
        <f t="shared" si="2"/>
        <v>35</v>
      </c>
      <c r="I12" s="128">
        <f t="shared" si="2"/>
        <v>34.25</v>
      </c>
      <c r="J12" s="128">
        <f t="shared" si="3"/>
        <v>32.875</v>
      </c>
      <c r="K12" s="128">
        <f t="shared" si="4"/>
        <v>33.5</v>
      </c>
      <c r="L12" s="128">
        <f t="shared" si="4"/>
        <v>32.25</v>
      </c>
      <c r="M12" s="128">
        <f t="shared" si="4"/>
        <v>32.5</v>
      </c>
      <c r="N12" s="128">
        <f t="shared" si="4"/>
        <v>39</v>
      </c>
      <c r="O12" s="128">
        <f t="shared" si="5"/>
        <v>51.125</v>
      </c>
      <c r="P12" s="128">
        <f t="shared" si="6"/>
        <v>48</v>
      </c>
      <c r="Q12" s="128">
        <f t="shared" si="6"/>
        <v>54.25</v>
      </c>
      <c r="R12" s="128">
        <f t="shared" si="6"/>
        <v>46.25</v>
      </c>
      <c r="S12" s="128">
        <f t="shared" si="7"/>
        <v>38.5</v>
      </c>
      <c r="T12" s="128">
        <f t="shared" si="8"/>
        <v>38.5</v>
      </c>
      <c r="U12" s="128">
        <f t="shared" si="8"/>
        <v>37.5</v>
      </c>
      <c r="V12" s="128">
        <f t="shared" si="8"/>
        <v>39.5</v>
      </c>
      <c r="W12" s="163">
        <f t="shared" si="12"/>
        <v>39.225490196078432</v>
      </c>
      <c r="X12" s="128">
        <f t="shared" si="13"/>
        <v>32.589215686274507</v>
      </c>
      <c r="Y12" s="128">
        <f t="shared" si="14"/>
        <v>29.595637583892618</v>
      </c>
      <c r="Z12" s="128">
        <f t="shared" si="15"/>
        <v>27.779411764705884</v>
      </c>
      <c r="AA12" s="128">
        <f t="shared" si="9"/>
        <v>37.784705882352952</v>
      </c>
      <c r="AB12" s="129">
        <f t="shared" si="10"/>
        <v>42.165624999999999</v>
      </c>
      <c r="AC12" s="164">
        <f t="shared" ca="1" si="11"/>
        <v>35.836783612549496</v>
      </c>
      <c r="AD12" s="159"/>
      <c r="AE12" s="159"/>
      <c r="AF12" s="160"/>
      <c r="AG12" s="165">
        <f>VLOOKUP(AG$7,'[17]Curve Summary'!$A$8:$AG$161,9)</f>
        <v>35</v>
      </c>
      <c r="AH12" s="165">
        <f>VLOOKUP(AH$7,'[17]Curve Summary'!$A$8:$AG$161,9)</f>
        <v>34.25</v>
      </c>
      <c r="AI12" s="165">
        <f>VLOOKUP(AI$7,'[17]Curve Summary'!$A$8:$AG$161,9)</f>
        <v>33.5</v>
      </c>
      <c r="AJ12" s="165">
        <f>VLOOKUP(AJ$7,'[17]Curve Summary'!$A$8:$AG$161,9)</f>
        <v>32.25</v>
      </c>
      <c r="AK12" s="165">
        <f>VLOOKUP(AK$7,'[17]Curve Summary'!$A$8:$AG$161,9)</f>
        <v>32.5</v>
      </c>
      <c r="AL12" s="165">
        <f>VLOOKUP(AL$7,'[17]Curve Summary'!$A$8:$AG$161,9)</f>
        <v>39</v>
      </c>
      <c r="AM12" s="165">
        <f>VLOOKUP(AM$7,'[17]Curve Summary'!$A$8:$AG$161,9)</f>
        <v>48</v>
      </c>
      <c r="AN12" s="165">
        <f>VLOOKUP(AN$7,'[17]Curve Summary'!$A$8:$AG$161,9)</f>
        <v>54.25</v>
      </c>
      <c r="AO12" s="165">
        <f>VLOOKUP(AO$7,'[17]Curve Summary'!$A$8:$AG$161,9)</f>
        <v>46.25</v>
      </c>
      <c r="AP12" s="165">
        <f>VLOOKUP(AP$7,'[17]Curve Summary'!$A$8:$AG$161,9)</f>
        <v>38.5</v>
      </c>
      <c r="AQ12" s="165">
        <f>VLOOKUP(AQ$7,'[17]Curve Summary'!$A$8:$AG$161,9)</f>
        <v>37.5</v>
      </c>
      <c r="AR12" s="165">
        <f>VLOOKUP(AR$7,'[17]Curve Summary'!$A$8:$AG$161,9)</f>
        <v>39.5</v>
      </c>
      <c r="AS12" s="165">
        <f>VLOOKUP(AS$7,'[17]Curve Summary'!$A$8:$AG$161,9)</f>
        <v>30.75</v>
      </c>
      <c r="AT12" s="165">
        <f>VLOOKUP(AT$7,'[17]Curve Summary'!$A$8:$AG$161,9)</f>
        <v>29.25</v>
      </c>
      <c r="AU12" s="165">
        <f>VLOOKUP(AU$7,'[17]Curve Summary'!$A$8:$AG$161,9)</f>
        <v>28.5</v>
      </c>
      <c r="AV12" s="165">
        <f>VLOOKUP(AV$7,'[17]Curve Summary'!$A$8:$AG$161,9)</f>
        <v>25.5</v>
      </c>
      <c r="AW12" s="165">
        <f>VLOOKUP(AW$7,'[17]Curve Summary'!$A$8:$AG$161,9)</f>
        <v>26</v>
      </c>
      <c r="AX12" s="165">
        <f>VLOOKUP(AX$7,'[17]Curve Summary'!$A$8:$AG$161,9)</f>
        <v>31</v>
      </c>
      <c r="AY12" s="165">
        <f>VLOOKUP(AY$7,'[17]Curve Summary'!$A$8:$AG$161,9)</f>
        <v>41.25</v>
      </c>
      <c r="AZ12" s="165">
        <f>VLOOKUP(AZ$7,'[17]Curve Summary'!$A$8:$AG$161,9)</f>
        <v>49.75</v>
      </c>
      <c r="BA12" s="165">
        <f>VLOOKUP(BA$7,'[17]Curve Summary'!$A$8:$AG$161,9)</f>
        <v>39.75</v>
      </c>
      <c r="BB12" s="165">
        <f>VLOOKUP(BB$7,'[17]Curve Summary'!$A$8:$AG$161,9)</f>
        <v>29.5</v>
      </c>
      <c r="BC12" s="165">
        <f>VLOOKUP(BC$7,'[17]Curve Summary'!$A$8:$AG$161,9)</f>
        <v>29.25</v>
      </c>
      <c r="BD12" s="165">
        <f>VLOOKUP(BD$7,'[17]Curve Summary'!$A$8:$AG$161,9)</f>
        <v>30.5</v>
      </c>
      <c r="BE12" s="165">
        <f>VLOOKUP(BE$7,'[17]Curve Summary'!$A$8:$AG$161,9)</f>
        <v>21.5</v>
      </c>
      <c r="BF12" s="165">
        <f>VLOOKUP(BF$7,'[17]Curve Summary'!$A$8:$AG$161,9)</f>
        <v>23.25</v>
      </c>
      <c r="BG12" s="165">
        <f>VLOOKUP(BG$7,'[17]Curve Summary'!$A$8:$AG$161,9)</f>
        <v>22</v>
      </c>
      <c r="BH12" s="165">
        <f>VLOOKUP(BH$7,'[17]Curve Summary'!$A$8:$AG$161,9)</f>
        <v>28.5</v>
      </c>
      <c r="BI12" s="165">
        <f>VLOOKUP(BI$7,'[17]Curve Summary'!$A$8:$AG$161,9)</f>
        <v>28</v>
      </c>
      <c r="BJ12" s="165">
        <f>VLOOKUP(BJ$7,'[17]Curve Summary'!$A$8:$AG$161,9)</f>
        <v>35</v>
      </c>
      <c r="BK12" s="165">
        <f>VLOOKUP(BK$7,'[17]Curve Summary'!$A$8:$AG$161,9)</f>
        <v>39</v>
      </c>
      <c r="BL12" s="165">
        <f>VLOOKUP(BL$7,'[17]Curve Summary'!$A$8:$AG$161,9)</f>
        <v>47.75</v>
      </c>
      <c r="BM12" s="165">
        <f>VLOOKUP(BM$7,'[17]Curve Summary'!$A$8:$AG$161,9)</f>
        <v>31.5</v>
      </c>
      <c r="BN12" s="165">
        <f>VLOOKUP(BN$7,'[17]Curve Summary'!$A$8:$AG$161,9)</f>
        <v>32</v>
      </c>
      <c r="BO12" s="165">
        <f>VLOOKUP(BO$7,'[17]Curve Summary'!$A$8:$AG$161,9)</f>
        <v>29.75</v>
      </c>
      <c r="BP12" s="165">
        <f>VLOOKUP(BP$7,'[17]Curve Summary'!$A$8:$AG$161,9)</f>
        <v>30.25</v>
      </c>
      <c r="BQ12" s="165">
        <f>VLOOKUP(BQ$7,'[17]Curve Summary'!$A$8:$AG$161,9)</f>
        <v>21.5</v>
      </c>
      <c r="BR12" s="165">
        <f>VLOOKUP(BR$7,'[17]Curve Summary'!$A$8:$AG$161,9)</f>
        <v>23.25</v>
      </c>
      <c r="BS12" s="165">
        <f>VLOOKUP(BS$7,'[17]Curve Summary'!$A$8:$AG$161,9)</f>
        <v>22</v>
      </c>
      <c r="BT12" s="165">
        <f>VLOOKUP(BT$7,'[17]Curve Summary'!$A$8:$AG$161,9)</f>
        <v>27.5</v>
      </c>
      <c r="BU12" s="165">
        <f>VLOOKUP(BU$7,'[17]Curve Summary'!$A$8:$AG$161,9)</f>
        <v>27</v>
      </c>
      <c r="BV12" s="165">
        <f>VLOOKUP(BV$7,'[17]Curve Summary'!$A$8:$AG$161,9)</f>
        <v>33</v>
      </c>
      <c r="BW12" s="165">
        <f>VLOOKUP(BW$7,'[17]Curve Summary'!$A$8:$AG$161,9)</f>
        <v>30</v>
      </c>
      <c r="BX12" s="165">
        <f>VLOOKUP(BX$7,'[17]Curve Summary'!$A$8:$AG$161,9)</f>
        <v>38.75</v>
      </c>
      <c r="BY12" s="165">
        <f>VLOOKUP(BY$7,'[17]Curve Summary'!$A$8:$AG$161,9)</f>
        <v>25.5</v>
      </c>
      <c r="BZ12" s="165">
        <f>VLOOKUP(BZ$7,'[17]Curve Summary'!$A$8:$AG$161,9)</f>
        <v>29</v>
      </c>
      <c r="CA12" s="165">
        <f>VLOOKUP(CA$7,'[17]Curve Summary'!$A$8:$AG$161,9)</f>
        <v>27.25</v>
      </c>
      <c r="CB12" s="165">
        <f>VLOOKUP(CB$7,'[17]Curve Summary'!$A$8:$AG$161,9)</f>
        <v>27.75</v>
      </c>
      <c r="CC12" s="165">
        <f>VLOOKUP(CC$7,'[17]Curve Summary'!$A$8:$AG$161,9)</f>
        <v>21.75</v>
      </c>
      <c r="CD12" s="165">
        <f>VLOOKUP(CD$7,'[17]Curve Summary'!$A$8:$AG$161,9)</f>
        <v>23.5</v>
      </c>
      <c r="CE12" s="165">
        <f>VLOOKUP(CE$7,'[17]Curve Summary'!$A$8:$AG$161,9)</f>
        <v>22.25</v>
      </c>
      <c r="CF12" s="165">
        <f>VLOOKUP(CF$7,'[17]Curve Summary'!$A$8:$AG$161,9)</f>
        <v>27.75</v>
      </c>
      <c r="CG12" s="165">
        <f>VLOOKUP(CG$7,'[17]Curve Summary'!$A$8:$AG$161,9)</f>
        <v>27.25</v>
      </c>
      <c r="CH12" s="165">
        <f>VLOOKUP(CH$7,'[17]Curve Summary'!$A$8:$AG$161,9)</f>
        <v>33.25</v>
      </c>
      <c r="CI12" s="165">
        <f>VLOOKUP(CI$7,'[17]Curve Summary'!$A$8:$AG$161,9)</f>
        <v>30.25</v>
      </c>
      <c r="CJ12" s="165">
        <f>VLOOKUP(CJ$7,'[17]Curve Summary'!$A$8:$AG$161,9)</f>
        <v>39</v>
      </c>
      <c r="CK12" s="165">
        <f>VLOOKUP(CK$7,'[17]Curve Summary'!$A$8:$AG$161,9)</f>
        <v>25.75</v>
      </c>
      <c r="CL12" s="165">
        <f>VLOOKUP(CL$7,'[17]Curve Summary'!$A$8:$AG$161,9)</f>
        <v>29.25</v>
      </c>
      <c r="CM12" s="165">
        <f>VLOOKUP(CM$7,'[17]Curve Summary'!$A$8:$AG$161,9)</f>
        <v>27.5</v>
      </c>
      <c r="CN12" s="165">
        <f>VLOOKUP(CN$7,'[17]Curve Summary'!$A$8:$AG$161,9)</f>
        <v>28</v>
      </c>
      <c r="CO12" s="165">
        <f>VLOOKUP(CO$7,'[17]Curve Summary'!$A$8:$AG$161,9)</f>
        <v>31.1</v>
      </c>
      <c r="CP12" s="165">
        <f>VLOOKUP(CP$7,'[17]Curve Summary'!$A$8:$AG$161,9)</f>
        <v>32.85</v>
      </c>
      <c r="CQ12" s="165">
        <f>VLOOKUP(CQ$7,'[17]Curve Summary'!$A$8:$AG$161,9)</f>
        <v>31.6</v>
      </c>
      <c r="CR12" s="165">
        <f>VLOOKUP(CR$7,'[17]Curve Summary'!$A$8:$AG$161,9)</f>
        <v>37.1</v>
      </c>
      <c r="CS12" s="165">
        <f>VLOOKUP(CS$7,'[17]Curve Summary'!$A$8:$AG$161,9)</f>
        <v>36.6</v>
      </c>
      <c r="CT12" s="165">
        <f>VLOOKUP(CT$7,'[17]Curve Summary'!$A$8:$AG$161,9)</f>
        <v>43.6</v>
      </c>
      <c r="CU12" s="165">
        <f>VLOOKUP(CU$7,'[17]Curve Summary'!$A$8:$AG$161,9)</f>
        <v>50.6</v>
      </c>
      <c r="CV12" s="165">
        <f>VLOOKUP(CV$7,'[17]Curve Summary'!$A$8:$AG$161,9)</f>
        <v>59.35</v>
      </c>
      <c r="CW12" s="165">
        <f>VLOOKUP(CW$7,'[17]Curve Summary'!$A$8:$AG$161,9)</f>
        <v>42.1</v>
      </c>
      <c r="CX12" s="165">
        <f>VLOOKUP(CX$7,'[17]Curve Summary'!$A$8:$AG$161,9)</f>
        <v>41.6</v>
      </c>
      <c r="CY12" s="165">
        <f>VLOOKUP(CY$7,'[17]Curve Summary'!$A$8:$AG$161,9)</f>
        <v>39.85</v>
      </c>
      <c r="CZ12" s="165">
        <f>VLOOKUP(CZ$7,'[17]Curve Summary'!$A$8:$AG$161,9)</f>
        <v>40.35</v>
      </c>
      <c r="DA12" s="165">
        <f>VLOOKUP(DA$7,'[17]Curve Summary'!$A$8:$AG$161,9)</f>
        <v>31.45</v>
      </c>
      <c r="DB12" s="165">
        <f>VLOOKUP(DB$7,'[17]Curve Summary'!$A$8:$AG$161,9)</f>
        <v>33.200000000000003</v>
      </c>
      <c r="DC12" s="165">
        <f>VLOOKUP(DC$7,'[17]Curve Summary'!$A$8:$AG$161,9)</f>
        <v>31.95</v>
      </c>
      <c r="DD12" s="165">
        <f>VLOOKUP(DD$7,'[17]Curve Summary'!$A$8:$AG$161,9)</f>
        <v>37.450000000000003</v>
      </c>
      <c r="DE12" s="165">
        <f>VLOOKUP(DE$7,'[17]Curve Summary'!$A$8:$AG$161,9)</f>
        <v>36.950000000000003</v>
      </c>
      <c r="DF12" s="165">
        <f>VLOOKUP(DF$7,'[17]Curve Summary'!$A$8:$AG$161,9)</f>
        <v>43.95</v>
      </c>
      <c r="DG12" s="165">
        <f>VLOOKUP(DG$7,'[17]Curve Summary'!$A$8:$AG$161,9)</f>
        <v>50.95</v>
      </c>
      <c r="DH12" s="165">
        <f>VLOOKUP(DH$7,'[17]Curve Summary'!$A$8:$AG$161,9)</f>
        <v>59.7</v>
      </c>
      <c r="DI12" s="165">
        <f>VLOOKUP(DI$7,'[17]Curve Summary'!$A$8:$AG$161,9)</f>
        <v>42.45</v>
      </c>
      <c r="DJ12" s="165">
        <f>VLOOKUP(DJ$7,'[17]Curve Summary'!$A$8:$AG$161,9)</f>
        <v>41.95</v>
      </c>
      <c r="DK12" s="165">
        <f>VLOOKUP(DK$7,'[17]Curve Summary'!$A$8:$AG$161,9)</f>
        <v>40.200000000000003</v>
      </c>
      <c r="DL12" s="165">
        <f>VLOOKUP(DL$7,'[17]Curve Summary'!$A$8:$AG$161,9)</f>
        <v>40.700000000000003</v>
      </c>
      <c r="DM12" s="165">
        <f>VLOOKUP(DM$7,'[17]Curve Summary'!$A$8:$AG$161,9)</f>
        <v>31.95</v>
      </c>
      <c r="DN12" s="165">
        <f>VLOOKUP(DN$7,'[17]Curve Summary'!$A$8:$AG$161,9)</f>
        <v>33.700000000000003</v>
      </c>
      <c r="DO12" s="165">
        <f>VLOOKUP(DO$7,'[17]Curve Summary'!$A$8:$AG$161,9)</f>
        <v>32.450000000000003</v>
      </c>
      <c r="DP12" s="165">
        <f>VLOOKUP(DP$7,'[17]Curve Summary'!$A$8:$AG$161,9)</f>
        <v>38</v>
      </c>
      <c r="DQ12" s="165">
        <f>VLOOKUP(DQ$7,'[17]Curve Summary'!$A$8:$AG$161,9)</f>
        <v>37.5</v>
      </c>
      <c r="DR12" s="165">
        <f>VLOOKUP(DR$7,'[17]Curve Summary'!$A$8:$AG$161,9)</f>
        <v>44.5</v>
      </c>
      <c r="DS12" s="165">
        <f>VLOOKUP(DS$7,'[17]Curve Summary'!$A$8:$AG$161,9)</f>
        <v>51.5</v>
      </c>
      <c r="DT12" s="165">
        <f>VLOOKUP(DT$7,'[17]Curve Summary'!$A$8:$AG$161,9)</f>
        <v>60.25</v>
      </c>
      <c r="DU12" s="165">
        <f>VLOOKUP(DU$7,'[17]Curve Summary'!$A$8:$AG$161,9)</f>
        <v>42.95</v>
      </c>
      <c r="DV12" s="165">
        <f>VLOOKUP(DV$7,'[17]Curve Summary'!$A$8:$AG$161,9)</f>
        <v>42.5</v>
      </c>
      <c r="DW12" s="165">
        <f>VLOOKUP(DW$7,'[17]Curve Summary'!$A$8:$AG$161,9)</f>
        <v>40.75</v>
      </c>
      <c r="DX12" s="165">
        <f>VLOOKUP(DX$7,'[17]Curve Summary'!$A$8:$AG$161,9)</f>
        <v>41.2</v>
      </c>
      <c r="DY12" s="165">
        <f>VLOOKUP(DY$7,'[17]Curve Summary'!$A$8:$AG$161,9)</f>
        <v>32.450000000000003</v>
      </c>
      <c r="DZ12" s="165">
        <f>VLOOKUP(DZ$7,'[17]Curve Summary'!$A$8:$AG$161,9)</f>
        <v>34.200000000000003</v>
      </c>
      <c r="EA12" s="165">
        <f>VLOOKUP(EA$7,'[17]Curve Summary'!$A$8:$AG$161,9)</f>
        <v>32.950000000000003</v>
      </c>
      <c r="EB12" s="165">
        <f>VLOOKUP(EB$7,'[17]Curve Summary'!$A$8:$AG$161,9)</f>
        <v>38.75</v>
      </c>
      <c r="EC12" s="165">
        <f>VLOOKUP(EC$7,'[17]Curve Summary'!$A$8:$AG$161,9)</f>
        <v>38.25</v>
      </c>
      <c r="ED12" s="165">
        <f>VLOOKUP(ED$7,'[17]Curve Summary'!$A$8:$AG$161,9)</f>
        <v>45.25</v>
      </c>
      <c r="EE12" s="165">
        <f>VLOOKUP(EE$7,'[17]Curve Summary'!$A$8:$AG$161,9)</f>
        <v>52.25</v>
      </c>
      <c r="EF12" s="165">
        <f>VLOOKUP(EF$7,'[17]Curve Summary'!$A$8:$AG$161,9)</f>
        <v>61</v>
      </c>
      <c r="EG12" s="165">
        <f>VLOOKUP(EG$7,'[17]Curve Summary'!$A$8:$AG$161,9)</f>
        <v>43.45</v>
      </c>
      <c r="EH12" s="165">
        <f>VLOOKUP(EH$7,'[17]Curve Summary'!$A$8:$AG$161,9)</f>
        <v>43.25</v>
      </c>
      <c r="EI12" s="165">
        <f>VLOOKUP(EI$7,'[17]Curve Summary'!$A$8:$AG$161,9)</f>
        <v>41.5</v>
      </c>
      <c r="EJ12" s="165">
        <f>VLOOKUP(EJ$7,'[17]Curve Summary'!$A$8:$AG$161,9)</f>
        <v>41.7</v>
      </c>
    </row>
    <row r="13" spans="1:140" ht="13.7" customHeight="1" x14ac:dyDescent="0.2">
      <c r="A13" s="216" t="s">
        <v>137</v>
      </c>
      <c r="B13" s="162" t="s">
        <v>165</v>
      </c>
      <c r="C13" s="128">
        <f>'[17]Power Desk Daily Price'!$AC13</f>
        <v>27.831428571428571</v>
      </c>
      <c r="D13" s="128">
        <f ca="1">IF(ISERROR((AVERAGE(OFFSET('[17]Curve Summary'!$F$6,8,0,19,1))*19+ 6* '[17]Curve Summary Backup'!$F$38)/25), '[17]Curve Summary Backup'!$F$38,(AVERAGE(OFFSET('[17]Curve Summary'!$F$6,8,0,19,1))*19+ 6* '[17]Curve Summary Backup'!$F$38)/25)</f>
        <v>29</v>
      </c>
      <c r="E13" s="128">
        <f>VLOOKUP(E$7,'[17]Curve Summary'!$A$7:$AG$59,6)</f>
        <v>34.75</v>
      </c>
      <c r="F13" s="163">
        <f t="shared" ca="1" si="0"/>
        <v>31.29762917933131</v>
      </c>
      <c r="G13" s="128">
        <f t="shared" si="1"/>
        <v>34.625</v>
      </c>
      <c r="H13" s="128">
        <f t="shared" si="2"/>
        <v>35</v>
      </c>
      <c r="I13" s="128">
        <f t="shared" si="2"/>
        <v>34.25</v>
      </c>
      <c r="J13" s="128">
        <f t="shared" si="3"/>
        <v>32.875</v>
      </c>
      <c r="K13" s="128">
        <f t="shared" si="4"/>
        <v>33.5</v>
      </c>
      <c r="L13" s="128">
        <f t="shared" si="4"/>
        <v>32.25</v>
      </c>
      <c r="M13" s="128">
        <f t="shared" si="4"/>
        <v>33.75</v>
      </c>
      <c r="N13" s="128">
        <f t="shared" si="4"/>
        <v>39.75</v>
      </c>
      <c r="O13" s="128">
        <f t="shared" si="5"/>
        <v>51.875</v>
      </c>
      <c r="P13" s="128">
        <f t="shared" si="6"/>
        <v>49</v>
      </c>
      <c r="Q13" s="128">
        <f t="shared" si="6"/>
        <v>54.75</v>
      </c>
      <c r="R13" s="128">
        <f t="shared" si="6"/>
        <v>46.25</v>
      </c>
      <c r="S13" s="128">
        <f t="shared" si="7"/>
        <v>38.5</v>
      </c>
      <c r="T13" s="128">
        <f t="shared" si="8"/>
        <v>38.5</v>
      </c>
      <c r="U13" s="128">
        <f t="shared" si="8"/>
        <v>37.5</v>
      </c>
      <c r="V13" s="128">
        <f t="shared" si="8"/>
        <v>39.5</v>
      </c>
      <c r="W13" s="163">
        <f t="shared" si="12"/>
        <v>39.521568627450982</v>
      </c>
      <c r="X13" s="128">
        <f t="shared" si="13"/>
        <v>43.771568627450982</v>
      </c>
      <c r="Y13" s="128">
        <f t="shared" si="14"/>
        <v>43.627147651006709</v>
      </c>
      <c r="Z13" s="128">
        <f t="shared" si="15"/>
        <v>44.416745098039215</v>
      </c>
      <c r="AA13" s="128">
        <f t="shared" si="9"/>
        <v>45.132088235294106</v>
      </c>
      <c r="AB13" s="129">
        <f t="shared" si="10"/>
        <v>45.8818359375</v>
      </c>
      <c r="AC13" s="164">
        <f t="shared" ca="1" si="11"/>
        <v>43.984323484617725</v>
      </c>
      <c r="AD13" s="159"/>
      <c r="AE13" s="159"/>
      <c r="AF13" s="160"/>
      <c r="AG13" s="165">
        <f>VLOOKUP(AG$7,'[17]Curve Summary'!$A$9:$AG$161,6)</f>
        <v>35</v>
      </c>
      <c r="AH13" s="165">
        <f>VLOOKUP(AH$7,'[17]Curve Summary'!$A$9:$AG$161,6)</f>
        <v>34.25</v>
      </c>
      <c r="AI13" s="165">
        <f>VLOOKUP(AI$7,'[17]Curve Summary'!$A$9:$AG$161,6)</f>
        <v>33.5</v>
      </c>
      <c r="AJ13" s="165">
        <f>VLOOKUP(AJ$7,'[17]Curve Summary'!$A$9:$AG$161,6)</f>
        <v>32.25</v>
      </c>
      <c r="AK13" s="165">
        <f>VLOOKUP(AK$7,'[17]Curve Summary'!$A$9:$AG$161,6)</f>
        <v>33.75</v>
      </c>
      <c r="AL13" s="165">
        <f>VLOOKUP(AL$7,'[17]Curve Summary'!$A$9:$AG$161,6)</f>
        <v>39.75</v>
      </c>
      <c r="AM13" s="165">
        <f>VLOOKUP(AM$7,'[17]Curve Summary'!$A$9:$AG$161,6)</f>
        <v>49</v>
      </c>
      <c r="AN13" s="165">
        <f>VLOOKUP(AN$7,'[17]Curve Summary'!$A$9:$AG$161,6)</f>
        <v>54.75</v>
      </c>
      <c r="AO13" s="165">
        <f>VLOOKUP(AO$7,'[17]Curve Summary'!$A$9:$AG$161,6)</f>
        <v>46.25</v>
      </c>
      <c r="AP13" s="165">
        <f>VLOOKUP(AP$7,'[17]Curve Summary'!$A$9:$AG$161,6)</f>
        <v>38.5</v>
      </c>
      <c r="AQ13" s="165">
        <f>VLOOKUP(AQ$7,'[17]Curve Summary'!$A$9:$AG$161,6)</f>
        <v>37.5</v>
      </c>
      <c r="AR13" s="165">
        <f>VLOOKUP(AR$7,'[17]Curve Summary'!$A$9:$AG$161,6)</f>
        <v>39.5</v>
      </c>
      <c r="AS13" s="165">
        <f>VLOOKUP(AS$7,'[17]Curve Summary'!$A$9:$AG$161,6)</f>
        <v>40.75</v>
      </c>
      <c r="AT13" s="165">
        <f>VLOOKUP(AT$7,'[17]Curve Summary'!$A$9:$AG$161,6)</f>
        <v>39.25</v>
      </c>
      <c r="AU13" s="165">
        <f>VLOOKUP(AU$7,'[17]Curve Summary'!$A$9:$AG$161,6)</f>
        <v>38.5</v>
      </c>
      <c r="AV13" s="165">
        <f>VLOOKUP(AV$7,'[17]Curve Summary'!$A$9:$AG$161,6)</f>
        <v>37.25</v>
      </c>
      <c r="AW13" s="165">
        <f>VLOOKUP(AW$7,'[17]Curve Summary'!$A$9:$AG$161,6)</f>
        <v>38</v>
      </c>
      <c r="AX13" s="165">
        <f>VLOOKUP(AX$7,'[17]Curve Summary'!$A$9:$AG$161,6)</f>
        <v>42.5</v>
      </c>
      <c r="AY13" s="165">
        <f>VLOOKUP(AY$7,'[17]Curve Summary'!$A$9:$AG$161,6)</f>
        <v>57</v>
      </c>
      <c r="AZ13" s="165">
        <f>VLOOKUP(AZ$7,'[17]Curve Summary'!$A$9:$AG$161,6)</f>
        <v>62.75</v>
      </c>
      <c r="BA13" s="165">
        <f>VLOOKUP(BA$7,'[17]Curve Summary'!$A$9:$AG$161,6)</f>
        <v>49.75</v>
      </c>
      <c r="BB13" s="165">
        <f>VLOOKUP(BB$7,'[17]Curve Summary'!$A$9:$AG$161,6)</f>
        <v>39.5</v>
      </c>
      <c r="BC13" s="165">
        <f>VLOOKUP(BC$7,'[17]Curve Summary'!$A$9:$AG$161,6)</f>
        <v>39.25</v>
      </c>
      <c r="BD13" s="165">
        <f>VLOOKUP(BD$7,'[17]Curve Summary'!$A$9:$AG$161,6)</f>
        <v>40.5</v>
      </c>
      <c r="BE13" s="165">
        <f>VLOOKUP(BE$7,'[17]Curve Summary'!$A$9:$AG$161,6)</f>
        <v>41.25</v>
      </c>
      <c r="BF13" s="165">
        <f>VLOOKUP(BF$7,'[17]Curve Summary'!$A$9:$AG$161,6)</f>
        <v>39.86</v>
      </c>
      <c r="BG13" s="165">
        <f>VLOOKUP(BG$7,'[17]Curve Summary'!$A$9:$AG$161,6)</f>
        <v>39.229999999999997</v>
      </c>
      <c r="BH13" s="165">
        <f>VLOOKUP(BH$7,'[17]Curve Summary'!$A$9:$AG$161,6)</f>
        <v>38.01</v>
      </c>
      <c r="BI13" s="165">
        <f>VLOOKUP(BI$7,'[17]Curve Summary'!$A$9:$AG$161,6)</f>
        <v>38.729999999999997</v>
      </c>
      <c r="BJ13" s="165">
        <f>VLOOKUP(BJ$7,'[17]Curve Summary'!$A$9:$AG$161,6)</f>
        <v>42.9</v>
      </c>
      <c r="BK13" s="165">
        <f>VLOOKUP(BK$7,'[17]Curve Summary'!$A$9:$AG$161,6)</f>
        <v>56.37</v>
      </c>
      <c r="BL13" s="165">
        <f>VLOOKUP(BL$7,'[17]Curve Summary'!$A$9:$AG$161,6)</f>
        <v>61.66</v>
      </c>
      <c r="BM13" s="165">
        <f>VLOOKUP(BM$7,'[17]Curve Summary'!$A$9:$AG$161,6)</f>
        <v>49.61</v>
      </c>
      <c r="BN13" s="165">
        <f>VLOOKUP(BN$7,'[17]Curve Summary'!$A$9:$AG$161,6)</f>
        <v>40.119999999999997</v>
      </c>
      <c r="BO13" s="165">
        <f>VLOOKUP(BO$7,'[17]Curve Summary'!$A$9:$AG$161,6)</f>
        <v>39.85</v>
      </c>
      <c r="BP13" s="165">
        <f>VLOOKUP(BP$7,'[17]Curve Summary'!$A$9:$AG$161,6)</f>
        <v>41.04</v>
      </c>
      <c r="BQ13" s="165">
        <f>VLOOKUP(BQ$7,'[17]Curve Summary'!$A$9:$AG$161,6)</f>
        <v>41.54</v>
      </c>
      <c r="BR13" s="165">
        <f>VLOOKUP(BR$7,'[17]Curve Summary'!$A$9:$AG$161,6)</f>
        <v>40.14</v>
      </c>
      <c r="BS13" s="165">
        <f>VLOOKUP(BS$7,'[17]Curve Summary'!$A$9:$AG$161,6)</f>
        <v>39.49</v>
      </c>
      <c r="BT13" s="165">
        <f>VLOOKUP(BT$7,'[17]Curve Summary'!$A$9:$AG$161,6)</f>
        <v>38.270000000000003</v>
      </c>
      <c r="BU13" s="165">
        <f>VLOOKUP(BU$7,'[17]Curve Summary'!$A$9:$AG$161,6)</f>
        <v>38.99</v>
      </c>
      <c r="BV13" s="165">
        <f>VLOOKUP(BV$7,'[17]Curve Summary'!$A$9:$AG$161,6)</f>
        <v>43.19</v>
      </c>
      <c r="BW13" s="165">
        <f>VLOOKUP(BW$7,'[17]Curve Summary'!$A$9:$AG$161,6)</f>
        <v>56.75</v>
      </c>
      <c r="BX13" s="165">
        <f>VLOOKUP(BX$7,'[17]Curve Summary'!$A$9:$AG$161,6)</f>
        <v>62.08</v>
      </c>
      <c r="BY13" s="165">
        <f>VLOOKUP(BY$7,'[17]Curve Summary'!$A$9:$AG$161,6)</f>
        <v>49.95</v>
      </c>
      <c r="BZ13" s="165">
        <f>VLOOKUP(BZ$7,'[17]Curve Summary'!$A$9:$AG$161,6)</f>
        <v>40.39</v>
      </c>
      <c r="CA13" s="165">
        <f>VLOOKUP(CA$7,'[17]Curve Summary'!$A$9:$AG$161,6)</f>
        <v>40.119999999999997</v>
      </c>
      <c r="CB13" s="165">
        <f>VLOOKUP(CB$7,'[17]Curve Summary'!$A$9:$AG$161,6)</f>
        <v>41.32</v>
      </c>
      <c r="CC13" s="165">
        <f>VLOOKUP(CC$7,'[17]Curve Summary'!$A$9:$AG$161,6)</f>
        <v>41.82</v>
      </c>
      <c r="CD13" s="165">
        <f>VLOOKUP(CD$7,'[17]Curve Summary'!$A$9:$AG$161,6)</f>
        <v>40.409999999999997</v>
      </c>
      <c r="CE13" s="165">
        <f>VLOOKUP(CE$7,'[17]Curve Summary'!$A$9:$AG$161,6)</f>
        <v>39.75</v>
      </c>
      <c r="CF13" s="165">
        <f>VLOOKUP(CF$7,'[17]Curve Summary'!$A$9:$AG$161,6)</f>
        <v>38.53</v>
      </c>
      <c r="CG13" s="165">
        <f>VLOOKUP(CG$7,'[17]Curve Summary'!$A$9:$AG$161,6)</f>
        <v>39.25</v>
      </c>
      <c r="CH13" s="165">
        <f>VLOOKUP(CH$7,'[17]Curve Summary'!$A$9:$AG$161,6)</f>
        <v>43.48</v>
      </c>
      <c r="CI13" s="165">
        <f>VLOOKUP(CI$7,'[17]Curve Summary'!$A$9:$AG$161,6)</f>
        <v>57.13</v>
      </c>
      <c r="CJ13" s="165">
        <f>VLOOKUP(CJ$7,'[17]Curve Summary'!$A$9:$AG$161,6)</f>
        <v>62.51</v>
      </c>
      <c r="CK13" s="165">
        <f>VLOOKUP(CK$7,'[17]Curve Summary'!$A$9:$AG$161,6)</f>
        <v>50.29</v>
      </c>
      <c r="CL13" s="165">
        <f>VLOOKUP(CL$7,'[17]Curve Summary'!$A$9:$AG$161,6)</f>
        <v>40.659999999999997</v>
      </c>
      <c r="CM13" s="165">
        <f>VLOOKUP(CM$7,'[17]Curve Summary'!$A$9:$AG$161,6)</f>
        <v>40.4</v>
      </c>
      <c r="CN13" s="165">
        <f>VLOOKUP(CN$7,'[17]Curve Summary'!$A$9:$AG$161,6)</f>
        <v>41.6</v>
      </c>
      <c r="CO13" s="165">
        <f>VLOOKUP(CO$7,'[17]Curve Summary'!$A$9:$AG$161,6)</f>
        <v>42.1</v>
      </c>
      <c r="CP13" s="165">
        <f>VLOOKUP(CP$7,'[17]Curve Summary'!$A$9:$AG$161,6)</f>
        <v>40.68</v>
      </c>
      <c r="CQ13" s="165">
        <f>VLOOKUP(CQ$7,'[17]Curve Summary'!$A$9:$AG$161,6)</f>
        <v>40.01</v>
      </c>
      <c r="CR13" s="165">
        <f>VLOOKUP(CR$7,'[17]Curve Summary'!$A$9:$AG$161,6)</f>
        <v>38.79</v>
      </c>
      <c r="CS13" s="165">
        <f>VLOOKUP(CS$7,'[17]Curve Summary'!$A$9:$AG$161,6)</f>
        <v>39.51</v>
      </c>
      <c r="CT13" s="165">
        <f>VLOOKUP(CT$7,'[17]Curve Summary'!$A$9:$AG$161,6)</f>
        <v>43.77</v>
      </c>
      <c r="CU13" s="165">
        <f>VLOOKUP(CU$7,'[17]Curve Summary'!$A$9:$AG$161,6)</f>
        <v>57.52</v>
      </c>
      <c r="CV13" s="165">
        <f>VLOOKUP(CV$7,'[17]Curve Summary'!$A$9:$AG$161,6)</f>
        <v>62.93</v>
      </c>
      <c r="CW13" s="165">
        <f>VLOOKUP(CW$7,'[17]Curve Summary'!$A$9:$AG$161,6)</f>
        <v>50.63</v>
      </c>
      <c r="CX13" s="165">
        <f>VLOOKUP(CX$7,'[17]Curve Summary'!$A$9:$AG$161,6)</f>
        <v>40.93</v>
      </c>
      <c r="CY13" s="165">
        <f>VLOOKUP(CY$7,'[17]Curve Summary'!$A$9:$AG$161,6)</f>
        <v>40.67</v>
      </c>
      <c r="CZ13" s="165">
        <f>VLOOKUP(CZ$7,'[17]Curve Summary'!$A$9:$AG$161,6)</f>
        <v>41.88</v>
      </c>
      <c r="DA13" s="165">
        <f>VLOOKUP(DA$7,'[17]Curve Summary'!$A$9:$AG$161,6)</f>
        <v>42.38</v>
      </c>
      <c r="DB13" s="165">
        <f>VLOOKUP(DB$7,'[17]Curve Summary'!$A$9:$AG$161,6)</f>
        <v>40.950000000000003</v>
      </c>
      <c r="DC13" s="165">
        <f>VLOOKUP(DC$7,'[17]Curve Summary'!$A$9:$AG$161,6)</f>
        <v>40.28</v>
      </c>
      <c r="DD13" s="165">
        <f>VLOOKUP(DD$7,'[17]Curve Summary'!$A$9:$AG$161,6)</f>
        <v>39.049999999999997</v>
      </c>
      <c r="DE13" s="165">
        <f>VLOOKUP(DE$7,'[17]Curve Summary'!$A$9:$AG$161,6)</f>
        <v>39.78</v>
      </c>
      <c r="DF13" s="165">
        <f>VLOOKUP(DF$7,'[17]Curve Summary'!$A$9:$AG$161,6)</f>
        <v>44.06</v>
      </c>
      <c r="DG13" s="165">
        <f>VLOOKUP(DG$7,'[17]Curve Summary'!$A$9:$AG$161,6)</f>
        <v>57.9</v>
      </c>
      <c r="DH13" s="165">
        <f>VLOOKUP(DH$7,'[17]Curve Summary'!$A$9:$AG$161,6)</f>
        <v>63.35</v>
      </c>
      <c r="DI13" s="165">
        <f>VLOOKUP(DI$7,'[17]Curve Summary'!$A$9:$AG$161,6)</f>
        <v>50.97</v>
      </c>
      <c r="DJ13" s="165">
        <f>VLOOKUP(DJ$7,'[17]Curve Summary'!$A$9:$AG$161,6)</f>
        <v>41.21</v>
      </c>
      <c r="DK13" s="165">
        <f>VLOOKUP(DK$7,'[17]Curve Summary'!$A$9:$AG$161,6)</f>
        <v>40.94</v>
      </c>
      <c r="DL13" s="165">
        <f>VLOOKUP(DL$7,'[17]Curve Summary'!$A$9:$AG$161,6)</f>
        <v>42.16</v>
      </c>
      <c r="DM13" s="165">
        <f>VLOOKUP(DM$7,'[17]Curve Summary'!$A$9:$AG$161,6)</f>
        <v>42.67</v>
      </c>
      <c r="DN13" s="165">
        <f>VLOOKUP(DN$7,'[17]Curve Summary'!$A$9:$AG$161,6)</f>
        <v>41.23</v>
      </c>
      <c r="DO13" s="165">
        <f>VLOOKUP(DO$7,'[17]Curve Summary'!$A$9:$AG$161,6)</f>
        <v>40.54</v>
      </c>
      <c r="DP13" s="165">
        <f>VLOOKUP(DP$7,'[17]Curve Summary'!$A$9:$AG$161,6)</f>
        <v>39.31</v>
      </c>
      <c r="DQ13" s="165">
        <f>VLOOKUP(DQ$7,'[17]Curve Summary'!$A$9:$AG$161,6)</f>
        <v>40.04</v>
      </c>
      <c r="DR13" s="165">
        <f>VLOOKUP(DR$7,'[17]Curve Summary'!$A$9:$AG$161,6)</f>
        <v>44.35</v>
      </c>
      <c r="DS13" s="165">
        <f>VLOOKUP(DS$7,'[17]Curve Summary'!$A$9:$AG$161,6)</f>
        <v>58.28</v>
      </c>
      <c r="DT13" s="165">
        <f>VLOOKUP(DT$7,'[17]Curve Summary'!$A$9:$AG$161,6)</f>
        <v>63.77</v>
      </c>
      <c r="DU13" s="165">
        <f>VLOOKUP(DU$7,'[17]Curve Summary'!$A$9:$AG$161,6)</f>
        <v>51.31</v>
      </c>
      <c r="DV13" s="165">
        <f>VLOOKUP(DV$7,'[17]Curve Summary'!$A$9:$AG$161,6)</f>
        <v>41.48</v>
      </c>
      <c r="DW13" s="165">
        <f>VLOOKUP(DW$7,'[17]Curve Summary'!$A$9:$AG$161,6)</f>
        <v>41.22</v>
      </c>
      <c r="DX13" s="165">
        <f>VLOOKUP(DX$7,'[17]Curve Summary'!$A$9:$AG$161,6)</f>
        <v>42.44</v>
      </c>
      <c r="DY13" s="165">
        <f>VLOOKUP(DY$7,'[17]Curve Summary'!$A$9:$AG$161,6)</f>
        <v>42.95</v>
      </c>
      <c r="DZ13" s="165">
        <f>VLOOKUP(DZ$7,'[17]Curve Summary'!$A$9:$AG$161,6)</f>
        <v>41.5</v>
      </c>
      <c r="EA13" s="165">
        <f>VLOOKUP(EA$7,'[17]Curve Summary'!$A$9:$AG$161,6)</f>
        <v>40.799999999999997</v>
      </c>
      <c r="EB13" s="165">
        <f>VLOOKUP(EB$7,'[17]Curve Summary'!$A$9:$AG$161,6)</f>
        <v>39.57</v>
      </c>
      <c r="EC13" s="165">
        <f>VLOOKUP(EC$7,'[17]Curve Summary'!$A$9:$AG$161,6)</f>
        <v>40.299999999999997</v>
      </c>
      <c r="ED13" s="165">
        <f>VLOOKUP(ED$7,'[17]Curve Summary'!$A$9:$AG$161,6)</f>
        <v>44.65</v>
      </c>
      <c r="EE13" s="165">
        <f>VLOOKUP(EE$7,'[17]Curve Summary'!$A$9:$AG$161,6)</f>
        <v>58.66</v>
      </c>
      <c r="EF13" s="165">
        <f>VLOOKUP(EF$7,'[17]Curve Summary'!$A$9:$AG$161,6)</f>
        <v>64.2</v>
      </c>
      <c r="EG13" s="165">
        <f>VLOOKUP(EG$7,'[17]Curve Summary'!$A$9:$AG$161,6)</f>
        <v>51.65</v>
      </c>
      <c r="EH13" s="165">
        <f>VLOOKUP(EH$7,'[17]Curve Summary'!$A$9:$AG$161,6)</f>
        <v>41.75</v>
      </c>
      <c r="EI13" s="165">
        <f>VLOOKUP(EI$7,'[17]Curve Summary'!$A$9:$AG$161,6)</f>
        <v>41.49</v>
      </c>
      <c r="EJ13" s="165">
        <f>VLOOKUP(EJ$7,'[17]Curve Summary'!$A$9:$AG$161,6)</f>
        <v>42.72</v>
      </c>
    </row>
    <row r="14" spans="1:140" ht="13.7" customHeight="1" x14ac:dyDescent="0.2">
      <c r="A14" s="216" t="s">
        <v>138</v>
      </c>
      <c r="B14" s="162" t="s">
        <v>165</v>
      </c>
      <c r="C14" s="128">
        <f>'[17]Power Desk Daily Price'!$AC14</f>
        <v>27.892857142857142</v>
      </c>
      <c r="D14" s="128">
        <f ca="1">IF(ISERROR((AVERAGE(OFFSET('[17]Curve Summary'!$B$6,8,0,19,1))*19+ 6* '[17]Curve Summary Backup'!$B$38)/25), '[17]Curve Summary Backup'!$B$38,(AVERAGE(OFFSET('[17]Curve Summary'!$B$6,8,0,19,1))*19+ 6* '[17]Curve Summary Backup'!$B$38)/25)</f>
        <v>28</v>
      </c>
      <c r="E14" s="128">
        <f>VLOOKUP(E$7,'[17]Curve Summary'!$A$7:$AG$59,2)</f>
        <v>33</v>
      </c>
      <c r="F14" s="163">
        <f t="shared" ca="1" si="0"/>
        <v>30.113981762917934</v>
      </c>
      <c r="G14" s="128">
        <f t="shared" si="1"/>
        <v>33</v>
      </c>
      <c r="H14" s="128">
        <f t="shared" si="2"/>
        <v>33.25</v>
      </c>
      <c r="I14" s="128">
        <f t="shared" si="2"/>
        <v>32.75</v>
      </c>
      <c r="J14" s="128">
        <f t="shared" si="3"/>
        <v>31.25</v>
      </c>
      <c r="K14" s="128">
        <f t="shared" si="4"/>
        <v>32</v>
      </c>
      <c r="L14" s="128">
        <f t="shared" si="4"/>
        <v>30.5</v>
      </c>
      <c r="M14" s="128">
        <f t="shared" si="4"/>
        <v>35.5</v>
      </c>
      <c r="N14" s="128">
        <f t="shared" si="4"/>
        <v>43.5</v>
      </c>
      <c r="O14" s="128">
        <f t="shared" si="5"/>
        <v>56.5</v>
      </c>
      <c r="P14" s="128">
        <f t="shared" si="6"/>
        <v>52</v>
      </c>
      <c r="Q14" s="128">
        <f t="shared" si="6"/>
        <v>61</v>
      </c>
      <c r="R14" s="128">
        <f t="shared" si="6"/>
        <v>50</v>
      </c>
      <c r="S14" s="128">
        <f t="shared" si="7"/>
        <v>36</v>
      </c>
      <c r="T14" s="128">
        <f t="shared" si="8"/>
        <v>37</v>
      </c>
      <c r="U14" s="128">
        <f t="shared" si="8"/>
        <v>35</v>
      </c>
      <c r="V14" s="128">
        <f t="shared" si="8"/>
        <v>36</v>
      </c>
      <c r="W14" s="163">
        <f t="shared" si="12"/>
        <v>39.896078431372551</v>
      </c>
      <c r="X14" s="128">
        <f t="shared" si="13"/>
        <v>41.466666666666669</v>
      </c>
      <c r="Y14" s="128">
        <f t="shared" si="14"/>
        <v>41.113288590604029</v>
      </c>
      <c r="Z14" s="128">
        <f t="shared" si="15"/>
        <v>42.142823529411764</v>
      </c>
      <c r="AA14" s="128">
        <f t="shared" si="9"/>
        <v>42.837166666666668</v>
      </c>
      <c r="AB14" s="129">
        <f t="shared" si="10"/>
        <v>43.594687500000006</v>
      </c>
      <c r="AC14" s="164">
        <f t="shared" ca="1" si="11"/>
        <v>42.004105391410292</v>
      </c>
      <c r="AD14" s="159"/>
      <c r="AE14" s="159"/>
      <c r="AF14" s="160"/>
      <c r="AG14" s="165">
        <f>VLOOKUP(AG$7,'[17]Curve Summary'!$A$9:$AG$161,2)</f>
        <v>33.25</v>
      </c>
      <c r="AH14" s="165">
        <f>VLOOKUP(AH$7,'[17]Curve Summary'!$A$9:$AG$161,2)</f>
        <v>32.75</v>
      </c>
      <c r="AI14" s="165">
        <f>VLOOKUP(AI$7,'[17]Curve Summary'!$A$9:$AG$161,2)</f>
        <v>32</v>
      </c>
      <c r="AJ14" s="165">
        <f>VLOOKUP(AJ$7,'[17]Curve Summary'!$A$9:$AG$161,2)</f>
        <v>30.5</v>
      </c>
      <c r="AK14" s="165">
        <f>VLOOKUP(AK$7,'[17]Curve Summary'!$A$9:$AG$161,2)</f>
        <v>35.5</v>
      </c>
      <c r="AL14" s="165">
        <f>VLOOKUP(AL$7,'[17]Curve Summary'!$A$9:$AG$161,2)</f>
        <v>43.5</v>
      </c>
      <c r="AM14" s="165">
        <f>VLOOKUP(AM$7,'[17]Curve Summary'!$A$9:$AG$161,2)</f>
        <v>52</v>
      </c>
      <c r="AN14" s="165">
        <f>VLOOKUP(AN$7,'[17]Curve Summary'!$A$9:$AG$161,2)</f>
        <v>61</v>
      </c>
      <c r="AO14" s="165">
        <f>VLOOKUP(AO$7,'[17]Curve Summary'!$A$9:$AG$161,2)</f>
        <v>50</v>
      </c>
      <c r="AP14" s="165">
        <f>VLOOKUP(AP$7,'[17]Curve Summary'!$A$9:$AG$161,2)</f>
        <v>37</v>
      </c>
      <c r="AQ14" s="165">
        <f>VLOOKUP(AQ$7,'[17]Curve Summary'!$A$9:$AG$161,2)</f>
        <v>35</v>
      </c>
      <c r="AR14" s="165">
        <f>VLOOKUP(AR$7,'[17]Curve Summary'!$A$9:$AG$161,2)</f>
        <v>36</v>
      </c>
      <c r="AS14" s="165">
        <f>VLOOKUP(AS$7,'[17]Curve Summary'!$A$9:$AG$161,2)</f>
        <v>36</v>
      </c>
      <c r="AT14" s="165">
        <f>VLOOKUP(AT$7,'[17]Curve Summary'!$A$9:$AG$161,2)</f>
        <v>36</v>
      </c>
      <c r="AU14" s="165">
        <f>VLOOKUP(AU$7,'[17]Curve Summary'!$A$9:$AG$161,2)</f>
        <v>35.5</v>
      </c>
      <c r="AV14" s="165">
        <f>VLOOKUP(AV$7,'[17]Curve Summary'!$A$9:$AG$161,2)</f>
        <v>35</v>
      </c>
      <c r="AW14" s="165">
        <f>VLOOKUP(AW$7,'[17]Curve Summary'!$A$9:$AG$161,2)</f>
        <v>36</v>
      </c>
      <c r="AX14" s="165">
        <f>VLOOKUP(AX$7,'[17]Curve Summary'!$A$9:$AG$161,2)</f>
        <v>43</v>
      </c>
      <c r="AY14" s="165">
        <f>VLOOKUP(AY$7,'[17]Curve Summary'!$A$9:$AG$161,2)</f>
        <v>53</v>
      </c>
      <c r="AZ14" s="165">
        <f>VLOOKUP(AZ$7,'[17]Curve Summary'!$A$9:$AG$161,2)</f>
        <v>61</v>
      </c>
      <c r="BA14" s="165">
        <f>VLOOKUP(BA$7,'[17]Curve Summary'!$A$9:$AG$161,2)</f>
        <v>50.5</v>
      </c>
      <c r="BB14" s="165">
        <f>VLOOKUP(BB$7,'[17]Curve Summary'!$A$9:$AG$161,2)</f>
        <v>38</v>
      </c>
      <c r="BC14" s="165">
        <f>VLOOKUP(BC$7,'[17]Curve Summary'!$A$9:$AG$161,2)</f>
        <v>37</v>
      </c>
      <c r="BD14" s="165">
        <f>VLOOKUP(BD$7,'[17]Curve Summary'!$A$9:$AG$161,2)</f>
        <v>36.5</v>
      </c>
      <c r="BE14" s="165">
        <f>VLOOKUP(BE$7,'[17]Curve Summary'!$A$9:$AG$161,2)</f>
        <v>36.700000000000003</v>
      </c>
      <c r="BF14" s="165">
        <f>VLOOKUP(BF$7,'[17]Curve Summary'!$A$9:$AG$161,2)</f>
        <v>36.700000000000003</v>
      </c>
      <c r="BG14" s="165">
        <f>VLOOKUP(BG$7,'[17]Curve Summary'!$A$9:$AG$161,2)</f>
        <v>36.24</v>
      </c>
      <c r="BH14" s="165">
        <f>VLOOKUP(BH$7,'[17]Curve Summary'!$A$9:$AG$161,2)</f>
        <v>35.78</v>
      </c>
      <c r="BI14" s="165">
        <f>VLOOKUP(BI$7,'[17]Curve Summary'!$A$9:$AG$161,2)</f>
        <v>36.700000000000003</v>
      </c>
      <c r="BJ14" s="165">
        <f>VLOOKUP(BJ$7,'[17]Curve Summary'!$A$9:$AG$161,2)</f>
        <v>43.19</v>
      </c>
      <c r="BK14" s="165">
        <f>VLOOKUP(BK$7,'[17]Curve Summary'!$A$9:$AG$161,2)</f>
        <v>52.46</v>
      </c>
      <c r="BL14" s="165">
        <f>VLOOKUP(BL$7,'[17]Curve Summary'!$A$9:$AG$161,2)</f>
        <v>59.87</v>
      </c>
      <c r="BM14" s="165">
        <f>VLOOKUP(BM$7,'[17]Curve Summary'!$A$9:$AG$161,2)</f>
        <v>50.14</v>
      </c>
      <c r="BN14" s="165">
        <f>VLOOKUP(BN$7,'[17]Curve Summary'!$A$9:$AG$161,2)</f>
        <v>38.56</v>
      </c>
      <c r="BO14" s="165">
        <f>VLOOKUP(BO$7,'[17]Curve Summary'!$A$9:$AG$161,2)</f>
        <v>37.630000000000003</v>
      </c>
      <c r="BP14" s="165">
        <f>VLOOKUP(BP$7,'[17]Curve Summary'!$A$9:$AG$161,2)</f>
        <v>37.17</v>
      </c>
      <c r="BQ14" s="165">
        <f>VLOOKUP(BQ$7,'[17]Curve Summary'!$A$9:$AG$161,2)</f>
        <v>36.96</v>
      </c>
      <c r="BR14" s="165">
        <f>VLOOKUP(BR$7,'[17]Curve Summary'!$A$9:$AG$161,2)</f>
        <v>36.97</v>
      </c>
      <c r="BS14" s="165">
        <f>VLOOKUP(BS$7,'[17]Curve Summary'!$A$9:$AG$161,2)</f>
        <v>36.5</v>
      </c>
      <c r="BT14" s="165">
        <f>VLOOKUP(BT$7,'[17]Curve Summary'!$A$9:$AG$161,2)</f>
        <v>36.03</v>
      </c>
      <c r="BU14" s="165">
        <f>VLOOKUP(BU$7,'[17]Curve Summary'!$A$9:$AG$161,2)</f>
        <v>36.97</v>
      </c>
      <c r="BV14" s="165">
        <f>VLOOKUP(BV$7,'[17]Curve Summary'!$A$9:$AG$161,2)</f>
        <v>43.5</v>
      </c>
      <c r="BW14" s="165">
        <f>VLOOKUP(BW$7,'[17]Curve Summary'!$A$9:$AG$161,2)</f>
        <v>52.83</v>
      </c>
      <c r="BX14" s="165">
        <f>VLOOKUP(BX$7,'[17]Curve Summary'!$A$9:$AG$161,2)</f>
        <v>60.3</v>
      </c>
      <c r="BY14" s="165">
        <f>VLOOKUP(BY$7,'[17]Curve Summary'!$A$9:$AG$161,2)</f>
        <v>50.5</v>
      </c>
      <c r="BZ14" s="165">
        <f>VLOOKUP(BZ$7,'[17]Curve Summary'!$A$9:$AG$161,2)</f>
        <v>38.83</v>
      </c>
      <c r="CA14" s="165">
        <f>VLOOKUP(CA$7,'[17]Curve Summary'!$A$9:$AG$161,2)</f>
        <v>37.9</v>
      </c>
      <c r="CB14" s="165">
        <f>VLOOKUP(CB$7,'[17]Curve Summary'!$A$9:$AG$161,2)</f>
        <v>37.43</v>
      </c>
      <c r="CC14" s="165">
        <f>VLOOKUP(CC$7,'[17]Curve Summary'!$A$9:$AG$161,2)</f>
        <v>37.229999999999997</v>
      </c>
      <c r="CD14" s="165">
        <f>VLOOKUP(CD$7,'[17]Curve Summary'!$A$9:$AG$161,2)</f>
        <v>37.229999999999997</v>
      </c>
      <c r="CE14" s="165">
        <f>VLOOKUP(CE$7,'[17]Curve Summary'!$A$9:$AG$161,2)</f>
        <v>36.76</v>
      </c>
      <c r="CF14" s="165">
        <f>VLOOKUP(CF$7,'[17]Curve Summary'!$A$9:$AG$161,2)</f>
        <v>36.29</v>
      </c>
      <c r="CG14" s="165">
        <f>VLOOKUP(CG$7,'[17]Curve Summary'!$A$9:$AG$161,2)</f>
        <v>37.229999999999997</v>
      </c>
      <c r="CH14" s="165">
        <f>VLOOKUP(CH$7,'[17]Curve Summary'!$A$9:$AG$161,2)</f>
        <v>43.81</v>
      </c>
      <c r="CI14" s="165">
        <f>VLOOKUP(CI$7,'[17]Curve Summary'!$A$9:$AG$161,2)</f>
        <v>53.21</v>
      </c>
      <c r="CJ14" s="165">
        <f>VLOOKUP(CJ$7,'[17]Curve Summary'!$A$9:$AG$161,2)</f>
        <v>60.73</v>
      </c>
      <c r="CK14" s="165">
        <f>VLOOKUP(CK$7,'[17]Curve Summary'!$A$9:$AG$161,2)</f>
        <v>50.86</v>
      </c>
      <c r="CL14" s="165">
        <f>VLOOKUP(CL$7,'[17]Curve Summary'!$A$9:$AG$161,2)</f>
        <v>39.11</v>
      </c>
      <c r="CM14" s="165">
        <f>VLOOKUP(CM$7,'[17]Curve Summary'!$A$9:$AG$161,2)</f>
        <v>38.17</v>
      </c>
      <c r="CN14" s="165">
        <f>VLOOKUP(CN$7,'[17]Curve Summary'!$A$9:$AG$161,2)</f>
        <v>37.700000000000003</v>
      </c>
      <c r="CO14" s="165">
        <f>VLOOKUP(CO$7,'[17]Curve Summary'!$A$9:$AG$161,2)</f>
        <v>37.49</v>
      </c>
      <c r="CP14" s="165">
        <f>VLOOKUP(CP$7,'[17]Curve Summary'!$A$9:$AG$161,2)</f>
        <v>37.49</v>
      </c>
      <c r="CQ14" s="165">
        <f>VLOOKUP(CQ$7,'[17]Curve Summary'!$A$9:$AG$161,2)</f>
        <v>37.020000000000003</v>
      </c>
      <c r="CR14" s="165">
        <f>VLOOKUP(CR$7,'[17]Curve Summary'!$A$9:$AG$161,2)</f>
        <v>36.549999999999997</v>
      </c>
      <c r="CS14" s="165">
        <f>VLOOKUP(CS$7,'[17]Curve Summary'!$A$9:$AG$161,2)</f>
        <v>37.49</v>
      </c>
      <c r="CT14" s="165">
        <f>VLOOKUP(CT$7,'[17]Curve Summary'!$A$9:$AG$161,2)</f>
        <v>44.12</v>
      </c>
      <c r="CU14" s="165">
        <f>VLOOKUP(CU$7,'[17]Curve Summary'!$A$9:$AG$161,2)</f>
        <v>53.59</v>
      </c>
      <c r="CV14" s="165">
        <f>VLOOKUP(CV$7,'[17]Curve Summary'!$A$9:$AG$161,2)</f>
        <v>61.16</v>
      </c>
      <c r="CW14" s="165">
        <f>VLOOKUP(CW$7,'[17]Curve Summary'!$A$9:$AG$161,2)</f>
        <v>51.22</v>
      </c>
      <c r="CX14" s="165">
        <f>VLOOKUP(CX$7,'[17]Curve Summary'!$A$9:$AG$161,2)</f>
        <v>39.39</v>
      </c>
      <c r="CY14" s="165">
        <f>VLOOKUP(CY$7,'[17]Curve Summary'!$A$9:$AG$161,2)</f>
        <v>38.44</v>
      </c>
      <c r="CZ14" s="165">
        <f>VLOOKUP(CZ$7,'[17]Curve Summary'!$A$9:$AG$161,2)</f>
        <v>37.97</v>
      </c>
      <c r="DA14" s="165">
        <f>VLOOKUP(DA$7,'[17]Curve Summary'!$A$9:$AG$161,2)</f>
        <v>37.76</v>
      </c>
      <c r="DB14" s="165">
        <f>VLOOKUP(DB$7,'[17]Curve Summary'!$A$9:$AG$161,2)</f>
        <v>37.76</v>
      </c>
      <c r="DC14" s="165">
        <f>VLOOKUP(DC$7,'[17]Curve Summary'!$A$9:$AG$161,2)</f>
        <v>37.28</v>
      </c>
      <c r="DD14" s="165">
        <f>VLOOKUP(DD$7,'[17]Curve Summary'!$A$9:$AG$161,2)</f>
        <v>36.799999999999997</v>
      </c>
      <c r="DE14" s="165">
        <f>VLOOKUP(DE$7,'[17]Curve Summary'!$A$9:$AG$161,2)</f>
        <v>37.76</v>
      </c>
      <c r="DF14" s="165">
        <f>VLOOKUP(DF$7,'[17]Curve Summary'!$A$9:$AG$161,2)</f>
        <v>44.43</v>
      </c>
      <c r="DG14" s="165">
        <f>VLOOKUP(DG$7,'[17]Curve Summary'!$A$9:$AG$161,2)</f>
        <v>53.96</v>
      </c>
      <c r="DH14" s="165">
        <f>VLOOKUP(DH$7,'[17]Curve Summary'!$A$9:$AG$161,2)</f>
        <v>61.59</v>
      </c>
      <c r="DI14" s="165">
        <f>VLOOKUP(DI$7,'[17]Curve Summary'!$A$9:$AG$161,2)</f>
        <v>51.58</v>
      </c>
      <c r="DJ14" s="165">
        <f>VLOOKUP(DJ$7,'[17]Curve Summary'!$A$9:$AG$161,2)</f>
        <v>39.659999999999997</v>
      </c>
      <c r="DK14" s="165">
        <f>VLOOKUP(DK$7,'[17]Curve Summary'!$A$9:$AG$161,2)</f>
        <v>38.71</v>
      </c>
      <c r="DL14" s="165">
        <f>VLOOKUP(DL$7,'[17]Curve Summary'!$A$9:$AG$161,2)</f>
        <v>38.24</v>
      </c>
      <c r="DM14" s="165">
        <f>VLOOKUP(DM$7,'[17]Curve Summary'!$A$9:$AG$161,2)</f>
        <v>38.020000000000003</v>
      </c>
      <c r="DN14" s="165">
        <f>VLOOKUP(DN$7,'[17]Curve Summary'!$A$9:$AG$161,2)</f>
        <v>38.020000000000003</v>
      </c>
      <c r="DO14" s="165">
        <f>VLOOKUP(DO$7,'[17]Curve Summary'!$A$9:$AG$161,2)</f>
        <v>37.54</v>
      </c>
      <c r="DP14" s="165">
        <f>VLOOKUP(DP$7,'[17]Curve Summary'!$A$9:$AG$161,2)</f>
        <v>37.06</v>
      </c>
      <c r="DQ14" s="165">
        <f>VLOOKUP(DQ$7,'[17]Curve Summary'!$A$9:$AG$161,2)</f>
        <v>38.020000000000003</v>
      </c>
      <c r="DR14" s="165">
        <f>VLOOKUP(DR$7,'[17]Curve Summary'!$A$9:$AG$161,2)</f>
        <v>44.74</v>
      </c>
      <c r="DS14" s="165">
        <f>VLOOKUP(DS$7,'[17]Curve Summary'!$A$9:$AG$161,2)</f>
        <v>54.34</v>
      </c>
      <c r="DT14" s="165">
        <f>VLOOKUP(DT$7,'[17]Curve Summary'!$A$9:$AG$161,2)</f>
        <v>62.02</v>
      </c>
      <c r="DU14" s="165">
        <f>VLOOKUP(DU$7,'[17]Curve Summary'!$A$9:$AG$161,2)</f>
        <v>51.94</v>
      </c>
      <c r="DV14" s="165">
        <f>VLOOKUP(DV$7,'[17]Curve Summary'!$A$9:$AG$161,2)</f>
        <v>39.94</v>
      </c>
      <c r="DW14" s="165">
        <f>VLOOKUP(DW$7,'[17]Curve Summary'!$A$9:$AG$161,2)</f>
        <v>38.979999999999997</v>
      </c>
      <c r="DX14" s="165">
        <f>VLOOKUP(DX$7,'[17]Curve Summary'!$A$9:$AG$161,2)</f>
        <v>38.5</v>
      </c>
      <c r="DY14" s="165">
        <f>VLOOKUP(DY$7,'[17]Curve Summary'!$A$9:$AG$161,2)</f>
        <v>38.28</v>
      </c>
      <c r="DZ14" s="165">
        <f>VLOOKUP(DZ$7,'[17]Curve Summary'!$A$9:$AG$161,2)</f>
        <v>38.28</v>
      </c>
      <c r="EA14" s="165">
        <f>VLOOKUP(EA$7,'[17]Curve Summary'!$A$9:$AG$161,2)</f>
        <v>37.799999999999997</v>
      </c>
      <c r="EB14" s="165">
        <f>VLOOKUP(EB$7,'[17]Curve Summary'!$A$9:$AG$161,2)</f>
        <v>37.32</v>
      </c>
      <c r="EC14" s="165">
        <f>VLOOKUP(EC$7,'[17]Curve Summary'!$A$9:$AG$161,2)</f>
        <v>38.28</v>
      </c>
      <c r="ED14" s="165">
        <f>VLOOKUP(ED$7,'[17]Curve Summary'!$A$9:$AG$161,2)</f>
        <v>45.05</v>
      </c>
      <c r="EE14" s="165">
        <f>VLOOKUP(EE$7,'[17]Curve Summary'!$A$9:$AG$161,2)</f>
        <v>54.72</v>
      </c>
      <c r="EF14" s="165">
        <f>VLOOKUP(EF$7,'[17]Curve Summary'!$A$9:$AG$161,2)</f>
        <v>62.45</v>
      </c>
      <c r="EG14" s="165">
        <f>VLOOKUP(EG$7,'[17]Curve Summary'!$A$9:$AG$161,2)</f>
        <v>52.3</v>
      </c>
      <c r="EH14" s="165">
        <f>VLOOKUP(EH$7,'[17]Curve Summary'!$A$9:$AG$161,2)</f>
        <v>40.22</v>
      </c>
      <c r="EI14" s="165">
        <f>VLOOKUP(EI$7,'[17]Curve Summary'!$A$9:$AG$161,2)</f>
        <v>39.25</v>
      </c>
      <c r="EJ14" s="165">
        <f>VLOOKUP(EJ$7,'[17]Curve Summary'!$A$9:$AG$161,2)</f>
        <v>38.770000000000003</v>
      </c>
    </row>
    <row r="15" spans="1:140" ht="13.7" customHeight="1" thickBot="1" x14ac:dyDescent="0.25">
      <c r="A15" s="217" t="s">
        <v>139</v>
      </c>
      <c r="B15" s="167" t="s">
        <v>166</v>
      </c>
      <c r="C15" s="132">
        <f>'[17]Power Desk Daily Price'!$AC15</f>
        <v>28.892857142857142</v>
      </c>
      <c r="D15" s="132">
        <f ca="1">IF(ISERROR((AVERAGE(OFFSET('[17]Curve Summary'!$G$6,8,0,19,1))*19+ 6* '[17]Curve Summary Backup'!$G$38)/25), '[17]Curve Summary Backup'!$G$38,(AVERAGE(OFFSET('[17]Curve Summary'!$G$6,8,0,19,1))*19+ 6* '[17]Curve Summary Backup'!$G$38)/25)</f>
        <v>29</v>
      </c>
      <c r="E15" s="132">
        <f>VLOOKUP(E$7,'[17]Curve Summary'!$A$7:$AG$58,7)</f>
        <v>35</v>
      </c>
      <c r="F15" s="168">
        <f t="shared" ca="1" si="0"/>
        <v>31.539513677811552</v>
      </c>
      <c r="G15" s="132">
        <f t="shared" si="1"/>
        <v>34.375</v>
      </c>
      <c r="H15" s="132">
        <f t="shared" si="2"/>
        <v>34.75</v>
      </c>
      <c r="I15" s="132">
        <f t="shared" si="2"/>
        <v>34</v>
      </c>
      <c r="J15" s="132">
        <f t="shared" si="3"/>
        <v>32.875</v>
      </c>
      <c r="K15" s="132">
        <f t="shared" si="4"/>
        <v>33.25</v>
      </c>
      <c r="L15" s="132">
        <f t="shared" si="4"/>
        <v>32.5</v>
      </c>
      <c r="M15" s="132">
        <f t="shared" si="4"/>
        <v>38.5</v>
      </c>
      <c r="N15" s="132">
        <f t="shared" si="4"/>
        <v>48.5</v>
      </c>
      <c r="O15" s="132">
        <f t="shared" si="5"/>
        <v>65</v>
      </c>
      <c r="P15" s="132">
        <f t="shared" si="6"/>
        <v>59</v>
      </c>
      <c r="Q15" s="132">
        <f t="shared" si="6"/>
        <v>71</v>
      </c>
      <c r="R15" s="132">
        <f t="shared" si="6"/>
        <v>57</v>
      </c>
      <c r="S15" s="132">
        <f t="shared" si="7"/>
        <v>38.166666666666664</v>
      </c>
      <c r="T15" s="132">
        <f t="shared" si="8"/>
        <v>39.5</v>
      </c>
      <c r="U15" s="132">
        <f t="shared" si="8"/>
        <v>37</v>
      </c>
      <c r="V15" s="132">
        <f t="shared" si="8"/>
        <v>38</v>
      </c>
      <c r="W15" s="168">
        <f t="shared" si="12"/>
        <v>43.612745098039213</v>
      </c>
      <c r="X15" s="132">
        <f t="shared" si="13"/>
        <v>44.801960784313728</v>
      </c>
      <c r="Y15" s="132">
        <f t="shared" si="14"/>
        <v>44.308859060402682</v>
      </c>
      <c r="Z15" s="132">
        <f t="shared" si="15"/>
        <v>45.442039215686279</v>
      </c>
      <c r="AA15" s="132">
        <f t="shared" si="9"/>
        <v>45.998156862745113</v>
      </c>
      <c r="AB15" s="133">
        <f t="shared" si="10"/>
        <v>46.580820312500002</v>
      </c>
      <c r="AC15" s="169">
        <f t="shared" ca="1" si="11"/>
        <v>45.224732257081925</v>
      </c>
      <c r="AD15" s="159"/>
      <c r="AE15" s="159"/>
      <c r="AF15" s="160"/>
      <c r="AG15" s="128">
        <f>VLOOKUP(AG$7,'[17]Curve Summary'!$A$9:$AG$161,7)</f>
        <v>34.75</v>
      </c>
      <c r="AH15" s="128">
        <f>VLOOKUP(AH$7,'[17]Curve Summary'!$A$9:$AG$161,7)</f>
        <v>34</v>
      </c>
      <c r="AI15" s="128">
        <f>VLOOKUP(AI$7,'[17]Curve Summary'!$A$9:$AG$161,7)</f>
        <v>33.25</v>
      </c>
      <c r="AJ15" s="128">
        <f>VLOOKUP(AJ$7,'[17]Curve Summary'!$A$9:$AG$161,7)</f>
        <v>32.5</v>
      </c>
      <c r="AK15" s="128">
        <f>VLOOKUP(AK$7,'[17]Curve Summary'!$A$9:$AG$161,7)</f>
        <v>38.5</v>
      </c>
      <c r="AL15" s="128">
        <f>VLOOKUP(AL$7,'[17]Curve Summary'!$A$9:$AG$161,7)</f>
        <v>48.5</v>
      </c>
      <c r="AM15" s="128">
        <f>VLOOKUP(AM$7,'[17]Curve Summary'!$A$9:$AG$161,7)</f>
        <v>59</v>
      </c>
      <c r="AN15" s="128">
        <f>VLOOKUP(AN$7,'[17]Curve Summary'!$A$9:$AG$161,7)</f>
        <v>71</v>
      </c>
      <c r="AO15" s="128">
        <f>VLOOKUP(AO$7,'[17]Curve Summary'!$A$9:$AG$161,7)</f>
        <v>57</v>
      </c>
      <c r="AP15" s="128">
        <f>VLOOKUP(AP$7,'[17]Curve Summary'!$A$9:$AG$161,7)</f>
        <v>39.5</v>
      </c>
      <c r="AQ15" s="128">
        <f>VLOOKUP(AQ$7,'[17]Curve Summary'!$A$9:$AG$161,7)</f>
        <v>37</v>
      </c>
      <c r="AR15" s="128">
        <f>VLOOKUP(AR$7,'[17]Curve Summary'!$A$9:$AG$161,7)</f>
        <v>38</v>
      </c>
      <c r="AS15" s="128">
        <f>VLOOKUP(AS$7,'[17]Curve Summary'!$A$9:$AG$161,7)</f>
        <v>38</v>
      </c>
      <c r="AT15" s="128">
        <f>VLOOKUP(AT$7,'[17]Curve Summary'!$A$9:$AG$161,7)</f>
        <v>38</v>
      </c>
      <c r="AU15" s="128">
        <f>VLOOKUP(AU$7,'[17]Curve Summary'!$A$9:$AG$161,7)</f>
        <v>37.5</v>
      </c>
      <c r="AV15" s="128">
        <f>VLOOKUP(AV$7,'[17]Curve Summary'!$A$9:$AG$161,7)</f>
        <v>37</v>
      </c>
      <c r="AW15" s="128">
        <f>VLOOKUP(AW$7,'[17]Curve Summary'!$A$9:$AG$161,7)</f>
        <v>38</v>
      </c>
      <c r="AX15" s="128">
        <f>VLOOKUP(AX$7,'[17]Curve Summary'!$A$9:$AG$161,7)</f>
        <v>47.5</v>
      </c>
      <c r="AY15" s="128">
        <f>VLOOKUP(AY$7,'[17]Curve Summary'!$A$9:$AG$161,7)</f>
        <v>59</v>
      </c>
      <c r="AZ15" s="128">
        <f>VLOOKUP(AZ$7,'[17]Curve Summary'!$A$9:$AG$161,7)</f>
        <v>69</v>
      </c>
      <c r="BA15" s="128">
        <f>VLOOKUP(BA$7,'[17]Curve Summary'!$A$9:$AG$161,7)</f>
        <v>56.5</v>
      </c>
      <c r="BB15" s="128">
        <f>VLOOKUP(BB$7,'[17]Curve Summary'!$A$9:$AG$161,7)</f>
        <v>40.25</v>
      </c>
      <c r="BC15" s="128">
        <f>VLOOKUP(BC$7,'[17]Curve Summary'!$A$9:$AG$161,7)</f>
        <v>38.75</v>
      </c>
      <c r="BD15" s="128">
        <f>VLOOKUP(BD$7,'[17]Curve Summary'!$A$9:$AG$161,7)</f>
        <v>38</v>
      </c>
      <c r="BE15" s="128">
        <f>VLOOKUP(BE$7,'[17]Curve Summary'!$A$9:$AG$161,7)</f>
        <v>38.9</v>
      </c>
      <c r="BF15" s="128">
        <f>VLOOKUP(BF$7,'[17]Curve Summary'!$A$9:$AG$161,7)</f>
        <v>38.9</v>
      </c>
      <c r="BG15" s="128">
        <f>VLOOKUP(BG$7,'[17]Curve Summary'!$A$9:$AG$161,7)</f>
        <v>38.44</v>
      </c>
      <c r="BH15" s="128">
        <f>VLOOKUP(BH$7,'[17]Curve Summary'!$A$9:$AG$161,7)</f>
        <v>37.979999999999997</v>
      </c>
      <c r="BI15" s="128">
        <f>VLOOKUP(BI$7,'[17]Curve Summary'!$A$9:$AG$161,7)</f>
        <v>38.9</v>
      </c>
      <c r="BJ15" s="128">
        <f>VLOOKUP(BJ$7,'[17]Curve Summary'!$A$9:$AG$161,7)</f>
        <v>47.52</v>
      </c>
      <c r="BK15" s="128">
        <f>VLOOKUP(BK$7,'[17]Curve Summary'!$A$9:$AG$161,7)</f>
        <v>58.06</v>
      </c>
      <c r="BL15" s="128">
        <f>VLOOKUP(BL$7,'[17]Curve Summary'!$A$9:$AG$161,7)</f>
        <v>67.17</v>
      </c>
      <c r="BM15" s="128">
        <f>VLOOKUP(BM$7,'[17]Curve Summary'!$A$9:$AG$161,7)</f>
        <v>55.74</v>
      </c>
      <c r="BN15" s="128">
        <f>VLOOKUP(BN$7,'[17]Curve Summary'!$A$9:$AG$161,7)</f>
        <v>40.97</v>
      </c>
      <c r="BO15" s="128">
        <f>VLOOKUP(BO$7,'[17]Curve Summary'!$A$9:$AG$161,7)</f>
        <v>39.61</v>
      </c>
      <c r="BP15" s="128">
        <f>VLOOKUP(BP$7,'[17]Curve Summary'!$A$9:$AG$161,7)</f>
        <v>38.94</v>
      </c>
      <c r="BQ15" s="128">
        <f>VLOOKUP(BQ$7,'[17]Curve Summary'!$A$9:$AG$161,7)</f>
        <v>39.28</v>
      </c>
      <c r="BR15" s="128">
        <f>VLOOKUP(BR$7,'[17]Curve Summary'!$A$9:$AG$161,7)</f>
        <v>39.29</v>
      </c>
      <c r="BS15" s="128">
        <f>VLOOKUP(BS$7,'[17]Curve Summary'!$A$9:$AG$161,7)</f>
        <v>38.82</v>
      </c>
      <c r="BT15" s="128">
        <f>VLOOKUP(BT$7,'[17]Curve Summary'!$A$9:$AG$161,7)</f>
        <v>38.35</v>
      </c>
      <c r="BU15" s="128">
        <f>VLOOKUP(BU$7,'[17]Curve Summary'!$A$9:$AG$161,7)</f>
        <v>39.29</v>
      </c>
      <c r="BV15" s="128">
        <f>VLOOKUP(BV$7,'[17]Curve Summary'!$A$9:$AG$161,7)</f>
        <v>47.63</v>
      </c>
      <c r="BW15" s="128">
        <f>VLOOKUP(BW$7,'[17]Curve Summary'!$A$9:$AG$161,7)</f>
        <v>58.03</v>
      </c>
      <c r="BX15" s="128">
        <f>VLOOKUP(BX$7,'[17]Curve Summary'!$A$9:$AG$161,7)</f>
        <v>66.94</v>
      </c>
      <c r="BY15" s="128">
        <f>VLOOKUP(BY$7,'[17]Curve Summary'!$A$9:$AG$161,7)</f>
        <v>55.7</v>
      </c>
      <c r="BZ15" s="128">
        <f>VLOOKUP(BZ$7,'[17]Curve Summary'!$A$9:$AG$161,7)</f>
        <v>41.33</v>
      </c>
      <c r="CA15" s="128">
        <f>VLOOKUP(CA$7,'[17]Curve Summary'!$A$9:$AG$161,7)</f>
        <v>40.04</v>
      </c>
      <c r="CB15" s="128">
        <f>VLOOKUP(CB$7,'[17]Curve Summary'!$A$9:$AG$161,7)</f>
        <v>39.39</v>
      </c>
      <c r="CC15" s="128">
        <f>VLOOKUP(CC$7,'[17]Curve Summary'!$A$9:$AG$161,7)</f>
        <v>39.65</v>
      </c>
      <c r="CD15" s="128">
        <f>VLOOKUP(CD$7,'[17]Curve Summary'!$A$9:$AG$161,7)</f>
        <v>39.65</v>
      </c>
      <c r="CE15" s="128">
        <f>VLOOKUP(CE$7,'[17]Curve Summary'!$A$9:$AG$161,7)</f>
        <v>39.18</v>
      </c>
      <c r="CF15" s="128">
        <f>VLOOKUP(CF$7,'[17]Curve Summary'!$A$9:$AG$161,7)</f>
        <v>38.71</v>
      </c>
      <c r="CG15" s="128">
        <f>VLOOKUP(CG$7,'[17]Curve Summary'!$A$9:$AG$161,7)</f>
        <v>39.65</v>
      </c>
      <c r="CH15" s="128">
        <f>VLOOKUP(CH$7,'[17]Curve Summary'!$A$9:$AG$161,7)</f>
        <v>47.77</v>
      </c>
      <c r="CI15" s="128">
        <f>VLOOKUP(CI$7,'[17]Curve Summary'!$A$9:$AG$161,7)</f>
        <v>58.07</v>
      </c>
      <c r="CJ15" s="128">
        <f>VLOOKUP(CJ$7,'[17]Curve Summary'!$A$9:$AG$161,7)</f>
        <v>66.81</v>
      </c>
      <c r="CK15" s="128">
        <f>VLOOKUP(CK$7,'[17]Curve Summary'!$A$9:$AG$161,7)</f>
        <v>55.72</v>
      </c>
      <c r="CL15" s="128">
        <f>VLOOKUP(CL$7,'[17]Curve Summary'!$A$9:$AG$161,7)</f>
        <v>41.68</v>
      </c>
      <c r="CM15" s="128">
        <f>VLOOKUP(CM$7,'[17]Curve Summary'!$A$9:$AG$161,7)</f>
        <v>40.43</v>
      </c>
      <c r="CN15" s="128">
        <f>VLOOKUP(CN$7,'[17]Curve Summary'!$A$9:$AG$161,7)</f>
        <v>39.81</v>
      </c>
      <c r="CO15" s="128">
        <f>VLOOKUP(CO$7,'[17]Curve Summary'!$A$9:$AG$161,7)</f>
        <v>39.94</v>
      </c>
      <c r="CP15" s="128">
        <f>VLOOKUP(CP$7,'[17]Curve Summary'!$A$9:$AG$161,7)</f>
        <v>39.94</v>
      </c>
      <c r="CQ15" s="128">
        <f>VLOOKUP(CQ$7,'[17]Curve Summary'!$A$9:$AG$161,7)</f>
        <v>39.47</v>
      </c>
      <c r="CR15" s="128">
        <f>VLOOKUP(CR$7,'[17]Curve Summary'!$A$9:$AG$161,7)</f>
        <v>39.01</v>
      </c>
      <c r="CS15" s="128">
        <f>VLOOKUP(CS$7,'[17]Curve Summary'!$A$9:$AG$161,7)</f>
        <v>39.94</v>
      </c>
      <c r="CT15" s="128">
        <f>VLOOKUP(CT$7,'[17]Curve Summary'!$A$9:$AG$161,7)</f>
        <v>47.96</v>
      </c>
      <c r="CU15" s="128">
        <f>VLOOKUP(CU$7,'[17]Curve Summary'!$A$9:$AG$161,7)</f>
        <v>58.23</v>
      </c>
      <c r="CV15" s="128">
        <f>VLOOKUP(CV$7,'[17]Curve Summary'!$A$9:$AG$161,7)</f>
        <v>66.900000000000006</v>
      </c>
      <c r="CW15" s="128">
        <f>VLOOKUP(CW$7,'[17]Curve Summary'!$A$9:$AG$161,7)</f>
        <v>55.86</v>
      </c>
      <c r="CX15" s="128">
        <f>VLOOKUP(CX$7,'[17]Curve Summary'!$A$9:$AG$161,7)</f>
        <v>41.97</v>
      </c>
      <c r="CY15" s="128">
        <f>VLOOKUP(CY$7,'[17]Curve Summary'!$A$9:$AG$161,7)</f>
        <v>40.75</v>
      </c>
      <c r="CZ15" s="128">
        <f>VLOOKUP(CZ$7,'[17]Curve Summary'!$A$9:$AG$161,7)</f>
        <v>40.14</v>
      </c>
      <c r="DA15" s="128">
        <f>VLOOKUP(DA$7,'[17]Curve Summary'!$A$9:$AG$161,7)</f>
        <v>40.22</v>
      </c>
      <c r="DB15" s="128">
        <f>VLOOKUP(DB$7,'[17]Curve Summary'!$A$9:$AG$161,7)</f>
        <v>40.22</v>
      </c>
      <c r="DC15" s="128">
        <f>VLOOKUP(DC$7,'[17]Curve Summary'!$A$9:$AG$161,7)</f>
        <v>39.74</v>
      </c>
      <c r="DD15" s="128">
        <f>VLOOKUP(DD$7,'[17]Curve Summary'!$A$9:$AG$161,7)</f>
        <v>39.270000000000003</v>
      </c>
      <c r="DE15" s="128">
        <f>VLOOKUP(DE$7,'[17]Curve Summary'!$A$9:$AG$161,7)</f>
        <v>40.229999999999997</v>
      </c>
      <c r="DF15" s="128">
        <f>VLOOKUP(DF$7,'[17]Curve Summary'!$A$9:$AG$161,7)</f>
        <v>48.17</v>
      </c>
      <c r="DG15" s="128">
        <f>VLOOKUP(DG$7,'[17]Curve Summary'!$A$9:$AG$161,7)</f>
        <v>58.43</v>
      </c>
      <c r="DH15" s="128">
        <f>VLOOKUP(DH$7,'[17]Curve Summary'!$A$9:$AG$161,7)</f>
        <v>67.069999999999993</v>
      </c>
      <c r="DI15" s="128">
        <f>VLOOKUP(DI$7,'[17]Curve Summary'!$A$9:$AG$161,7)</f>
        <v>56.05</v>
      </c>
      <c r="DJ15" s="128">
        <f>VLOOKUP(DJ$7,'[17]Curve Summary'!$A$9:$AG$161,7)</f>
        <v>42.24</v>
      </c>
      <c r="DK15" s="128">
        <f>VLOOKUP(DK$7,'[17]Curve Summary'!$A$9:$AG$161,7)</f>
        <v>41.04</v>
      </c>
      <c r="DL15" s="128">
        <f>VLOOKUP(DL$7,'[17]Curve Summary'!$A$9:$AG$161,7)</f>
        <v>40.44</v>
      </c>
      <c r="DM15" s="128">
        <f>VLOOKUP(DM$7,'[17]Curve Summary'!$A$9:$AG$161,7)</f>
        <v>40.49</v>
      </c>
      <c r="DN15" s="128">
        <f>VLOOKUP(DN$7,'[17]Curve Summary'!$A$9:$AG$161,7)</f>
        <v>40.49</v>
      </c>
      <c r="DO15" s="128">
        <f>VLOOKUP(DO$7,'[17]Curve Summary'!$A$9:$AG$161,7)</f>
        <v>40.01</v>
      </c>
      <c r="DP15" s="128">
        <f>VLOOKUP(DP$7,'[17]Curve Summary'!$A$9:$AG$161,7)</f>
        <v>39.53</v>
      </c>
      <c r="DQ15" s="128">
        <f>VLOOKUP(DQ$7,'[17]Curve Summary'!$A$9:$AG$161,7)</f>
        <v>40.49</v>
      </c>
      <c r="DR15" s="128">
        <f>VLOOKUP(DR$7,'[17]Curve Summary'!$A$9:$AG$161,7)</f>
        <v>48.39</v>
      </c>
      <c r="DS15" s="128">
        <f>VLOOKUP(DS$7,'[17]Curve Summary'!$A$9:$AG$161,7)</f>
        <v>58.64</v>
      </c>
      <c r="DT15" s="128">
        <f>VLOOKUP(DT$7,'[17]Curve Summary'!$A$9:$AG$161,7)</f>
        <v>67.25</v>
      </c>
      <c r="DU15" s="128">
        <f>VLOOKUP(DU$7,'[17]Curve Summary'!$A$9:$AG$161,7)</f>
        <v>56.25</v>
      </c>
      <c r="DV15" s="128">
        <f>VLOOKUP(DV$7,'[17]Curve Summary'!$A$9:$AG$161,7)</f>
        <v>42.51</v>
      </c>
      <c r="DW15" s="128">
        <f>VLOOKUP(DW$7,'[17]Curve Summary'!$A$9:$AG$161,7)</f>
        <v>41.32</v>
      </c>
      <c r="DX15" s="128">
        <f>VLOOKUP(DX$7,'[17]Curve Summary'!$A$9:$AG$161,7)</f>
        <v>40.72</v>
      </c>
      <c r="DY15" s="128">
        <f>VLOOKUP(DY$7,'[17]Curve Summary'!$A$9:$AG$161,7)</f>
        <v>40.700000000000003</v>
      </c>
      <c r="DZ15" s="128">
        <f>VLOOKUP(DZ$7,'[17]Curve Summary'!$A$9:$AG$161,7)</f>
        <v>40.700000000000003</v>
      </c>
      <c r="EA15" s="128">
        <f>VLOOKUP(EA$7,'[17]Curve Summary'!$A$9:$AG$161,7)</f>
        <v>40.229999999999997</v>
      </c>
      <c r="EB15" s="128">
        <f>VLOOKUP(EB$7,'[17]Curve Summary'!$A$9:$AG$161,7)</f>
        <v>39.75</v>
      </c>
      <c r="EC15" s="128">
        <f>VLOOKUP(EC$7,'[17]Curve Summary'!$A$9:$AG$161,7)</f>
        <v>40.71</v>
      </c>
      <c r="ED15" s="128">
        <f>VLOOKUP(ED$7,'[17]Curve Summary'!$A$9:$AG$161,7)</f>
        <v>48.55</v>
      </c>
      <c r="EE15" s="128">
        <f>VLOOKUP(EE$7,'[17]Curve Summary'!$A$9:$AG$161,7)</f>
        <v>58.81</v>
      </c>
      <c r="EF15" s="128">
        <f>VLOOKUP(EF$7,'[17]Curve Summary'!$A$9:$AG$161,7)</f>
        <v>67.39</v>
      </c>
      <c r="EG15" s="128">
        <f>VLOOKUP(EG$7,'[17]Curve Summary'!$A$9:$AG$161,7)</f>
        <v>56.4</v>
      </c>
      <c r="EH15" s="128">
        <f>VLOOKUP(EH$7,'[17]Curve Summary'!$A$9:$AG$161,7)</f>
        <v>42.74</v>
      </c>
      <c r="EI15" s="128">
        <f>VLOOKUP(EI$7,'[17]Curve Summary'!$A$9:$AG$161,7)</f>
        <v>41.56</v>
      </c>
      <c r="EJ15" s="128">
        <f>VLOOKUP(EJ$7,'[17]Curve Summary'!$A$9:$AG$161,7)</f>
        <v>40.97</v>
      </c>
    </row>
    <row r="16" spans="1:140" ht="13.7" customHeight="1" x14ac:dyDescent="0.2">
      <c r="A16" s="170"/>
      <c r="B16" s="171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30"/>
      <c r="AD16" s="159"/>
      <c r="AE16" s="159"/>
      <c r="AF16" s="160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</row>
    <row r="17" spans="1:140" ht="13.7" customHeight="1" thickBot="1" x14ac:dyDescent="0.3">
      <c r="A17" s="172" t="s">
        <v>167</v>
      </c>
      <c r="B17" s="167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59"/>
      <c r="AE17" s="159"/>
      <c r="AF17" s="160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</row>
    <row r="18" spans="1:140" ht="13.7" customHeight="1" thickBot="1" x14ac:dyDescent="0.25">
      <c r="A18" s="173" t="s">
        <v>168</v>
      </c>
      <c r="B18" s="174" t="s">
        <v>169</v>
      </c>
      <c r="C18" s="175">
        <f>'[17]Power Desk Daily Price'!$AC18</f>
        <v>49.714285714285715</v>
      </c>
      <c r="D18" s="175">
        <f ca="1">IF(ISERROR((AVERAGE(OFFSET('[17]Curve Summary ALBERTA'!$R$6,7,0,16,1))*16+ 5* '[17]Curve Summary Backup'!$R$38)/21), '[17]Curve Summary Backup'!$R$38,(AVERAGE(OFFSET('[17]Curve Summary ALBERTA'!$R$6,7,0,16,1))*16+ 5* '[17]Curve Summary Backup'!$R$38)/21)</f>
        <v>52.999996185302734</v>
      </c>
      <c r="E18" s="175">
        <f>VLOOKUP(E$7,'[17]Curve Summary ALBERTA'!$A$7:$AG$63,18)</f>
        <v>60.299999237060547</v>
      </c>
      <c r="F18" s="176">
        <f ca="1">(C18*C$5+D18*D$5+E18*E$5)/(SUM(C$5:E$5))</f>
        <v>55.68692806209112</v>
      </c>
      <c r="G18" s="175">
        <f>AVERAGE(H18:I18)</f>
        <v>62.476625823974608</v>
      </c>
      <c r="H18" s="175">
        <f>AG18</f>
        <v>62.61851348876953</v>
      </c>
      <c r="I18" s="175">
        <f>AH18</f>
        <v>62.334738159179686</v>
      </c>
      <c r="J18" s="175">
        <f>AVERAGE(K18:L18)</f>
        <v>58.646662216186527</v>
      </c>
      <c r="K18" s="175">
        <f>AI18</f>
        <v>60.879052581787107</v>
      </c>
      <c r="L18" s="175">
        <f>AJ18</f>
        <v>56.414271850585941</v>
      </c>
      <c r="M18" s="175">
        <f>AK18</f>
        <v>57.119290008544922</v>
      </c>
      <c r="N18" s="175">
        <f>AL18</f>
        <v>58.246156146929756</v>
      </c>
      <c r="O18" s="175">
        <f>AVERAGE(P18:Q18)</f>
        <v>49.680624266406582</v>
      </c>
      <c r="P18" s="175">
        <f>AM18</f>
        <v>49.288113962351147</v>
      </c>
      <c r="Q18" s="175">
        <f>AN18</f>
        <v>50.073134570462017</v>
      </c>
      <c r="R18" s="175">
        <f>AO18</f>
        <v>50.073562693388951</v>
      </c>
      <c r="S18" s="175">
        <f>AVERAGE(T18:V18)</f>
        <v>59.582568261151984</v>
      </c>
      <c r="T18" s="175">
        <f>AP18</f>
        <v>54.683702850844369</v>
      </c>
      <c r="U18" s="175">
        <f>AQ18</f>
        <v>59.918811377421662</v>
      </c>
      <c r="V18" s="175">
        <f>AR18</f>
        <v>64.145190555189927</v>
      </c>
      <c r="W18" s="175">
        <f>SUM(AG37:AR37)/SUM($AG$5:$AR$5)</f>
        <v>57.082324566117791</v>
      </c>
      <c r="X18" s="175">
        <f>SUM(AS37:BD37)/SUM($AS$5:$BD$5)</f>
        <v>48.92974556933595</v>
      </c>
      <c r="Y18" s="175">
        <f>SUM(BE37:BR37)/SUM($BE$5:$BR$5)</f>
        <v>47.153864697233416</v>
      </c>
      <c r="Z18" s="175">
        <f>SUM(BQ37:CB37)/SUM($BQ$5:$CB$5)</f>
        <v>46.75249853083352</v>
      </c>
      <c r="AA18" s="175">
        <f>SUM(CC37:DX37)/SUM($CC$5:$DX$5)</f>
        <v>45.696104926719542</v>
      </c>
      <c r="AB18" s="177">
        <f>SUM(DY37:EJ37)/SUM($DY$5:$EJ$5)</f>
        <v>48.405957751415222</v>
      </c>
      <c r="AC18" s="178">
        <f ca="1">(C18*C$5+D18*D$5+E18*E$5+SUM(AG37:EJ37))/(SUM(C$5:E$5)+SUM($AG$5:$EJ$5))</f>
        <v>48.014967557772565</v>
      </c>
      <c r="AD18" s="159"/>
      <c r="AE18" s="159"/>
      <c r="AF18" s="160"/>
      <c r="AG18" s="128">
        <f>VLOOKUP(AG$7,'[17]Curve Summary ALBERTA'!$A$13:$AG$161,18)</f>
        <v>62.61851348876953</v>
      </c>
      <c r="AH18" s="128">
        <f>VLOOKUP(AH$7,'[17]Curve Summary ALBERTA'!$A$13:$AG$161,18)</f>
        <v>62.334738159179686</v>
      </c>
      <c r="AI18" s="128">
        <f>VLOOKUP(AI$7,'[17]Curve Summary ALBERTA'!$A$13:$AG$161,18)</f>
        <v>60.879052581787107</v>
      </c>
      <c r="AJ18" s="128">
        <f>VLOOKUP(AJ$7,'[17]Curve Summary ALBERTA'!$A$13:$AG$161,18)</f>
        <v>56.414271850585941</v>
      </c>
      <c r="AK18" s="128">
        <f>VLOOKUP(AK$7,'[17]Curve Summary ALBERTA'!$A$13:$AG$161,18)</f>
        <v>57.119290008544922</v>
      </c>
      <c r="AL18" s="128">
        <f>VLOOKUP(AL$7,'[17]Curve Summary ALBERTA'!$A$13:$AG$161,18)</f>
        <v>58.246156146929756</v>
      </c>
      <c r="AM18" s="128">
        <f>VLOOKUP(AM$7,'[17]Curve Summary ALBERTA'!$A$13:$AG$161,18)</f>
        <v>49.288113962351147</v>
      </c>
      <c r="AN18" s="128">
        <f>VLOOKUP(AN$7,'[17]Curve Summary ALBERTA'!$A$13:$AG$161,18)</f>
        <v>50.073134570462017</v>
      </c>
      <c r="AO18" s="128">
        <f>VLOOKUP(AO$7,'[17]Curve Summary ALBERTA'!$A$13:$AG$161,18)</f>
        <v>50.073562693388951</v>
      </c>
      <c r="AP18" s="128">
        <f>VLOOKUP(AP$7,'[17]Curve Summary ALBERTA'!$A$13:$AG$161,18)</f>
        <v>54.683702850844369</v>
      </c>
      <c r="AQ18" s="128">
        <f>VLOOKUP(AQ$7,'[17]Curve Summary ALBERTA'!$A$13:$AG$161,18)</f>
        <v>59.918811377421662</v>
      </c>
      <c r="AR18" s="128">
        <f>VLOOKUP(AR$7,'[17]Curve Summary ALBERTA'!$A$13:$AG$161,18)</f>
        <v>64.145190555189927</v>
      </c>
      <c r="AS18" s="128">
        <f>VLOOKUP(AS$7,'[17]Curve Summary ALBERTA'!$A$13:$AG$161,18)</f>
        <v>51.847440935974355</v>
      </c>
      <c r="AT18" s="128">
        <f>VLOOKUP(AT$7,'[17]Curve Summary ALBERTA'!$A$13:$AG$161,18)</f>
        <v>50.562481183977454</v>
      </c>
      <c r="AU18" s="128">
        <f>VLOOKUP(AU$7,'[17]Curve Summary ALBERTA'!$A$13:$AG$161,18)</f>
        <v>49.073424587239579</v>
      </c>
      <c r="AV18" s="128">
        <f>VLOOKUP(AV$7,'[17]Curve Summary ALBERTA'!$A$13:$AG$161,18)</f>
        <v>46.644136380129027</v>
      </c>
      <c r="AW18" s="128">
        <f>VLOOKUP(AW$7,'[17]Curve Summary ALBERTA'!$A$13:$AG$161,18)</f>
        <v>46.64297999388706</v>
      </c>
      <c r="AX18" s="128">
        <f>VLOOKUP(AX$7,'[17]Curve Summary ALBERTA'!$A$13:$AG$161,18)</f>
        <v>46.985866777241341</v>
      </c>
      <c r="AY18" s="128">
        <f>VLOOKUP(AY$7,'[17]Curve Summary ALBERTA'!$A$13:$AG$161,18)</f>
        <v>47.375225393398246</v>
      </c>
      <c r="AZ18" s="128">
        <f>VLOOKUP(AZ$7,'[17]Curve Summary ALBERTA'!$A$13:$AG$161,18)</f>
        <v>47.873490400110754</v>
      </c>
      <c r="BA18" s="128">
        <f>VLOOKUP(BA$7,'[17]Curve Summary ALBERTA'!$A$13:$AG$161,18)</f>
        <v>47.870077905534082</v>
      </c>
      <c r="BB18" s="128">
        <f>VLOOKUP(BB$7,'[17]Curve Summary ALBERTA'!$A$13:$AG$161,18)</f>
        <v>48.102055932174821</v>
      </c>
      <c r="BC18" s="128">
        <f>VLOOKUP(BC$7,'[17]Curve Summary ALBERTA'!$A$13:$AG$161,18)</f>
        <v>51.040969498735684</v>
      </c>
      <c r="BD18" s="128">
        <f>VLOOKUP(BD$7,'[17]Curve Summary ALBERTA'!$A$13:$AG$161,18)</f>
        <v>53.330795319627889</v>
      </c>
      <c r="BE18" s="128">
        <f>VLOOKUP(BE$7,'[17]Curve Summary ALBERTA'!$A$13:$AG$161,18)</f>
        <v>50.091113189690851</v>
      </c>
      <c r="BF18" s="128">
        <f>VLOOKUP(BF$7,'[17]Curve Summary ALBERTA'!$A$13:$AG$161,18)</f>
        <v>48.815130240381869</v>
      </c>
      <c r="BG18" s="128">
        <f>VLOOKUP(BG$7,'[17]Curve Summary ALBERTA'!$A$13:$AG$161,18)</f>
        <v>46.784398831581441</v>
      </c>
      <c r="BH18" s="128">
        <f>VLOOKUP(BH$7,'[17]Curve Summary ALBERTA'!$A$13:$AG$161,18)</f>
        <v>44.175869990925555</v>
      </c>
      <c r="BI18" s="128">
        <f>VLOOKUP(BI$7,'[17]Curve Summary ALBERTA'!$A$13:$AG$161,18)</f>
        <v>44.243465414035555</v>
      </c>
      <c r="BJ18" s="128">
        <f>VLOOKUP(BJ$7,'[17]Curve Summary ALBERTA'!$A$13:$AG$161,18)</f>
        <v>44.789684512930585</v>
      </c>
      <c r="BK18" s="128">
        <f>VLOOKUP(BK$7,'[17]Curve Summary ALBERTA'!$A$13:$AG$161,18)</f>
        <v>45.439524027139178</v>
      </c>
      <c r="BL18" s="128">
        <f>VLOOKUP(BL$7,'[17]Curve Summary ALBERTA'!$A$13:$AG$161,18)</f>
        <v>45.989949212130902</v>
      </c>
      <c r="BM18" s="128">
        <f>VLOOKUP(BM$7,'[17]Curve Summary ALBERTA'!$A$13:$AG$161,18)</f>
        <v>45.901596893134702</v>
      </c>
      <c r="BN18" s="128">
        <f>VLOOKUP(BN$7,'[17]Curve Summary ALBERTA'!$A$13:$AG$161,18)</f>
        <v>45.902849648838057</v>
      </c>
      <c r="BO18" s="128">
        <f>VLOOKUP(BO$7,'[17]Curve Summary ALBERTA'!$A$13:$AG$161,18)</f>
        <v>48.414150797393795</v>
      </c>
      <c r="BP18" s="128">
        <f>VLOOKUP(BP$7,'[17]Curve Summary ALBERTA'!$A$13:$AG$161,18)</f>
        <v>50.605564821405828</v>
      </c>
      <c r="BQ18" s="128">
        <f>VLOOKUP(BQ$7,'[17]Curve Summary ALBERTA'!$A$13:$AG$161,18)</f>
        <v>50.14192926574497</v>
      </c>
      <c r="BR18" s="128">
        <f>VLOOKUP(BR$7,'[17]Curve Summary ALBERTA'!$A$13:$AG$161,18)</f>
        <v>48.898754032800724</v>
      </c>
      <c r="BS18" s="128">
        <f>VLOOKUP(BS$7,'[17]Curve Summary ALBERTA'!$A$13:$AG$161,18)</f>
        <v>46.922299334978831</v>
      </c>
      <c r="BT18" s="128">
        <f>VLOOKUP(BT$7,'[17]Curve Summary ALBERTA'!$A$13:$AG$161,18)</f>
        <v>44.172550385101772</v>
      </c>
      <c r="BU18" s="128">
        <f>VLOOKUP(BU$7,'[17]Curve Summary ALBERTA'!$A$13:$AG$161,18)</f>
        <v>44.238261179434325</v>
      </c>
      <c r="BV18" s="128">
        <f>VLOOKUP(BV$7,'[17]Curve Summary ALBERTA'!$A$13:$AG$161,18)</f>
        <v>44.769713690773308</v>
      </c>
      <c r="BW18" s="128">
        <f>VLOOKUP(BW$7,'[17]Curve Summary ALBERTA'!$A$13:$AG$161,18)</f>
        <v>45.402188750834192</v>
      </c>
      <c r="BX18" s="128">
        <f>VLOOKUP(BX$7,'[17]Curve Summary ALBERTA'!$A$13:$AG$161,18)</f>
        <v>45.937845710275113</v>
      </c>
      <c r="BY18" s="128">
        <f>VLOOKUP(BY$7,'[17]Curve Summary ALBERTA'!$A$13:$AG$161,18)</f>
        <v>45.852204258089202</v>
      </c>
      <c r="BZ18" s="128">
        <f>VLOOKUP(BZ$7,'[17]Curve Summary ALBERTA'!$A$13:$AG$161,18)</f>
        <v>45.85291308520241</v>
      </c>
      <c r="CA18" s="128">
        <f>VLOOKUP(CA$7,'[17]Curve Summary ALBERTA'!$A$13:$AG$161,18)</f>
        <v>48.441732849418159</v>
      </c>
      <c r="CB18" s="128">
        <f>VLOOKUP(CB$7,'[17]Curve Summary ALBERTA'!$A$13:$AG$161,18)</f>
        <v>50.593324808056465</v>
      </c>
      <c r="CC18" s="128">
        <f>VLOOKUP(CC$7,'[17]Curve Summary ALBERTA'!$A$13:$AG$161,18)</f>
        <v>46.878958255359045</v>
      </c>
      <c r="CD18" s="128">
        <f>VLOOKUP(CD$7,'[17]Curve Summary ALBERTA'!$A$13:$AG$161,18)</f>
        <v>45.775321187320039</v>
      </c>
      <c r="CE18" s="128">
        <f>VLOOKUP(CE$7,'[17]Curve Summary ALBERTA'!$A$13:$AG$161,18)</f>
        <v>44.00073557330132</v>
      </c>
      <c r="CF18" s="128">
        <f>VLOOKUP(CF$7,'[17]Curve Summary ALBERTA'!$A$13:$AG$161,18)</f>
        <v>41.454487387018723</v>
      </c>
      <c r="CG18" s="128">
        <f>VLOOKUP(CG$7,'[17]Curve Summary ALBERTA'!$A$13:$AG$161,18)</f>
        <v>41.534145763515099</v>
      </c>
      <c r="CH18" s="128">
        <f>VLOOKUP(CH$7,'[17]Curve Summary ALBERTA'!$A$13:$AG$161,18)</f>
        <v>42.04020908318293</v>
      </c>
      <c r="CI18" s="128">
        <f>VLOOKUP(CI$7,'[17]Curve Summary ALBERTA'!$A$13:$AG$161,18)</f>
        <v>42.63696130414548</v>
      </c>
      <c r="CJ18" s="128">
        <f>VLOOKUP(CJ$7,'[17]Curve Summary ALBERTA'!$A$13:$AG$161,18)</f>
        <v>43.145105892517904</v>
      </c>
      <c r="CK18" s="128">
        <f>VLOOKUP(CK$7,'[17]Curve Summary ALBERTA'!$A$13:$AG$161,18)</f>
        <v>43.086627128882562</v>
      </c>
      <c r="CL18" s="128">
        <f>VLOOKUP(CL$7,'[17]Curve Summary ALBERTA'!$A$13:$AG$161,18)</f>
        <v>43.105533007811225</v>
      </c>
      <c r="CM18" s="128">
        <f>VLOOKUP(CM$7,'[17]Curve Summary ALBERTA'!$A$13:$AG$161,18)</f>
        <v>45.546222512242757</v>
      </c>
      <c r="CN18" s="128">
        <f>VLOOKUP(CN$7,'[17]Curve Summary ALBERTA'!$A$13:$AG$161,18)</f>
        <v>47.508879214178599</v>
      </c>
      <c r="CO18" s="128">
        <f>VLOOKUP(CO$7,'[17]Curve Summary ALBERTA'!$A$13:$AG$161,18)</f>
        <v>48.348171811570239</v>
      </c>
      <c r="CP18" s="128">
        <f>VLOOKUP(CP$7,'[17]Curve Summary ALBERTA'!$A$13:$AG$161,18)</f>
        <v>47.224827486855851</v>
      </c>
      <c r="CQ18" s="128">
        <f>VLOOKUP(CQ$7,'[17]Curve Summary ALBERTA'!$A$13:$AG$161,18)</f>
        <v>45.430035883691602</v>
      </c>
      <c r="CR18" s="128">
        <f>VLOOKUP(CR$7,'[17]Curve Summary ALBERTA'!$A$13:$AG$161,18)</f>
        <v>42.795940122580426</v>
      </c>
      <c r="CS18" s="128">
        <f>VLOOKUP(CS$7,'[17]Curve Summary ALBERTA'!$A$13:$AG$161,18)</f>
        <v>42.860366027842502</v>
      </c>
      <c r="CT18" s="128">
        <f>VLOOKUP(CT$7,'[17]Curve Summary ALBERTA'!$A$13:$AG$161,18)</f>
        <v>43.350830358793189</v>
      </c>
      <c r="CU18" s="128">
        <f>VLOOKUP(CU$7,'[17]Curve Summary ALBERTA'!$A$13:$AG$161,18)</f>
        <v>43.931637150975654</v>
      </c>
      <c r="CV18" s="128">
        <f>VLOOKUP(CV$7,'[17]Curve Summary ALBERTA'!$A$13:$AG$161,18)</f>
        <v>44.422008049666452</v>
      </c>
      <c r="CW18" s="128">
        <f>VLOOKUP(CW$7,'[17]Curve Summary ALBERTA'!$A$13:$AG$161,18)</f>
        <v>44.344227685004491</v>
      </c>
      <c r="CX18" s="128">
        <f>VLOOKUP(CX$7,'[17]Curve Summary ALBERTA'!$A$13:$AG$161,18)</f>
        <v>44.343885554862887</v>
      </c>
      <c r="CY18" s="128">
        <f>VLOOKUP(CY$7,'[17]Curve Summary ALBERTA'!$A$13:$AG$161,18)</f>
        <v>46.770794024552409</v>
      </c>
      <c r="CZ18" s="128">
        <f>VLOOKUP(CZ$7,'[17]Curve Summary ALBERTA'!$A$13:$AG$161,18)</f>
        <v>48.732829620488843</v>
      </c>
      <c r="DA18" s="128">
        <f>VLOOKUP(DA$7,'[17]Curve Summary ALBERTA'!$A$13:$AG$161,18)</f>
        <v>49.603789900261901</v>
      </c>
      <c r="DB18" s="128">
        <f>VLOOKUP(DB$7,'[17]Curve Summary ALBERTA'!$A$13:$AG$161,18)</f>
        <v>48.479967556910452</v>
      </c>
      <c r="DC18" s="128">
        <f>VLOOKUP(DC$7,'[17]Curve Summary ALBERTA'!$A$13:$AG$161,18)</f>
        <v>46.684813934875571</v>
      </c>
      <c r="DD18" s="128">
        <f>VLOOKUP(DD$7,'[17]Curve Summary ALBERTA'!$A$13:$AG$161,18)</f>
        <v>43.985892989449013</v>
      </c>
      <c r="DE18" s="128">
        <f>VLOOKUP(DE$7,'[17]Curve Summary ALBERTA'!$A$13:$AG$161,18)</f>
        <v>44.049822632952576</v>
      </c>
      <c r="DF18" s="128">
        <f>VLOOKUP(DF$7,'[17]Curve Summary ALBERTA'!$A$13:$AG$161,18)</f>
        <v>44.539719931754263</v>
      </c>
      <c r="DG18" s="128">
        <f>VLOOKUP(DG$7,'[17]Curve Summary ALBERTA'!$A$13:$AG$161,18)</f>
        <v>45.119952247097061</v>
      </c>
      <c r="DH18" s="128">
        <f>VLOOKUP(DH$7,'[17]Curve Summary ALBERTA'!$A$13:$AG$161,18)</f>
        <v>45.609730934720844</v>
      </c>
      <c r="DI18" s="128">
        <f>VLOOKUP(DI$7,'[17]Curve Summary ALBERTA'!$A$13:$AG$161,18)</f>
        <v>45.531434738908054</v>
      </c>
      <c r="DJ18" s="128">
        <f>VLOOKUP(DJ$7,'[17]Curve Summary ALBERTA'!$A$13:$AG$161,18)</f>
        <v>45.530581641686965</v>
      </c>
      <c r="DK18" s="128">
        <f>VLOOKUP(DK$7,'[17]Curve Summary ALBERTA'!$A$13:$AG$161,18)</f>
        <v>47.767099898001739</v>
      </c>
      <c r="DL18" s="128">
        <f>VLOOKUP(DL$7,'[17]Curve Summary ALBERTA'!$A$13:$AG$161,18)</f>
        <v>49.755030375539718</v>
      </c>
      <c r="DM18" s="128">
        <f>VLOOKUP(DM$7,'[17]Curve Summary ALBERTA'!$A$13:$AG$161,18)</f>
        <v>50.686757979673501</v>
      </c>
      <c r="DN18" s="128">
        <f>VLOOKUP(DN$7,'[17]Curve Summary ALBERTA'!$A$13:$AG$161,18)</f>
        <v>49.589961624165333</v>
      </c>
      <c r="DO18" s="128">
        <f>VLOOKUP(DO$7,'[17]Curve Summary ALBERTA'!$A$13:$AG$161,18)</f>
        <v>47.81707511268727</v>
      </c>
      <c r="DP18" s="128">
        <f>VLOOKUP(DP$7,'[17]Curve Summary ALBERTA'!$A$13:$AG$161,18)</f>
        <v>44.68619152182314</v>
      </c>
      <c r="DQ18" s="128">
        <f>VLOOKUP(DQ$7,'[17]Curve Summary ALBERTA'!$A$13:$AG$161,18)</f>
        <v>44.776521187679563</v>
      </c>
      <c r="DR18" s="128">
        <f>VLOOKUP(DR$7,'[17]Curve Summary ALBERTA'!$A$13:$AG$161,18)</f>
        <v>45.296018230701186</v>
      </c>
      <c r="DS18" s="128">
        <f>VLOOKUP(DS$7,'[17]Curve Summary ALBERTA'!$A$13:$AG$161,18)</f>
        <v>45.906539150818318</v>
      </c>
      <c r="DT18" s="128">
        <f>VLOOKUP(DT$7,'[17]Curve Summary ALBERTA'!$A$13:$AG$161,18)</f>
        <v>46.428415972212925</v>
      </c>
      <c r="DU18" s="128">
        <f>VLOOKUP(DU$7,'[17]Curve Summary ALBERTA'!$A$13:$AG$161,18)</f>
        <v>46.38018588549896</v>
      </c>
      <c r="DV18" s="128">
        <f>VLOOKUP(DV$7,'[17]Curve Summary ALBERTA'!$A$13:$AG$161,18)</f>
        <v>46.409410143353618</v>
      </c>
      <c r="DW18" s="128">
        <f>VLOOKUP(DW$7,'[17]Curve Summary ALBERTA'!$A$13:$AG$161,18)</f>
        <v>49.14442500207678</v>
      </c>
      <c r="DX18" s="128">
        <f>VLOOKUP(DX$7,'[17]Curve Summary ALBERTA'!$A$13:$AG$161,18)</f>
        <v>51.153994301179893</v>
      </c>
      <c r="DY18" s="128">
        <f>VLOOKUP(DY$7,'[17]Curve Summary ALBERTA'!$A$13:$AG$161,18)</f>
        <v>52.132980032429039</v>
      </c>
      <c r="DZ18" s="128">
        <f>VLOOKUP(DZ$7,'[17]Curve Summary ALBERTA'!$A$13:$AG$161,18)</f>
        <v>51.036011670326062</v>
      </c>
      <c r="EA18" s="128">
        <f>VLOOKUP(EA$7,'[17]Curve Summary ALBERTA'!$A$13:$AG$161,18)</f>
        <v>49.256751963608899</v>
      </c>
      <c r="EB18" s="128">
        <f>VLOOKUP(EB$7,'[17]Curve Summary ALBERTA'!$A$13:$AG$161,18)</f>
        <v>45.652631668963373</v>
      </c>
      <c r="EC18" s="128">
        <f>VLOOKUP(EC$7,'[17]Curve Summary ALBERTA'!$A$13:$AG$161,18)</f>
        <v>45.750332194606372</v>
      </c>
      <c r="ED18" s="128">
        <f>VLOOKUP(ED$7,'[17]Curve Summary ALBERTA'!$A$13:$AG$161,18)</f>
        <v>46.280907126705586</v>
      </c>
      <c r="EE18" s="128">
        <f>VLOOKUP(EE$7,'[17]Curve Summary ALBERTA'!$A$13:$AG$161,18)</f>
        <v>46.90317973079015</v>
      </c>
      <c r="EF18" s="128">
        <f>VLOOKUP(EF$7,'[17]Curve Summary ALBERTA'!$A$13:$AG$161,18)</f>
        <v>47.4364781733481</v>
      </c>
      <c r="EG18" s="128">
        <f>VLOOKUP(EG$7,'[17]Curve Summary ALBERTA'!$A$13:$AG$161,18)</f>
        <v>47.394998438979123</v>
      </c>
      <c r="EH18" s="128">
        <f>VLOOKUP(EH$7,'[17]Curve Summary ALBERTA'!$A$13:$AG$161,18)</f>
        <v>47.431402562495116</v>
      </c>
      <c r="EI18" s="128">
        <f>VLOOKUP(EI$7,'[17]Curve Summary ALBERTA'!$A$13:$AG$161,18)</f>
        <v>49.804077674703798</v>
      </c>
      <c r="EJ18" s="128">
        <f>VLOOKUP(EJ$7,'[17]Curve Summary ALBERTA'!$A$13:$AG$161,18)</f>
        <v>51.838530929884982</v>
      </c>
    </row>
    <row r="19" spans="1:140" ht="13.7" hidden="1" customHeight="1" x14ac:dyDescent="0.2">
      <c r="A19" s="161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9"/>
      <c r="AC19" s="164"/>
      <c r="AD19" s="159"/>
      <c r="AE19" s="159"/>
      <c r="AF19" s="160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  <c r="CS19" s="128"/>
      <c r="CT19" s="128"/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/>
      <c r="DO19" s="128"/>
      <c r="DP19" s="128"/>
      <c r="DQ19" s="128"/>
      <c r="DR19" s="128"/>
      <c r="DS19" s="128"/>
      <c r="DT19" s="128"/>
      <c r="DU19" s="128"/>
      <c r="DV19" s="128"/>
      <c r="DW19" s="128"/>
      <c r="DX19" s="128"/>
      <c r="DY19" s="128"/>
      <c r="DZ19" s="128"/>
      <c r="EA19" s="128"/>
      <c r="EB19" s="128"/>
      <c r="EC19" s="128"/>
      <c r="ED19" s="128"/>
      <c r="EE19" s="128"/>
      <c r="EF19" s="128"/>
      <c r="EG19" s="128"/>
      <c r="EH19" s="128"/>
      <c r="EI19" s="128"/>
      <c r="EJ19" s="128"/>
    </row>
    <row r="20" spans="1:140" ht="13.7" hidden="1" customHeight="1" x14ac:dyDescent="0.2">
      <c r="A20" s="161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9"/>
      <c r="AC20" s="164"/>
      <c r="AD20" s="159"/>
      <c r="AE20" s="159"/>
      <c r="AF20" s="160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  <c r="DG20" s="128"/>
      <c r="DH20" s="128"/>
      <c r="DI20" s="128"/>
      <c r="DJ20" s="128"/>
      <c r="DK20" s="128"/>
      <c r="DL20" s="128"/>
      <c r="DM20" s="128"/>
      <c r="DN20" s="128"/>
      <c r="DO20" s="128"/>
      <c r="DP20" s="128"/>
      <c r="DQ20" s="128"/>
      <c r="DR20" s="128"/>
      <c r="DS20" s="128"/>
      <c r="DT20" s="128"/>
      <c r="DU20" s="128"/>
      <c r="DV20" s="128"/>
      <c r="DW20" s="128"/>
      <c r="DX20" s="128"/>
      <c r="DY20" s="128"/>
      <c r="DZ20" s="128"/>
      <c r="EA20" s="128"/>
      <c r="EB20" s="128"/>
      <c r="EC20" s="128"/>
      <c r="ED20" s="128"/>
      <c r="EE20" s="128"/>
      <c r="EF20" s="128"/>
      <c r="EG20" s="128"/>
      <c r="EH20" s="128"/>
      <c r="EI20" s="128"/>
      <c r="EJ20" s="128"/>
    </row>
    <row r="21" spans="1:140" ht="13.7" hidden="1" customHeight="1" thickBot="1" x14ac:dyDescent="0.25">
      <c r="A21" s="161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9"/>
      <c r="AC21" s="164"/>
      <c r="AD21" s="159"/>
      <c r="AE21" s="159"/>
      <c r="AF21" s="160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  <c r="CS21" s="128"/>
      <c r="CT21" s="128"/>
      <c r="CU21" s="128"/>
      <c r="CV21" s="128"/>
      <c r="CW21" s="128"/>
      <c r="CX21" s="128"/>
      <c r="CY21" s="128"/>
      <c r="CZ21" s="128"/>
      <c r="DA21" s="128"/>
      <c r="DB21" s="128"/>
      <c r="DC21" s="128"/>
      <c r="DD21" s="128"/>
      <c r="DE21" s="128"/>
      <c r="DF21" s="128"/>
      <c r="DG21" s="128"/>
      <c r="DH21" s="128"/>
      <c r="DI21" s="128"/>
      <c r="DJ21" s="128"/>
      <c r="DK21" s="128"/>
      <c r="DL21" s="128"/>
      <c r="DM21" s="128"/>
      <c r="DN21" s="128"/>
      <c r="DO21" s="128"/>
      <c r="DP21" s="128"/>
      <c r="DQ21" s="128"/>
      <c r="DR21" s="128"/>
      <c r="DS21" s="128"/>
      <c r="DT21" s="128"/>
      <c r="DU21" s="128"/>
      <c r="DV21" s="128"/>
      <c r="DW21" s="128"/>
      <c r="DX21" s="128"/>
      <c r="DY21" s="128"/>
      <c r="DZ21" s="128"/>
      <c r="EA21" s="128"/>
      <c r="EB21" s="128"/>
      <c r="EC21" s="128"/>
      <c r="ED21" s="128"/>
      <c r="EE21" s="128"/>
      <c r="EF21" s="128"/>
      <c r="EG21" s="128"/>
      <c r="EH21" s="128"/>
      <c r="EI21" s="128"/>
      <c r="EJ21" s="128"/>
    </row>
    <row r="22" spans="1:140" ht="13.7" hidden="1" customHeight="1" x14ac:dyDescent="0.2">
      <c r="A22" s="16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9"/>
      <c r="AC22" s="164"/>
      <c r="AD22" s="159"/>
      <c r="AE22" s="159"/>
      <c r="AF22" s="160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  <c r="CS22" s="128"/>
      <c r="CT22" s="128"/>
      <c r="CU22" s="128"/>
      <c r="CV22" s="128"/>
      <c r="CW22" s="128"/>
      <c r="CX22" s="128"/>
      <c r="CY22" s="128"/>
      <c r="CZ22" s="128"/>
      <c r="DA22" s="128"/>
      <c r="DB22" s="128"/>
      <c r="DC22" s="128"/>
      <c r="DD22" s="128"/>
      <c r="DE22" s="128"/>
      <c r="DF22" s="128"/>
      <c r="DG22" s="128"/>
      <c r="DH22" s="128"/>
      <c r="DI22" s="128"/>
      <c r="DJ22" s="128"/>
      <c r="DK22" s="128"/>
      <c r="DL22" s="128"/>
      <c r="DM22" s="128"/>
      <c r="DN22" s="128"/>
      <c r="DO22" s="128"/>
      <c r="DP22" s="128"/>
      <c r="DQ22" s="128"/>
      <c r="DR22" s="128"/>
      <c r="DS22" s="128"/>
      <c r="DT22" s="128"/>
      <c r="DU22" s="128"/>
      <c r="DV22" s="128"/>
      <c r="DW22" s="128"/>
      <c r="DX22" s="128"/>
      <c r="DY22" s="128"/>
      <c r="DZ22" s="128"/>
      <c r="EA22" s="128"/>
      <c r="EB22" s="128"/>
      <c r="EC22" s="128"/>
      <c r="ED22" s="128"/>
      <c r="EE22" s="128"/>
      <c r="EF22" s="128"/>
      <c r="EG22" s="128"/>
      <c r="EH22" s="128"/>
      <c r="EI22" s="128"/>
      <c r="EJ22" s="128"/>
    </row>
    <row r="23" spans="1:140" ht="13.7" hidden="1" customHeight="1" x14ac:dyDescent="0.2">
      <c r="A23" s="161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  <c r="AC23" s="164"/>
      <c r="AD23" s="159"/>
      <c r="AE23" s="159"/>
      <c r="AF23" s="160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  <c r="DG23" s="128"/>
      <c r="DH23" s="128"/>
      <c r="DI23" s="128"/>
      <c r="DJ23" s="128"/>
      <c r="DK23" s="128"/>
      <c r="DL23" s="128"/>
      <c r="DM23" s="128"/>
      <c r="DN23" s="128"/>
      <c r="DO23" s="128"/>
      <c r="DP23" s="128"/>
      <c r="DQ23" s="128"/>
      <c r="DR23" s="128"/>
      <c r="DS23" s="128"/>
      <c r="DT23" s="128"/>
      <c r="DU23" s="128"/>
      <c r="DV23" s="128"/>
      <c r="DW23" s="128"/>
      <c r="DX23" s="128"/>
      <c r="DY23" s="128"/>
      <c r="DZ23" s="128"/>
      <c r="EA23" s="128"/>
      <c r="EB23" s="128"/>
      <c r="EC23" s="128"/>
      <c r="ED23" s="128"/>
      <c r="EE23" s="128"/>
      <c r="EF23" s="128"/>
      <c r="EG23" s="128"/>
      <c r="EH23" s="128"/>
      <c r="EI23" s="128"/>
      <c r="EJ23" s="128"/>
    </row>
    <row r="24" spans="1:140" ht="13.7" hidden="1" customHeight="1" thickBot="1" x14ac:dyDescent="0.25">
      <c r="A24" s="161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9"/>
      <c r="AC24" s="164"/>
      <c r="AD24" s="159"/>
      <c r="AE24" s="159"/>
      <c r="AF24" s="160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8"/>
      <c r="DO24" s="128"/>
      <c r="DP24" s="128"/>
      <c r="DQ24" s="128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</row>
    <row r="25" spans="1:140" ht="13.7" hidden="1" customHeight="1" thickBot="1" x14ac:dyDescent="0.25">
      <c r="A25" s="166"/>
      <c r="B25" s="179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  <c r="AC25" s="169"/>
      <c r="AD25" s="180"/>
      <c r="AE25" s="180"/>
      <c r="AF25" s="160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</row>
    <row r="26" spans="1:140" ht="27" customHeight="1" x14ac:dyDescent="0.2">
      <c r="A26" s="13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140" s="138" customFormat="1" ht="13.5" customHeight="1" thickBot="1" x14ac:dyDescent="0.3">
      <c r="A27" s="181" t="s">
        <v>88</v>
      </c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</row>
    <row r="28" spans="1:140" ht="13.7" customHeight="1" x14ac:dyDescent="0.2">
      <c r="A28" s="215" t="s">
        <v>133</v>
      </c>
      <c r="B28" s="138"/>
      <c r="C28" s="130">
        <f t="shared" ref="C28:AC34" si="16">C9-C47</f>
        <v>0.2857142857142847</v>
      </c>
      <c r="D28" s="130">
        <f t="shared" ca="1" si="16"/>
        <v>0</v>
      </c>
      <c r="E28" s="130">
        <f t="shared" si="16"/>
        <v>0.25</v>
      </c>
      <c r="F28" s="157">
        <f t="shared" ca="1" si="16"/>
        <v>0.24002026342451899</v>
      </c>
      <c r="G28" s="130">
        <f t="shared" si="16"/>
        <v>0.25</v>
      </c>
      <c r="H28" s="130">
        <f t="shared" si="16"/>
        <v>0.25</v>
      </c>
      <c r="I28" s="130">
        <f t="shared" si="16"/>
        <v>0.25</v>
      </c>
      <c r="J28" s="130">
        <f t="shared" si="16"/>
        <v>0.375</v>
      </c>
      <c r="K28" s="130">
        <f t="shared" si="16"/>
        <v>0.25</v>
      </c>
      <c r="L28" s="130">
        <f t="shared" si="16"/>
        <v>0.5</v>
      </c>
      <c r="M28" s="130">
        <f t="shared" si="16"/>
        <v>0</v>
      </c>
      <c r="N28" s="130">
        <f t="shared" si="16"/>
        <v>0</v>
      </c>
      <c r="O28" s="130">
        <f t="shared" si="16"/>
        <v>0.5</v>
      </c>
      <c r="P28" s="130">
        <f t="shared" si="16"/>
        <v>0.5</v>
      </c>
      <c r="Q28" s="130">
        <f t="shared" si="16"/>
        <v>0.5</v>
      </c>
      <c r="R28" s="130">
        <f t="shared" si="16"/>
        <v>0.5</v>
      </c>
      <c r="S28" s="130">
        <f t="shared" si="16"/>
        <v>0.25</v>
      </c>
      <c r="T28" s="130">
        <f t="shared" si="16"/>
        <v>0.75</v>
      </c>
      <c r="U28" s="130">
        <f t="shared" si="16"/>
        <v>0</v>
      </c>
      <c r="V28" s="130">
        <f t="shared" si="16"/>
        <v>0</v>
      </c>
      <c r="W28" s="157">
        <f t="shared" si="16"/>
        <v>0.29803921568627345</v>
      </c>
      <c r="X28" s="130">
        <f t="shared" si="16"/>
        <v>5.9803921568629903E-2</v>
      </c>
      <c r="Y28" s="130">
        <f t="shared" si="16"/>
        <v>8.1208053691277371E-2</v>
      </c>
      <c r="Z28" s="130">
        <f t="shared" si="16"/>
        <v>6.0431372549011542E-2</v>
      </c>
      <c r="AA28" s="130">
        <f t="shared" si="16"/>
        <v>6.2539215686257421E-2</v>
      </c>
      <c r="AB28" s="130">
        <f t="shared" si="16"/>
        <v>5.94140625000108E-2</v>
      </c>
      <c r="AC28" s="158">
        <f t="shared" ca="1" si="16"/>
        <v>9.4081449581800314E-2</v>
      </c>
      <c r="AD28" s="159"/>
      <c r="AE28" s="159"/>
      <c r="AF28" s="160"/>
      <c r="AG28" s="128">
        <f t="shared" ref="AG28:CR31" si="17">AG9*AG$5</f>
        <v>830.5</v>
      </c>
      <c r="AH28" s="184">
        <f t="shared" si="17"/>
        <v>715</v>
      </c>
      <c r="AI28" s="184">
        <f t="shared" si="17"/>
        <v>687.75</v>
      </c>
      <c r="AJ28" s="184">
        <f t="shared" si="17"/>
        <v>671</v>
      </c>
      <c r="AK28" s="184">
        <f t="shared" si="17"/>
        <v>627</v>
      </c>
      <c r="AL28" s="184">
        <f t="shared" si="17"/>
        <v>590</v>
      </c>
      <c r="AM28" s="184">
        <f t="shared" si="17"/>
        <v>935</v>
      </c>
      <c r="AN28" s="184">
        <f t="shared" si="17"/>
        <v>1089</v>
      </c>
      <c r="AO28" s="184">
        <f t="shared" si="17"/>
        <v>840</v>
      </c>
      <c r="AP28" s="184">
        <f t="shared" si="17"/>
        <v>891.25</v>
      </c>
      <c r="AQ28" s="184">
        <f t="shared" si="17"/>
        <v>710</v>
      </c>
      <c r="AR28" s="184">
        <f t="shared" si="17"/>
        <v>777</v>
      </c>
      <c r="AS28" s="184">
        <f t="shared" si="17"/>
        <v>918.5</v>
      </c>
      <c r="AT28" s="184">
        <f t="shared" si="17"/>
        <v>815</v>
      </c>
      <c r="AU28" s="184">
        <f t="shared" si="17"/>
        <v>735</v>
      </c>
      <c r="AV28" s="184">
        <f t="shared" si="17"/>
        <v>704</v>
      </c>
      <c r="AW28" s="184">
        <f t="shared" si="17"/>
        <v>598.5</v>
      </c>
      <c r="AX28" s="184">
        <f t="shared" si="17"/>
        <v>619.5</v>
      </c>
      <c r="AY28" s="184">
        <f t="shared" si="17"/>
        <v>1056</v>
      </c>
      <c r="AZ28" s="184">
        <f t="shared" si="17"/>
        <v>1176</v>
      </c>
      <c r="BA28" s="184">
        <f t="shared" si="17"/>
        <v>971.25</v>
      </c>
      <c r="BB28" s="184">
        <f t="shared" si="17"/>
        <v>925.75</v>
      </c>
      <c r="BC28" s="184">
        <f t="shared" si="17"/>
        <v>684</v>
      </c>
      <c r="BD28" s="184">
        <f t="shared" si="17"/>
        <v>825</v>
      </c>
      <c r="BE28" s="184">
        <f t="shared" si="17"/>
        <v>878.01</v>
      </c>
      <c r="BF28" s="184">
        <f t="shared" si="17"/>
        <v>819</v>
      </c>
      <c r="BG28" s="184">
        <f t="shared" si="17"/>
        <v>828.2299999999999</v>
      </c>
      <c r="BH28" s="184">
        <f t="shared" si="17"/>
        <v>735.46</v>
      </c>
      <c r="BI28" s="184">
        <f t="shared" si="17"/>
        <v>608.6</v>
      </c>
      <c r="BJ28" s="184">
        <f t="shared" si="17"/>
        <v>688.38</v>
      </c>
      <c r="BK28" s="184">
        <f t="shared" si="17"/>
        <v>990.57</v>
      </c>
      <c r="BL28" s="184">
        <f t="shared" si="17"/>
        <v>1188.8799999999999</v>
      </c>
      <c r="BM28" s="184">
        <f t="shared" si="17"/>
        <v>959.07</v>
      </c>
      <c r="BN28" s="184">
        <f t="shared" si="17"/>
        <v>850.92000000000007</v>
      </c>
      <c r="BO28" s="184">
        <f t="shared" si="17"/>
        <v>774.27</v>
      </c>
      <c r="BP28" s="184">
        <f t="shared" si="17"/>
        <v>877.68</v>
      </c>
      <c r="BQ28" s="184">
        <f t="shared" si="17"/>
        <v>878.85</v>
      </c>
      <c r="BR28" s="184">
        <f t="shared" si="17"/>
        <v>822.2</v>
      </c>
      <c r="BS28" s="184">
        <f t="shared" si="17"/>
        <v>848.24</v>
      </c>
      <c r="BT28" s="184">
        <f t="shared" si="17"/>
        <v>728.07</v>
      </c>
      <c r="BU28" s="184">
        <f t="shared" si="17"/>
        <v>674.1</v>
      </c>
      <c r="BV28" s="184">
        <f t="shared" si="17"/>
        <v>722.26</v>
      </c>
      <c r="BW28" s="184">
        <f t="shared" si="17"/>
        <v>929.2</v>
      </c>
      <c r="BX28" s="184">
        <f t="shared" si="17"/>
        <v>1204.05</v>
      </c>
      <c r="BY28" s="184">
        <f t="shared" si="17"/>
        <v>948.57</v>
      </c>
      <c r="BZ28" s="184">
        <f t="shared" si="17"/>
        <v>855.95999999999992</v>
      </c>
      <c r="CA28" s="184">
        <f t="shared" si="17"/>
        <v>790.23</v>
      </c>
      <c r="CB28" s="184">
        <f t="shared" si="17"/>
        <v>813.32999999999993</v>
      </c>
      <c r="CC28" s="184">
        <f t="shared" si="17"/>
        <v>883.68</v>
      </c>
      <c r="CD28" s="184">
        <f t="shared" si="17"/>
        <v>828.19999999999993</v>
      </c>
      <c r="CE28" s="184">
        <f t="shared" si="17"/>
        <v>864.11</v>
      </c>
      <c r="CF28" s="184">
        <f t="shared" si="17"/>
        <v>711.2</v>
      </c>
      <c r="CG28" s="184">
        <f t="shared" si="17"/>
        <v>730.83999999999992</v>
      </c>
      <c r="CH28" s="184">
        <f t="shared" si="17"/>
        <v>745.58</v>
      </c>
      <c r="CI28" s="184">
        <f t="shared" si="17"/>
        <v>925.40000000000009</v>
      </c>
      <c r="CJ28" s="184">
        <f t="shared" si="17"/>
        <v>1187.49</v>
      </c>
      <c r="CK28" s="184">
        <f t="shared" si="17"/>
        <v>902.2</v>
      </c>
      <c r="CL28" s="184">
        <f t="shared" si="17"/>
        <v>903.98</v>
      </c>
      <c r="CM28" s="184">
        <f t="shared" si="17"/>
        <v>803.25</v>
      </c>
      <c r="CN28" s="184">
        <f t="shared" si="17"/>
        <v>785.19999999999993</v>
      </c>
      <c r="CO28" s="184">
        <f t="shared" si="17"/>
        <v>931.04</v>
      </c>
      <c r="CP28" s="184">
        <f t="shared" si="17"/>
        <v>834.4</v>
      </c>
      <c r="CQ28" s="184">
        <f t="shared" si="17"/>
        <v>840.83999999999992</v>
      </c>
      <c r="CR28" s="184">
        <f t="shared" si="17"/>
        <v>764.4</v>
      </c>
      <c r="CS28" s="184">
        <f t="shared" ref="CS28:EJ32" si="18">CS9*CS$5</f>
        <v>754.16000000000008</v>
      </c>
      <c r="CT28" s="184">
        <f t="shared" si="18"/>
        <v>732.69</v>
      </c>
      <c r="CU28" s="184">
        <f t="shared" si="18"/>
        <v>969.15</v>
      </c>
      <c r="CV28" s="184">
        <f t="shared" si="18"/>
        <v>1173.46</v>
      </c>
      <c r="CW28" s="184">
        <f t="shared" si="18"/>
        <v>856.71</v>
      </c>
      <c r="CX28" s="184">
        <f t="shared" si="18"/>
        <v>953.11999999999989</v>
      </c>
      <c r="CY28" s="184">
        <f t="shared" si="18"/>
        <v>816.06</v>
      </c>
      <c r="CZ28" s="184">
        <f t="shared" si="18"/>
        <v>795.6</v>
      </c>
      <c r="DA28" s="184">
        <f t="shared" si="18"/>
        <v>939.83999999999992</v>
      </c>
      <c r="DB28" s="184">
        <f t="shared" si="18"/>
        <v>885.15</v>
      </c>
      <c r="DC28" s="184">
        <f t="shared" si="18"/>
        <v>816.9</v>
      </c>
      <c r="DD28" s="184">
        <f t="shared" si="18"/>
        <v>818.62</v>
      </c>
      <c r="DE28" s="184">
        <f t="shared" si="18"/>
        <v>739.82999999999993</v>
      </c>
      <c r="DF28" s="184">
        <f t="shared" si="18"/>
        <v>751.8</v>
      </c>
      <c r="DG28" s="184">
        <f t="shared" si="18"/>
        <v>1018.1600000000001</v>
      </c>
      <c r="DH28" s="184">
        <f t="shared" si="18"/>
        <v>1067.22</v>
      </c>
      <c r="DI28" s="184">
        <f t="shared" si="18"/>
        <v>951.3</v>
      </c>
      <c r="DJ28" s="184">
        <f t="shared" si="18"/>
        <v>963.69999999999993</v>
      </c>
      <c r="DK28" s="184">
        <f t="shared" si="18"/>
        <v>750.5</v>
      </c>
      <c r="DL28" s="184">
        <f t="shared" si="18"/>
        <v>887.7</v>
      </c>
      <c r="DM28" s="184">
        <f t="shared" si="18"/>
        <v>905.52</v>
      </c>
      <c r="DN28" s="184">
        <f t="shared" si="18"/>
        <v>852</v>
      </c>
      <c r="DO28" s="184">
        <f t="shared" si="18"/>
        <v>870.54</v>
      </c>
      <c r="DP28" s="184">
        <f t="shared" si="18"/>
        <v>835.78000000000009</v>
      </c>
      <c r="DQ28" s="184">
        <f t="shared" si="18"/>
        <v>723</v>
      </c>
      <c r="DR28" s="184">
        <f t="shared" si="18"/>
        <v>806.96</v>
      </c>
      <c r="DS28" s="184">
        <f t="shared" si="18"/>
        <v>1021.68</v>
      </c>
      <c r="DT28" s="184">
        <f t="shared" si="18"/>
        <v>1064.07</v>
      </c>
      <c r="DU28" s="184">
        <f t="shared" si="18"/>
        <v>956.13</v>
      </c>
      <c r="DV28" s="184">
        <f t="shared" si="18"/>
        <v>932.14</v>
      </c>
      <c r="DW28" s="184">
        <f t="shared" si="18"/>
        <v>802.6</v>
      </c>
      <c r="DX28" s="184">
        <f t="shared" si="18"/>
        <v>900.24</v>
      </c>
      <c r="DY28" s="184">
        <f t="shared" si="18"/>
        <v>870.6</v>
      </c>
      <c r="DZ28" s="184">
        <f t="shared" si="18"/>
        <v>860.8</v>
      </c>
      <c r="EA28" s="184">
        <f t="shared" si="18"/>
        <v>925.06</v>
      </c>
      <c r="EB28" s="184">
        <f t="shared" si="18"/>
        <v>852.5</v>
      </c>
      <c r="EC28" s="184">
        <f t="shared" si="18"/>
        <v>740.8</v>
      </c>
      <c r="ED28" s="184">
        <f t="shared" si="18"/>
        <v>825.66000000000008</v>
      </c>
      <c r="EE28" s="184">
        <f t="shared" si="18"/>
        <v>979.02</v>
      </c>
      <c r="EF28" s="184">
        <f t="shared" si="18"/>
        <v>1112.3200000000002</v>
      </c>
      <c r="EG28" s="184">
        <f t="shared" si="18"/>
        <v>961.17000000000007</v>
      </c>
      <c r="EH28" s="184">
        <f t="shared" si="18"/>
        <v>899.43</v>
      </c>
      <c r="EI28" s="184">
        <f t="shared" si="18"/>
        <v>855.75</v>
      </c>
      <c r="EJ28" s="184">
        <f t="shared" si="18"/>
        <v>954.2700000000001</v>
      </c>
    </row>
    <row r="29" spans="1:140" ht="13.7" customHeight="1" x14ac:dyDescent="0.2">
      <c r="A29" s="216" t="s">
        <v>134</v>
      </c>
      <c r="B29" s="162"/>
      <c r="C29" s="128">
        <f t="shared" si="16"/>
        <v>-2.2321428571427049E-2</v>
      </c>
      <c r="D29" s="128">
        <f t="shared" ca="1" si="16"/>
        <v>0</v>
      </c>
      <c r="E29" s="128">
        <f t="shared" si="16"/>
        <v>0.25</v>
      </c>
      <c r="F29" s="163">
        <f t="shared" ca="1" si="16"/>
        <v>0.20455570858663208</v>
      </c>
      <c r="G29" s="128">
        <f t="shared" si="16"/>
        <v>0.25</v>
      </c>
      <c r="H29" s="128">
        <f t="shared" si="16"/>
        <v>0.25</v>
      </c>
      <c r="I29" s="128">
        <f t="shared" si="16"/>
        <v>0.25</v>
      </c>
      <c r="J29" s="128">
        <f t="shared" si="16"/>
        <v>0.375</v>
      </c>
      <c r="K29" s="128">
        <f t="shared" si="16"/>
        <v>0.25</v>
      </c>
      <c r="L29" s="128">
        <f t="shared" si="16"/>
        <v>0.5</v>
      </c>
      <c r="M29" s="128">
        <f t="shared" si="16"/>
        <v>0</v>
      </c>
      <c r="N29" s="128">
        <f t="shared" si="16"/>
        <v>0</v>
      </c>
      <c r="O29" s="128">
        <f t="shared" si="16"/>
        <v>0.5</v>
      </c>
      <c r="P29" s="128">
        <f t="shared" si="16"/>
        <v>0.5</v>
      </c>
      <c r="Q29" s="128">
        <f t="shared" si="16"/>
        <v>0.5</v>
      </c>
      <c r="R29" s="128">
        <f t="shared" si="16"/>
        <v>0.5</v>
      </c>
      <c r="S29" s="128">
        <f t="shared" si="16"/>
        <v>0.25</v>
      </c>
      <c r="T29" s="128">
        <f t="shared" si="16"/>
        <v>0.75</v>
      </c>
      <c r="U29" s="128">
        <f t="shared" si="16"/>
        <v>0</v>
      </c>
      <c r="V29" s="128">
        <f t="shared" si="16"/>
        <v>0</v>
      </c>
      <c r="W29" s="163">
        <f t="shared" si="16"/>
        <v>0.29803921568627345</v>
      </c>
      <c r="X29" s="128">
        <f t="shared" si="16"/>
        <v>5.9803921568629903E-2</v>
      </c>
      <c r="Y29" s="128">
        <f t="shared" si="16"/>
        <v>8.0503355704692581E-2</v>
      </c>
      <c r="Z29" s="128">
        <f t="shared" si="16"/>
        <v>6.0509803921576122E-2</v>
      </c>
      <c r="AA29" s="128">
        <f t="shared" si="16"/>
        <v>6.1715686274503412E-2</v>
      </c>
      <c r="AB29" s="128">
        <f t="shared" si="16"/>
        <v>6.0976562500002274E-2</v>
      </c>
      <c r="AC29" s="164">
        <f t="shared" ca="1" si="16"/>
        <v>9.3915214268669445E-2</v>
      </c>
      <c r="AD29" s="159"/>
      <c r="AE29" s="159"/>
      <c r="AF29" s="160"/>
      <c r="AG29" s="128">
        <f t="shared" si="17"/>
        <v>830.5</v>
      </c>
      <c r="AH29" s="184">
        <f t="shared" si="17"/>
        <v>713</v>
      </c>
      <c r="AI29" s="184">
        <f t="shared" si="17"/>
        <v>687.75</v>
      </c>
      <c r="AJ29" s="184">
        <f t="shared" si="17"/>
        <v>715</v>
      </c>
      <c r="AK29" s="184">
        <f t="shared" si="17"/>
        <v>682</v>
      </c>
      <c r="AL29" s="184">
        <f t="shared" si="17"/>
        <v>640</v>
      </c>
      <c r="AM29" s="184">
        <f t="shared" si="17"/>
        <v>1001</v>
      </c>
      <c r="AN29" s="184">
        <f t="shared" si="17"/>
        <v>1144</v>
      </c>
      <c r="AO29" s="184">
        <f t="shared" si="17"/>
        <v>910</v>
      </c>
      <c r="AP29" s="184">
        <f t="shared" si="17"/>
        <v>891.25</v>
      </c>
      <c r="AQ29" s="184">
        <f t="shared" si="17"/>
        <v>710</v>
      </c>
      <c r="AR29" s="184">
        <f t="shared" si="17"/>
        <v>777</v>
      </c>
      <c r="AS29" s="184">
        <f t="shared" si="17"/>
        <v>924</v>
      </c>
      <c r="AT29" s="184">
        <f t="shared" si="17"/>
        <v>825</v>
      </c>
      <c r="AU29" s="184">
        <f t="shared" si="17"/>
        <v>750.75</v>
      </c>
      <c r="AV29" s="184">
        <f t="shared" si="17"/>
        <v>781</v>
      </c>
      <c r="AW29" s="184">
        <f t="shared" si="17"/>
        <v>672</v>
      </c>
      <c r="AX29" s="184">
        <f t="shared" si="17"/>
        <v>635.25</v>
      </c>
      <c r="AY29" s="184">
        <f t="shared" si="17"/>
        <v>1155</v>
      </c>
      <c r="AZ29" s="184">
        <f t="shared" si="17"/>
        <v>1249.5</v>
      </c>
      <c r="BA29" s="184">
        <f t="shared" si="17"/>
        <v>1044.75</v>
      </c>
      <c r="BB29" s="184">
        <f t="shared" si="17"/>
        <v>937.25</v>
      </c>
      <c r="BC29" s="184">
        <f t="shared" si="17"/>
        <v>693.5</v>
      </c>
      <c r="BD29" s="184">
        <f t="shared" si="17"/>
        <v>830.5</v>
      </c>
      <c r="BE29" s="184">
        <f t="shared" si="17"/>
        <v>887.67000000000007</v>
      </c>
      <c r="BF29" s="184">
        <f t="shared" si="17"/>
        <v>832.6</v>
      </c>
      <c r="BG29" s="184">
        <f t="shared" si="17"/>
        <v>848.93</v>
      </c>
      <c r="BH29" s="184">
        <f t="shared" si="17"/>
        <v>807.40000000000009</v>
      </c>
      <c r="BI29" s="184">
        <f t="shared" si="17"/>
        <v>673.8</v>
      </c>
      <c r="BJ29" s="184">
        <f t="shared" si="17"/>
        <v>708.18</v>
      </c>
      <c r="BK29" s="184">
        <f t="shared" si="17"/>
        <v>1077.0899999999999</v>
      </c>
      <c r="BL29" s="184">
        <f t="shared" si="17"/>
        <v>1260.8200000000002</v>
      </c>
      <c r="BM29" s="184">
        <f t="shared" si="17"/>
        <v>1027.74</v>
      </c>
      <c r="BN29" s="184">
        <f t="shared" si="17"/>
        <v>865.41</v>
      </c>
      <c r="BO29" s="184">
        <f t="shared" si="17"/>
        <v>788.97</v>
      </c>
      <c r="BP29" s="184">
        <f t="shared" si="17"/>
        <v>888.72</v>
      </c>
      <c r="BQ29" s="184">
        <f t="shared" si="17"/>
        <v>895.44</v>
      </c>
      <c r="BR29" s="184">
        <f t="shared" si="17"/>
        <v>841.80000000000007</v>
      </c>
      <c r="BS29" s="184">
        <f t="shared" si="17"/>
        <v>874.92</v>
      </c>
      <c r="BT29" s="184">
        <f t="shared" si="17"/>
        <v>795.06</v>
      </c>
      <c r="BU29" s="184">
        <f t="shared" si="17"/>
        <v>740.88</v>
      </c>
      <c r="BV29" s="184">
        <f t="shared" si="17"/>
        <v>748</v>
      </c>
      <c r="BW29" s="184">
        <f t="shared" si="17"/>
        <v>1008.6</v>
      </c>
      <c r="BX29" s="184">
        <f t="shared" si="17"/>
        <v>1279.03</v>
      </c>
      <c r="BY29" s="184">
        <f t="shared" si="17"/>
        <v>1016.82</v>
      </c>
      <c r="BZ29" s="184">
        <f t="shared" si="17"/>
        <v>877.38</v>
      </c>
      <c r="CA29" s="184">
        <f t="shared" si="17"/>
        <v>811.44</v>
      </c>
      <c r="CB29" s="184">
        <f t="shared" si="17"/>
        <v>830.97</v>
      </c>
      <c r="CC29" s="184">
        <f t="shared" si="17"/>
        <v>910.1400000000001</v>
      </c>
      <c r="CD29" s="184">
        <f t="shared" si="17"/>
        <v>856.80000000000007</v>
      </c>
      <c r="CE29" s="184">
        <f t="shared" si="17"/>
        <v>899.76</v>
      </c>
      <c r="CF29" s="184">
        <f t="shared" si="17"/>
        <v>779.2</v>
      </c>
      <c r="CG29" s="184">
        <f t="shared" si="17"/>
        <v>805.2</v>
      </c>
      <c r="CH29" s="184">
        <f t="shared" si="17"/>
        <v>779.24</v>
      </c>
      <c r="CI29" s="184">
        <f t="shared" si="17"/>
        <v>1009.5999999999999</v>
      </c>
      <c r="CJ29" s="184">
        <f t="shared" si="17"/>
        <v>1270.06</v>
      </c>
      <c r="CK29" s="184">
        <f t="shared" si="17"/>
        <v>972.6</v>
      </c>
      <c r="CL29" s="184">
        <f t="shared" si="17"/>
        <v>936.09999999999991</v>
      </c>
      <c r="CM29" s="184">
        <f t="shared" si="17"/>
        <v>833.28</v>
      </c>
      <c r="CN29" s="184">
        <f t="shared" si="17"/>
        <v>810.6</v>
      </c>
      <c r="CO29" s="184">
        <f t="shared" si="17"/>
        <v>968.66000000000008</v>
      </c>
      <c r="CP29" s="184">
        <f t="shared" si="17"/>
        <v>871.59999999999991</v>
      </c>
      <c r="CQ29" s="184">
        <f t="shared" si="17"/>
        <v>883.96</v>
      </c>
      <c r="CR29" s="184">
        <f t="shared" si="17"/>
        <v>840.63</v>
      </c>
      <c r="CS29" s="184">
        <f t="shared" si="18"/>
        <v>833.14</v>
      </c>
      <c r="CT29" s="184">
        <f t="shared" si="18"/>
        <v>772.59</v>
      </c>
      <c r="CU29" s="184">
        <f t="shared" si="18"/>
        <v>1062.18</v>
      </c>
      <c r="CV29" s="184">
        <f t="shared" si="18"/>
        <v>1263.3900000000001</v>
      </c>
      <c r="CW29" s="184">
        <f t="shared" si="18"/>
        <v>928.91</v>
      </c>
      <c r="CX29" s="184">
        <f t="shared" si="18"/>
        <v>996.36</v>
      </c>
      <c r="CY29" s="184">
        <f t="shared" si="18"/>
        <v>854.7</v>
      </c>
      <c r="CZ29" s="184">
        <f t="shared" si="18"/>
        <v>829.59999999999991</v>
      </c>
      <c r="DA29" s="184">
        <f t="shared" si="18"/>
        <v>984.5</v>
      </c>
      <c r="DB29" s="184">
        <f t="shared" si="18"/>
        <v>930.72</v>
      </c>
      <c r="DC29" s="184">
        <f t="shared" si="18"/>
        <v>863.94</v>
      </c>
      <c r="DD29" s="184">
        <f t="shared" si="18"/>
        <v>902</v>
      </c>
      <c r="DE29" s="184">
        <f t="shared" si="18"/>
        <v>818.57999999999993</v>
      </c>
      <c r="DF29" s="184">
        <f t="shared" si="18"/>
        <v>797.37</v>
      </c>
      <c r="DG29" s="184">
        <f t="shared" si="18"/>
        <v>1119.3600000000001</v>
      </c>
      <c r="DH29" s="184">
        <f t="shared" si="18"/>
        <v>1153.95</v>
      </c>
      <c r="DI29" s="184">
        <f t="shared" si="18"/>
        <v>1035.3</v>
      </c>
      <c r="DJ29" s="184">
        <f t="shared" si="18"/>
        <v>1014.07</v>
      </c>
      <c r="DK29" s="184">
        <f t="shared" si="18"/>
        <v>790.97</v>
      </c>
      <c r="DL29" s="184">
        <f t="shared" si="18"/>
        <v>931.92</v>
      </c>
      <c r="DM29" s="184">
        <f t="shared" si="18"/>
        <v>954.45</v>
      </c>
      <c r="DN29" s="184">
        <f t="shared" si="18"/>
        <v>901</v>
      </c>
      <c r="DO29" s="184">
        <f t="shared" si="18"/>
        <v>925.76</v>
      </c>
      <c r="DP29" s="184">
        <f t="shared" si="18"/>
        <v>923.12</v>
      </c>
      <c r="DQ29" s="184">
        <f t="shared" si="18"/>
        <v>801.4</v>
      </c>
      <c r="DR29" s="184">
        <f t="shared" si="18"/>
        <v>860.86</v>
      </c>
      <c r="DS29" s="184">
        <f t="shared" si="18"/>
        <v>1126.6200000000001</v>
      </c>
      <c r="DT29" s="184">
        <f t="shared" si="18"/>
        <v>1155.42</v>
      </c>
      <c r="DU29" s="184">
        <f t="shared" si="18"/>
        <v>1044.54</v>
      </c>
      <c r="DV29" s="184">
        <f t="shared" si="18"/>
        <v>987.14</v>
      </c>
      <c r="DW29" s="184">
        <f t="shared" si="18"/>
        <v>851.4</v>
      </c>
      <c r="DX29" s="184">
        <f t="shared" si="18"/>
        <v>951.71999999999991</v>
      </c>
      <c r="DY29" s="184">
        <f t="shared" si="18"/>
        <v>928.40000000000009</v>
      </c>
      <c r="DZ29" s="184">
        <f t="shared" si="18"/>
        <v>921</v>
      </c>
      <c r="EA29" s="184">
        <f t="shared" si="18"/>
        <v>994.75</v>
      </c>
      <c r="EB29" s="184">
        <f t="shared" si="18"/>
        <v>949.08</v>
      </c>
      <c r="EC29" s="184">
        <f t="shared" si="18"/>
        <v>827.2</v>
      </c>
      <c r="ED29" s="184">
        <f t="shared" si="18"/>
        <v>890.56</v>
      </c>
      <c r="EE29" s="184">
        <f t="shared" si="18"/>
        <v>1088.6400000000001</v>
      </c>
      <c r="EF29" s="184">
        <f t="shared" si="18"/>
        <v>1219.24</v>
      </c>
      <c r="EG29" s="184">
        <f t="shared" si="18"/>
        <v>1059.6600000000001</v>
      </c>
      <c r="EH29" s="184">
        <f t="shared" si="18"/>
        <v>963.48</v>
      </c>
      <c r="EI29" s="184">
        <f t="shared" si="18"/>
        <v>918.12</v>
      </c>
      <c r="EJ29" s="184">
        <f t="shared" si="18"/>
        <v>1020.51</v>
      </c>
    </row>
    <row r="30" spans="1:140" ht="13.7" customHeight="1" x14ac:dyDescent="0.2">
      <c r="A30" s="216" t="s">
        <v>135</v>
      </c>
      <c r="B30" s="138"/>
      <c r="C30" s="128">
        <f t="shared" si="16"/>
        <v>0.21428571428571175</v>
      </c>
      <c r="D30" s="128">
        <f t="shared" ca="1" si="16"/>
        <v>0.25</v>
      </c>
      <c r="E30" s="128">
        <f t="shared" si="16"/>
        <v>0.64999999999999858</v>
      </c>
      <c r="F30" s="163">
        <f t="shared" ca="1" si="16"/>
        <v>0.52210296352583185</v>
      </c>
      <c r="G30" s="128">
        <f t="shared" si="16"/>
        <v>-0.125</v>
      </c>
      <c r="H30" s="128">
        <f t="shared" si="16"/>
        <v>-0.25</v>
      </c>
      <c r="I30" s="128">
        <f t="shared" si="16"/>
        <v>0</v>
      </c>
      <c r="J30" s="128">
        <f t="shared" si="16"/>
        <v>0.375</v>
      </c>
      <c r="K30" s="128">
        <f t="shared" si="16"/>
        <v>0.25</v>
      </c>
      <c r="L30" s="128">
        <f t="shared" si="16"/>
        <v>0.5</v>
      </c>
      <c r="M30" s="128">
        <f t="shared" si="16"/>
        <v>0.5</v>
      </c>
      <c r="N30" s="128">
        <f t="shared" si="16"/>
        <v>0.5</v>
      </c>
      <c r="O30" s="128">
        <f t="shared" si="16"/>
        <v>0.5</v>
      </c>
      <c r="P30" s="128">
        <f t="shared" si="16"/>
        <v>1</v>
      </c>
      <c r="Q30" s="128">
        <f t="shared" si="16"/>
        <v>0</v>
      </c>
      <c r="R30" s="128">
        <f t="shared" si="16"/>
        <v>1.25</v>
      </c>
      <c r="S30" s="128">
        <f t="shared" si="16"/>
        <v>0</v>
      </c>
      <c r="T30" s="128">
        <f t="shared" si="16"/>
        <v>0</v>
      </c>
      <c r="U30" s="128">
        <f t="shared" si="16"/>
        <v>0</v>
      </c>
      <c r="V30" s="128">
        <f t="shared" si="16"/>
        <v>0</v>
      </c>
      <c r="W30" s="163">
        <f t="shared" si="16"/>
        <v>0.30882352941176805</v>
      </c>
      <c r="X30" s="128">
        <f t="shared" si="16"/>
        <v>-6.8627450980393689E-2</v>
      </c>
      <c r="Y30" s="128">
        <f t="shared" si="16"/>
        <v>-4.0268456375834205E-2</v>
      </c>
      <c r="Z30" s="128">
        <f t="shared" si="16"/>
        <v>-6.176470588235361E-2</v>
      </c>
      <c r="AA30" s="128">
        <f t="shared" si="16"/>
        <v>-7.230392156862564E-2</v>
      </c>
      <c r="AB30" s="128">
        <f t="shared" si="16"/>
        <v>-4.6875000000007105E-2</v>
      </c>
      <c r="AC30" s="164">
        <f t="shared" ca="1" si="16"/>
        <v>-6.8751209763533438E-3</v>
      </c>
      <c r="AD30" s="159"/>
      <c r="AE30" s="159"/>
      <c r="AF30" s="160"/>
      <c r="AG30" s="128">
        <f t="shared" si="17"/>
        <v>825</v>
      </c>
      <c r="AH30" s="184">
        <f t="shared" si="17"/>
        <v>725</v>
      </c>
      <c r="AI30" s="184">
        <f t="shared" si="17"/>
        <v>735</v>
      </c>
      <c r="AJ30" s="184">
        <f t="shared" si="17"/>
        <v>720.5</v>
      </c>
      <c r="AK30" s="184">
        <f t="shared" si="17"/>
        <v>715</v>
      </c>
      <c r="AL30" s="184">
        <f t="shared" si="17"/>
        <v>780</v>
      </c>
      <c r="AM30" s="184">
        <f t="shared" si="17"/>
        <v>1056</v>
      </c>
      <c r="AN30" s="184">
        <f t="shared" si="17"/>
        <v>1193.5</v>
      </c>
      <c r="AO30" s="184">
        <f t="shared" si="17"/>
        <v>940</v>
      </c>
      <c r="AP30" s="184">
        <f t="shared" si="17"/>
        <v>908.5</v>
      </c>
      <c r="AQ30" s="184">
        <f t="shared" si="17"/>
        <v>770</v>
      </c>
      <c r="AR30" s="184">
        <f t="shared" si="17"/>
        <v>850.5</v>
      </c>
      <c r="AS30" s="184">
        <f t="shared" si="17"/>
        <v>951.5</v>
      </c>
      <c r="AT30" s="184">
        <f t="shared" si="17"/>
        <v>825</v>
      </c>
      <c r="AU30" s="184">
        <f t="shared" si="17"/>
        <v>824.25</v>
      </c>
      <c r="AV30" s="184">
        <f t="shared" si="17"/>
        <v>781</v>
      </c>
      <c r="AW30" s="184">
        <f t="shared" si="17"/>
        <v>756</v>
      </c>
      <c r="AX30" s="184">
        <f t="shared" si="17"/>
        <v>861</v>
      </c>
      <c r="AY30" s="184">
        <f t="shared" si="17"/>
        <v>1127.5</v>
      </c>
      <c r="AZ30" s="184">
        <f t="shared" si="17"/>
        <v>1254.75</v>
      </c>
      <c r="BA30" s="184">
        <f t="shared" si="17"/>
        <v>1149.75</v>
      </c>
      <c r="BB30" s="184">
        <f t="shared" si="17"/>
        <v>920</v>
      </c>
      <c r="BC30" s="184">
        <f t="shared" si="17"/>
        <v>760</v>
      </c>
      <c r="BD30" s="184">
        <f t="shared" si="17"/>
        <v>946</v>
      </c>
      <c r="BE30" s="184">
        <f t="shared" si="17"/>
        <v>918.32999999999993</v>
      </c>
      <c r="BF30" s="184">
        <f t="shared" si="17"/>
        <v>840.40000000000009</v>
      </c>
      <c r="BG30" s="184">
        <f t="shared" si="17"/>
        <v>926.9</v>
      </c>
      <c r="BH30" s="184">
        <f t="shared" si="17"/>
        <v>815.09999999999991</v>
      </c>
      <c r="BI30" s="184">
        <f t="shared" si="17"/>
        <v>750.19999999999993</v>
      </c>
      <c r="BJ30" s="184">
        <f t="shared" si="17"/>
        <v>919.59999999999991</v>
      </c>
      <c r="BK30" s="184">
        <f t="shared" si="17"/>
        <v>1062.6000000000001</v>
      </c>
      <c r="BL30" s="184">
        <f t="shared" si="17"/>
        <v>1273.58</v>
      </c>
      <c r="BM30" s="184">
        <f t="shared" si="17"/>
        <v>1124.76</v>
      </c>
      <c r="BN30" s="184">
        <f t="shared" si="17"/>
        <v>853.8599999999999</v>
      </c>
      <c r="BO30" s="184">
        <f t="shared" si="17"/>
        <v>859.1099999999999</v>
      </c>
      <c r="BP30" s="184">
        <f t="shared" si="17"/>
        <v>1007.4</v>
      </c>
      <c r="BQ30" s="184">
        <f t="shared" si="17"/>
        <v>927.15</v>
      </c>
      <c r="BR30" s="184">
        <f t="shared" si="17"/>
        <v>853.6</v>
      </c>
      <c r="BS30" s="184">
        <f t="shared" si="17"/>
        <v>947.83</v>
      </c>
      <c r="BT30" s="184">
        <f t="shared" si="17"/>
        <v>806.19</v>
      </c>
      <c r="BU30" s="184">
        <f t="shared" si="17"/>
        <v>815.22</v>
      </c>
      <c r="BV30" s="184">
        <f t="shared" si="17"/>
        <v>935</v>
      </c>
      <c r="BW30" s="184">
        <f t="shared" si="17"/>
        <v>1000.6</v>
      </c>
      <c r="BX30" s="184">
        <f t="shared" si="17"/>
        <v>1294.44</v>
      </c>
      <c r="BY30" s="184">
        <f t="shared" si="17"/>
        <v>1103.3399999999999</v>
      </c>
      <c r="BZ30" s="184">
        <f t="shared" si="17"/>
        <v>865.82999999999993</v>
      </c>
      <c r="CA30" s="184">
        <f t="shared" si="17"/>
        <v>875.7</v>
      </c>
      <c r="CB30" s="184">
        <f t="shared" si="17"/>
        <v>934.5</v>
      </c>
      <c r="CC30" s="184">
        <f t="shared" si="17"/>
        <v>934.29000000000008</v>
      </c>
      <c r="CD30" s="184">
        <f t="shared" si="17"/>
        <v>863.19999999999993</v>
      </c>
      <c r="CE30" s="184">
        <f t="shared" si="17"/>
        <v>961.86</v>
      </c>
      <c r="CF30" s="184">
        <f t="shared" si="17"/>
        <v>784.80000000000007</v>
      </c>
      <c r="CG30" s="184">
        <f t="shared" si="17"/>
        <v>872.52</v>
      </c>
      <c r="CH30" s="184">
        <f t="shared" si="17"/>
        <v>945.78000000000009</v>
      </c>
      <c r="CI30" s="184">
        <f t="shared" si="17"/>
        <v>996.4</v>
      </c>
      <c r="CJ30" s="184">
        <f t="shared" si="17"/>
        <v>1276.04</v>
      </c>
      <c r="CK30" s="184">
        <f t="shared" si="17"/>
        <v>1041.4000000000001</v>
      </c>
      <c r="CL30" s="184">
        <f t="shared" si="17"/>
        <v>916.52</v>
      </c>
      <c r="CM30" s="184">
        <f t="shared" si="17"/>
        <v>887.25</v>
      </c>
      <c r="CN30" s="184">
        <f t="shared" si="17"/>
        <v>900</v>
      </c>
      <c r="CO30" s="184">
        <f t="shared" si="17"/>
        <v>986.04</v>
      </c>
      <c r="CP30" s="184">
        <f t="shared" si="17"/>
        <v>872.4</v>
      </c>
      <c r="CQ30" s="184">
        <f t="shared" si="17"/>
        <v>933.02</v>
      </c>
      <c r="CR30" s="184">
        <f t="shared" si="17"/>
        <v>841.05</v>
      </c>
      <c r="CS30" s="184">
        <f t="shared" si="18"/>
        <v>889.90000000000009</v>
      </c>
      <c r="CT30" s="184">
        <f t="shared" si="18"/>
        <v>912.87</v>
      </c>
      <c r="CU30" s="184">
        <f t="shared" si="18"/>
        <v>1042.6499999999999</v>
      </c>
      <c r="CV30" s="184">
        <f t="shared" si="18"/>
        <v>1259.94</v>
      </c>
      <c r="CW30" s="184">
        <f t="shared" si="18"/>
        <v>981.73</v>
      </c>
      <c r="CX30" s="184">
        <f t="shared" si="18"/>
        <v>967.61</v>
      </c>
      <c r="CY30" s="184">
        <f t="shared" si="18"/>
        <v>898.17000000000007</v>
      </c>
      <c r="CZ30" s="184">
        <f t="shared" si="18"/>
        <v>909.4</v>
      </c>
      <c r="DA30" s="184">
        <f t="shared" si="18"/>
        <v>993.08</v>
      </c>
      <c r="DB30" s="184">
        <f t="shared" si="18"/>
        <v>924.63</v>
      </c>
      <c r="DC30" s="184">
        <f t="shared" si="18"/>
        <v>901.1099999999999</v>
      </c>
      <c r="DD30" s="184">
        <f t="shared" si="18"/>
        <v>895.62</v>
      </c>
      <c r="DE30" s="184">
        <f t="shared" si="18"/>
        <v>863.1</v>
      </c>
      <c r="DF30" s="184">
        <f t="shared" si="18"/>
        <v>921.69</v>
      </c>
      <c r="DG30" s="184">
        <f t="shared" si="18"/>
        <v>1091.6399999999999</v>
      </c>
      <c r="DH30" s="184">
        <f t="shared" si="18"/>
        <v>1141.77</v>
      </c>
      <c r="DI30" s="184">
        <f t="shared" si="18"/>
        <v>1080.8699999999999</v>
      </c>
      <c r="DJ30" s="184">
        <f t="shared" si="18"/>
        <v>976.58</v>
      </c>
      <c r="DK30" s="184">
        <f t="shared" si="18"/>
        <v>821.36999999999989</v>
      </c>
      <c r="DL30" s="184">
        <f t="shared" si="18"/>
        <v>1009.8</v>
      </c>
      <c r="DM30" s="184">
        <f t="shared" si="18"/>
        <v>955.70999999999992</v>
      </c>
      <c r="DN30" s="184">
        <f t="shared" si="18"/>
        <v>889.59999999999991</v>
      </c>
      <c r="DO30" s="184">
        <f t="shared" si="18"/>
        <v>955.68</v>
      </c>
      <c r="DP30" s="184">
        <f t="shared" si="18"/>
        <v>910.36</v>
      </c>
      <c r="DQ30" s="184">
        <f t="shared" si="18"/>
        <v>835.19999999999993</v>
      </c>
      <c r="DR30" s="184">
        <f t="shared" si="18"/>
        <v>975.92</v>
      </c>
      <c r="DS30" s="184">
        <f t="shared" si="18"/>
        <v>1092.74</v>
      </c>
      <c r="DT30" s="184">
        <f t="shared" si="18"/>
        <v>1135.68</v>
      </c>
      <c r="DU30" s="184">
        <f t="shared" si="18"/>
        <v>1078.77</v>
      </c>
      <c r="DV30" s="184">
        <f t="shared" si="18"/>
        <v>943.36</v>
      </c>
      <c r="DW30" s="184">
        <f t="shared" si="18"/>
        <v>874.59999999999991</v>
      </c>
      <c r="DX30" s="184">
        <f t="shared" si="18"/>
        <v>1020.14</v>
      </c>
      <c r="DY30" s="184">
        <f t="shared" si="18"/>
        <v>917.6</v>
      </c>
      <c r="DZ30" s="184">
        <f t="shared" si="18"/>
        <v>898.40000000000009</v>
      </c>
      <c r="EA30" s="184">
        <f t="shared" si="18"/>
        <v>1011.31</v>
      </c>
      <c r="EB30" s="184">
        <f t="shared" si="18"/>
        <v>924.88</v>
      </c>
      <c r="EC30" s="184">
        <f t="shared" si="18"/>
        <v>848.19999999999993</v>
      </c>
      <c r="ED30" s="184">
        <f t="shared" si="18"/>
        <v>985.82</v>
      </c>
      <c r="EE30" s="184">
        <f t="shared" si="18"/>
        <v>1044.54</v>
      </c>
      <c r="EF30" s="184">
        <f t="shared" si="18"/>
        <v>1184.04</v>
      </c>
      <c r="EG30" s="184">
        <f t="shared" si="18"/>
        <v>1077.0899999999999</v>
      </c>
      <c r="EH30" s="184">
        <f t="shared" si="18"/>
        <v>909.3</v>
      </c>
      <c r="EI30" s="184">
        <f t="shared" si="18"/>
        <v>928.41</v>
      </c>
      <c r="EJ30" s="184">
        <f t="shared" si="18"/>
        <v>1077.0899999999999</v>
      </c>
    </row>
    <row r="31" spans="1:140" ht="13.7" customHeight="1" x14ac:dyDescent="0.2">
      <c r="A31" s="216" t="s">
        <v>136</v>
      </c>
      <c r="B31" s="138"/>
      <c r="C31" s="128">
        <f t="shared" si="16"/>
        <v>-4.4633928571428783E-2</v>
      </c>
      <c r="D31" s="128">
        <f t="shared" ca="1" si="16"/>
        <v>3.1610004119873345</v>
      </c>
      <c r="E31" s="128">
        <f t="shared" si="16"/>
        <v>-0.14999999999999858</v>
      </c>
      <c r="F31" s="163">
        <f t="shared" ca="1" si="16"/>
        <v>1.3734542432193848</v>
      </c>
      <c r="G31" s="128">
        <f t="shared" si="16"/>
        <v>-0.25</v>
      </c>
      <c r="H31" s="128">
        <f t="shared" si="16"/>
        <v>-0.25</v>
      </c>
      <c r="I31" s="128">
        <f t="shared" si="16"/>
        <v>-0.25</v>
      </c>
      <c r="J31" s="128">
        <f t="shared" si="16"/>
        <v>-0.125</v>
      </c>
      <c r="K31" s="128">
        <f t="shared" si="16"/>
        <v>-0.25</v>
      </c>
      <c r="L31" s="128">
        <f t="shared" si="16"/>
        <v>0</v>
      </c>
      <c r="M31" s="128">
        <f t="shared" si="16"/>
        <v>0.5</v>
      </c>
      <c r="N31" s="128">
        <f t="shared" si="16"/>
        <v>0.5</v>
      </c>
      <c r="O31" s="128">
        <f t="shared" si="16"/>
        <v>0.625</v>
      </c>
      <c r="P31" s="128">
        <f t="shared" si="16"/>
        <v>1.25</v>
      </c>
      <c r="Q31" s="128">
        <f t="shared" si="16"/>
        <v>0</v>
      </c>
      <c r="R31" s="128">
        <f t="shared" si="16"/>
        <v>0.5</v>
      </c>
      <c r="S31" s="128">
        <f t="shared" si="16"/>
        <v>0</v>
      </c>
      <c r="T31" s="128">
        <f t="shared" si="16"/>
        <v>0</v>
      </c>
      <c r="U31" s="128">
        <f t="shared" si="16"/>
        <v>0</v>
      </c>
      <c r="V31" s="128">
        <f t="shared" si="16"/>
        <v>0</v>
      </c>
      <c r="W31" s="163">
        <f t="shared" si="16"/>
        <v>0.16764705882353326</v>
      </c>
      <c r="X31" s="128">
        <f t="shared" si="16"/>
        <v>-0.14607843137255117</v>
      </c>
      <c r="Y31" s="128">
        <f t="shared" si="16"/>
        <v>-0.16107382550335458</v>
      </c>
      <c r="Z31" s="128">
        <f t="shared" si="16"/>
        <v>-0.14509803921568576</v>
      </c>
      <c r="AA31" s="128">
        <f t="shared" si="16"/>
        <v>-0.1458333333333286</v>
      </c>
      <c r="AB31" s="128">
        <f t="shared" si="16"/>
        <v>-0.146484375</v>
      </c>
      <c r="AC31" s="164">
        <f t="shared" ca="1" si="16"/>
        <v>-7.8255572807812257E-2</v>
      </c>
      <c r="AD31" s="159"/>
      <c r="AE31" s="159"/>
      <c r="AF31" s="160"/>
      <c r="AG31" s="128">
        <f t="shared" si="17"/>
        <v>770</v>
      </c>
      <c r="AH31" s="184">
        <f t="shared" si="17"/>
        <v>685</v>
      </c>
      <c r="AI31" s="184">
        <f t="shared" si="17"/>
        <v>703.5</v>
      </c>
      <c r="AJ31" s="184">
        <f t="shared" si="17"/>
        <v>709.5</v>
      </c>
      <c r="AK31" s="184">
        <f t="shared" si="17"/>
        <v>715</v>
      </c>
      <c r="AL31" s="184">
        <f t="shared" si="17"/>
        <v>780</v>
      </c>
      <c r="AM31" s="184">
        <f t="shared" si="17"/>
        <v>1056</v>
      </c>
      <c r="AN31" s="184">
        <f t="shared" si="17"/>
        <v>1193.5</v>
      </c>
      <c r="AO31" s="184">
        <f t="shared" si="17"/>
        <v>925</v>
      </c>
      <c r="AP31" s="184">
        <f t="shared" si="17"/>
        <v>885.5</v>
      </c>
      <c r="AQ31" s="184">
        <f t="shared" si="17"/>
        <v>750</v>
      </c>
      <c r="AR31" s="184">
        <f t="shared" si="17"/>
        <v>829.5</v>
      </c>
      <c r="AS31" s="184">
        <f t="shared" si="17"/>
        <v>676.5</v>
      </c>
      <c r="AT31" s="184">
        <f t="shared" si="17"/>
        <v>585</v>
      </c>
      <c r="AU31" s="184">
        <f t="shared" si="17"/>
        <v>598.5</v>
      </c>
      <c r="AV31" s="184">
        <f t="shared" si="17"/>
        <v>561</v>
      </c>
      <c r="AW31" s="184">
        <f t="shared" si="17"/>
        <v>546</v>
      </c>
      <c r="AX31" s="184">
        <f t="shared" si="17"/>
        <v>651</v>
      </c>
      <c r="AY31" s="184">
        <f t="shared" si="17"/>
        <v>907.5</v>
      </c>
      <c r="AZ31" s="184">
        <f t="shared" si="17"/>
        <v>1044.75</v>
      </c>
      <c r="BA31" s="184">
        <f t="shared" si="17"/>
        <v>834.75</v>
      </c>
      <c r="BB31" s="184">
        <f t="shared" si="17"/>
        <v>678.5</v>
      </c>
      <c r="BC31" s="184">
        <f t="shared" si="17"/>
        <v>555.75</v>
      </c>
      <c r="BD31" s="184">
        <f t="shared" si="17"/>
        <v>671</v>
      </c>
      <c r="BE31" s="184">
        <f t="shared" si="17"/>
        <v>451.5</v>
      </c>
      <c r="BF31" s="184">
        <f t="shared" si="17"/>
        <v>465</v>
      </c>
      <c r="BG31" s="184">
        <f t="shared" si="17"/>
        <v>506</v>
      </c>
      <c r="BH31" s="184">
        <f t="shared" si="17"/>
        <v>627</v>
      </c>
      <c r="BI31" s="184">
        <f t="shared" si="17"/>
        <v>560</v>
      </c>
      <c r="BJ31" s="184">
        <f t="shared" si="17"/>
        <v>770</v>
      </c>
      <c r="BK31" s="184">
        <f t="shared" si="17"/>
        <v>819</v>
      </c>
      <c r="BL31" s="184">
        <f t="shared" si="17"/>
        <v>1050.5</v>
      </c>
      <c r="BM31" s="184">
        <f t="shared" si="17"/>
        <v>661.5</v>
      </c>
      <c r="BN31" s="184">
        <f t="shared" si="17"/>
        <v>672</v>
      </c>
      <c r="BO31" s="184">
        <f t="shared" si="17"/>
        <v>624.75</v>
      </c>
      <c r="BP31" s="184">
        <f t="shared" si="17"/>
        <v>695.75</v>
      </c>
      <c r="BQ31" s="184">
        <f t="shared" si="17"/>
        <v>451.5</v>
      </c>
      <c r="BR31" s="184">
        <f t="shared" si="17"/>
        <v>465</v>
      </c>
      <c r="BS31" s="184">
        <f t="shared" si="17"/>
        <v>506</v>
      </c>
      <c r="BT31" s="184">
        <f t="shared" si="17"/>
        <v>577.5</v>
      </c>
      <c r="BU31" s="184">
        <f t="shared" si="17"/>
        <v>567</v>
      </c>
      <c r="BV31" s="184">
        <f t="shared" si="17"/>
        <v>726</v>
      </c>
      <c r="BW31" s="184">
        <f t="shared" si="17"/>
        <v>600</v>
      </c>
      <c r="BX31" s="184">
        <f t="shared" si="17"/>
        <v>891.25</v>
      </c>
      <c r="BY31" s="184">
        <f t="shared" si="17"/>
        <v>535.5</v>
      </c>
      <c r="BZ31" s="184">
        <f t="shared" si="17"/>
        <v>609</v>
      </c>
      <c r="CA31" s="184">
        <f t="shared" si="17"/>
        <v>572.25</v>
      </c>
      <c r="CB31" s="184">
        <f t="shared" si="17"/>
        <v>582.75</v>
      </c>
      <c r="CC31" s="184">
        <f t="shared" si="17"/>
        <v>456.75</v>
      </c>
      <c r="CD31" s="184">
        <f t="shared" si="17"/>
        <v>470</v>
      </c>
      <c r="CE31" s="184">
        <f t="shared" si="17"/>
        <v>511.75</v>
      </c>
      <c r="CF31" s="184">
        <f t="shared" si="17"/>
        <v>555</v>
      </c>
      <c r="CG31" s="184">
        <f t="shared" si="17"/>
        <v>599.5</v>
      </c>
      <c r="CH31" s="184">
        <f t="shared" si="17"/>
        <v>731.5</v>
      </c>
      <c r="CI31" s="184">
        <f t="shared" si="17"/>
        <v>605</v>
      </c>
      <c r="CJ31" s="184">
        <f t="shared" si="17"/>
        <v>897</v>
      </c>
      <c r="CK31" s="184">
        <f t="shared" si="17"/>
        <v>515</v>
      </c>
      <c r="CL31" s="184">
        <f t="shared" si="17"/>
        <v>643.5</v>
      </c>
      <c r="CM31" s="184">
        <f t="shared" si="17"/>
        <v>577.5</v>
      </c>
      <c r="CN31" s="184">
        <f t="shared" si="17"/>
        <v>560</v>
      </c>
      <c r="CO31" s="184">
        <f t="shared" si="17"/>
        <v>684.2</v>
      </c>
      <c r="CP31" s="184">
        <f t="shared" si="17"/>
        <v>657</v>
      </c>
      <c r="CQ31" s="184">
        <f t="shared" si="17"/>
        <v>695.2</v>
      </c>
      <c r="CR31" s="184">
        <f>CR12*CR$5</f>
        <v>779.1</v>
      </c>
      <c r="CS31" s="184">
        <f>CS12*CS$5</f>
        <v>805.2</v>
      </c>
      <c r="CT31" s="184">
        <f t="shared" si="18"/>
        <v>915.6</v>
      </c>
      <c r="CU31" s="184">
        <f t="shared" si="18"/>
        <v>1062.6000000000001</v>
      </c>
      <c r="CV31" s="184">
        <f t="shared" si="18"/>
        <v>1365.05</v>
      </c>
      <c r="CW31" s="184">
        <f t="shared" si="18"/>
        <v>799.9</v>
      </c>
      <c r="CX31" s="184">
        <f t="shared" si="18"/>
        <v>956.80000000000007</v>
      </c>
      <c r="CY31" s="184">
        <f t="shared" si="18"/>
        <v>836.85</v>
      </c>
      <c r="CZ31" s="184">
        <f t="shared" si="18"/>
        <v>807</v>
      </c>
      <c r="DA31" s="184">
        <f t="shared" si="18"/>
        <v>691.9</v>
      </c>
      <c r="DB31" s="184">
        <f t="shared" si="18"/>
        <v>697.2</v>
      </c>
      <c r="DC31" s="184">
        <f t="shared" si="18"/>
        <v>670.94999999999993</v>
      </c>
      <c r="DD31" s="184">
        <f t="shared" si="18"/>
        <v>823.90000000000009</v>
      </c>
      <c r="DE31" s="184">
        <f t="shared" si="18"/>
        <v>775.95</v>
      </c>
      <c r="DF31" s="184">
        <f t="shared" si="18"/>
        <v>922.95</v>
      </c>
      <c r="DG31" s="184">
        <f t="shared" si="18"/>
        <v>1120.9000000000001</v>
      </c>
      <c r="DH31" s="184">
        <f t="shared" si="18"/>
        <v>1253.7</v>
      </c>
      <c r="DI31" s="184">
        <f t="shared" si="18"/>
        <v>891.45</v>
      </c>
      <c r="DJ31" s="184">
        <f t="shared" si="18"/>
        <v>964.85</v>
      </c>
      <c r="DK31" s="184">
        <f t="shared" si="18"/>
        <v>763.80000000000007</v>
      </c>
      <c r="DL31" s="184">
        <f t="shared" si="18"/>
        <v>895.40000000000009</v>
      </c>
      <c r="DM31" s="184">
        <f t="shared" si="18"/>
        <v>670.94999999999993</v>
      </c>
      <c r="DN31" s="184">
        <f t="shared" si="18"/>
        <v>674</v>
      </c>
      <c r="DO31" s="184">
        <f t="shared" si="18"/>
        <v>713.90000000000009</v>
      </c>
      <c r="DP31" s="184">
        <f t="shared" si="18"/>
        <v>836</v>
      </c>
      <c r="DQ31" s="184">
        <f t="shared" si="18"/>
        <v>750</v>
      </c>
      <c r="DR31" s="184">
        <f t="shared" si="18"/>
        <v>979</v>
      </c>
      <c r="DS31" s="184">
        <f t="shared" si="18"/>
        <v>1133</v>
      </c>
      <c r="DT31" s="184">
        <f t="shared" si="18"/>
        <v>1265.25</v>
      </c>
      <c r="DU31" s="184">
        <f t="shared" si="18"/>
        <v>901.95</v>
      </c>
      <c r="DV31" s="184">
        <f t="shared" si="18"/>
        <v>935</v>
      </c>
      <c r="DW31" s="184">
        <f t="shared" si="18"/>
        <v>815</v>
      </c>
      <c r="DX31" s="184">
        <f t="shared" si="18"/>
        <v>906.40000000000009</v>
      </c>
      <c r="DY31" s="184">
        <f t="shared" si="18"/>
        <v>649</v>
      </c>
      <c r="DZ31" s="184">
        <f t="shared" si="18"/>
        <v>684</v>
      </c>
      <c r="EA31" s="184">
        <f t="shared" si="18"/>
        <v>757.85</v>
      </c>
      <c r="EB31" s="184">
        <f t="shared" si="18"/>
        <v>852.5</v>
      </c>
      <c r="EC31" s="184">
        <f t="shared" si="18"/>
        <v>765</v>
      </c>
      <c r="ED31" s="184">
        <f t="shared" si="18"/>
        <v>995.5</v>
      </c>
      <c r="EE31" s="184">
        <f t="shared" si="18"/>
        <v>1097.25</v>
      </c>
      <c r="EF31" s="184">
        <f t="shared" si="18"/>
        <v>1342</v>
      </c>
      <c r="EG31" s="184">
        <f t="shared" si="18"/>
        <v>912.45</v>
      </c>
      <c r="EH31" s="184">
        <f t="shared" si="18"/>
        <v>908.25</v>
      </c>
      <c r="EI31" s="184">
        <f t="shared" si="18"/>
        <v>871.5</v>
      </c>
      <c r="EJ31" s="184">
        <f t="shared" si="18"/>
        <v>959.1</v>
      </c>
    </row>
    <row r="32" spans="1:140" ht="13.7" customHeight="1" x14ac:dyDescent="0.2">
      <c r="A32" s="216" t="s">
        <v>137</v>
      </c>
      <c r="B32" s="162"/>
      <c r="C32" s="128">
        <f t="shared" si="16"/>
        <v>5.2678571428572241E-2</v>
      </c>
      <c r="D32" s="128">
        <f t="shared" ca="1" si="16"/>
        <v>0</v>
      </c>
      <c r="E32" s="128">
        <f t="shared" si="16"/>
        <v>-0.14999999999999858</v>
      </c>
      <c r="F32" s="163">
        <f t="shared" ca="1" si="16"/>
        <v>1.7394804331310354E-2</v>
      </c>
      <c r="G32" s="128">
        <f t="shared" si="16"/>
        <v>-0.25</v>
      </c>
      <c r="H32" s="128">
        <f t="shared" si="16"/>
        <v>-0.25</v>
      </c>
      <c r="I32" s="128">
        <f t="shared" si="16"/>
        <v>-0.25</v>
      </c>
      <c r="J32" s="128">
        <f t="shared" si="16"/>
        <v>-0.375</v>
      </c>
      <c r="K32" s="128">
        <f t="shared" si="16"/>
        <v>-0.25</v>
      </c>
      <c r="L32" s="128">
        <f t="shared" si="16"/>
        <v>-0.5</v>
      </c>
      <c r="M32" s="128">
        <f t="shared" si="16"/>
        <v>-0.5</v>
      </c>
      <c r="N32" s="128">
        <f t="shared" si="16"/>
        <v>-0.5</v>
      </c>
      <c r="O32" s="128">
        <f t="shared" si="16"/>
        <v>1.125</v>
      </c>
      <c r="P32" s="128">
        <f t="shared" si="16"/>
        <v>2.25</v>
      </c>
      <c r="Q32" s="128">
        <f t="shared" si="16"/>
        <v>0</v>
      </c>
      <c r="R32" s="128">
        <f t="shared" si="16"/>
        <v>0</v>
      </c>
      <c r="S32" s="128">
        <f t="shared" si="16"/>
        <v>-0.13333333333333286</v>
      </c>
      <c r="T32" s="128">
        <f t="shared" si="16"/>
        <v>0</v>
      </c>
      <c r="U32" s="128">
        <f t="shared" si="16"/>
        <v>-0.39999999999999858</v>
      </c>
      <c r="V32" s="128">
        <f t="shared" si="16"/>
        <v>0</v>
      </c>
      <c r="W32" s="163">
        <f t="shared" si="16"/>
        <v>-2.4509803921567652E-2</v>
      </c>
      <c r="X32" s="128">
        <f t="shared" si="16"/>
        <v>-1.7058823529410461E-2</v>
      </c>
      <c r="Y32" s="128">
        <f t="shared" si="16"/>
        <v>-4.6644295302016303E-2</v>
      </c>
      <c r="Z32" s="128">
        <f t="shared" si="16"/>
        <v>-1.2352941176473564E-2</v>
      </c>
      <c r="AA32" s="128">
        <f t="shared" si="16"/>
        <v>-1.4607843137255827E-2</v>
      </c>
      <c r="AB32" s="128">
        <f t="shared" si="16"/>
        <v>-1.3281249999998579E-2</v>
      </c>
      <c r="AC32" s="164">
        <f t="shared" ca="1" si="16"/>
        <v>-9.4536892953129836E-3</v>
      </c>
      <c r="AD32" s="159"/>
      <c r="AE32" s="159"/>
      <c r="AF32" s="160"/>
      <c r="AG32" s="128">
        <f t="shared" ref="AG32:CR34" si="19">AG13*AG$5</f>
        <v>770</v>
      </c>
      <c r="AH32" s="184">
        <f t="shared" si="19"/>
        <v>685</v>
      </c>
      <c r="AI32" s="184">
        <f t="shared" si="19"/>
        <v>703.5</v>
      </c>
      <c r="AJ32" s="184">
        <f t="shared" si="19"/>
        <v>709.5</v>
      </c>
      <c r="AK32" s="184">
        <f t="shared" si="19"/>
        <v>742.5</v>
      </c>
      <c r="AL32" s="184">
        <f t="shared" si="19"/>
        <v>795</v>
      </c>
      <c r="AM32" s="184">
        <f t="shared" si="19"/>
        <v>1078</v>
      </c>
      <c r="AN32" s="184">
        <f t="shared" si="19"/>
        <v>1204.5</v>
      </c>
      <c r="AO32" s="184">
        <f t="shared" si="19"/>
        <v>925</v>
      </c>
      <c r="AP32" s="184">
        <f t="shared" si="19"/>
        <v>885.5</v>
      </c>
      <c r="AQ32" s="184">
        <f t="shared" si="19"/>
        <v>750</v>
      </c>
      <c r="AR32" s="184">
        <f t="shared" si="19"/>
        <v>829.5</v>
      </c>
      <c r="AS32" s="184">
        <f t="shared" si="19"/>
        <v>896.5</v>
      </c>
      <c r="AT32" s="184">
        <f t="shared" si="19"/>
        <v>785</v>
      </c>
      <c r="AU32" s="184">
        <f t="shared" si="19"/>
        <v>808.5</v>
      </c>
      <c r="AV32" s="184">
        <f t="shared" si="19"/>
        <v>819.5</v>
      </c>
      <c r="AW32" s="184">
        <f t="shared" si="19"/>
        <v>798</v>
      </c>
      <c r="AX32" s="184">
        <f t="shared" si="19"/>
        <v>892.5</v>
      </c>
      <c r="AY32" s="184">
        <f t="shared" si="19"/>
        <v>1254</v>
      </c>
      <c r="AZ32" s="184">
        <f t="shared" si="19"/>
        <v>1317.75</v>
      </c>
      <c r="BA32" s="184">
        <f t="shared" si="19"/>
        <v>1044.75</v>
      </c>
      <c r="BB32" s="184">
        <f t="shared" si="19"/>
        <v>908.5</v>
      </c>
      <c r="BC32" s="184">
        <f t="shared" si="19"/>
        <v>745.75</v>
      </c>
      <c r="BD32" s="184">
        <f t="shared" si="19"/>
        <v>891</v>
      </c>
      <c r="BE32" s="184">
        <f t="shared" si="19"/>
        <v>866.25</v>
      </c>
      <c r="BF32" s="184">
        <f t="shared" si="19"/>
        <v>797.2</v>
      </c>
      <c r="BG32" s="184">
        <f t="shared" si="19"/>
        <v>902.29</v>
      </c>
      <c r="BH32" s="184">
        <f t="shared" si="19"/>
        <v>836.21999999999991</v>
      </c>
      <c r="BI32" s="184">
        <f t="shared" si="19"/>
        <v>774.59999999999991</v>
      </c>
      <c r="BJ32" s="184">
        <f t="shared" si="19"/>
        <v>943.8</v>
      </c>
      <c r="BK32" s="184">
        <f t="shared" si="19"/>
        <v>1183.77</v>
      </c>
      <c r="BL32" s="184">
        <f t="shared" si="19"/>
        <v>1356.52</v>
      </c>
      <c r="BM32" s="184">
        <f t="shared" si="19"/>
        <v>1041.81</v>
      </c>
      <c r="BN32" s="184">
        <f t="shared" si="19"/>
        <v>842.52</v>
      </c>
      <c r="BO32" s="184">
        <f t="shared" si="19"/>
        <v>836.85</v>
      </c>
      <c r="BP32" s="184">
        <f t="shared" si="19"/>
        <v>943.92</v>
      </c>
      <c r="BQ32" s="184">
        <f t="shared" si="19"/>
        <v>872.34</v>
      </c>
      <c r="BR32" s="184">
        <f t="shared" si="19"/>
        <v>802.8</v>
      </c>
      <c r="BS32" s="184">
        <f t="shared" si="19"/>
        <v>908.2700000000001</v>
      </c>
      <c r="BT32" s="184">
        <f t="shared" si="19"/>
        <v>803.67000000000007</v>
      </c>
      <c r="BU32" s="184">
        <f t="shared" si="19"/>
        <v>818.79000000000008</v>
      </c>
      <c r="BV32" s="184">
        <f t="shared" si="19"/>
        <v>950.18</v>
      </c>
      <c r="BW32" s="184">
        <f t="shared" si="19"/>
        <v>1135</v>
      </c>
      <c r="BX32" s="184">
        <f t="shared" si="19"/>
        <v>1427.84</v>
      </c>
      <c r="BY32" s="184">
        <f t="shared" si="19"/>
        <v>1048.95</v>
      </c>
      <c r="BZ32" s="184">
        <f t="shared" si="19"/>
        <v>848.19</v>
      </c>
      <c r="CA32" s="184">
        <f t="shared" si="19"/>
        <v>842.52</v>
      </c>
      <c r="CB32" s="184">
        <f t="shared" si="19"/>
        <v>867.72</v>
      </c>
      <c r="CC32" s="184">
        <f t="shared" si="19"/>
        <v>878.22</v>
      </c>
      <c r="CD32" s="184">
        <f t="shared" si="19"/>
        <v>808.19999999999993</v>
      </c>
      <c r="CE32" s="184">
        <f t="shared" si="19"/>
        <v>914.25</v>
      </c>
      <c r="CF32" s="184">
        <f t="shared" si="19"/>
        <v>770.6</v>
      </c>
      <c r="CG32" s="184">
        <f t="shared" si="19"/>
        <v>863.5</v>
      </c>
      <c r="CH32" s="184">
        <f t="shared" si="19"/>
        <v>956.56</v>
      </c>
      <c r="CI32" s="184">
        <f t="shared" si="19"/>
        <v>1142.6000000000001</v>
      </c>
      <c r="CJ32" s="184">
        <f t="shared" si="19"/>
        <v>1437.73</v>
      </c>
      <c r="CK32" s="184">
        <f t="shared" si="19"/>
        <v>1005.8</v>
      </c>
      <c r="CL32" s="184">
        <f t="shared" si="19"/>
        <v>894.52</v>
      </c>
      <c r="CM32" s="184">
        <f t="shared" si="19"/>
        <v>848.4</v>
      </c>
      <c r="CN32" s="184">
        <f t="shared" si="19"/>
        <v>832</v>
      </c>
      <c r="CO32" s="184">
        <f t="shared" si="19"/>
        <v>926.2</v>
      </c>
      <c r="CP32" s="184">
        <f t="shared" si="19"/>
        <v>813.6</v>
      </c>
      <c r="CQ32" s="184">
        <f t="shared" si="19"/>
        <v>880.21999999999991</v>
      </c>
      <c r="CR32" s="184">
        <f t="shared" si="19"/>
        <v>814.59</v>
      </c>
      <c r="CS32" s="184">
        <f>CS13*CS$5</f>
        <v>869.21999999999991</v>
      </c>
      <c r="CT32" s="184">
        <f t="shared" si="18"/>
        <v>919.17000000000007</v>
      </c>
      <c r="CU32" s="184">
        <f t="shared" si="18"/>
        <v>1207.92</v>
      </c>
      <c r="CV32" s="184">
        <f t="shared" si="18"/>
        <v>1447.39</v>
      </c>
      <c r="CW32" s="184">
        <f t="shared" si="18"/>
        <v>961.97</v>
      </c>
      <c r="CX32" s="184">
        <f t="shared" si="18"/>
        <v>941.39</v>
      </c>
      <c r="CY32" s="184">
        <f t="shared" si="18"/>
        <v>854.07</v>
      </c>
      <c r="CZ32" s="184">
        <f t="shared" si="18"/>
        <v>837.6</v>
      </c>
      <c r="DA32" s="184">
        <f t="shared" si="18"/>
        <v>932.36</v>
      </c>
      <c r="DB32" s="184">
        <f t="shared" si="18"/>
        <v>859.95</v>
      </c>
      <c r="DC32" s="184">
        <f t="shared" si="18"/>
        <v>845.88</v>
      </c>
      <c r="DD32" s="184">
        <f t="shared" si="18"/>
        <v>859.09999999999991</v>
      </c>
      <c r="DE32" s="184">
        <f t="shared" si="18"/>
        <v>835.38</v>
      </c>
      <c r="DF32" s="184">
        <f t="shared" si="18"/>
        <v>925.26</v>
      </c>
      <c r="DG32" s="184">
        <f t="shared" si="18"/>
        <v>1273.8</v>
      </c>
      <c r="DH32" s="184">
        <f t="shared" si="18"/>
        <v>1330.3500000000001</v>
      </c>
      <c r="DI32" s="184">
        <f t="shared" si="18"/>
        <v>1070.3699999999999</v>
      </c>
      <c r="DJ32" s="184">
        <f t="shared" si="18"/>
        <v>947.83</v>
      </c>
      <c r="DK32" s="184">
        <f t="shared" si="18"/>
        <v>777.8599999999999</v>
      </c>
      <c r="DL32" s="184">
        <f t="shared" si="18"/>
        <v>927.52</v>
      </c>
      <c r="DM32" s="184">
        <f t="shared" si="18"/>
        <v>896.07</v>
      </c>
      <c r="DN32" s="184">
        <f t="shared" si="18"/>
        <v>824.59999999999991</v>
      </c>
      <c r="DO32" s="184">
        <f t="shared" si="18"/>
        <v>891.88</v>
      </c>
      <c r="DP32" s="184">
        <f t="shared" si="18"/>
        <v>864.82</v>
      </c>
      <c r="DQ32" s="184">
        <f t="shared" si="18"/>
        <v>800.8</v>
      </c>
      <c r="DR32" s="184">
        <f t="shared" si="18"/>
        <v>975.7</v>
      </c>
      <c r="DS32" s="184">
        <f t="shared" si="18"/>
        <v>1282.1600000000001</v>
      </c>
      <c r="DT32" s="184">
        <f t="shared" si="18"/>
        <v>1339.17</v>
      </c>
      <c r="DU32" s="184">
        <f t="shared" si="18"/>
        <v>1077.51</v>
      </c>
      <c r="DV32" s="184">
        <f t="shared" si="18"/>
        <v>912.56</v>
      </c>
      <c r="DW32" s="184">
        <f t="shared" si="18"/>
        <v>824.4</v>
      </c>
      <c r="DX32" s="184">
        <f t="shared" si="18"/>
        <v>933.68</v>
      </c>
      <c r="DY32" s="184">
        <f t="shared" si="18"/>
        <v>859</v>
      </c>
      <c r="DZ32" s="184">
        <f t="shared" si="18"/>
        <v>830</v>
      </c>
      <c r="EA32" s="184">
        <f t="shared" si="18"/>
        <v>938.4</v>
      </c>
      <c r="EB32" s="184">
        <f t="shared" si="18"/>
        <v>870.54</v>
      </c>
      <c r="EC32" s="184">
        <f t="shared" si="18"/>
        <v>806</v>
      </c>
      <c r="ED32" s="184">
        <f t="shared" si="18"/>
        <v>982.3</v>
      </c>
      <c r="EE32" s="184">
        <f t="shared" si="18"/>
        <v>1231.8599999999999</v>
      </c>
      <c r="EF32" s="184">
        <f t="shared" si="18"/>
        <v>1412.4</v>
      </c>
      <c r="EG32" s="184">
        <f t="shared" si="18"/>
        <v>1084.6499999999999</v>
      </c>
      <c r="EH32" s="184">
        <f t="shared" si="18"/>
        <v>876.75</v>
      </c>
      <c r="EI32" s="184">
        <f t="shared" si="18"/>
        <v>871.29000000000008</v>
      </c>
      <c r="EJ32" s="184">
        <f t="shared" si="18"/>
        <v>982.56</v>
      </c>
    </row>
    <row r="33" spans="1:140" ht="13.7" customHeight="1" x14ac:dyDescent="0.2">
      <c r="A33" s="216" t="s">
        <v>138</v>
      </c>
      <c r="B33" s="138"/>
      <c r="C33" s="128">
        <f t="shared" si="16"/>
        <v>0.73660714285714235</v>
      </c>
      <c r="D33" s="128">
        <f t="shared" ca="1" si="16"/>
        <v>0.25</v>
      </c>
      <c r="E33" s="128">
        <f t="shared" si="16"/>
        <v>0.25</v>
      </c>
      <c r="F33" s="163">
        <f t="shared" ca="1" si="16"/>
        <v>0.3672369712512662</v>
      </c>
      <c r="G33" s="128">
        <f t="shared" si="16"/>
        <v>0.125</v>
      </c>
      <c r="H33" s="128">
        <f t="shared" si="16"/>
        <v>0</v>
      </c>
      <c r="I33" s="128">
        <f t="shared" si="16"/>
        <v>0.25</v>
      </c>
      <c r="J33" s="128">
        <f t="shared" si="16"/>
        <v>-0.25</v>
      </c>
      <c r="K33" s="128">
        <f t="shared" si="16"/>
        <v>0</v>
      </c>
      <c r="L33" s="128">
        <f t="shared" si="16"/>
        <v>-0.5</v>
      </c>
      <c r="M33" s="128">
        <f t="shared" si="16"/>
        <v>0.5</v>
      </c>
      <c r="N33" s="128">
        <f t="shared" si="16"/>
        <v>0.5</v>
      </c>
      <c r="O33" s="128">
        <f t="shared" si="16"/>
        <v>1.375</v>
      </c>
      <c r="P33" s="128">
        <f t="shared" si="16"/>
        <v>1.5</v>
      </c>
      <c r="Q33" s="128">
        <f t="shared" si="16"/>
        <v>1.25</v>
      </c>
      <c r="R33" s="128">
        <f t="shared" si="16"/>
        <v>0.5</v>
      </c>
      <c r="S33" s="128">
        <f t="shared" si="16"/>
        <v>0.75</v>
      </c>
      <c r="T33" s="128">
        <f t="shared" si="16"/>
        <v>1</v>
      </c>
      <c r="U33" s="128">
        <f t="shared" si="16"/>
        <v>0.5</v>
      </c>
      <c r="V33" s="128">
        <f t="shared" si="16"/>
        <v>0.75</v>
      </c>
      <c r="W33" s="163">
        <f t="shared" si="16"/>
        <v>0.52647058823529846</v>
      </c>
      <c r="X33" s="128">
        <f t="shared" si="16"/>
        <v>0.73333333333333428</v>
      </c>
      <c r="Y33" s="128">
        <f t="shared" si="16"/>
        <v>0.68449664429530088</v>
      </c>
      <c r="Z33" s="128">
        <f t="shared" si="16"/>
        <v>0.75839215686274741</v>
      </c>
      <c r="AA33" s="128">
        <f t="shared" si="16"/>
        <v>0.74116666666667186</v>
      </c>
      <c r="AB33" s="128">
        <f t="shared" si="16"/>
        <v>0.75023437500001222</v>
      </c>
      <c r="AC33" s="164">
        <f t="shared" ca="1" si="16"/>
        <v>0.71813192593713637</v>
      </c>
      <c r="AD33" s="159"/>
      <c r="AE33" s="159"/>
      <c r="AF33" s="160"/>
      <c r="AG33" s="128">
        <f t="shared" si="19"/>
        <v>731.5</v>
      </c>
      <c r="AH33" s="184">
        <f t="shared" si="19"/>
        <v>655</v>
      </c>
      <c r="AI33" s="184">
        <f t="shared" si="19"/>
        <v>672</v>
      </c>
      <c r="AJ33" s="184">
        <f t="shared" si="19"/>
        <v>671</v>
      </c>
      <c r="AK33" s="184">
        <f t="shared" si="19"/>
        <v>781</v>
      </c>
      <c r="AL33" s="184">
        <f t="shared" si="19"/>
        <v>870</v>
      </c>
      <c r="AM33" s="184">
        <f t="shared" si="19"/>
        <v>1144</v>
      </c>
      <c r="AN33" s="184">
        <f t="shared" si="19"/>
        <v>1342</v>
      </c>
      <c r="AO33" s="184">
        <f t="shared" si="19"/>
        <v>1000</v>
      </c>
      <c r="AP33" s="184">
        <f t="shared" si="19"/>
        <v>851</v>
      </c>
      <c r="AQ33" s="184">
        <f t="shared" si="19"/>
        <v>700</v>
      </c>
      <c r="AR33" s="184">
        <f t="shared" si="19"/>
        <v>756</v>
      </c>
      <c r="AS33" s="184">
        <f t="shared" si="19"/>
        <v>792</v>
      </c>
      <c r="AT33" s="184">
        <f t="shared" si="19"/>
        <v>720</v>
      </c>
      <c r="AU33" s="184">
        <f t="shared" si="19"/>
        <v>745.5</v>
      </c>
      <c r="AV33" s="184">
        <f t="shared" si="19"/>
        <v>770</v>
      </c>
      <c r="AW33" s="184">
        <f t="shared" si="19"/>
        <v>756</v>
      </c>
      <c r="AX33" s="184">
        <f t="shared" si="19"/>
        <v>903</v>
      </c>
      <c r="AY33" s="184">
        <f t="shared" si="19"/>
        <v>1166</v>
      </c>
      <c r="AZ33" s="184">
        <f t="shared" si="19"/>
        <v>1281</v>
      </c>
      <c r="BA33" s="184">
        <f t="shared" si="19"/>
        <v>1060.5</v>
      </c>
      <c r="BB33" s="184">
        <f t="shared" si="19"/>
        <v>874</v>
      </c>
      <c r="BC33" s="184">
        <f t="shared" si="19"/>
        <v>703</v>
      </c>
      <c r="BD33" s="184">
        <f t="shared" si="19"/>
        <v>803</v>
      </c>
      <c r="BE33" s="184">
        <f t="shared" si="19"/>
        <v>770.7</v>
      </c>
      <c r="BF33" s="184">
        <f t="shared" si="19"/>
        <v>734</v>
      </c>
      <c r="BG33" s="184">
        <f t="shared" si="19"/>
        <v>833.5200000000001</v>
      </c>
      <c r="BH33" s="184">
        <f t="shared" si="19"/>
        <v>787.16000000000008</v>
      </c>
      <c r="BI33" s="184">
        <f t="shared" si="19"/>
        <v>734</v>
      </c>
      <c r="BJ33" s="184">
        <f t="shared" si="19"/>
        <v>950.18</v>
      </c>
      <c r="BK33" s="184">
        <f t="shared" si="19"/>
        <v>1101.6600000000001</v>
      </c>
      <c r="BL33" s="184">
        <f t="shared" si="19"/>
        <v>1317.1399999999999</v>
      </c>
      <c r="BM33" s="184">
        <f t="shared" si="19"/>
        <v>1052.94</v>
      </c>
      <c r="BN33" s="184">
        <f t="shared" si="19"/>
        <v>809.76</v>
      </c>
      <c r="BO33" s="184">
        <f t="shared" si="19"/>
        <v>790.23</v>
      </c>
      <c r="BP33" s="184">
        <f t="shared" si="19"/>
        <v>854.91000000000008</v>
      </c>
      <c r="BQ33" s="184">
        <f t="shared" si="19"/>
        <v>776.16</v>
      </c>
      <c r="BR33" s="184">
        <f t="shared" si="19"/>
        <v>739.4</v>
      </c>
      <c r="BS33" s="184">
        <f t="shared" si="19"/>
        <v>839.5</v>
      </c>
      <c r="BT33" s="184">
        <f t="shared" si="19"/>
        <v>756.63</v>
      </c>
      <c r="BU33" s="184">
        <f t="shared" si="19"/>
        <v>776.37</v>
      </c>
      <c r="BV33" s="184">
        <f t="shared" si="19"/>
        <v>957</v>
      </c>
      <c r="BW33" s="184">
        <f t="shared" si="19"/>
        <v>1056.5999999999999</v>
      </c>
      <c r="BX33" s="184">
        <f t="shared" si="19"/>
        <v>1386.8999999999999</v>
      </c>
      <c r="BY33" s="184">
        <f t="shared" si="19"/>
        <v>1060.5</v>
      </c>
      <c r="BZ33" s="184">
        <f t="shared" si="19"/>
        <v>815.43</v>
      </c>
      <c r="CA33" s="184">
        <f t="shared" si="19"/>
        <v>795.9</v>
      </c>
      <c r="CB33" s="184">
        <f t="shared" si="19"/>
        <v>786.03</v>
      </c>
      <c r="CC33" s="184">
        <f t="shared" si="19"/>
        <v>781.82999999999993</v>
      </c>
      <c r="CD33" s="184">
        <f t="shared" si="19"/>
        <v>744.59999999999991</v>
      </c>
      <c r="CE33" s="184">
        <f t="shared" si="19"/>
        <v>845.4799999999999</v>
      </c>
      <c r="CF33" s="184">
        <f t="shared" si="19"/>
        <v>725.8</v>
      </c>
      <c r="CG33" s="184">
        <f t="shared" si="19"/>
        <v>819.06</v>
      </c>
      <c r="CH33" s="184">
        <f t="shared" si="19"/>
        <v>963.82</v>
      </c>
      <c r="CI33" s="184">
        <f t="shared" si="19"/>
        <v>1064.2</v>
      </c>
      <c r="CJ33" s="184">
        <f t="shared" si="19"/>
        <v>1396.79</v>
      </c>
      <c r="CK33" s="184">
        <f t="shared" si="19"/>
        <v>1017.2</v>
      </c>
      <c r="CL33" s="184">
        <f t="shared" si="19"/>
        <v>860.42</v>
      </c>
      <c r="CM33" s="184">
        <f t="shared" si="19"/>
        <v>801.57</v>
      </c>
      <c r="CN33" s="184">
        <f t="shared" si="19"/>
        <v>754</v>
      </c>
      <c r="CO33" s="184">
        <f t="shared" si="19"/>
        <v>824.78000000000009</v>
      </c>
      <c r="CP33" s="184">
        <f t="shared" si="19"/>
        <v>749.80000000000007</v>
      </c>
      <c r="CQ33" s="184">
        <f t="shared" si="19"/>
        <v>814.44</v>
      </c>
      <c r="CR33" s="184">
        <f t="shared" si="19"/>
        <v>767.55</v>
      </c>
      <c r="CS33" s="184">
        <f>CS14*CS$5</f>
        <v>824.78000000000009</v>
      </c>
      <c r="CT33" s="184">
        <f t="shared" ref="CT33:EJ33" si="20">CT14*CT$5</f>
        <v>926.52</v>
      </c>
      <c r="CU33" s="184">
        <f t="shared" si="20"/>
        <v>1125.3900000000001</v>
      </c>
      <c r="CV33" s="184">
        <f t="shared" si="20"/>
        <v>1406.6799999999998</v>
      </c>
      <c r="CW33" s="184">
        <f t="shared" si="20"/>
        <v>973.18</v>
      </c>
      <c r="CX33" s="184">
        <f t="shared" si="20"/>
        <v>905.97</v>
      </c>
      <c r="CY33" s="184">
        <f t="shared" si="20"/>
        <v>807.24</v>
      </c>
      <c r="CZ33" s="184">
        <f t="shared" si="20"/>
        <v>759.4</v>
      </c>
      <c r="DA33" s="184">
        <f t="shared" si="20"/>
        <v>830.71999999999991</v>
      </c>
      <c r="DB33" s="184">
        <f t="shared" si="20"/>
        <v>792.95999999999992</v>
      </c>
      <c r="DC33" s="184">
        <f t="shared" si="20"/>
        <v>782.88</v>
      </c>
      <c r="DD33" s="184">
        <f t="shared" si="20"/>
        <v>809.59999999999991</v>
      </c>
      <c r="DE33" s="184">
        <f t="shared" si="20"/>
        <v>792.95999999999992</v>
      </c>
      <c r="DF33" s="184">
        <f t="shared" si="20"/>
        <v>933.03</v>
      </c>
      <c r="DG33" s="184">
        <f t="shared" si="20"/>
        <v>1187.1200000000001</v>
      </c>
      <c r="DH33" s="184">
        <f t="shared" si="20"/>
        <v>1293.3900000000001</v>
      </c>
      <c r="DI33" s="184">
        <f t="shared" si="20"/>
        <v>1083.18</v>
      </c>
      <c r="DJ33" s="184">
        <f t="shared" si="20"/>
        <v>912.18</v>
      </c>
      <c r="DK33" s="184">
        <f t="shared" si="20"/>
        <v>735.49</v>
      </c>
      <c r="DL33" s="184">
        <f t="shared" si="20"/>
        <v>841.28000000000009</v>
      </c>
      <c r="DM33" s="184">
        <f t="shared" si="20"/>
        <v>798.42000000000007</v>
      </c>
      <c r="DN33" s="184">
        <f t="shared" si="20"/>
        <v>760.40000000000009</v>
      </c>
      <c r="DO33" s="184">
        <f t="shared" si="20"/>
        <v>825.88</v>
      </c>
      <c r="DP33" s="184">
        <f t="shared" si="20"/>
        <v>815.32</v>
      </c>
      <c r="DQ33" s="184">
        <f t="shared" si="20"/>
        <v>760.40000000000009</v>
      </c>
      <c r="DR33" s="184">
        <f t="shared" si="20"/>
        <v>984.28000000000009</v>
      </c>
      <c r="DS33" s="184">
        <f t="shared" si="20"/>
        <v>1195.48</v>
      </c>
      <c r="DT33" s="184">
        <f t="shared" si="20"/>
        <v>1302.42</v>
      </c>
      <c r="DU33" s="184">
        <f t="shared" si="20"/>
        <v>1090.74</v>
      </c>
      <c r="DV33" s="184">
        <f t="shared" si="20"/>
        <v>878.68</v>
      </c>
      <c r="DW33" s="184">
        <f t="shared" si="20"/>
        <v>779.59999999999991</v>
      </c>
      <c r="DX33" s="184">
        <f t="shared" si="20"/>
        <v>847</v>
      </c>
      <c r="DY33" s="184">
        <f t="shared" si="20"/>
        <v>765.6</v>
      </c>
      <c r="DZ33" s="184">
        <f t="shared" si="20"/>
        <v>765.6</v>
      </c>
      <c r="EA33" s="184">
        <f t="shared" si="20"/>
        <v>869.4</v>
      </c>
      <c r="EB33" s="184">
        <f t="shared" si="20"/>
        <v>821.04</v>
      </c>
      <c r="EC33" s="184">
        <f t="shared" si="20"/>
        <v>765.6</v>
      </c>
      <c r="ED33" s="184">
        <f t="shared" si="20"/>
        <v>991.09999999999991</v>
      </c>
      <c r="EE33" s="184">
        <f t="shared" si="20"/>
        <v>1149.1199999999999</v>
      </c>
      <c r="EF33" s="184">
        <f t="shared" si="20"/>
        <v>1373.9</v>
      </c>
      <c r="EG33" s="184">
        <f t="shared" si="20"/>
        <v>1098.3</v>
      </c>
      <c r="EH33" s="184">
        <f t="shared" si="20"/>
        <v>844.62</v>
      </c>
      <c r="EI33" s="184">
        <f t="shared" si="20"/>
        <v>824.25</v>
      </c>
      <c r="EJ33" s="184">
        <f t="shared" si="20"/>
        <v>891.71</v>
      </c>
    </row>
    <row r="34" spans="1:140" ht="13.7" customHeight="1" thickBot="1" x14ac:dyDescent="0.25">
      <c r="A34" s="217" t="s">
        <v>139</v>
      </c>
      <c r="B34" s="167"/>
      <c r="C34" s="132">
        <f t="shared" si="16"/>
        <v>0.73660714285714235</v>
      </c>
      <c r="D34" s="132">
        <f t="shared" ca="1" si="16"/>
        <v>0.25</v>
      </c>
      <c r="E34" s="132">
        <f t="shared" si="16"/>
        <v>0.25</v>
      </c>
      <c r="F34" s="168">
        <f t="shared" ca="1" si="16"/>
        <v>0.37610221947821998</v>
      </c>
      <c r="G34" s="132">
        <f t="shared" si="16"/>
        <v>0.125</v>
      </c>
      <c r="H34" s="132">
        <f t="shared" si="16"/>
        <v>0</v>
      </c>
      <c r="I34" s="132">
        <f t="shared" si="16"/>
        <v>0.25</v>
      </c>
      <c r="J34" s="132">
        <f t="shared" si="16"/>
        <v>-0.25</v>
      </c>
      <c r="K34" s="132">
        <f t="shared" si="16"/>
        <v>0</v>
      </c>
      <c r="L34" s="132">
        <f t="shared" si="16"/>
        <v>-0.5</v>
      </c>
      <c r="M34" s="132">
        <f t="shared" si="16"/>
        <v>0.5</v>
      </c>
      <c r="N34" s="132">
        <f t="shared" si="16"/>
        <v>0.5</v>
      </c>
      <c r="O34" s="132">
        <f t="shared" si="16"/>
        <v>1.375</v>
      </c>
      <c r="P34" s="132">
        <f t="shared" si="16"/>
        <v>1.5</v>
      </c>
      <c r="Q34" s="132">
        <f t="shared" si="16"/>
        <v>1.25</v>
      </c>
      <c r="R34" s="132">
        <f t="shared" si="16"/>
        <v>0.5</v>
      </c>
      <c r="S34" s="132">
        <f t="shared" si="16"/>
        <v>0.75</v>
      </c>
      <c r="T34" s="132">
        <f t="shared" si="16"/>
        <v>1</v>
      </c>
      <c r="U34" s="132">
        <f t="shared" si="16"/>
        <v>0.5</v>
      </c>
      <c r="V34" s="132">
        <f t="shared" si="16"/>
        <v>0.75</v>
      </c>
      <c r="W34" s="168">
        <f t="shared" si="16"/>
        <v>0.52647058823529136</v>
      </c>
      <c r="X34" s="132">
        <f t="shared" si="16"/>
        <v>0.73333333333333428</v>
      </c>
      <c r="Y34" s="132">
        <f t="shared" si="16"/>
        <v>0.68449664429530088</v>
      </c>
      <c r="Z34" s="132">
        <f t="shared" si="16"/>
        <v>0.75839215686274741</v>
      </c>
      <c r="AA34" s="132">
        <f t="shared" si="16"/>
        <v>0.74116666666669317</v>
      </c>
      <c r="AB34" s="132">
        <f t="shared" si="16"/>
        <v>0.75023437500000512</v>
      </c>
      <c r="AC34" s="169">
        <f t="shared" ca="1" si="16"/>
        <v>0.71907848470340241</v>
      </c>
      <c r="AD34" s="159"/>
      <c r="AE34" s="159"/>
      <c r="AF34" s="160"/>
      <c r="AG34" s="128">
        <f t="shared" si="19"/>
        <v>764.5</v>
      </c>
      <c r="AH34" s="184">
        <f t="shared" si="19"/>
        <v>680</v>
      </c>
      <c r="AI34" s="184">
        <f t="shared" si="19"/>
        <v>698.25</v>
      </c>
      <c r="AJ34" s="184">
        <f t="shared" si="19"/>
        <v>715</v>
      </c>
      <c r="AK34" s="184">
        <f t="shared" si="19"/>
        <v>847</v>
      </c>
      <c r="AL34" s="184">
        <f t="shared" si="19"/>
        <v>970</v>
      </c>
      <c r="AM34" s="184">
        <f t="shared" si="19"/>
        <v>1298</v>
      </c>
      <c r="AN34" s="184">
        <f t="shared" si="19"/>
        <v>1562</v>
      </c>
      <c r="AO34" s="184">
        <f t="shared" si="19"/>
        <v>1140</v>
      </c>
      <c r="AP34" s="184">
        <f t="shared" si="19"/>
        <v>908.5</v>
      </c>
      <c r="AQ34" s="184">
        <f t="shared" si="19"/>
        <v>740</v>
      </c>
      <c r="AR34" s="184">
        <f t="shared" si="19"/>
        <v>798</v>
      </c>
      <c r="AS34" s="184">
        <f t="shared" si="19"/>
        <v>836</v>
      </c>
      <c r="AT34" s="184">
        <f t="shared" si="19"/>
        <v>760</v>
      </c>
      <c r="AU34" s="184">
        <f t="shared" si="19"/>
        <v>787.5</v>
      </c>
      <c r="AV34" s="184">
        <f t="shared" si="19"/>
        <v>814</v>
      </c>
      <c r="AW34" s="184">
        <f t="shared" si="19"/>
        <v>798</v>
      </c>
      <c r="AX34" s="184">
        <f t="shared" si="19"/>
        <v>997.5</v>
      </c>
      <c r="AY34" s="184">
        <f t="shared" si="19"/>
        <v>1298</v>
      </c>
      <c r="AZ34" s="184">
        <f t="shared" si="19"/>
        <v>1449</v>
      </c>
      <c r="BA34" s="184">
        <f t="shared" si="19"/>
        <v>1186.5</v>
      </c>
      <c r="BB34" s="184">
        <f t="shared" si="19"/>
        <v>925.75</v>
      </c>
      <c r="BC34" s="184">
        <f t="shared" si="19"/>
        <v>736.25</v>
      </c>
      <c r="BD34" s="184">
        <f t="shared" si="19"/>
        <v>836</v>
      </c>
      <c r="BE34" s="184">
        <f t="shared" si="19"/>
        <v>816.9</v>
      </c>
      <c r="BF34" s="184">
        <f t="shared" si="19"/>
        <v>778</v>
      </c>
      <c r="BG34" s="184">
        <f t="shared" si="19"/>
        <v>884.11999999999989</v>
      </c>
      <c r="BH34" s="184">
        <f t="shared" si="19"/>
        <v>835.56</v>
      </c>
      <c r="BI34" s="184">
        <f t="shared" si="19"/>
        <v>778</v>
      </c>
      <c r="BJ34" s="184">
        <f t="shared" si="19"/>
        <v>1045.44</v>
      </c>
      <c r="BK34" s="184">
        <f t="shared" si="19"/>
        <v>1219.26</v>
      </c>
      <c r="BL34" s="184">
        <f t="shared" si="19"/>
        <v>1477.74</v>
      </c>
      <c r="BM34" s="184">
        <f t="shared" si="19"/>
        <v>1170.54</v>
      </c>
      <c r="BN34" s="184">
        <f t="shared" si="19"/>
        <v>860.37</v>
      </c>
      <c r="BO34" s="184">
        <f t="shared" si="19"/>
        <v>831.81</v>
      </c>
      <c r="BP34" s="184">
        <f t="shared" si="19"/>
        <v>895.61999999999989</v>
      </c>
      <c r="BQ34" s="184">
        <f t="shared" si="19"/>
        <v>824.88</v>
      </c>
      <c r="BR34" s="184">
        <f t="shared" si="19"/>
        <v>785.8</v>
      </c>
      <c r="BS34" s="184">
        <f t="shared" si="19"/>
        <v>892.86</v>
      </c>
      <c r="BT34" s="184">
        <f t="shared" si="19"/>
        <v>805.35</v>
      </c>
      <c r="BU34" s="184">
        <f t="shared" si="19"/>
        <v>825.09</v>
      </c>
      <c r="BV34" s="184">
        <f t="shared" si="19"/>
        <v>1047.8600000000001</v>
      </c>
      <c r="BW34" s="184">
        <f t="shared" si="19"/>
        <v>1160.5999999999999</v>
      </c>
      <c r="BX34" s="184">
        <f t="shared" si="19"/>
        <v>1539.62</v>
      </c>
      <c r="BY34" s="184">
        <f t="shared" si="19"/>
        <v>1169.7</v>
      </c>
      <c r="BZ34" s="184">
        <f t="shared" si="19"/>
        <v>867.93</v>
      </c>
      <c r="CA34" s="184">
        <f t="shared" si="19"/>
        <v>840.84</v>
      </c>
      <c r="CB34" s="184">
        <f t="shared" si="19"/>
        <v>827.19</v>
      </c>
      <c r="CC34" s="184">
        <f t="shared" si="19"/>
        <v>832.65</v>
      </c>
      <c r="CD34" s="184">
        <f t="shared" si="19"/>
        <v>793</v>
      </c>
      <c r="CE34" s="184">
        <f t="shared" si="19"/>
        <v>901.14</v>
      </c>
      <c r="CF34" s="184">
        <f t="shared" si="19"/>
        <v>774.2</v>
      </c>
      <c r="CG34" s="184">
        <f t="shared" si="19"/>
        <v>872.3</v>
      </c>
      <c r="CH34" s="184">
        <f t="shared" si="19"/>
        <v>1050.94</v>
      </c>
      <c r="CI34" s="184">
        <f t="shared" si="19"/>
        <v>1161.4000000000001</v>
      </c>
      <c r="CJ34" s="184">
        <f t="shared" si="19"/>
        <v>1536.63</v>
      </c>
      <c r="CK34" s="184">
        <f t="shared" si="19"/>
        <v>1114.4000000000001</v>
      </c>
      <c r="CL34" s="184">
        <f t="shared" si="19"/>
        <v>916.96</v>
      </c>
      <c r="CM34" s="184">
        <f t="shared" si="19"/>
        <v>849.03</v>
      </c>
      <c r="CN34" s="184">
        <f t="shared" si="19"/>
        <v>796.2</v>
      </c>
      <c r="CO34" s="184">
        <f t="shared" si="19"/>
        <v>878.68</v>
      </c>
      <c r="CP34" s="184">
        <f t="shared" si="19"/>
        <v>798.8</v>
      </c>
      <c r="CQ34" s="184">
        <f t="shared" si="19"/>
        <v>868.33999999999992</v>
      </c>
      <c r="CR34" s="184">
        <f t="shared" si="19"/>
        <v>819.20999999999992</v>
      </c>
      <c r="CS34" s="184">
        <f>CS15*CS$5</f>
        <v>878.68</v>
      </c>
      <c r="CT34" s="184">
        <f t="shared" ref="CT34:EJ34" si="21">CT15*CT$5</f>
        <v>1007.16</v>
      </c>
      <c r="CU34" s="184">
        <f t="shared" si="21"/>
        <v>1222.83</v>
      </c>
      <c r="CV34" s="184">
        <f t="shared" si="21"/>
        <v>1538.7</v>
      </c>
      <c r="CW34" s="184">
        <f t="shared" si="21"/>
        <v>1061.3399999999999</v>
      </c>
      <c r="CX34" s="184">
        <f t="shared" si="21"/>
        <v>965.31</v>
      </c>
      <c r="CY34" s="184">
        <f t="shared" si="21"/>
        <v>855.75</v>
      </c>
      <c r="CZ34" s="184">
        <f t="shared" si="21"/>
        <v>802.8</v>
      </c>
      <c r="DA34" s="184">
        <f t="shared" si="21"/>
        <v>884.83999999999992</v>
      </c>
      <c r="DB34" s="184">
        <f t="shared" si="21"/>
        <v>844.62</v>
      </c>
      <c r="DC34" s="184">
        <f t="shared" si="21"/>
        <v>834.54000000000008</v>
      </c>
      <c r="DD34" s="184">
        <f t="shared" si="21"/>
        <v>863.94</v>
      </c>
      <c r="DE34" s="184">
        <f t="shared" si="21"/>
        <v>844.82999999999993</v>
      </c>
      <c r="DF34" s="184">
        <f t="shared" si="21"/>
        <v>1011.57</v>
      </c>
      <c r="DG34" s="184">
        <f t="shared" si="21"/>
        <v>1285.46</v>
      </c>
      <c r="DH34" s="184">
        <f t="shared" si="21"/>
        <v>1408.4699999999998</v>
      </c>
      <c r="DI34" s="184">
        <f t="shared" si="21"/>
        <v>1177.05</v>
      </c>
      <c r="DJ34" s="184">
        <f t="shared" si="21"/>
        <v>971.5200000000001</v>
      </c>
      <c r="DK34" s="184">
        <f t="shared" si="21"/>
        <v>779.76</v>
      </c>
      <c r="DL34" s="184">
        <f t="shared" si="21"/>
        <v>889.68</v>
      </c>
      <c r="DM34" s="184">
        <f t="shared" si="21"/>
        <v>850.29000000000008</v>
      </c>
      <c r="DN34" s="184">
        <f t="shared" si="21"/>
        <v>809.80000000000007</v>
      </c>
      <c r="DO34" s="184">
        <f t="shared" si="21"/>
        <v>880.21999999999991</v>
      </c>
      <c r="DP34" s="184">
        <f t="shared" si="21"/>
        <v>869.66000000000008</v>
      </c>
      <c r="DQ34" s="184">
        <f t="shared" si="21"/>
        <v>809.80000000000007</v>
      </c>
      <c r="DR34" s="184">
        <f t="shared" si="21"/>
        <v>1064.58</v>
      </c>
      <c r="DS34" s="184">
        <f t="shared" si="21"/>
        <v>1290.08</v>
      </c>
      <c r="DT34" s="184">
        <f t="shared" si="21"/>
        <v>1412.25</v>
      </c>
      <c r="DU34" s="184">
        <f t="shared" si="21"/>
        <v>1181.25</v>
      </c>
      <c r="DV34" s="184">
        <f t="shared" si="21"/>
        <v>935.21999999999991</v>
      </c>
      <c r="DW34" s="184">
        <f t="shared" si="21"/>
        <v>826.4</v>
      </c>
      <c r="DX34" s="184">
        <f t="shared" si="21"/>
        <v>895.83999999999992</v>
      </c>
      <c r="DY34" s="184">
        <f t="shared" si="21"/>
        <v>814</v>
      </c>
      <c r="DZ34" s="184">
        <f t="shared" si="21"/>
        <v>814</v>
      </c>
      <c r="EA34" s="184">
        <f t="shared" si="21"/>
        <v>925.29</v>
      </c>
      <c r="EB34" s="184">
        <f t="shared" si="21"/>
        <v>874.5</v>
      </c>
      <c r="EC34" s="184">
        <f t="shared" si="21"/>
        <v>814.2</v>
      </c>
      <c r="ED34" s="184">
        <f t="shared" si="21"/>
        <v>1068.0999999999999</v>
      </c>
      <c r="EE34" s="184">
        <f t="shared" si="21"/>
        <v>1235.01</v>
      </c>
      <c r="EF34" s="184">
        <f t="shared" si="21"/>
        <v>1482.58</v>
      </c>
      <c r="EG34" s="184">
        <f t="shared" si="21"/>
        <v>1184.3999999999999</v>
      </c>
      <c r="EH34" s="184">
        <f t="shared" si="21"/>
        <v>897.54000000000008</v>
      </c>
      <c r="EI34" s="184">
        <f t="shared" si="21"/>
        <v>872.76</v>
      </c>
      <c r="EJ34" s="184">
        <f t="shared" si="21"/>
        <v>942.31</v>
      </c>
    </row>
    <row r="35" spans="1:140" ht="13.7" customHeight="1" thickBot="1" x14ac:dyDescent="0.25">
      <c r="A35" s="185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0"/>
      <c r="AD35" s="159"/>
      <c r="AE35" s="159"/>
      <c r="AF35" s="160"/>
      <c r="AG35" s="128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4"/>
      <c r="DV35" s="184"/>
      <c r="DW35" s="184"/>
      <c r="DX35" s="184"/>
      <c r="DY35" s="184"/>
      <c r="DZ35" s="184"/>
      <c r="EA35" s="184"/>
      <c r="EB35" s="184"/>
      <c r="EC35" s="184"/>
      <c r="ED35" s="184"/>
      <c r="EE35" s="184"/>
      <c r="EF35" s="184"/>
      <c r="EG35" s="184"/>
      <c r="EH35" s="184"/>
      <c r="EI35" s="184"/>
      <c r="EJ35" s="184"/>
    </row>
    <row r="36" spans="1:140" ht="13.7" hidden="1" customHeight="1" thickBot="1" x14ac:dyDescent="0.25">
      <c r="A36" s="156" t="s">
        <v>168</v>
      </c>
      <c r="B36" s="171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58"/>
      <c r="AD36" s="159"/>
      <c r="AE36" s="159"/>
      <c r="AF36" s="160"/>
      <c r="AG36" s="128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  <c r="DV36" s="184"/>
      <c r="DW36" s="184"/>
      <c r="DX36" s="184"/>
      <c r="DY36" s="184"/>
      <c r="DZ36" s="184"/>
      <c r="EA36" s="184"/>
      <c r="EB36" s="184"/>
      <c r="EC36" s="184"/>
      <c r="ED36" s="184"/>
      <c r="EE36" s="184"/>
      <c r="EF36" s="184"/>
      <c r="EG36" s="184"/>
      <c r="EH36" s="184"/>
      <c r="EI36" s="184"/>
      <c r="EJ36" s="184"/>
    </row>
    <row r="37" spans="1:140" ht="13.7" customHeight="1" thickBot="1" x14ac:dyDescent="0.25">
      <c r="A37" s="173" t="s">
        <v>168</v>
      </c>
      <c r="B37" s="174"/>
      <c r="C37" s="175">
        <f t="shared" ref="C37:AC37" si="22">C18-C56</f>
        <v>-0.5982142857142847</v>
      </c>
      <c r="D37" s="175">
        <f t="shared" ca="1" si="22"/>
        <v>-3.25</v>
      </c>
      <c r="E37" s="175">
        <f t="shared" si="22"/>
        <v>-1.25</v>
      </c>
      <c r="F37" s="176">
        <f t="shared" ca="1" si="22"/>
        <v>-1.9055178677540567</v>
      </c>
      <c r="G37" s="175">
        <f t="shared" si="22"/>
        <v>-3.3499980926513686</v>
      </c>
      <c r="H37" s="175">
        <f t="shared" si="22"/>
        <v>-3.5999995422363256</v>
      </c>
      <c r="I37" s="175">
        <f t="shared" si="22"/>
        <v>-3.0999966430664117</v>
      </c>
      <c r="J37" s="175">
        <f t="shared" si="22"/>
        <v>-2.8950012207031222</v>
      </c>
      <c r="K37" s="175">
        <f t="shared" si="22"/>
        <v>-3.0600010681152341</v>
      </c>
      <c r="L37" s="175">
        <f t="shared" si="22"/>
        <v>-2.7300013732910102</v>
      </c>
      <c r="M37" s="175">
        <f t="shared" si="22"/>
        <v>-2.6099995422363307</v>
      </c>
      <c r="N37" s="175">
        <f t="shared" si="22"/>
        <v>-2.6233093479471705</v>
      </c>
      <c r="O37" s="175">
        <f t="shared" si="22"/>
        <v>-2.1877804873054032</v>
      </c>
      <c r="P37" s="175">
        <f t="shared" si="22"/>
        <v>-2.1995253791714617</v>
      </c>
      <c r="Q37" s="175">
        <f t="shared" si="22"/>
        <v>-2.1760355954393518</v>
      </c>
      <c r="R37" s="175">
        <f t="shared" si="22"/>
        <v>-2.1851780240852889</v>
      </c>
      <c r="S37" s="175">
        <f t="shared" si="22"/>
        <v>-2.1088200012277838</v>
      </c>
      <c r="T37" s="175">
        <f t="shared" si="22"/>
        <v>-2.2713379789677433</v>
      </c>
      <c r="U37" s="175">
        <f t="shared" si="22"/>
        <v>-2.0094704726450487</v>
      </c>
      <c r="V37" s="175">
        <f t="shared" si="22"/>
        <v>-2.0456515520705381</v>
      </c>
      <c r="W37" s="176">
        <f t="shared" si="22"/>
        <v>-2.5520036070873644</v>
      </c>
      <c r="X37" s="175">
        <f t="shared" si="22"/>
        <v>-1.316515138869164</v>
      </c>
      <c r="Y37" s="175">
        <f t="shared" si="22"/>
        <v>-1.0476254176493569</v>
      </c>
      <c r="Z37" s="175">
        <f t="shared" si="22"/>
        <v>-1.0750782233715412</v>
      </c>
      <c r="AA37" s="175">
        <f t="shared" si="22"/>
        <v>0.27742578619398728</v>
      </c>
      <c r="AB37" s="175">
        <f t="shared" si="22"/>
        <v>0.45820430173476012</v>
      </c>
      <c r="AC37" s="178">
        <f t="shared" ca="1" si="22"/>
        <v>-0.5251182040440483</v>
      </c>
      <c r="AD37" s="159"/>
      <c r="AE37" s="159"/>
      <c r="AF37" s="160"/>
      <c r="AG37" s="128">
        <f>AG18*AG$5</f>
        <v>1377.6072967529296</v>
      </c>
      <c r="AH37" s="184">
        <f t="shared" ref="AH37:CS37" si="23">AH18*AH$5</f>
        <v>1246.6947631835937</v>
      </c>
      <c r="AI37" s="184">
        <f t="shared" si="23"/>
        <v>1278.4601042175293</v>
      </c>
      <c r="AJ37" s="184">
        <f t="shared" si="23"/>
        <v>1241.1139807128907</v>
      </c>
      <c r="AK37" s="184">
        <f t="shared" si="23"/>
        <v>1256.6243801879882</v>
      </c>
      <c r="AL37" s="184">
        <f t="shared" si="23"/>
        <v>1164.923122938595</v>
      </c>
      <c r="AM37" s="184">
        <f t="shared" si="23"/>
        <v>1084.3385071717253</v>
      </c>
      <c r="AN37" s="184">
        <f t="shared" si="23"/>
        <v>1101.6089605501643</v>
      </c>
      <c r="AO37" s="184">
        <f t="shared" si="23"/>
        <v>1001.4712538677791</v>
      </c>
      <c r="AP37" s="184">
        <f t="shared" si="23"/>
        <v>1257.7251655694206</v>
      </c>
      <c r="AQ37" s="184">
        <f t="shared" si="23"/>
        <v>1198.3762275484332</v>
      </c>
      <c r="AR37" s="184">
        <f t="shared" si="23"/>
        <v>1347.0490016589886</v>
      </c>
      <c r="AS37" s="184">
        <f t="shared" si="23"/>
        <v>1140.6437005914358</v>
      </c>
      <c r="AT37" s="184">
        <f t="shared" si="23"/>
        <v>1011.2496236795491</v>
      </c>
      <c r="AU37" s="184">
        <f t="shared" si="23"/>
        <v>1030.5419163320312</v>
      </c>
      <c r="AV37" s="184">
        <f t="shared" si="23"/>
        <v>1026.1710003628386</v>
      </c>
      <c r="AW37" s="184">
        <f t="shared" si="23"/>
        <v>979.50257987162831</v>
      </c>
      <c r="AX37" s="184">
        <f t="shared" si="23"/>
        <v>986.70320232206814</v>
      </c>
      <c r="AY37" s="184">
        <f t="shared" si="23"/>
        <v>1042.2549586547614</v>
      </c>
      <c r="AZ37" s="184">
        <f t="shared" si="23"/>
        <v>1005.3432984023258</v>
      </c>
      <c r="BA37" s="184">
        <f t="shared" si="23"/>
        <v>1005.2716360162157</v>
      </c>
      <c r="BB37" s="184">
        <f t="shared" si="23"/>
        <v>1106.347286440021</v>
      </c>
      <c r="BC37" s="184">
        <f t="shared" si="23"/>
        <v>969.77842047597801</v>
      </c>
      <c r="BD37" s="184">
        <f t="shared" si="23"/>
        <v>1173.2774970318135</v>
      </c>
      <c r="BE37" s="184">
        <f t="shared" si="23"/>
        <v>1051.913376983508</v>
      </c>
      <c r="BF37" s="184">
        <f t="shared" si="23"/>
        <v>976.30260480763741</v>
      </c>
      <c r="BG37" s="184">
        <f t="shared" si="23"/>
        <v>1076.0411731263732</v>
      </c>
      <c r="BH37" s="184">
        <f t="shared" si="23"/>
        <v>971.86913980036218</v>
      </c>
      <c r="BI37" s="184">
        <f t="shared" si="23"/>
        <v>884.86930828071104</v>
      </c>
      <c r="BJ37" s="184">
        <f t="shared" si="23"/>
        <v>985.3730592844729</v>
      </c>
      <c r="BK37" s="184">
        <f t="shared" si="23"/>
        <v>954.2300045699227</v>
      </c>
      <c r="BL37" s="184">
        <f t="shared" si="23"/>
        <v>1011.7788826668799</v>
      </c>
      <c r="BM37" s="184">
        <f t="shared" si="23"/>
        <v>963.93353475582876</v>
      </c>
      <c r="BN37" s="184">
        <f t="shared" si="23"/>
        <v>963.95984262559921</v>
      </c>
      <c r="BO37" s="184">
        <f t="shared" si="23"/>
        <v>1016.6971667452697</v>
      </c>
      <c r="BP37" s="184">
        <f t="shared" si="23"/>
        <v>1163.927990892334</v>
      </c>
      <c r="BQ37" s="184">
        <f t="shared" si="23"/>
        <v>1052.9805145806445</v>
      </c>
      <c r="BR37" s="184">
        <f t="shared" si="23"/>
        <v>977.97508065601448</v>
      </c>
      <c r="BS37" s="184">
        <f t="shared" si="23"/>
        <v>1079.212884704513</v>
      </c>
      <c r="BT37" s="184">
        <f t="shared" si="23"/>
        <v>927.62355808713721</v>
      </c>
      <c r="BU37" s="184">
        <f t="shared" si="23"/>
        <v>929.00348476812087</v>
      </c>
      <c r="BV37" s="184">
        <f t="shared" si="23"/>
        <v>984.93370119701274</v>
      </c>
      <c r="BW37" s="184">
        <f t="shared" si="23"/>
        <v>908.04377501668387</v>
      </c>
      <c r="BX37" s="184">
        <f t="shared" si="23"/>
        <v>1056.5704513363276</v>
      </c>
      <c r="BY37" s="184">
        <f t="shared" si="23"/>
        <v>962.89628941987326</v>
      </c>
      <c r="BZ37" s="184">
        <f t="shared" si="23"/>
        <v>962.91117478925059</v>
      </c>
      <c r="CA37" s="184">
        <f t="shared" si="23"/>
        <v>1017.2763898377814</v>
      </c>
      <c r="CB37" s="184">
        <f t="shared" si="23"/>
        <v>1062.4598209691858</v>
      </c>
      <c r="CC37" s="184">
        <f t="shared" si="23"/>
        <v>984.45812336253994</v>
      </c>
      <c r="CD37" s="184">
        <f t="shared" si="23"/>
        <v>915.50642374640074</v>
      </c>
      <c r="CE37" s="184">
        <f t="shared" si="23"/>
        <v>1012.0169181859303</v>
      </c>
      <c r="CF37" s="184">
        <f t="shared" si="23"/>
        <v>829.08974774037449</v>
      </c>
      <c r="CG37" s="184">
        <f t="shared" si="23"/>
        <v>913.7512067973322</v>
      </c>
      <c r="CH37" s="184">
        <f t="shared" si="23"/>
        <v>924.8845998300244</v>
      </c>
      <c r="CI37" s="184">
        <f t="shared" si="23"/>
        <v>852.73922608290957</v>
      </c>
      <c r="CJ37" s="184">
        <f t="shared" si="23"/>
        <v>992.33743552791179</v>
      </c>
      <c r="CK37" s="184">
        <f t="shared" si="23"/>
        <v>861.7325425776512</v>
      </c>
      <c r="CL37" s="184">
        <f t="shared" si="23"/>
        <v>948.32172617184699</v>
      </c>
      <c r="CM37" s="184">
        <f t="shared" si="23"/>
        <v>956.47067275709787</v>
      </c>
      <c r="CN37" s="184">
        <f t="shared" si="23"/>
        <v>950.17758428357195</v>
      </c>
      <c r="CO37" s="184">
        <f t="shared" si="23"/>
        <v>1063.6597798545454</v>
      </c>
      <c r="CP37" s="184">
        <f t="shared" si="23"/>
        <v>944.49654973711699</v>
      </c>
      <c r="CQ37" s="184">
        <f t="shared" si="23"/>
        <v>999.46078944121518</v>
      </c>
      <c r="CR37" s="184">
        <f t="shared" si="23"/>
        <v>898.7147425741889</v>
      </c>
      <c r="CS37" s="184">
        <f t="shared" si="23"/>
        <v>942.92805261253511</v>
      </c>
      <c r="CT37" s="184">
        <f t="shared" ref="CT37:EJ37" si="24">CT18*CT$5</f>
        <v>910.36743753465703</v>
      </c>
      <c r="CU37" s="184">
        <f t="shared" si="24"/>
        <v>922.56438017048868</v>
      </c>
      <c r="CV37" s="184">
        <f t="shared" si="24"/>
        <v>1021.7061851423284</v>
      </c>
      <c r="CW37" s="184">
        <f t="shared" si="24"/>
        <v>842.54032601508527</v>
      </c>
      <c r="CX37" s="184">
        <f t="shared" si="24"/>
        <v>1019.9093677618464</v>
      </c>
      <c r="CY37" s="184">
        <f t="shared" si="24"/>
        <v>982.18667451560054</v>
      </c>
      <c r="CZ37" s="184">
        <f t="shared" si="24"/>
        <v>974.65659240977686</v>
      </c>
      <c r="DA37" s="184">
        <f t="shared" si="24"/>
        <v>1091.2833778057618</v>
      </c>
      <c r="DB37" s="184">
        <f t="shared" si="24"/>
        <v>1018.0793186951195</v>
      </c>
      <c r="DC37" s="184">
        <f t="shared" si="24"/>
        <v>980.38109263238698</v>
      </c>
      <c r="DD37" s="184">
        <f t="shared" si="24"/>
        <v>967.68964576787835</v>
      </c>
      <c r="DE37" s="184">
        <f t="shared" si="24"/>
        <v>925.04627529200411</v>
      </c>
      <c r="DF37" s="184">
        <f t="shared" si="24"/>
        <v>935.33411856683949</v>
      </c>
      <c r="DG37" s="184">
        <f t="shared" si="24"/>
        <v>992.63894943613536</v>
      </c>
      <c r="DH37" s="184">
        <f t="shared" si="24"/>
        <v>957.80434962913773</v>
      </c>
      <c r="DI37" s="184">
        <f t="shared" si="24"/>
        <v>956.16012951706909</v>
      </c>
      <c r="DJ37" s="184">
        <f t="shared" si="24"/>
        <v>1047.2033777588001</v>
      </c>
      <c r="DK37" s="184">
        <f t="shared" si="24"/>
        <v>907.57489806203307</v>
      </c>
      <c r="DL37" s="184">
        <f t="shared" si="24"/>
        <v>1094.6106682618738</v>
      </c>
      <c r="DM37" s="184">
        <f t="shared" si="24"/>
        <v>1064.4219175731434</v>
      </c>
      <c r="DN37" s="184">
        <f t="shared" si="24"/>
        <v>991.7992324833067</v>
      </c>
      <c r="DO37" s="184">
        <f t="shared" si="24"/>
        <v>1051.9756524791198</v>
      </c>
      <c r="DP37" s="184">
        <f t="shared" si="24"/>
        <v>983.0962134801091</v>
      </c>
      <c r="DQ37" s="184">
        <f t="shared" si="24"/>
        <v>895.53042375359132</v>
      </c>
      <c r="DR37" s="184">
        <f t="shared" si="24"/>
        <v>996.51240107542606</v>
      </c>
      <c r="DS37" s="184">
        <f t="shared" si="24"/>
        <v>1009.943861318003</v>
      </c>
      <c r="DT37" s="184">
        <f t="shared" si="24"/>
        <v>974.99673541647144</v>
      </c>
      <c r="DU37" s="184">
        <f t="shared" si="24"/>
        <v>973.98390359547818</v>
      </c>
      <c r="DV37" s="184">
        <f t="shared" si="24"/>
        <v>1021.0070231537796</v>
      </c>
      <c r="DW37" s="184">
        <f t="shared" si="24"/>
        <v>982.88850004153562</v>
      </c>
      <c r="DX37" s="184">
        <f t="shared" si="24"/>
        <v>1125.3878746259577</v>
      </c>
      <c r="DY37" s="184">
        <f t="shared" si="24"/>
        <v>1042.6596006485809</v>
      </c>
      <c r="DZ37" s="184">
        <f t="shared" si="24"/>
        <v>1020.7202334065212</v>
      </c>
      <c r="EA37" s="184">
        <f t="shared" si="24"/>
        <v>1132.9052951630047</v>
      </c>
      <c r="EB37" s="184">
        <f t="shared" si="24"/>
        <v>1004.3578967171942</v>
      </c>
      <c r="EC37" s="184">
        <f t="shared" si="24"/>
        <v>915.00664389212739</v>
      </c>
      <c r="ED37" s="184">
        <f t="shared" si="24"/>
        <v>1018.1799567875229</v>
      </c>
      <c r="EE37" s="184">
        <f t="shared" si="24"/>
        <v>984.96677434659318</v>
      </c>
      <c r="EF37" s="184">
        <f t="shared" si="24"/>
        <v>1043.6025198136581</v>
      </c>
      <c r="EG37" s="184">
        <f t="shared" si="24"/>
        <v>995.29496721856162</v>
      </c>
      <c r="EH37" s="184">
        <f t="shared" si="24"/>
        <v>996.05945381239746</v>
      </c>
      <c r="EI37" s="184">
        <f t="shared" si="24"/>
        <v>1045.8856311687798</v>
      </c>
      <c r="EJ37" s="184">
        <f t="shared" si="24"/>
        <v>1192.2862113873546</v>
      </c>
    </row>
    <row r="38" spans="1:140" ht="36" customHeight="1" x14ac:dyDescent="0.2">
      <c r="A38" s="170"/>
      <c r="B38" s="13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30"/>
      <c r="V38" s="130"/>
      <c r="W38" s="130"/>
      <c r="X38" s="130"/>
      <c r="Y38" s="130"/>
      <c r="Z38" s="130"/>
      <c r="AA38" s="130"/>
      <c r="AB38" s="130"/>
      <c r="AC38" s="130"/>
      <c r="AD38" s="159"/>
      <c r="AE38" s="159"/>
      <c r="AF38" s="160"/>
      <c r="AG38" s="128">
        <f t="shared" ref="AG38:AG43" si="25">AG19*AG$5</f>
        <v>0</v>
      </c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  <c r="DJ38" s="128"/>
      <c r="DK38" s="128"/>
      <c r="DL38" s="128"/>
      <c r="DM38" s="128"/>
      <c r="DN38" s="128"/>
      <c r="DO38" s="128"/>
      <c r="DP38" s="128"/>
      <c r="DQ38" s="128"/>
      <c r="DR38" s="128"/>
      <c r="DS38" s="128"/>
      <c r="DT38" s="128"/>
      <c r="DU38" s="128"/>
      <c r="DV38" s="128"/>
      <c r="DW38" s="128"/>
      <c r="DX38" s="128"/>
      <c r="DY38" s="128"/>
      <c r="DZ38" s="128"/>
      <c r="EA38" s="128"/>
      <c r="EB38" s="128"/>
      <c r="EC38" s="128"/>
      <c r="ED38" s="128"/>
      <c r="EE38" s="128"/>
      <c r="EF38" s="128"/>
      <c r="EG38" s="128"/>
      <c r="EH38" s="128"/>
      <c r="EI38" s="128"/>
      <c r="EJ38" s="128"/>
    </row>
    <row r="39" spans="1:140" ht="11.25" hidden="1" customHeight="1" x14ac:dyDescent="0.2">
      <c r="A39" s="161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64"/>
      <c r="AD39" s="159"/>
      <c r="AE39" s="159"/>
      <c r="AF39" s="160"/>
      <c r="AG39" s="128">
        <f t="shared" si="25"/>
        <v>0</v>
      </c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  <c r="CS39" s="128"/>
      <c r="CT39" s="128"/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  <c r="DG39" s="128"/>
      <c r="DH39" s="128"/>
      <c r="DI39" s="128"/>
      <c r="DJ39" s="128"/>
      <c r="DK39" s="128"/>
      <c r="DL39" s="128"/>
      <c r="DM39" s="128"/>
      <c r="DN39" s="128"/>
      <c r="DO39" s="128"/>
      <c r="DP39" s="128"/>
      <c r="DQ39" s="128"/>
      <c r="DR39" s="128"/>
      <c r="DS39" s="128"/>
      <c r="DT39" s="128"/>
      <c r="DU39" s="128"/>
      <c r="DV39" s="128"/>
      <c r="DW39" s="128"/>
      <c r="DX39" s="128"/>
      <c r="DY39" s="128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</row>
    <row r="40" spans="1:140" ht="11.25" hidden="1" customHeight="1" x14ac:dyDescent="0.2">
      <c r="A40" s="161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64"/>
      <c r="AD40" s="159"/>
      <c r="AE40" s="159"/>
      <c r="AF40" s="160"/>
      <c r="AG40" s="128">
        <f t="shared" si="25"/>
        <v>0</v>
      </c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  <c r="CS40" s="128"/>
      <c r="CT40" s="128"/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128"/>
      <c r="DN40" s="128"/>
      <c r="DO40" s="128"/>
      <c r="DP40" s="128"/>
      <c r="DQ40" s="128"/>
      <c r="DR40" s="128"/>
      <c r="DS40" s="128"/>
      <c r="DT40" s="128"/>
      <c r="DU40" s="128"/>
      <c r="DV40" s="128"/>
      <c r="DW40" s="128"/>
      <c r="DX40" s="128"/>
      <c r="DY40" s="128"/>
      <c r="DZ40" s="128"/>
      <c r="EA40" s="128"/>
      <c r="EB40" s="128"/>
      <c r="EC40" s="128"/>
      <c r="ED40" s="128"/>
      <c r="EE40" s="128"/>
      <c r="EF40" s="128"/>
      <c r="EG40" s="128"/>
      <c r="EH40" s="128"/>
      <c r="EI40" s="128"/>
      <c r="EJ40" s="128"/>
    </row>
    <row r="41" spans="1:140" ht="11.25" hidden="1" customHeight="1" x14ac:dyDescent="0.2">
      <c r="A41" s="161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64"/>
      <c r="AD41" s="159"/>
      <c r="AE41" s="159"/>
      <c r="AF41" s="160"/>
      <c r="AG41" s="128">
        <f t="shared" si="25"/>
        <v>0</v>
      </c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  <c r="CS41" s="128"/>
      <c r="CT41" s="128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128"/>
      <c r="DF41" s="128"/>
      <c r="DG41" s="128"/>
      <c r="DH41" s="128"/>
      <c r="DI41" s="128"/>
      <c r="DJ41" s="128"/>
      <c r="DK41" s="128"/>
      <c r="DL41" s="128"/>
      <c r="DM41" s="128"/>
      <c r="DN41" s="128"/>
      <c r="DO41" s="128"/>
      <c r="DP41" s="128"/>
      <c r="DQ41" s="128"/>
      <c r="DR41" s="128"/>
      <c r="DS41" s="128"/>
      <c r="DT41" s="128"/>
      <c r="DU41" s="128"/>
      <c r="DV41" s="128"/>
      <c r="DW41" s="128"/>
      <c r="DX41" s="128"/>
      <c r="DY41" s="128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</row>
    <row r="42" spans="1:140" ht="11.25" hidden="1" customHeight="1" x14ac:dyDescent="0.2">
      <c r="A42" s="161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64"/>
      <c r="AD42" s="159"/>
      <c r="AE42" s="159"/>
      <c r="AF42" s="160"/>
      <c r="AG42" s="128">
        <f t="shared" si="25"/>
        <v>0</v>
      </c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  <c r="CS42" s="128"/>
      <c r="CT42" s="128"/>
      <c r="CU42" s="128"/>
      <c r="CV42" s="128"/>
      <c r="CW42" s="128"/>
      <c r="CX42" s="128"/>
      <c r="CY42" s="128"/>
      <c r="CZ42" s="128"/>
      <c r="DA42" s="128"/>
      <c r="DB42" s="128"/>
      <c r="DC42" s="128"/>
      <c r="DD42" s="128"/>
      <c r="DE42" s="128"/>
      <c r="DF42" s="128"/>
      <c r="DG42" s="128"/>
      <c r="DH42" s="128"/>
      <c r="DI42" s="128"/>
      <c r="DJ42" s="128"/>
      <c r="DK42" s="128"/>
      <c r="DL42" s="128"/>
      <c r="DM42" s="128"/>
      <c r="DN42" s="128"/>
      <c r="DO42" s="128"/>
      <c r="DP42" s="128"/>
      <c r="DQ42" s="128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</row>
    <row r="43" spans="1:140" ht="11.25" hidden="1" customHeight="1" x14ac:dyDescent="0.2">
      <c r="A43" s="161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64"/>
      <c r="AD43" s="159"/>
      <c r="AE43" s="159"/>
      <c r="AF43" s="160"/>
      <c r="AG43" s="128">
        <f t="shared" si="25"/>
        <v>0</v>
      </c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  <c r="CS43" s="128"/>
      <c r="CT43" s="128"/>
      <c r="CU43" s="128"/>
      <c r="CV43" s="128"/>
      <c r="CW43" s="128"/>
      <c r="CX43" s="128"/>
      <c r="CY43" s="128"/>
      <c r="CZ43" s="128"/>
      <c r="DA43" s="128"/>
      <c r="DB43" s="128"/>
      <c r="DC43" s="128"/>
      <c r="DD43" s="128"/>
      <c r="DE43" s="128"/>
      <c r="DF43" s="128"/>
      <c r="DG43" s="128"/>
      <c r="DH43" s="128"/>
      <c r="DI43" s="128"/>
      <c r="DJ43" s="128"/>
      <c r="DK43" s="128"/>
      <c r="DL43" s="128"/>
      <c r="DM43" s="128"/>
      <c r="DN43" s="128"/>
      <c r="DO43" s="128"/>
      <c r="DP43" s="128"/>
      <c r="DQ43" s="128"/>
      <c r="DR43" s="128"/>
      <c r="DS43" s="128"/>
      <c r="DT43" s="128"/>
      <c r="DU43" s="128"/>
      <c r="DV43" s="128"/>
      <c r="DW43" s="128"/>
      <c r="DX43" s="128"/>
      <c r="DY43" s="128"/>
      <c r="DZ43" s="128"/>
      <c r="EA43" s="128"/>
      <c r="EB43" s="128"/>
      <c r="EC43" s="128"/>
      <c r="ED43" s="128"/>
      <c r="EE43" s="128"/>
      <c r="EF43" s="128"/>
      <c r="EG43" s="128"/>
      <c r="EH43" s="128"/>
      <c r="EI43" s="128"/>
      <c r="EJ43" s="128"/>
    </row>
    <row r="44" spans="1:140" s="138" customFormat="1" ht="12" hidden="1" customHeight="1" x14ac:dyDescent="0.2">
      <c r="A44" s="166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69"/>
    </row>
    <row r="45" spans="1:140" s="138" customFormat="1" ht="11.25" hidden="1" customHeight="1" x14ac:dyDescent="0.2">
      <c r="A45" s="182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</row>
    <row r="46" spans="1:140" s="138" customFormat="1" ht="12" hidden="1" thickBot="1" x14ac:dyDescent="0.25">
      <c r="A46" s="186">
        <f>WORKDAY([17]Top!C3, -1, Holidays)</f>
        <v>37186</v>
      </c>
      <c r="B46" s="138" t="s">
        <v>163</v>
      </c>
      <c r="C46" s="128"/>
      <c r="D46" s="128"/>
      <c r="E46" s="128"/>
      <c r="F46" s="128"/>
      <c r="G46" s="167"/>
      <c r="H46" s="128"/>
      <c r="I46" s="128"/>
      <c r="J46" s="167"/>
      <c r="K46" s="128"/>
      <c r="L46" s="128"/>
      <c r="M46" s="128"/>
      <c r="N46" s="128"/>
      <c r="O46" s="167"/>
      <c r="P46" s="128"/>
      <c r="Q46" s="128"/>
      <c r="R46" s="128"/>
      <c r="S46" s="167"/>
      <c r="T46" s="128"/>
      <c r="U46" s="128"/>
      <c r="V46" s="128"/>
      <c r="W46" s="128"/>
      <c r="X46" s="128"/>
      <c r="Y46" s="128"/>
      <c r="Z46" s="128"/>
      <c r="AA46" s="128"/>
      <c r="AB46" s="132"/>
      <c r="AC46" s="128"/>
    </row>
    <row r="47" spans="1:140" s="138" customFormat="1" ht="11.25" hidden="1" customHeight="1" x14ac:dyDescent="0.2">
      <c r="A47" s="156" t="s">
        <v>133</v>
      </c>
      <c r="B47" s="162" t="s">
        <v>163</v>
      </c>
      <c r="C47" s="187">
        <v>27.8</v>
      </c>
      <c r="D47" s="187">
        <v>29</v>
      </c>
      <c r="E47" s="187">
        <v>37.5</v>
      </c>
      <c r="F47" s="130">
        <v>32.366666666666667</v>
      </c>
      <c r="G47" s="130">
        <v>36.5</v>
      </c>
      <c r="H47" s="130">
        <v>37.5</v>
      </c>
      <c r="I47" s="130">
        <v>35.5</v>
      </c>
      <c r="J47" s="130">
        <v>31.25</v>
      </c>
      <c r="K47" s="130">
        <v>32.5</v>
      </c>
      <c r="L47" s="130">
        <v>30</v>
      </c>
      <c r="M47" s="130">
        <v>28.5</v>
      </c>
      <c r="N47" s="130">
        <v>29.5</v>
      </c>
      <c r="O47" s="130">
        <v>45.5</v>
      </c>
      <c r="P47" s="130">
        <v>42</v>
      </c>
      <c r="Q47" s="130">
        <v>49</v>
      </c>
      <c r="R47" s="130">
        <v>41.5</v>
      </c>
      <c r="S47" s="130">
        <v>36.833333333333336</v>
      </c>
      <c r="T47" s="130">
        <v>38</v>
      </c>
      <c r="U47" s="130">
        <v>35.5</v>
      </c>
      <c r="V47" s="130">
        <v>37</v>
      </c>
      <c r="W47" s="187">
        <v>36.421568627450981</v>
      </c>
      <c r="X47" s="187">
        <v>39.267647058823528</v>
      </c>
      <c r="Y47" s="187">
        <v>39.852080536912752</v>
      </c>
      <c r="Z47" s="187">
        <v>39.998627450980401</v>
      </c>
      <c r="AA47" s="187">
        <v>41.068970588235302</v>
      </c>
      <c r="AB47" s="188">
        <v>42.274101562499993</v>
      </c>
      <c r="AC47" s="131">
        <v>40.046713554987214</v>
      </c>
      <c r="AG47" s="138">
        <v>37.5</v>
      </c>
      <c r="AH47" s="138">
        <v>35.5</v>
      </c>
    </row>
    <row r="48" spans="1:140" s="138" customFormat="1" ht="11.25" hidden="1" customHeight="1" x14ac:dyDescent="0.2">
      <c r="A48" s="161" t="s">
        <v>134</v>
      </c>
      <c r="B48" s="138" t="s">
        <v>164</v>
      </c>
      <c r="C48" s="188">
        <v>28.09375</v>
      </c>
      <c r="D48" s="188">
        <v>29.75</v>
      </c>
      <c r="E48" s="188">
        <v>37.75</v>
      </c>
      <c r="F48" s="128">
        <v>32.841796875</v>
      </c>
      <c r="G48" s="128">
        <v>36.450000000000003</v>
      </c>
      <c r="H48" s="128">
        <v>37.5</v>
      </c>
      <c r="I48" s="128">
        <v>35.4</v>
      </c>
      <c r="J48" s="128">
        <v>32.25</v>
      </c>
      <c r="K48" s="128">
        <v>32.5</v>
      </c>
      <c r="L48" s="128">
        <v>32</v>
      </c>
      <c r="M48" s="128">
        <v>31</v>
      </c>
      <c r="N48" s="128">
        <v>32</v>
      </c>
      <c r="O48" s="128">
        <v>48.25</v>
      </c>
      <c r="P48" s="128">
        <v>45</v>
      </c>
      <c r="Q48" s="128">
        <v>51.5</v>
      </c>
      <c r="R48" s="128">
        <v>45</v>
      </c>
      <c r="S48" s="128">
        <v>36.833333333333336</v>
      </c>
      <c r="T48" s="128">
        <v>38</v>
      </c>
      <c r="U48" s="128">
        <v>35.5</v>
      </c>
      <c r="V48" s="128">
        <v>37</v>
      </c>
      <c r="W48" s="188">
        <v>37.747058823529414</v>
      </c>
      <c r="X48" s="188">
        <v>41.110784313725489</v>
      </c>
      <c r="Y48" s="188">
        <v>41.545570469798655</v>
      </c>
      <c r="Z48" s="188">
        <v>41.980039215686269</v>
      </c>
      <c r="AA48" s="188">
        <v>43.854372549019615</v>
      </c>
      <c r="AB48" s="188">
        <v>45.957148437500003</v>
      </c>
      <c r="AC48" s="129">
        <v>42.428856031543056</v>
      </c>
      <c r="AG48" s="138">
        <v>37.5</v>
      </c>
      <c r="AH48" s="138">
        <v>35.4</v>
      </c>
    </row>
    <row r="49" spans="1:34" s="138" customFormat="1" ht="11.25" hidden="1" customHeight="1" x14ac:dyDescent="0.2">
      <c r="A49" s="161" t="s">
        <v>135</v>
      </c>
      <c r="C49" s="188">
        <v>27.6</v>
      </c>
      <c r="D49" s="188">
        <v>29.75</v>
      </c>
      <c r="E49" s="188">
        <v>37.35</v>
      </c>
      <c r="F49" s="128">
        <v>32.603124999999999</v>
      </c>
      <c r="G49" s="128">
        <v>37</v>
      </c>
      <c r="H49" s="128">
        <v>37.75</v>
      </c>
      <c r="I49" s="128">
        <v>36.25</v>
      </c>
      <c r="J49" s="128">
        <v>33.5</v>
      </c>
      <c r="K49" s="128">
        <v>34.75</v>
      </c>
      <c r="L49" s="128">
        <v>32.25</v>
      </c>
      <c r="M49" s="128">
        <v>32</v>
      </c>
      <c r="N49" s="128">
        <v>38.5</v>
      </c>
      <c r="O49" s="128">
        <v>50.625</v>
      </c>
      <c r="P49" s="128">
        <v>47</v>
      </c>
      <c r="Q49" s="128">
        <v>54.25</v>
      </c>
      <c r="R49" s="128">
        <v>45.75</v>
      </c>
      <c r="S49" s="128">
        <v>39.5</v>
      </c>
      <c r="T49" s="128">
        <v>39.5</v>
      </c>
      <c r="U49" s="128">
        <v>38.5</v>
      </c>
      <c r="V49" s="128">
        <v>40.5</v>
      </c>
      <c r="W49" s="188">
        <v>39.765686274509804</v>
      </c>
      <c r="X49" s="188">
        <v>43.820588235294117</v>
      </c>
      <c r="Y49" s="188">
        <v>44.109362416107388</v>
      </c>
      <c r="Z49" s="188">
        <v>44.608431372549028</v>
      </c>
      <c r="AA49" s="188">
        <v>45.330990196078417</v>
      </c>
      <c r="AB49" s="188">
        <v>46.166718750000001</v>
      </c>
      <c r="AC49" s="129">
        <v>44.192127024722936</v>
      </c>
      <c r="AG49" s="138">
        <v>37.75</v>
      </c>
      <c r="AH49" s="138">
        <v>36.25</v>
      </c>
    </row>
    <row r="50" spans="1:34" s="138" customFormat="1" ht="11.25" hidden="1" customHeight="1" x14ac:dyDescent="0.2">
      <c r="A50" s="161" t="s">
        <v>136</v>
      </c>
      <c r="B50" s="162"/>
      <c r="C50" s="188">
        <v>27.0375625</v>
      </c>
      <c r="D50" s="188">
        <v>22.838999588012665</v>
      </c>
      <c r="E50" s="188">
        <v>34.9</v>
      </c>
      <c r="F50" s="128">
        <v>28.476706851005542</v>
      </c>
      <c r="G50" s="128">
        <v>34.875</v>
      </c>
      <c r="H50" s="128">
        <v>35.25</v>
      </c>
      <c r="I50" s="128">
        <v>34.5</v>
      </c>
      <c r="J50" s="128">
        <v>33</v>
      </c>
      <c r="K50" s="128">
        <v>33.75</v>
      </c>
      <c r="L50" s="128">
        <v>32.25</v>
      </c>
      <c r="M50" s="128">
        <v>32</v>
      </c>
      <c r="N50" s="128">
        <v>38.5</v>
      </c>
      <c r="O50" s="128">
        <v>50.5</v>
      </c>
      <c r="P50" s="128">
        <v>46.75</v>
      </c>
      <c r="Q50" s="128">
        <v>54.25</v>
      </c>
      <c r="R50" s="128">
        <v>45.75</v>
      </c>
      <c r="S50" s="128">
        <v>38.5</v>
      </c>
      <c r="T50" s="128">
        <v>38.5</v>
      </c>
      <c r="U50" s="128">
        <v>37.5</v>
      </c>
      <c r="V50" s="128">
        <v>39.5</v>
      </c>
      <c r="W50" s="188">
        <v>39.057843137254899</v>
      </c>
      <c r="X50" s="188">
        <v>32.735294117647058</v>
      </c>
      <c r="Y50" s="188">
        <v>29.756711409395972</v>
      </c>
      <c r="Z50" s="188">
        <v>27.92450980392157</v>
      </c>
      <c r="AA50" s="188">
        <v>37.930539215686281</v>
      </c>
      <c r="AB50" s="188">
        <v>42.312109374999999</v>
      </c>
      <c r="AC50" s="129">
        <v>35.915039185357308</v>
      </c>
      <c r="AG50" s="138">
        <v>35.25</v>
      </c>
      <c r="AH50" s="138">
        <v>34.5</v>
      </c>
    </row>
    <row r="51" spans="1:34" s="138" customFormat="1" ht="11.25" hidden="1" customHeight="1" x14ac:dyDescent="0.2">
      <c r="A51" s="161" t="s">
        <v>137</v>
      </c>
      <c r="B51" s="138" t="s">
        <v>165</v>
      </c>
      <c r="C51" s="188">
        <v>27.778749999999999</v>
      </c>
      <c r="D51" s="188">
        <v>29</v>
      </c>
      <c r="E51" s="188">
        <v>34.9</v>
      </c>
      <c r="F51" s="128">
        <v>31.280234374999999</v>
      </c>
      <c r="G51" s="128">
        <v>34.875</v>
      </c>
      <c r="H51" s="128">
        <v>35.25</v>
      </c>
      <c r="I51" s="128">
        <v>34.5</v>
      </c>
      <c r="J51" s="128">
        <v>33.25</v>
      </c>
      <c r="K51" s="128">
        <v>33.75</v>
      </c>
      <c r="L51" s="128">
        <v>32.75</v>
      </c>
      <c r="M51" s="128">
        <v>34.25</v>
      </c>
      <c r="N51" s="128">
        <v>40.25</v>
      </c>
      <c r="O51" s="128">
        <v>50.75</v>
      </c>
      <c r="P51" s="128">
        <v>46.75</v>
      </c>
      <c r="Q51" s="128">
        <v>54.75</v>
      </c>
      <c r="R51" s="128">
        <v>46.25</v>
      </c>
      <c r="S51" s="128">
        <v>38.633333333333333</v>
      </c>
      <c r="T51" s="128">
        <v>38.5</v>
      </c>
      <c r="U51" s="128">
        <v>37.9</v>
      </c>
      <c r="V51" s="128">
        <v>39.5</v>
      </c>
      <c r="W51" s="188">
        <v>39.54607843137255</v>
      </c>
      <c r="X51" s="188">
        <v>43.788627450980393</v>
      </c>
      <c r="Y51" s="188">
        <v>43.673791946308725</v>
      </c>
      <c r="Z51" s="188">
        <v>44.429098039215688</v>
      </c>
      <c r="AA51" s="188">
        <v>45.146696078431361</v>
      </c>
      <c r="AB51" s="188">
        <v>45.895117187499999</v>
      </c>
      <c r="AC51" s="129">
        <v>43.993777173913038</v>
      </c>
      <c r="AG51" s="138">
        <v>35.25</v>
      </c>
      <c r="AH51" s="138">
        <v>34.5</v>
      </c>
    </row>
    <row r="52" spans="1:34" s="138" customFormat="1" ht="11.25" hidden="1" customHeight="1" x14ac:dyDescent="0.2">
      <c r="A52" s="189" t="s">
        <v>138</v>
      </c>
      <c r="B52" s="127"/>
      <c r="C52" s="188">
        <v>27.15625</v>
      </c>
      <c r="D52" s="188">
        <v>27.75</v>
      </c>
      <c r="E52" s="188">
        <v>32.75</v>
      </c>
      <c r="F52" s="165">
        <v>29.746744791666668</v>
      </c>
      <c r="G52" s="165">
        <v>32.875</v>
      </c>
      <c r="H52" s="128">
        <v>33.25</v>
      </c>
      <c r="I52" s="128">
        <v>32.5</v>
      </c>
      <c r="J52" s="165">
        <v>31.5</v>
      </c>
      <c r="K52" s="128">
        <v>32</v>
      </c>
      <c r="L52" s="128">
        <v>31</v>
      </c>
      <c r="M52" s="128">
        <v>35</v>
      </c>
      <c r="N52" s="128">
        <v>43</v>
      </c>
      <c r="O52" s="165">
        <v>55.125</v>
      </c>
      <c r="P52" s="128">
        <v>50.5</v>
      </c>
      <c r="Q52" s="128">
        <v>59.75</v>
      </c>
      <c r="R52" s="128">
        <v>49.5</v>
      </c>
      <c r="S52" s="165">
        <v>35.25</v>
      </c>
      <c r="T52" s="128">
        <v>36</v>
      </c>
      <c r="U52" s="128">
        <v>34.5</v>
      </c>
      <c r="V52" s="128">
        <v>35.25</v>
      </c>
      <c r="W52" s="188">
        <v>39.369607843137253</v>
      </c>
      <c r="X52" s="188">
        <v>40.733333333333334</v>
      </c>
      <c r="Y52" s="188">
        <v>40.428791946308728</v>
      </c>
      <c r="Z52" s="188">
        <v>41.384431372549017</v>
      </c>
      <c r="AA52" s="188">
        <v>42.095999999999997</v>
      </c>
      <c r="AB52" s="188">
        <v>42.844453124999994</v>
      </c>
      <c r="AC52" s="129">
        <v>41.285973465473155</v>
      </c>
      <c r="AG52" s="138">
        <v>33.25</v>
      </c>
      <c r="AH52" s="138">
        <v>32.5</v>
      </c>
    </row>
    <row r="53" spans="1:34" s="138" customFormat="1" ht="11.25" hidden="1" customHeight="1" x14ac:dyDescent="0.2">
      <c r="A53" s="161" t="s">
        <v>139</v>
      </c>
      <c r="B53" s="127">
        <v>55</v>
      </c>
      <c r="C53" s="188">
        <v>28.15625</v>
      </c>
      <c r="D53" s="188">
        <v>28.75</v>
      </c>
      <c r="E53" s="188">
        <v>34.75</v>
      </c>
      <c r="F53" s="188">
        <v>31.163411458333332</v>
      </c>
      <c r="G53" s="128">
        <v>34.25</v>
      </c>
      <c r="H53" s="188">
        <v>34.75</v>
      </c>
      <c r="I53" s="188">
        <v>33.75</v>
      </c>
      <c r="J53" s="128">
        <v>33.125</v>
      </c>
      <c r="K53" s="188">
        <v>33.25</v>
      </c>
      <c r="L53" s="188">
        <v>33</v>
      </c>
      <c r="M53" s="188">
        <v>38</v>
      </c>
      <c r="N53" s="188">
        <v>48</v>
      </c>
      <c r="O53" s="128">
        <v>63.625</v>
      </c>
      <c r="P53" s="188">
        <v>57.5</v>
      </c>
      <c r="Q53" s="188">
        <v>69.75</v>
      </c>
      <c r="R53" s="188">
        <v>56.5</v>
      </c>
      <c r="S53" s="128">
        <v>37.416666666666664</v>
      </c>
      <c r="T53" s="188">
        <v>38.5</v>
      </c>
      <c r="U53" s="188">
        <v>36.5</v>
      </c>
      <c r="V53" s="188">
        <v>37.25</v>
      </c>
      <c r="W53" s="188">
        <v>43.086274509803921</v>
      </c>
      <c r="X53" s="188">
        <v>44.068627450980394</v>
      </c>
      <c r="Y53" s="188">
        <v>43.624362416107381</v>
      </c>
      <c r="Z53" s="188">
        <v>44.683647058823531</v>
      </c>
      <c r="AA53" s="188">
        <v>45.256990196078419</v>
      </c>
      <c r="AB53" s="188">
        <v>45.830585937499997</v>
      </c>
      <c r="AC53" s="129">
        <v>44.505653772378523</v>
      </c>
      <c r="AG53" s="138">
        <v>34.75</v>
      </c>
      <c r="AH53" s="138">
        <v>33.75</v>
      </c>
    </row>
    <row r="54" spans="1:34" s="138" customFormat="1" ht="11.25" hidden="1" customHeight="1" x14ac:dyDescent="0.2">
      <c r="A54" s="161"/>
      <c r="B54" s="127"/>
      <c r="C54" s="188"/>
      <c r="D54" s="188"/>
      <c r="E54" s="188"/>
      <c r="F54" s="188"/>
      <c r="G54" s="128"/>
      <c r="H54" s="188"/>
      <c r="I54" s="188"/>
      <c r="J54" s="128"/>
      <c r="K54" s="188"/>
      <c r="L54" s="188"/>
      <c r="M54" s="188"/>
      <c r="N54" s="188"/>
      <c r="O54" s="128"/>
      <c r="P54" s="188"/>
      <c r="Q54" s="188"/>
      <c r="R54" s="188"/>
      <c r="S54" s="128"/>
      <c r="T54" s="188"/>
      <c r="U54" s="188"/>
      <c r="V54" s="188"/>
      <c r="W54" s="188"/>
      <c r="X54" s="188"/>
      <c r="Y54" s="188"/>
      <c r="Z54" s="188"/>
      <c r="AA54" s="188"/>
      <c r="AB54" s="188"/>
      <c r="AC54" s="129"/>
    </row>
    <row r="55" spans="1:34" s="138" customFormat="1" ht="11.25" hidden="1" customHeight="1" x14ac:dyDescent="0.2">
      <c r="A55" s="161" t="s">
        <v>168</v>
      </c>
      <c r="B55" s="127"/>
      <c r="C55" s="188"/>
      <c r="D55" s="188"/>
      <c r="E55" s="188"/>
      <c r="F55" s="188"/>
      <c r="G55" s="128"/>
      <c r="H55" s="188"/>
      <c r="I55" s="188"/>
      <c r="J55" s="128"/>
      <c r="K55" s="188"/>
      <c r="L55" s="188"/>
      <c r="M55" s="188"/>
      <c r="N55" s="188"/>
      <c r="O55" s="128"/>
      <c r="P55" s="188"/>
      <c r="Q55" s="188"/>
      <c r="R55" s="188"/>
      <c r="S55" s="128"/>
      <c r="T55" s="188"/>
      <c r="U55" s="188"/>
      <c r="V55" s="188"/>
      <c r="W55" s="188"/>
      <c r="X55" s="188"/>
      <c r="Y55" s="188"/>
      <c r="Z55" s="188"/>
      <c r="AA55" s="188"/>
      <c r="AB55" s="188"/>
      <c r="AC55" s="129"/>
    </row>
    <row r="56" spans="1:34" s="138" customFormat="1" ht="11.25" hidden="1" customHeight="1" x14ac:dyDescent="0.2">
      <c r="A56" s="161" t="s">
        <v>168</v>
      </c>
      <c r="B56" s="127">
        <v>44.875</v>
      </c>
      <c r="C56" s="188">
        <v>50.3125</v>
      </c>
      <c r="D56" s="188">
        <v>56.249996185302734</v>
      </c>
      <c r="E56" s="188">
        <v>61.549999237060547</v>
      </c>
      <c r="F56" s="188">
        <v>57.592445929845177</v>
      </c>
      <c r="G56" s="128">
        <v>65.826623916625977</v>
      </c>
      <c r="H56" s="188">
        <v>66.218513031005855</v>
      </c>
      <c r="I56" s="188">
        <v>65.434734802246098</v>
      </c>
      <c r="J56" s="128">
        <v>61.54166343688965</v>
      </c>
      <c r="K56" s="188">
        <v>63.939053649902341</v>
      </c>
      <c r="L56" s="188">
        <v>59.144273223876951</v>
      </c>
      <c r="M56" s="188">
        <v>59.729289550781253</v>
      </c>
      <c r="N56" s="188">
        <v>60.869465494876927</v>
      </c>
      <c r="O56" s="128">
        <v>51.868404753711985</v>
      </c>
      <c r="P56" s="188">
        <v>51.487639341522609</v>
      </c>
      <c r="Q56" s="188">
        <v>52.249170165901369</v>
      </c>
      <c r="R56" s="188">
        <v>52.25874071747424</v>
      </c>
      <c r="S56" s="128">
        <v>61.691388262379768</v>
      </c>
      <c r="T56" s="188">
        <v>56.955040829812113</v>
      </c>
      <c r="U56" s="188">
        <v>61.92828185006671</v>
      </c>
      <c r="V56" s="188">
        <v>66.190842107260465</v>
      </c>
      <c r="W56" s="188">
        <v>59.634328173205155</v>
      </c>
      <c r="X56" s="188">
        <v>50.246260708205114</v>
      </c>
      <c r="Y56" s="188">
        <v>48.201490114882773</v>
      </c>
      <c r="Z56" s="188">
        <v>47.827576754205062</v>
      </c>
      <c r="AA56" s="188">
        <v>45.418679140525555</v>
      </c>
      <c r="AB56" s="188">
        <v>47.947753449680462</v>
      </c>
      <c r="AC56" s="129">
        <v>48.540085761816613</v>
      </c>
      <c r="AG56" s="138">
        <v>66.218513031005855</v>
      </c>
      <c r="AH56" s="138">
        <v>65.434734802246098</v>
      </c>
    </row>
    <row r="57" spans="1:34" s="138" customFormat="1" ht="11.25" hidden="1" customHeight="1" x14ac:dyDescent="0.2">
      <c r="A57" s="161"/>
      <c r="B57" s="127"/>
      <c r="C57" s="188"/>
      <c r="D57" s="188"/>
      <c r="E57" s="188"/>
      <c r="F57" s="188"/>
      <c r="G57" s="128"/>
      <c r="H57" s="188"/>
      <c r="I57" s="188"/>
      <c r="J57" s="128"/>
      <c r="K57" s="188"/>
      <c r="L57" s="188"/>
      <c r="M57" s="188"/>
      <c r="N57" s="188"/>
      <c r="O57" s="128"/>
      <c r="P57" s="188"/>
      <c r="Q57" s="188"/>
      <c r="R57" s="188"/>
      <c r="S57" s="128"/>
      <c r="T57" s="188"/>
      <c r="U57" s="188"/>
      <c r="V57" s="188"/>
      <c r="W57" s="188"/>
      <c r="X57" s="188"/>
      <c r="Y57" s="188"/>
      <c r="Z57" s="188"/>
      <c r="AA57" s="188"/>
      <c r="AB57" s="188"/>
      <c r="AC57" s="129"/>
    </row>
    <row r="58" spans="1:34" s="138" customFormat="1" ht="11.25" hidden="1" customHeight="1" x14ac:dyDescent="0.2">
      <c r="A58" s="161"/>
      <c r="B58" s="127"/>
      <c r="C58" s="188"/>
      <c r="D58" s="188"/>
      <c r="E58" s="188"/>
      <c r="F58" s="188"/>
      <c r="G58" s="128"/>
      <c r="H58" s="188"/>
      <c r="I58" s="188"/>
      <c r="J58" s="128"/>
      <c r="K58" s="188"/>
      <c r="L58" s="188"/>
      <c r="M58" s="188"/>
      <c r="N58" s="188"/>
      <c r="O58" s="128"/>
      <c r="P58" s="188"/>
      <c r="Q58" s="188"/>
      <c r="R58" s="188"/>
      <c r="S58" s="128"/>
      <c r="T58" s="188"/>
      <c r="U58" s="188"/>
      <c r="V58" s="188"/>
      <c r="W58" s="188"/>
      <c r="X58" s="188"/>
      <c r="Y58" s="188"/>
      <c r="Z58" s="188"/>
      <c r="AA58" s="188"/>
      <c r="AB58" s="188"/>
      <c r="AC58" s="129"/>
    </row>
    <row r="59" spans="1:34" s="138" customFormat="1" ht="11.25" hidden="1" customHeight="1" x14ac:dyDescent="0.2">
      <c r="A59" s="161"/>
      <c r="B59" s="127"/>
      <c r="C59" s="188"/>
      <c r="D59" s="188"/>
      <c r="E59" s="188"/>
      <c r="F59" s="188"/>
      <c r="G59" s="128"/>
      <c r="H59" s="188"/>
      <c r="I59" s="188"/>
      <c r="J59" s="128"/>
      <c r="K59" s="188"/>
      <c r="L59" s="188"/>
      <c r="M59" s="188"/>
      <c r="N59" s="188"/>
      <c r="O59" s="128"/>
      <c r="P59" s="188"/>
      <c r="Q59" s="188"/>
      <c r="R59" s="188"/>
      <c r="S59" s="128"/>
      <c r="T59" s="188"/>
      <c r="U59" s="188"/>
      <c r="V59" s="188"/>
      <c r="W59" s="188"/>
      <c r="X59" s="188"/>
      <c r="Y59" s="188"/>
      <c r="Z59" s="188"/>
      <c r="AA59" s="188"/>
      <c r="AB59" s="188"/>
      <c r="AC59" s="129"/>
    </row>
    <row r="60" spans="1:34" s="138" customFormat="1" ht="11.25" hidden="1" customHeight="1" x14ac:dyDescent="0.2">
      <c r="A60" s="161"/>
      <c r="B60" s="127"/>
      <c r="C60" s="188"/>
      <c r="D60" s="188"/>
      <c r="E60" s="188"/>
      <c r="F60" s="188"/>
      <c r="G60" s="128"/>
      <c r="H60" s="188"/>
      <c r="I60" s="188"/>
      <c r="J60" s="128"/>
      <c r="K60" s="188"/>
      <c r="L60" s="188"/>
      <c r="M60" s="188"/>
      <c r="N60" s="188"/>
      <c r="O60" s="128"/>
      <c r="P60" s="188"/>
      <c r="Q60" s="188"/>
      <c r="R60" s="188"/>
      <c r="S60" s="128"/>
      <c r="T60" s="188"/>
      <c r="U60" s="188"/>
      <c r="V60" s="188"/>
      <c r="W60" s="188"/>
      <c r="X60" s="188"/>
      <c r="Y60" s="188"/>
      <c r="Z60" s="188"/>
      <c r="AA60" s="188"/>
      <c r="AB60" s="188"/>
      <c r="AC60" s="129"/>
    </row>
    <row r="61" spans="1:34" ht="11.25" hidden="1" customHeight="1" x14ac:dyDescent="0.2">
      <c r="A61" s="161"/>
      <c r="C61" s="188"/>
      <c r="D61" s="188"/>
      <c r="E61" s="188"/>
      <c r="F61" s="188"/>
      <c r="G61" s="128"/>
      <c r="H61" s="188"/>
      <c r="I61" s="188"/>
      <c r="J61" s="128"/>
      <c r="K61" s="188"/>
      <c r="L61" s="188"/>
      <c r="M61" s="188"/>
      <c r="N61" s="188"/>
      <c r="O61" s="128"/>
      <c r="P61" s="188"/>
      <c r="Q61" s="188"/>
      <c r="R61" s="188"/>
      <c r="S61" s="128"/>
      <c r="T61" s="188"/>
      <c r="U61" s="188"/>
      <c r="V61" s="188"/>
      <c r="W61" s="188"/>
      <c r="X61" s="188"/>
      <c r="Y61" s="188"/>
      <c r="Z61" s="188"/>
      <c r="AA61" s="188"/>
      <c r="AB61" s="188"/>
      <c r="AC61" s="129"/>
    </row>
    <row r="62" spans="1:34" ht="12" hidden="1" customHeight="1" x14ac:dyDescent="0.2">
      <c r="A62" s="161"/>
      <c r="B62" s="179"/>
      <c r="C62" s="188"/>
      <c r="D62" s="188"/>
      <c r="E62" s="188"/>
      <c r="F62" s="188"/>
      <c r="G62" s="128"/>
      <c r="H62" s="188"/>
      <c r="I62" s="188"/>
      <c r="J62" s="128"/>
      <c r="K62" s="188"/>
      <c r="L62" s="188"/>
      <c r="M62" s="188"/>
      <c r="N62" s="188"/>
      <c r="O62" s="128"/>
      <c r="P62" s="188"/>
      <c r="Q62" s="188"/>
      <c r="R62" s="188"/>
      <c r="S62" s="128"/>
      <c r="T62" s="188"/>
      <c r="U62" s="188"/>
      <c r="V62" s="188"/>
      <c r="W62" s="188"/>
      <c r="X62" s="188"/>
      <c r="Y62" s="188"/>
      <c r="Z62" s="188"/>
      <c r="AA62" s="188"/>
      <c r="AB62" s="188"/>
      <c r="AC62" s="129"/>
    </row>
    <row r="63" spans="1:34" ht="12" hidden="1" customHeight="1" x14ac:dyDescent="0.2">
      <c r="A63" s="166"/>
      <c r="C63" s="190"/>
      <c r="D63" s="190"/>
      <c r="E63" s="190"/>
      <c r="F63" s="190"/>
      <c r="G63" s="132"/>
      <c r="H63" s="190"/>
      <c r="I63" s="190"/>
      <c r="J63" s="132"/>
      <c r="K63" s="190"/>
      <c r="L63" s="190"/>
      <c r="M63" s="190"/>
      <c r="N63" s="190"/>
      <c r="O63" s="132"/>
      <c r="P63" s="190"/>
      <c r="Q63" s="190"/>
      <c r="R63" s="190"/>
      <c r="S63" s="132"/>
      <c r="T63" s="190"/>
      <c r="U63" s="190"/>
      <c r="V63" s="190"/>
      <c r="W63" s="190"/>
      <c r="X63" s="190"/>
      <c r="Y63" s="190"/>
      <c r="Z63" s="190"/>
      <c r="AA63" s="190"/>
      <c r="AB63" s="190"/>
      <c r="AC63" s="133"/>
    </row>
    <row r="64" spans="1:34" hidden="1" x14ac:dyDescent="0.2"/>
    <row r="65" spans="1:31" ht="13.5" customHeight="1" x14ac:dyDescent="0.25">
      <c r="A65" s="134" t="s">
        <v>183</v>
      </c>
      <c r="F65" s="127" t="s">
        <v>170</v>
      </c>
    </row>
    <row r="66" spans="1:31" s="154" customFormat="1" ht="11.25" customHeight="1" thickBot="1" x14ac:dyDescent="0.25">
      <c r="A66" s="191" t="s">
        <v>170</v>
      </c>
      <c r="B66" s="192"/>
      <c r="C66" s="193" t="str">
        <f t="shared" ref="C66:AB66" si="26">C8</f>
        <v>Oct 01</v>
      </c>
      <c r="D66" s="193" t="str">
        <f t="shared" si="26"/>
        <v>Nov 01</v>
      </c>
      <c r="E66" s="193" t="str">
        <f t="shared" si="26"/>
        <v>Dec 01</v>
      </c>
      <c r="F66" s="193" t="str">
        <f t="shared" si="26"/>
        <v>2001 Total</v>
      </c>
      <c r="G66" s="193" t="str">
        <f t="shared" si="26"/>
        <v>Jan-Feb '02</v>
      </c>
      <c r="H66" s="193">
        <f t="shared" si="26"/>
        <v>37257</v>
      </c>
      <c r="I66" s="193">
        <f t="shared" si="26"/>
        <v>37288</v>
      </c>
      <c r="J66" s="193" t="str">
        <f t="shared" si="26"/>
        <v>Mar-Apr '02</v>
      </c>
      <c r="K66" s="193">
        <f t="shared" si="26"/>
        <v>37316</v>
      </c>
      <c r="L66" s="193">
        <f t="shared" si="26"/>
        <v>37347</v>
      </c>
      <c r="M66" s="193">
        <f t="shared" si="26"/>
        <v>37377</v>
      </c>
      <c r="N66" s="193">
        <f t="shared" si="26"/>
        <v>37408</v>
      </c>
      <c r="O66" s="193" t="str">
        <f t="shared" si="26"/>
        <v>Jul-Aug '02</v>
      </c>
      <c r="P66" s="193">
        <f t="shared" si="26"/>
        <v>37438</v>
      </c>
      <c r="Q66" s="193">
        <f t="shared" si="26"/>
        <v>37469</v>
      </c>
      <c r="R66" s="193">
        <f t="shared" si="26"/>
        <v>37500</v>
      </c>
      <c r="S66" s="193" t="str">
        <f t="shared" si="26"/>
        <v>Oct-Dec '02</v>
      </c>
      <c r="T66" s="193">
        <f t="shared" si="26"/>
        <v>37530</v>
      </c>
      <c r="U66" s="193">
        <f t="shared" si="26"/>
        <v>37561</v>
      </c>
      <c r="V66" s="193">
        <f t="shared" si="26"/>
        <v>37591</v>
      </c>
      <c r="W66" s="193" t="str">
        <f t="shared" si="26"/>
        <v>2002</v>
      </c>
      <c r="X66" s="193" t="str">
        <f t="shared" si="26"/>
        <v>2003</v>
      </c>
      <c r="Y66" s="193" t="str">
        <f t="shared" si="26"/>
        <v>2004</v>
      </c>
      <c r="Z66" s="193" t="str">
        <f t="shared" si="26"/>
        <v>2005</v>
      </c>
      <c r="AA66" s="193" t="str">
        <f t="shared" si="26"/>
        <v>2006-2009</v>
      </c>
      <c r="AB66" s="193" t="str">
        <f t="shared" si="26"/>
        <v>&gt; =2010</v>
      </c>
      <c r="AC66" s="194" t="s">
        <v>162</v>
      </c>
      <c r="AD66" s="195"/>
      <c r="AE66" s="195"/>
    </row>
    <row r="67" spans="1:31" ht="13.7" customHeight="1" x14ac:dyDescent="0.2">
      <c r="A67" s="215" t="s">
        <v>133</v>
      </c>
      <c r="B67" s="127" t="s">
        <v>169</v>
      </c>
      <c r="C67" s="196">
        <f>C9/('[17]Gas Curve Summary'!$B$10)*1000</f>
        <v>5216.5145404372734</v>
      </c>
      <c r="D67" s="196">
        <f ca="1">D9/('[17]Gas Curve Summary'!$B$11)*1000</f>
        <v>5929.2578204866086</v>
      </c>
      <c r="E67" s="196">
        <f>E9/('[17]Gas Curve Summary'!$B$12)*1000</f>
        <v>10098.983413590155</v>
      </c>
      <c r="F67" s="196">
        <f t="shared" ref="F67:F73" ca="1" si="27">AVERAGE(C67:E67)</f>
        <v>7081.5852581713452</v>
      </c>
      <c r="G67" s="196">
        <f t="shared" ref="G67:G73" si="28">AVERAGE(H67,I67)</f>
        <v>11575.946618738932</v>
      </c>
      <c r="H67" s="196">
        <f>$H9/'[17]Gas Curve Summary'!$B$13*1000</f>
        <v>11863.607793840352</v>
      </c>
      <c r="I67" s="196">
        <f>$I9/'[17]Gas Curve Summary'!$B$14*1000</f>
        <v>11288.285443637511</v>
      </c>
      <c r="J67" s="196">
        <f t="shared" ref="J67:J73" si="29">AVERAGE(K67:L67)</f>
        <v>15468.409586056643</v>
      </c>
      <c r="K67" s="196">
        <f>$K9/'[17]Gas Curve Summary'!$B$15*1000</f>
        <v>14270.152505446622</v>
      </c>
      <c r="L67" s="196">
        <f>$L9/'[17]Gas Curve Summary'!$B$16*1000</f>
        <v>16666.666666666664</v>
      </c>
      <c r="M67" s="196">
        <f>$M9/'[17]Gas Curve Summary'!$B$17*1000</f>
        <v>10630.36180529653</v>
      </c>
      <c r="N67" s="196">
        <f>$N9/'[17]Gas Curve Summary'!$B$18*1000</f>
        <v>10051.107325383304</v>
      </c>
      <c r="O67" s="196">
        <f t="shared" ref="O67:O73" si="30">AVERAGE(P67:Q67)</f>
        <v>14773.124665381318</v>
      </c>
      <c r="P67" s="196">
        <f>$P9/'[17]Gas Curve Summary'!$B$19*1000</f>
        <v>13665.594855305466</v>
      </c>
      <c r="Q67" s="196">
        <f>$Q9/'[17]Gas Curve Summary'!$B$20*1000</f>
        <v>15880.65447545717</v>
      </c>
      <c r="R67" s="196">
        <f>$R9/'[17]Gas Curve Summary'!$B$21*1000</f>
        <v>13662.979830839296</v>
      </c>
      <c r="S67" s="196">
        <f t="shared" ref="S67:S73" si="31">AVERAGE(T67:V67)</f>
        <v>12285.523912545506</v>
      </c>
      <c r="T67" s="196">
        <f>$T9/'[17]Gas Curve Summary'!$B$22*1000</f>
        <v>12994.634473507713</v>
      </c>
      <c r="U67" s="196">
        <f>$U9/'[17]Gas Curve Summary'!$B$23*1000</f>
        <v>11782.276800531032</v>
      </c>
      <c r="V67" s="196">
        <f>$V9/'[17]Gas Curve Summary'!$B$24*1000</f>
        <v>12079.66046359778</v>
      </c>
      <c r="W67" s="196">
        <f>W9/AVERAGE('[17]Gas Curve Summary'!$B$13:$B$24)*1000</f>
        <v>12790.945865414002</v>
      </c>
      <c r="X67" s="196">
        <f>X9/AVERAGE('[17]Gas Curve Summary'!$B$25:$B$36)*1000</f>
        <v>11645.389556192618</v>
      </c>
      <c r="Y67" s="196">
        <f>Y9/AVERAGE('[17]Gas Curve Summary'!$B$37:$B$48)*1000</f>
        <v>11161.044907121191</v>
      </c>
      <c r="Z67" s="196">
        <f>Z9/AVERAGE('[17]Gas Curve Summary'!$B$49:$B$60)*1000</f>
        <v>10900.177000121377</v>
      </c>
      <c r="AA67" s="196">
        <f>AA9/AVERAGE('[17]Gas Curve Summary'!$B$61:$B$108)*1000</f>
        <v>10454.173438678741</v>
      </c>
      <c r="AB67" s="196">
        <f>AB9/AVERAGE('[17]Gas Curve Summary'!$B$109:$B$120)*1000</f>
        <v>10064.232258895316</v>
      </c>
      <c r="AC67" s="197">
        <f ca="1">AC9/AVERAGE('[17]Gas Curve Summary'!$B$9:$B$120)*1000</f>
        <v>10695.273808107344</v>
      </c>
    </row>
    <row r="68" spans="1:31" ht="13.7" customHeight="1" x14ac:dyDescent="0.2">
      <c r="A68" s="216" t="s">
        <v>134</v>
      </c>
      <c r="B68" s="127" t="s">
        <v>169</v>
      </c>
      <c r="C68" s="196">
        <f>C10/('[17]Gas Curve Summary'!$B$10)*1000</f>
        <v>5213.8611759711312</v>
      </c>
      <c r="D68" s="196">
        <f ca="1">D10/('[17]Gas Curve Summary'!$B$11)*1000</f>
        <v>6082.600695154365</v>
      </c>
      <c r="E68" s="196">
        <f>E10/('[17]Gas Curve Summary'!$B$12)*1000</f>
        <v>10165.864098448368</v>
      </c>
      <c r="F68" s="198">
        <f t="shared" ca="1" si="27"/>
        <v>7154.1086565246214</v>
      </c>
      <c r="G68" s="196">
        <f t="shared" si="28"/>
        <v>11560.158806929649</v>
      </c>
      <c r="H68" s="196">
        <f>$H10/'[17]Gas Curve Summary'!$B$13*1000</f>
        <v>11863.607793840352</v>
      </c>
      <c r="I68" s="196">
        <f>$I10/'[17]Gas Curve Summary'!$B$14*1000</f>
        <v>11256.709820018945</v>
      </c>
      <c r="J68" s="196">
        <f t="shared" si="29"/>
        <v>16014.857673488339</v>
      </c>
      <c r="K68" s="196">
        <f>$K10/'[17]Gas Curve Summary'!$B$15*1000</f>
        <v>14270.152505446622</v>
      </c>
      <c r="L68" s="196">
        <f>$L10/'[17]Gas Curve Summary'!$B$16*1000</f>
        <v>17759.562841530056</v>
      </c>
      <c r="M68" s="196">
        <f>$M10/'[17]Gas Curve Summary'!$B$17*1000</f>
        <v>11562.849682954122</v>
      </c>
      <c r="N68" s="196">
        <f>$N10/'[17]Gas Curve Summary'!$B$18*1000</f>
        <v>10902.89608177172</v>
      </c>
      <c r="O68" s="196">
        <f t="shared" si="30"/>
        <v>15656.466406089623</v>
      </c>
      <c r="P68" s="196">
        <f>$P10/'[17]Gas Curve Summary'!$B$19*1000</f>
        <v>14630.225080385851</v>
      </c>
      <c r="Q68" s="196">
        <f>$Q10/'[17]Gas Curve Summary'!$B$20*1000</f>
        <v>16682.707731793394</v>
      </c>
      <c r="R68" s="196">
        <f>$R10/'[17]Gas Curve Summary'!$B$21*1000</f>
        <v>14801.561483409238</v>
      </c>
      <c r="S68" s="196">
        <f t="shared" si="31"/>
        <v>12285.523912545506</v>
      </c>
      <c r="T68" s="196">
        <f>$T10/'[17]Gas Curve Summary'!$B$22*1000</f>
        <v>12994.634473507713</v>
      </c>
      <c r="U68" s="196">
        <f>$U10/'[17]Gas Curve Summary'!$B$23*1000</f>
        <v>11782.276800531032</v>
      </c>
      <c r="V68" s="196">
        <f>$V10/'[17]Gas Curve Summary'!$B$24*1000</f>
        <v>12079.66046359778</v>
      </c>
      <c r="W68" s="198">
        <f>W10/AVERAGE('[17]Gas Curve Summary'!$B$13:$B$24)*1000</f>
        <v>13252.668480089063</v>
      </c>
      <c r="X68" s="196">
        <f>X10/AVERAGE('[17]Gas Curve Summary'!$B$25:$B$36)*1000</f>
        <v>12191.167398483145</v>
      </c>
      <c r="Y68" s="196">
        <f>Y10/AVERAGE('[17]Gas Curve Summary'!$B$37:$B$48)*1000</f>
        <v>11634.165270898804</v>
      </c>
      <c r="Z68" s="196">
        <f>Z10/AVERAGE('[17]Gas Curve Summary'!$B$49:$B$60)*1000</f>
        <v>11439.34577980758</v>
      </c>
      <c r="AA68" s="196">
        <f>AA10/AVERAGE('[17]Gas Curve Summary'!$B$61:$B$108)*1000</f>
        <v>11161.914681680651</v>
      </c>
      <c r="AB68" s="196">
        <f>AB10/AVERAGE('[17]Gas Curve Summary'!$B$109:$B$120)*1000</f>
        <v>10940.199302638877</v>
      </c>
      <c r="AC68" s="197">
        <f ca="1">AC10/AVERAGE('[17]Gas Curve Summary'!$B$9:$B$120)*1000</f>
        <v>11329.937075279739</v>
      </c>
    </row>
    <row r="69" spans="1:31" ht="13.7" customHeight="1" x14ac:dyDescent="0.2">
      <c r="A69" s="216" t="s">
        <v>135</v>
      </c>
      <c r="B69" s="127" t="s">
        <v>169</v>
      </c>
      <c r="C69" s="196">
        <f>C11/('[17]Gas Curve Summary'!$B$10)*1000</f>
        <v>5166.1006155805553</v>
      </c>
      <c r="D69" s="196">
        <f ca="1">D11/('[17]Gas Curve Summary'!$B$11)*1000</f>
        <v>6133.7149867102844</v>
      </c>
      <c r="E69" s="196">
        <f>E11/('[17]Gas Curve Summary'!$B$12)*1000</f>
        <v>10165.864098448368</v>
      </c>
      <c r="F69" s="198">
        <f t="shared" ca="1" si="27"/>
        <v>7155.2265669130693</v>
      </c>
      <c r="G69" s="196">
        <f t="shared" si="28"/>
        <v>11615.60220826932</v>
      </c>
      <c r="H69" s="196">
        <f>$H11/'[17]Gas Curve Summary'!$B$13*1000</f>
        <v>11785.040854808298</v>
      </c>
      <c r="I69" s="196">
        <f>$I11/'[17]Gas Curve Summary'!$B$14*1000</f>
        <v>11446.163561730342</v>
      </c>
      <c r="J69" s="196">
        <f t="shared" si="29"/>
        <v>16573.359762848671</v>
      </c>
      <c r="K69" s="196">
        <f>$K11/'[17]Gas Curve Summary'!$B$15*1000</f>
        <v>15250.544662309369</v>
      </c>
      <c r="L69" s="196">
        <f>$L11/'[17]Gas Curve Summary'!$B$16*1000</f>
        <v>17896.174863387976</v>
      </c>
      <c r="M69" s="196">
        <f>$M11/'[17]Gas Curve Summary'!$B$17*1000</f>
        <v>12122.342409548675</v>
      </c>
      <c r="N69" s="196">
        <f>$N11/'[17]Gas Curve Summary'!$B$18*1000</f>
        <v>13287.904599659285</v>
      </c>
      <c r="O69" s="196">
        <f t="shared" si="30"/>
        <v>16419.319631891081</v>
      </c>
      <c r="P69" s="196">
        <f>$P11/'[17]Gas Curve Summary'!$B$19*1000</f>
        <v>15434.083601286175</v>
      </c>
      <c r="Q69" s="196">
        <f>$Q11/'[17]Gas Curve Summary'!$B$20*1000</f>
        <v>17404.55566249599</v>
      </c>
      <c r="R69" s="196">
        <f>$R11/'[17]Gas Curve Summary'!$B$21*1000</f>
        <v>15289.525048796355</v>
      </c>
      <c r="S69" s="196">
        <f t="shared" si="31"/>
        <v>13082.145579927339</v>
      </c>
      <c r="T69" s="196">
        <f>$T11/'[17]Gas Curve Summary'!$B$22*1000</f>
        <v>13246.143527833668</v>
      </c>
      <c r="U69" s="196">
        <f>$U11/'[17]Gas Curve Summary'!$B$23*1000</f>
        <v>12777.962163956188</v>
      </c>
      <c r="V69" s="196">
        <f>$V11/'[17]Gas Curve Summary'!$B$24*1000</f>
        <v>13222.331047992164</v>
      </c>
      <c r="W69" s="198">
        <f>W11/AVERAGE('[17]Gas Curve Summary'!$B$13:$B$24)*1000</f>
        <v>13959.595856107833</v>
      </c>
      <c r="X69" s="196">
        <f>X11/AVERAGE('[17]Gas Curve Summary'!$B$25:$B$36)*1000</f>
        <v>12955.546685052801</v>
      </c>
      <c r="Y69" s="196">
        <f>Y11/AVERAGE('[17]Gas Curve Summary'!$B$37:$B$48)*1000</f>
        <v>12316.970479021278</v>
      </c>
      <c r="Z69" s="196">
        <f>Z11/AVERAGE('[17]Gas Curve Summary'!$B$49:$B$60)*1000</f>
        <v>12121.267091449175</v>
      </c>
      <c r="AA69" s="196">
        <f>AA11/AVERAGE('[17]Gas Curve Summary'!$B$61:$B$108)*1000</f>
        <v>11503.155565550478</v>
      </c>
      <c r="AB69" s="196">
        <f>AB11/AVERAGE('[17]Gas Curve Summary'!$B$109:$B$120)*1000</f>
        <v>10964.381587289005</v>
      </c>
      <c r="AC69" s="197">
        <f ca="1">AC11/AVERAGE('[17]Gas Curve Summary'!$B$9:$B$120)*1000</f>
        <v>11772.895064409548</v>
      </c>
    </row>
    <row r="70" spans="1:31" ht="13.7" customHeight="1" x14ac:dyDescent="0.2">
      <c r="A70" s="216" t="s">
        <v>136</v>
      </c>
      <c r="B70" s="127" t="s">
        <v>169</v>
      </c>
      <c r="C70" s="196">
        <f>C12/('[17]Gas Curve Summary'!$B$10)*1000</f>
        <v>5013.5454255996601</v>
      </c>
      <c r="D70" s="196">
        <f ca="1">D12/('[17]Gas Curve Summary'!$B$11)*1000</f>
        <v>5315.8863218155793</v>
      </c>
      <c r="E70" s="196">
        <f>E12/('[17]Gas Curve Summary'!$B$12)*1000</f>
        <v>9296.4151952916</v>
      </c>
      <c r="F70" s="198">
        <f t="shared" ca="1" si="27"/>
        <v>6541.9489809022807</v>
      </c>
      <c r="G70" s="196">
        <f t="shared" si="28"/>
        <v>10907.011276923378</v>
      </c>
      <c r="H70" s="196">
        <f>$H12/'[17]Gas Curve Summary'!$B$13*1000</f>
        <v>10999.371464487744</v>
      </c>
      <c r="I70" s="196">
        <f>$I12/'[17]Gas Curve Summary'!$B$14*1000</f>
        <v>10814.651089359015</v>
      </c>
      <c r="J70" s="196">
        <f t="shared" si="29"/>
        <v>16109.950355369834</v>
      </c>
      <c r="K70" s="196">
        <f>$K12/'[17]Gas Curve Summary'!$B$15*1000</f>
        <v>14596.949891067539</v>
      </c>
      <c r="L70" s="196">
        <f>$L12/'[17]Gas Curve Summary'!$B$16*1000</f>
        <v>17622.950819672129</v>
      </c>
      <c r="M70" s="196">
        <f>$M12/'[17]Gas Curve Summary'!$B$17*1000</f>
        <v>12122.342409548675</v>
      </c>
      <c r="N70" s="196">
        <f>$N12/'[17]Gas Curve Summary'!$B$18*1000</f>
        <v>13287.904599659285</v>
      </c>
      <c r="O70" s="196">
        <f t="shared" si="30"/>
        <v>16419.319631891081</v>
      </c>
      <c r="P70" s="196">
        <f>$P12/'[17]Gas Curve Summary'!$B$19*1000</f>
        <v>15434.083601286175</v>
      </c>
      <c r="Q70" s="196">
        <f>$Q12/'[17]Gas Curve Summary'!$B$20*1000</f>
        <v>17404.55566249599</v>
      </c>
      <c r="R70" s="196">
        <f>$R12/'[17]Gas Curve Summary'!$B$21*1000</f>
        <v>15045.543266102797</v>
      </c>
      <c r="S70" s="196">
        <f t="shared" si="31"/>
        <v>12750.906301015131</v>
      </c>
      <c r="T70" s="196">
        <f>$T12/'[17]Gas Curve Summary'!$B$22*1000</f>
        <v>12910.798122065726</v>
      </c>
      <c r="U70" s="196">
        <f>$U12/'[17]Gas Curve Summary'!$B$23*1000</f>
        <v>12446.067042814469</v>
      </c>
      <c r="V70" s="196">
        <f>$V12/'[17]Gas Curve Summary'!$B$24*1000</f>
        <v>12895.853738165197</v>
      </c>
      <c r="W70" s="198">
        <f>W12/AVERAGE('[17]Gas Curve Summary'!$B$13:$B$24)*1000</f>
        <v>13663.847494932832</v>
      </c>
      <c r="X70" s="196">
        <f>X12/AVERAGE('[17]Gas Curve Summary'!$B$25:$B$36)*1000</f>
        <v>9650.1070508400771</v>
      </c>
      <c r="Y70" s="196">
        <f>Y12/AVERAGE('[17]Gas Curve Summary'!$B$37:$B$48)*1000</f>
        <v>8271.7515082499449</v>
      </c>
      <c r="Z70" s="196">
        <f>Z12/AVERAGE('[17]Gas Curve Summary'!$B$49:$B$60)*1000</f>
        <v>7558.8522068994034</v>
      </c>
      <c r="AA70" s="196">
        <f>AA12/AVERAGE('[17]Gas Curve Summary'!$B$61:$B$108)*1000</f>
        <v>9603.5343829251269</v>
      </c>
      <c r="AB70" s="196">
        <f>AB12/AVERAGE('[17]Gas Curve Summary'!$B$109:$B$120)*1000</f>
        <v>10024.318487994291</v>
      </c>
      <c r="AC70" s="197">
        <f ca="1">AC12/AVERAGE('[17]Gas Curve Summary'!$B$9:$B$120)*1000</f>
        <v>9548.4958156529756</v>
      </c>
    </row>
    <row r="71" spans="1:31" ht="13.7" customHeight="1" x14ac:dyDescent="0.2">
      <c r="A71" s="216" t="s">
        <v>137</v>
      </c>
      <c r="B71" s="127" t="s">
        <v>169</v>
      </c>
      <c r="C71" s="196">
        <f>C13/('[17]Gas Curve Summary'!$B$10)*1000</f>
        <v>5169.2846529399276</v>
      </c>
      <c r="D71" s="196">
        <f ca="1">D13/('[17]Gas Curve Summary'!$B$11)*1000</f>
        <v>5929.2578204866086</v>
      </c>
      <c r="E71" s="196">
        <f>E13/('[17]Gas Curve Summary'!$B$12)*1000</f>
        <v>9296.4151952916</v>
      </c>
      <c r="F71" s="198">
        <f t="shared" ca="1" si="27"/>
        <v>6798.3192229060451</v>
      </c>
      <c r="G71" s="196">
        <f t="shared" si="28"/>
        <v>10907.011276923378</v>
      </c>
      <c r="H71" s="196">
        <f>$H13/'[17]Gas Curve Summary'!$B$13*1000</f>
        <v>10999.371464487744</v>
      </c>
      <c r="I71" s="196">
        <f>$I13/'[17]Gas Curve Summary'!$B$14*1000</f>
        <v>10814.651089359015</v>
      </c>
      <c r="J71" s="196">
        <f t="shared" si="29"/>
        <v>16109.950355369834</v>
      </c>
      <c r="K71" s="196">
        <f>$K13/'[17]Gas Curve Summary'!$B$15*1000</f>
        <v>14596.949891067539</v>
      </c>
      <c r="L71" s="196">
        <f>$L13/'[17]Gas Curve Summary'!$B$16*1000</f>
        <v>17622.950819672129</v>
      </c>
      <c r="M71" s="196">
        <f>$M13/'[17]Gas Curve Summary'!$B$17*1000</f>
        <v>12588.58634837747</v>
      </c>
      <c r="N71" s="196">
        <f>$N13/'[17]Gas Curve Summary'!$B$18*1000</f>
        <v>13543.441226575809</v>
      </c>
      <c r="O71" s="196">
        <f t="shared" si="30"/>
        <v>16660.296661704764</v>
      </c>
      <c r="P71" s="196">
        <f>$P13/'[17]Gas Curve Summary'!$B$19*1000</f>
        <v>15755.627009646301</v>
      </c>
      <c r="Q71" s="196">
        <f>$Q13/'[17]Gas Curve Summary'!$B$20*1000</f>
        <v>17564.966313763231</v>
      </c>
      <c r="R71" s="196">
        <f>$R13/'[17]Gas Curve Summary'!$B$21*1000</f>
        <v>15045.543266102797</v>
      </c>
      <c r="S71" s="196">
        <f t="shared" si="31"/>
        <v>12750.906301015131</v>
      </c>
      <c r="T71" s="196">
        <f>$T13/'[17]Gas Curve Summary'!$B$22*1000</f>
        <v>12910.798122065726</v>
      </c>
      <c r="U71" s="196">
        <f>$U13/'[17]Gas Curve Summary'!$B$23*1000</f>
        <v>12446.067042814469</v>
      </c>
      <c r="V71" s="196">
        <f>$V13/'[17]Gas Curve Summary'!$B$24*1000</f>
        <v>12895.853738165197</v>
      </c>
      <c r="W71" s="198">
        <f>W13/AVERAGE('[17]Gas Curve Summary'!$B$13:$B$24)*1000</f>
        <v>13766.983759453444</v>
      </c>
      <c r="X71" s="196">
        <f>X13/AVERAGE('[17]Gas Curve Summary'!$B$25:$B$36)*1000</f>
        <v>12961.35283231121</v>
      </c>
      <c r="Y71" s="196">
        <f>Y13/AVERAGE('[17]Gas Curve Summary'!$B$37:$B$48)*1000</f>
        <v>12193.449908281833</v>
      </c>
      <c r="Z71" s="196">
        <f>Z13/AVERAGE('[17]Gas Curve Summary'!$B$49:$B$60)*1000</f>
        <v>12085.915085292183</v>
      </c>
      <c r="AA71" s="196">
        <f>AA13/AVERAGE('[17]Gas Curve Summary'!$B$61:$B$108)*1000</f>
        <v>11470.978826469745</v>
      </c>
      <c r="AB71" s="196">
        <f>AB13/AVERAGE('[17]Gas Curve Summary'!$B$109:$B$120)*1000</f>
        <v>10907.798384380694</v>
      </c>
      <c r="AC71" s="197">
        <f ca="1">AC13/AVERAGE('[17]Gas Curve Summary'!$B$9:$B$120)*1000</f>
        <v>11719.358893584613</v>
      </c>
    </row>
    <row r="72" spans="1:31" ht="13.7" customHeight="1" x14ac:dyDescent="0.2">
      <c r="A72" s="216" t="s">
        <v>138</v>
      </c>
      <c r="B72" s="127" t="s">
        <v>169</v>
      </c>
      <c r="C72" s="196">
        <f>C14/('[17]Gas Curve Summary'!$B$10)*1000</f>
        <v>5180.6941201443424</v>
      </c>
      <c r="D72" s="196">
        <f ca="1">D14/('[17]Gas Curve Summary'!$B$11)*1000</f>
        <v>5724.8006542629319</v>
      </c>
      <c r="E72" s="196">
        <f>E14/('[17]Gas Curve Summary'!$B$12)*1000</f>
        <v>8828.2504012841091</v>
      </c>
      <c r="F72" s="198">
        <f t="shared" ca="1" si="27"/>
        <v>6577.9150585637944</v>
      </c>
      <c r="G72" s="196">
        <f t="shared" si="28"/>
        <v>10395.209813171936</v>
      </c>
      <c r="H72" s="196">
        <f>$H14/'[17]Gas Curve Summary'!$B$13*1000</f>
        <v>10449.402891263357</v>
      </c>
      <c r="I72" s="196">
        <f>$I14/'[17]Gas Curve Summary'!$B$14*1000</f>
        <v>10341.016735080517</v>
      </c>
      <c r="J72" s="196">
        <f t="shared" si="29"/>
        <v>15305.010893246186</v>
      </c>
      <c r="K72" s="196">
        <f>$K14/'[17]Gas Curve Summary'!$B$15*1000</f>
        <v>13943.355119825708</v>
      </c>
      <c r="L72" s="196">
        <f>$L14/'[17]Gas Curve Summary'!$B$16*1000</f>
        <v>16666.666666666664</v>
      </c>
      <c r="M72" s="196">
        <f>$M14/'[17]Gas Curve Summary'!$B$17*1000</f>
        <v>13241.327862737784</v>
      </c>
      <c r="N72" s="196">
        <f>$N14/'[17]Gas Curve Summary'!$B$18*1000</f>
        <v>14821.124361158432</v>
      </c>
      <c r="O72" s="196">
        <f t="shared" si="30"/>
        <v>18145.178344665233</v>
      </c>
      <c r="P72" s="196">
        <f>$P14/'[17]Gas Curve Summary'!$B$19*1000</f>
        <v>16720.257234726687</v>
      </c>
      <c r="Q72" s="196">
        <f>$Q14/'[17]Gas Curve Summary'!$B$20*1000</f>
        <v>19570.099454603784</v>
      </c>
      <c r="R72" s="196">
        <f>$R14/'[17]Gas Curve Summary'!$B$21*1000</f>
        <v>16265.452179570591</v>
      </c>
      <c r="S72" s="196">
        <f t="shared" si="31"/>
        <v>11925.764135714933</v>
      </c>
      <c r="T72" s="196">
        <f>$T14/'[17]Gas Curve Summary'!$B$22*1000</f>
        <v>12407.780013413814</v>
      </c>
      <c r="U72" s="196">
        <f>$U14/'[17]Gas Curve Summary'!$B$23*1000</f>
        <v>11616.329239960171</v>
      </c>
      <c r="V72" s="196">
        <f>$V14/'[17]Gas Curve Summary'!$B$24*1000</f>
        <v>11753.183153770813</v>
      </c>
      <c r="W72" s="198">
        <f>W14/AVERAGE('[17]Gas Curve Summary'!$B$13:$B$24)*1000</f>
        <v>13897.440888747729</v>
      </c>
      <c r="X72" s="196">
        <f>X14/AVERAGE('[17]Gas Curve Summary'!$B$25:$B$36)*1000</f>
        <v>12278.840222085133</v>
      </c>
      <c r="Y72" s="196">
        <f>Y14/AVERAGE('[17]Gas Curve Summary'!$B$37:$B$48)*1000</f>
        <v>11490.845768888979</v>
      </c>
      <c r="Z72" s="196">
        <f>Z14/AVERAGE('[17]Gas Curve Summary'!$B$49:$B$60)*1000</f>
        <v>11467.174947346799</v>
      </c>
      <c r="AA72" s="196">
        <f>AA14/AVERAGE('[17]Gas Curve Summary'!$B$61:$B$108)*1000</f>
        <v>10887.691020576742</v>
      </c>
      <c r="AB72" s="196">
        <f>AB14/AVERAGE('[17]Gas Curve Summary'!$B$109:$B$120)*1000</f>
        <v>10364.059156827007</v>
      </c>
      <c r="AC72" s="197">
        <f ca="1">AC14/AVERAGE('[17]Gas Curve Summary'!$B$9:$B$120)*1000</f>
        <v>11191.741672644894</v>
      </c>
    </row>
    <row r="73" spans="1:31" ht="13.7" customHeight="1" thickBot="1" x14ac:dyDescent="0.25">
      <c r="A73" s="217" t="s">
        <v>139</v>
      </c>
      <c r="B73" s="167" t="s">
        <v>169</v>
      </c>
      <c r="C73" s="199">
        <f>C15/('[17]Gas Curve Summary'!$B$10)*1000</f>
        <v>5366.4296327743577</v>
      </c>
      <c r="D73" s="199">
        <f ca="1">D15/('[17]Gas Curve Summary'!$B$11)*1000</f>
        <v>5929.2578204866086</v>
      </c>
      <c r="E73" s="199">
        <f>E15/('[17]Gas Curve Summary'!$B$12)*1000</f>
        <v>9363.2958801498135</v>
      </c>
      <c r="F73" s="200">
        <f t="shared" ca="1" si="27"/>
        <v>6886.3277778035927</v>
      </c>
      <c r="G73" s="199">
        <f t="shared" si="28"/>
        <v>10828.258277884142</v>
      </c>
      <c r="H73" s="199">
        <f>$H15/'[17]Gas Curve Summary'!$B$13*1000</f>
        <v>10920.804525455689</v>
      </c>
      <c r="I73" s="199">
        <f>$I15/'[17]Gas Curve Summary'!$B$14*1000</f>
        <v>10735.712030312598</v>
      </c>
      <c r="J73" s="199">
        <f t="shared" si="29"/>
        <v>16123.790135361978</v>
      </c>
      <c r="K73" s="199">
        <f>$K15/'[17]Gas Curve Summary'!$B$15*1000</f>
        <v>14488.0174291939</v>
      </c>
      <c r="L73" s="199">
        <f>$L15/'[17]Gas Curve Summary'!$B$16*1000</f>
        <v>17759.562841530056</v>
      </c>
      <c r="M73" s="199">
        <f>$M15/'[17]Gas Curve Summary'!$B$17*1000</f>
        <v>14360.313315926893</v>
      </c>
      <c r="N73" s="199">
        <f>$N15/'[17]Gas Curve Summary'!$B$18*1000</f>
        <v>16524.701873935264</v>
      </c>
      <c r="O73" s="199">
        <f t="shared" si="30"/>
        <v>20874.686786598126</v>
      </c>
      <c r="P73" s="199">
        <f>$P15/'[17]Gas Curve Summary'!$B$19*1000</f>
        <v>18971.061093247587</v>
      </c>
      <c r="Q73" s="199">
        <f>$Q15/'[17]Gas Curve Summary'!$B$20*1000</f>
        <v>22778.312479948669</v>
      </c>
      <c r="R73" s="199">
        <f>$R15/'[17]Gas Curve Summary'!$B$21*1000</f>
        <v>18542.615484710474</v>
      </c>
      <c r="S73" s="199">
        <f t="shared" si="31"/>
        <v>12644.133594500674</v>
      </c>
      <c r="T73" s="199">
        <f>$T15/'[17]Gas Curve Summary'!$B$22*1000</f>
        <v>13246.143527833668</v>
      </c>
      <c r="U73" s="199">
        <f>$U15/'[17]Gas Curve Summary'!$B$23*1000</f>
        <v>12280.11948224361</v>
      </c>
      <c r="V73" s="199">
        <f>$V15/'[17]Gas Curve Summary'!$B$24*1000</f>
        <v>12406.137773424745</v>
      </c>
      <c r="W73" s="200">
        <f>W15/AVERAGE('[17]Gas Curve Summary'!$B$13:$B$24)*1000</f>
        <v>15192.108368210122</v>
      </c>
      <c r="X73" s="199">
        <f>X15/AVERAGE('[17]Gas Curve Summary'!$B$25:$B$36)*1000</f>
        <v>13266.465870740647</v>
      </c>
      <c r="Y73" s="199">
        <f>Y15/AVERAGE('[17]Gas Curve Summary'!$B$37:$B$48)*1000</f>
        <v>12383.982967854481</v>
      </c>
      <c r="Z73" s="199">
        <f>Z15/AVERAGE('[17]Gas Curve Summary'!$B$49:$B$60)*1000</f>
        <v>12364.900355734229</v>
      </c>
      <c r="AA73" s="199">
        <f>AA15/AVERAGE('[17]Gas Curve Summary'!$B$61:$B$108)*1000</f>
        <v>11691.102806463012</v>
      </c>
      <c r="AB73" s="199">
        <f>AB15/AVERAGE('[17]Gas Curve Summary'!$B$109:$B$120)*1000</f>
        <v>11073.97265532134</v>
      </c>
      <c r="AC73" s="201">
        <f ca="1">AC15/AVERAGE('[17]Gas Curve Summary'!$B$9:$B$120)*1000</f>
        <v>12049.858363113626</v>
      </c>
    </row>
    <row r="74" spans="1:31" ht="13.5" customHeight="1" x14ac:dyDescent="0.2">
      <c r="A74" s="170"/>
      <c r="B74" s="171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3"/>
      <c r="AC74" s="202"/>
    </row>
    <row r="75" spans="1:31" ht="13.7" hidden="1" customHeight="1" x14ac:dyDescent="0.2">
      <c r="A75" s="182"/>
      <c r="B75" s="138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204"/>
      <c r="AC75" s="196"/>
    </row>
    <row r="76" spans="1:31" ht="13.7" hidden="1" customHeight="1" x14ac:dyDescent="0.2">
      <c r="A76" s="182"/>
      <c r="B76" s="138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204"/>
      <c r="AC76" s="196"/>
    </row>
    <row r="77" spans="1:31" ht="13.7" hidden="1" customHeight="1" x14ac:dyDescent="0.2">
      <c r="A77" s="182"/>
      <c r="B77" s="138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204"/>
      <c r="AC77" s="196"/>
    </row>
    <row r="78" spans="1:31" ht="13.7" hidden="1" customHeight="1" x14ac:dyDescent="0.2">
      <c r="A78" s="182"/>
      <c r="B78" s="138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204"/>
      <c r="AC78" s="196"/>
    </row>
    <row r="79" spans="1:31" ht="13.7" hidden="1" customHeight="1" x14ac:dyDescent="0.2">
      <c r="A79" s="182"/>
      <c r="B79" s="138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204"/>
      <c r="AC79" s="196"/>
    </row>
    <row r="80" spans="1:31" ht="13.7" hidden="1" customHeight="1" x14ac:dyDescent="0.2">
      <c r="A80" s="182"/>
      <c r="B80" s="138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204"/>
      <c r="AC80" s="196"/>
    </row>
    <row r="81" spans="1:29" ht="13.7" hidden="1" customHeight="1" x14ac:dyDescent="0.2">
      <c r="A81" s="182"/>
      <c r="B81" s="138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204"/>
      <c r="AC81" s="196"/>
    </row>
    <row r="82" spans="1:29" ht="13.7" hidden="1" customHeight="1" x14ac:dyDescent="0.2">
      <c r="A82" s="182"/>
      <c r="B82" s="138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204"/>
      <c r="AC82" s="196"/>
    </row>
    <row r="83" spans="1:29" ht="13.7" hidden="1" customHeight="1" x14ac:dyDescent="0.2">
      <c r="A83" s="182"/>
      <c r="B83" s="182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204"/>
      <c r="AC83" s="196"/>
    </row>
    <row r="84" spans="1:29" ht="13.5" hidden="1" customHeight="1" x14ac:dyDescent="0.2">
      <c r="A84" s="182"/>
      <c r="B84" s="182"/>
      <c r="C84" s="196"/>
      <c r="D84" s="196"/>
      <c r="E84" s="196"/>
      <c r="F84" s="196"/>
      <c r="G84" s="205"/>
      <c r="H84" s="196"/>
      <c r="I84" s="196"/>
      <c r="J84" s="205"/>
      <c r="K84" s="196"/>
      <c r="L84" s="196"/>
      <c r="M84" s="196"/>
      <c r="N84" s="196"/>
      <c r="O84" s="205"/>
      <c r="P84" s="196"/>
      <c r="Q84" s="196"/>
      <c r="R84" s="196"/>
      <c r="S84" s="205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</row>
    <row r="85" spans="1:29" ht="12" customHeight="1" x14ac:dyDescent="0.2"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</row>
    <row r="86" spans="1:29" ht="17.25" customHeight="1" thickBot="1" x14ac:dyDescent="0.3">
      <c r="A86" s="172" t="s">
        <v>88</v>
      </c>
      <c r="B86" s="179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</row>
    <row r="87" spans="1:29" x14ac:dyDescent="0.2">
      <c r="A87" s="215" t="s">
        <v>133</v>
      </c>
      <c r="B87" s="138"/>
      <c r="C87" s="196">
        <f t="shared" ref="C87:AC93" si="32">C67-C107</f>
        <v>66.334111653575746</v>
      </c>
      <c r="D87" s="196">
        <f t="shared" ca="1" si="32"/>
        <v>0</v>
      </c>
      <c r="E87" s="196">
        <f t="shared" si="32"/>
        <v>66.88068485821168</v>
      </c>
      <c r="F87" s="198">
        <f t="shared" ca="1" si="32"/>
        <v>44.404932170595202</v>
      </c>
      <c r="G87" s="196">
        <f t="shared" si="32"/>
        <v>78.752999039234055</v>
      </c>
      <c r="H87" s="196">
        <f t="shared" si="32"/>
        <v>78.566939032054506</v>
      </c>
      <c r="I87" s="196">
        <f t="shared" si="32"/>
        <v>78.939059046415423</v>
      </c>
      <c r="J87" s="196">
        <f t="shared" si="32"/>
        <v>191.07825279474309</v>
      </c>
      <c r="K87" s="196">
        <f t="shared" si="32"/>
        <v>108.93246187363729</v>
      </c>
      <c r="L87" s="196">
        <f t="shared" si="32"/>
        <v>273.22404371584707</v>
      </c>
      <c r="M87" s="196">
        <f t="shared" si="32"/>
        <v>477.17334786867104</v>
      </c>
      <c r="N87" s="196">
        <f t="shared" si="32"/>
        <v>494.90389162885185</v>
      </c>
      <c r="O87" s="196">
        <f t="shared" si="32"/>
        <v>803.21370437425685</v>
      </c>
      <c r="P87" s="196">
        <f t="shared" si="32"/>
        <v>770.2924297604859</v>
      </c>
      <c r="Q87" s="196">
        <f t="shared" si="32"/>
        <v>836.1349789880278</v>
      </c>
      <c r="R87" s="196">
        <f t="shared" si="32"/>
        <v>722.53704942364493</v>
      </c>
      <c r="S87" s="196">
        <f t="shared" si="32"/>
        <v>547.05776496768158</v>
      </c>
      <c r="T87" s="196">
        <f t="shared" si="32"/>
        <v>756.3091917041711</v>
      </c>
      <c r="U87" s="196">
        <f t="shared" si="32"/>
        <v>440.42376538726057</v>
      </c>
      <c r="V87" s="196">
        <f t="shared" si="32"/>
        <v>444.44033781161852</v>
      </c>
      <c r="W87" s="198">
        <f t="shared" si="32"/>
        <v>480.81676645580956</v>
      </c>
      <c r="X87" s="196">
        <f t="shared" si="32"/>
        <v>334.49746051613511</v>
      </c>
      <c r="Y87" s="196">
        <f t="shared" si="32"/>
        <v>203.38923627012809</v>
      </c>
      <c r="Z87" s="202">
        <f t="shared" si="32"/>
        <v>164.93221893185364</v>
      </c>
      <c r="AA87" s="202">
        <f t="shared" si="32"/>
        <v>100.32516491331444</v>
      </c>
      <c r="AB87" s="196">
        <f t="shared" si="32"/>
        <v>45.881307990823188</v>
      </c>
      <c r="AC87" s="207">
        <f t="shared" ca="1" si="32"/>
        <v>155.70573942394913</v>
      </c>
    </row>
    <row r="88" spans="1:29" x14ac:dyDescent="0.2">
      <c r="A88" s="216" t="s">
        <v>134</v>
      </c>
      <c r="B88" s="162"/>
      <c r="C88" s="196">
        <f t="shared" si="32"/>
        <v>0</v>
      </c>
      <c r="D88" s="196">
        <f t="shared" ca="1" si="32"/>
        <v>0</v>
      </c>
      <c r="E88" s="196">
        <f t="shared" si="32"/>
        <v>66.880684858213499</v>
      </c>
      <c r="F88" s="198">
        <f t="shared" ca="1" si="32"/>
        <v>22.2935616194045</v>
      </c>
      <c r="G88" s="196">
        <f t="shared" si="32"/>
        <v>78.752999039235874</v>
      </c>
      <c r="H88" s="196">
        <f t="shared" si="32"/>
        <v>78.566939032054506</v>
      </c>
      <c r="I88" s="196">
        <f t="shared" si="32"/>
        <v>78.939059046417242</v>
      </c>
      <c r="J88" s="196">
        <f t="shared" si="32"/>
        <v>191.07825279474491</v>
      </c>
      <c r="K88" s="196">
        <f t="shared" si="32"/>
        <v>108.93246187363729</v>
      </c>
      <c r="L88" s="196">
        <f t="shared" si="32"/>
        <v>273.22404371585071</v>
      </c>
      <c r="M88" s="196">
        <f t="shared" si="32"/>
        <v>519.03065908522331</v>
      </c>
      <c r="N88" s="196">
        <f t="shared" si="32"/>
        <v>536.84489939400737</v>
      </c>
      <c r="O88" s="196">
        <f t="shared" si="32"/>
        <v>842.22016721949876</v>
      </c>
      <c r="P88" s="196">
        <f t="shared" si="32"/>
        <v>813.82962444480108</v>
      </c>
      <c r="Q88" s="196">
        <f t="shared" si="32"/>
        <v>870.61070999419462</v>
      </c>
      <c r="R88" s="196">
        <f t="shared" si="32"/>
        <v>769.75605777780765</v>
      </c>
      <c r="S88" s="196">
        <f t="shared" si="32"/>
        <v>547.05776496768158</v>
      </c>
      <c r="T88" s="196">
        <f t="shared" si="32"/>
        <v>756.3091917041711</v>
      </c>
      <c r="U88" s="196">
        <f t="shared" si="32"/>
        <v>440.42376538726057</v>
      </c>
      <c r="V88" s="196">
        <f t="shared" si="32"/>
        <v>444.44033781161852</v>
      </c>
      <c r="W88" s="198">
        <f t="shared" si="32"/>
        <v>494.53683626434395</v>
      </c>
      <c r="X88" s="196">
        <f t="shared" si="32"/>
        <v>349.36682803893564</v>
      </c>
      <c r="Y88" s="196">
        <f t="shared" si="32"/>
        <v>210.87068442253621</v>
      </c>
      <c r="Z88" s="196">
        <f t="shared" si="32"/>
        <v>172.30924320058875</v>
      </c>
      <c r="AA88" s="196">
        <f t="shared" si="32"/>
        <v>105.8421040104422</v>
      </c>
      <c r="AB88" s="196">
        <f t="shared" si="32"/>
        <v>49.019484920258037</v>
      </c>
      <c r="AC88" s="197">
        <f t="shared" ca="1" si="32"/>
        <v>163.39044830843523</v>
      </c>
    </row>
    <row r="89" spans="1:29" x14ac:dyDescent="0.2">
      <c r="A89" s="216" t="s">
        <v>135</v>
      </c>
      <c r="B89" s="138"/>
      <c r="C89" s="196">
        <f t="shared" si="32"/>
        <v>33.167055826787873</v>
      </c>
      <c r="D89" s="196">
        <f t="shared" ca="1" si="32"/>
        <v>51.114291555919408</v>
      </c>
      <c r="E89" s="196">
        <f t="shared" si="32"/>
        <v>173.88978063135437</v>
      </c>
      <c r="F89" s="198">
        <f t="shared" ca="1" si="32"/>
        <v>86.057042671353884</v>
      </c>
      <c r="G89" s="196">
        <f t="shared" si="32"/>
        <v>-39.283469516027253</v>
      </c>
      <c r="H89" s="196">
        <f t="shared" si="32"/>
        <v>-78.566939032054506</v>
      </c>
      <c r="I89" s="196">
        <f t="shared" si="32"/>
        <v>0</v>
      </c>
      <c r="J89" s="196">
        <f t="shared" si="32"/>
        <v>191.07825279474127</v>
      </c>
      <c r="K89" s="196">
        <f t="shared" si="32"/>
        <v>108.93246187363729</v>
      </c>
      <c r="L89" s="196">
        <f t="shared" si="32"/>
        <v>273.22404371584707</v>
      </c>
      <c r="M89" s="196">
        <f t="shared" si="32"/>
        <v>722.27115910336033</v>
      </c>
      <c r="N89" s="196">
        <f t="shared" si="32"/>
        <v>816.24927086109892</v>
      </c>
      <c r="O89" s="196">
        <f t="shared" si="32"/>
        <v>875.87474395739991</v>
      </c>
      <c r="P89" s="196">
        <f t="shared" si="32"/>
        <v>1003.6261250810785</v>
      </c>
      <c r="Q89" s="196">
        <f t="shared" si="32"/>
        <v>748.12336283372497</v>
      </c>
      <c r="R89" s="196">
        <f t="shared" si="32"/>
        <v>1023.8561994044012</v>
      </c>
      <c r="S89" s="196">
        <f t="shared" si="32"/>
        <v>496.28370837239891</v>
      </c>
      <c r="T89" s="196">
        <f t="shared" si="32"/>
        <v>524.72645859051227</v>
      </c>
      <c r="U89" s="196">
        <f t="shared" si="32"/>
        <v>477.64267513829691</v>
      </c>
      <c r="V89" s="196">
        <f t="shared" si="32"/>
        <v>486.48199138839118</v>
      </c>
      <c r="W89" s="198">
        <f t="shared" si="32"/>
        <v>519.18814728298094</v>
      </c>
      <c r="X89" s="196">
        <f t="shared" si="32"/>
        <v>333.19769745008125</v>
      </c>
      <c r="Y89" s="196">
        <f t="shared" si="32"/>
        <v>188.74031626233591</v>
      </c>
      <c r="Z89" s="196">
        <f t="shared" si="32"/>
        <v>148.7955191160072</v>
      </c>
      <c r="AA89" s="196">
        <f t="shared" si="32"/>
        <v>74.814707058276326</v>
      </c>
      <c r="AB89" s="196">
        <f t="shared" si="32"/>
        <v>23.536635081090935</v>
      </c>
      <c r="AC89" s="197">
        <f t="shared" ca="1" si="32"/>
        <v>142.23947498990128</v>
      </c>
    </row>
    <row r="90" spans="1:29" x14ac:dyDescent="0.2">
      <c r="A90" s="216" t="s">
        <v>136</v>
      </c>
      <c r="B90" s="138"/>
      <c r="C90" s="196">
        <f t="shared" si="32"/>
        <v>0</v>
      </c>
      <c r="D90" s="196">
        <f t="shared" ca="1" si="32"/>
        <v>646.28918666680329</v>
      </c>
      <c r="E90" s="196">
        <f t="shared" si="32"/>
        <v>-40.128410914927372</v>
      </c>
      <c r="F90" s="198">
        <f t="shared" ca="1" si="32"/>
        <v>202.05359191729349</v>
      </c>
      <c r="G90" s="196">
        <f t="shared" si="32"/>
        <v>-78.752999039235874</v>
      </c>
      <c r="H90" s="196">
        <f t="shared" si="32"/>
        <v>-78.566939032054506</v>
      </c>
      <c r="I90" s="196">
        <f t="shared" si="32"/>
        <v>-78.939059046415423</v>
      </c>
      <c r="J90" s="196">
        <f t="shared" si="32"/>
        <v>-54.466230936819557</v>
      </c>
      <c r="K90" s="196">
        <f t="shared" si="32"/>
        <v>-108.93246187363911</v>
      </c>
      <c r="L90" s="196">
        <f t="shared" si="32"/>
        <v>0</v>
      </c>
      <c r="M90" s="196">
        <f t="shared" si="32"/>
        <v>722.27115910336033</v>
      </c>
      <c r="N90" s="196">
        <f t="shared" si="32"/>
        <v>816.24927086109892</v>
      </c>
      <c r="O90" s="196">
        <f t="shared" si="32"/>
        <v>914.25362022390254</v>
      </c>
      <c r="P90" s="196">
        <f t="shared" si="32"/>
        <v>1080.3838776140838</v>
      </c>
      <c r="Q90" s="196">
        <f t="shared" si="32"/>
        <v>748.12336283372497</v>
      </c>
      <c r="R90" s="196">
        <f t="shared" si="32"/>
        <v>779.87441671084343</v>
      </c>
      <c r="S90" s="196">
        <f t="shared" si="32"/>
        <v>483.71623556779559</v>
      </c>
      <c r="T90" s="196">
        <f t="shared" si="32"/>
        <v>511.44224444897918</v>
      </c>
      <c r="U90" s="196">
        <f t="shared" si="32"/>
        <v>465.23637188795146</v>
      </c>
      <c r="V90" s="196">
        <f t="shared" si="32"/>
        <v>474.47009036645613</v>
      </c>
      <c r="W90" s="198">
        <f t="shared" si="32"/>
        <v>462.68374867723469</v>
      </c>
      <c r="X90" s="196">
        <f t="shared" si="32"/>
        <v>220.83366121538529</v>
      </c>
      <c r="Y90" s="196">
        <f t="shared" si="32"/>
        <v>89.900193886780471</v>
      </c>
      <c r="Z90" s="196">
        <f t="shared" si="32"/>
        <v>64.183833410579609</v>
      </c>
      <c r="AA90" s="196">
        <f t="shared" si="32"/>
        <v>40.912229112813293</v>
      </c>
      <c r="AB90" s="196">
        <f t="shared" si="32"/>
        <v>-3.0397650272734609</v>
      </c>
      <c r="AC90" s="197">
        <f t="shared" ca="1" si="32"/>
        <v>96.294187364679601</v>
      </c>
    </row>
    <row r="91" spans="1:29" x14ac:dyDescent="0.2">
      <c r="A91" s="216" t="s">
        <v>137</v>
      </c>
      <c r="B91" s="162"/>
      <c r="C91" s="196">
        <f t="shared" si="32"/>
        <v>0</v>
      </c>
      <c r="D91" s="196">
        <f t="shared" ca="1" si="32"/>
        <v>0</v>
      </c>
      <c r="E91" s="196">
        <f t="shared" si="32"/>
        <v>-40.128410914927372</v>
      </c>
      <c r="F91" s="198">
        <f t="shared" ca="1" si="32"/>
        <v>-13.376136971643064</v>
      </c>
      <c r="G91" s="196">
        <f t="shared" si="32"/>
        <v>-78.752999039235874</v>
      </c>
      <c r="H91" s="196">
        <f t="shared" si="32"/>
        <v>-78.566939032054506</v>
      </c>
      <c r="I91" s="196">
        <f t="shared" si="32"/>
        <v>-78.939059046415423</v>
      </c>
      <c r="J91" s="196">
        <f t="shared" si="32"/>
        <v>-191.07825279474309</v>
      </c>
      <c r="K91" s="196">
        <f t="shared" si="32"/>
        <v>-108.93246187363911</v>
      </c>
      <c r="L91" s="196">
        <f t="shared" si="32"/>
        <v>-273.22404371584707</v>
      </c>
      <c r="M91" s="196">
        <f t="shared" si="32"/>
        <v>386.9475881352173</v>
      </c>
      <c r="N91" s="196">
        <f t="shared" si="32"/>
        <v>504.89247374134357</v>
      </c>
      <c r="O91" s="196">
        <f t="shared" si="32"/>
        <v>1078.47289750458</v>
      </c>
      <c r="P91" s="196">
        <f t="shared" si="32"/>
        <v>1401.9272859742105</v>
      </c>
      <c r="Q91" s="196">
        <f t="shared" si="32"/>
        <v>755.01850903495142</v>
      </c>
      <c r="R91" s="196">
        <f t="shared" si="32"/>
        <v>623.96546753716211</v>
      </c>
      <c r="S91" s="196">
        <f t="shared" si="32"/>
        <v>441.11772651561114</v>
      </c>
      <c r="T91" s="196">
        <f t="shared" si="32"/>
        <v>511.44224444897918</v>
      </c>
      <c r="U91" s="196">
        <f t="shared" si="32"/>
        <v>337.44084473140174</v>
      </c>
      <c r="V91" s="196">
        <f t="shared" si="32"/>
        <v>474.47009036645613</v>
      </c>
      <c r="W91" s="198">
        <f t="shared" si="32"/>
        <v>400.80132433428844</v>
      </c>
      <c r="X91" s="196">
        <f t="shared" si="32"/>
        <v>348.21002357946236</v>
      </c>
      <c r="Y91" s="196">
        <f t="shared" si="32"/>
        <v>184.98341066011562</v>
      </c>
      <c r="Z91" s="196">
        <f t="shared" si="32"/>
        <v>161.57484529334215</v>
      </c>
      <c r="AA91" s="196">
        <f t="shared" si="32"/>
        <v>89.100134049262124</v>
      </c>
      <c r="AB91" s="196">
        <f t="shared" si="32"/>
        <v>31.31907618099649</v>
      </c>
      <c r="AC91" s="197">
        <f t="shared" ca="1" si="32"/>
        <v>140.89234038907671</v>
      </c>
    </row>
    <row r="92" spans="1:29" x14ac:dyDescent="0.2">
      <c r="A92" s="216" t="s">
        <v>138</v>
      </c>
      <c r="B92" s="138"/>
      <c r="C92" s="196">
        <f t="shared" si="32"/>
        <v>132.66822330715331</v>
      </c>
      <c r="D92" s="196">
        <f t="shared" ca="1" si="32"/>
        <v>51.114291555919408</v>
      </c>
      <c r="E92" s="196">
        <f t="shared" si="32"/>
        <v>66.88068485821168</v>
      </c>
      <c r="F92" s="198">
        <f t="shared" ca="1" si="32"/>
        <v>83.554399907095103</v>
      </c>
      <c r="G92" s="196">
        <f t="shared" si="32"/>
        <v>39.469529523206802</v>
      </c>
      <c r="H92" s="196">
        <f t="shared" si="32"/>
        <v>0</v>
      </c>
      <c r="I92" s="196">
        <f t="shared" si="32"/>
        <v>78.939059046415423</v>
      </c>
      <c r="J92" s="196">
        <f t="shared" si="32"/>
        <v>-136.61202185792536</v>
      </c>
      <c r="K92" s="196">
        <f t="shared" si="32"/>
        <v>0</v>
      </c>
      <c r="L92" s="196">
        <f t="shared" si="32"/>
        <v>-273.22404371585071</v>
      </c>
      <c r="M92" s="196">
        <f t="shared" si="32"/>
        <v>772.49993256321977</v>
      </c>
      <c r="N92" s="196">
        <f t="shared" si="32"/>
        <v>891.74308483838104</v>
      </c>
      <c r="O92" s="196">
        <f t="shared" si="32"/>
        <v>1220.0939111374464</v>
      </c>
      <c r="P92" s="196">
        <f t="shared" si="32"/>
        <v>1215.191223059508</v>
      </c>
      <c r="Q92" s="196">
        <f t="shared" si="32"/>
        <v>1224.9965992153884</v>
      </c>
      <c r="R92" s="196">
        <f t="shared" si="32"/>
        <v>830.46621137601869</v>
      </c>
      <c r="S92" s="196">
        <f t="shared" si="32"/>
        <v>691.93987698810633</v>
      </c>
      <c r="T92" s="196">
        <f t="shared" si="32"/>
        <v>813.57711486309017</v>
      </c>
      <c r="U92" s="196">
        <f t="shared" si="32"/>
        <v>593.96502270777273</v>
      </c>
      <c r="V92" s="196">
        <f t="shared" si="32"/>
        <v>668.2774933934561</v>
      </c>
      <c r="W92" s="198">
        <f t="shared" si="32"/>
        <v>590.90376285636557</v>
      </c>
      <c r="X92" s="196">
        <f t="shared" si="32"/>
        <v>545.76292971835574</v>
      </c>
      <c r="Y92" s="196">
        <f t="shared" si="32"/>
        <v>374.61857653958396</v>
      </c>
      <c r="Z92" s="196">
        <f t="shared" si="32"/>
        <v>359.99379571547433</v>
      </c>
      <c r="AA92" s="196">
        <f t="shared" si="32"/>
        <v>274.91960971295339</v>
      </c>
      <c r="AB92" s="196">
        <f t="shared" si="32"/>
        <v>210.54313067960356</v>
      </c>
      <c r="AC92" s="197">
        <f t="shared" ca="1" si="32"/>
        <v>325.94753449122982</v>
      </c>
    </row>
    <row r="93" spans="1:29" ht="13.7" customHeight="1" thickBot="1" x14ac:dyDescent="0.25">
      <c r="A93" s="217" t="s">
        <v>139</v>
      </c>
      <c r="B93" s="167"/>
      <c r="C93" s="199">
        <f t="shared" si="32"/>
        <v>132.66822330715422</v>
      </c>
      <c r="D93" s="199">
        <f t="shared" ca="1" si="32"/>
        <v>51.114291555919408</v>
      </c>
      <c r="E93" s="199">
        <f t="shared" si="32"/>
        <v>66.880684858213499</v>
      </c>
      <c r="F93" s="200">
        <f t="shared" ca="1" si="32"/>
        <v>83.554399907095103</v>
      </c>
      <c r="G93" s="199">
        <f t="shared" si="32"/>
        <v>39.469529523206802</v>
      </c>
      <c r="H93" s="199">
        <f t="shared" si="32"/>
        <v>0</v>
      </c>
      <c r="I93" s="199">
        <f t="shared" si="32"/>
        <v>78.939059046415423</v>
      </c>
      <c r="J93" s="199">
        <f t="shared" si="32"/>
        <v>-136.61202185792172</v>
      </c>
      <c r="K93" s="199">
        <f t="shared" si="32"/>
        <v>0</v>
      </c>
      <c r="L93" s="199">
        <f t="shared" si="32"/>
        <v>-273.22404371584344</v>
      </c>
      <c r="M93" s="199">
        <f t="shared" si="32"/>
        <v>822.72870602308103</v>
      </c>
      <c r="N93" s="199">
        <f t="shared" si="32"/>
        <v>975.62510036869571</v>
      </c>
      <c r="O93" s="199">
        <f t="shared" si="32"/>
        <v>1339.8387669481453</v>
      </c>
      <c r="P93" s="199">
        <f t="shared" si="32"/>
        <v>1316.7780106562459</v>
      </c>
      <c r="Q93" s="199">
        <f t="shared" si="32"/>
        <v>1362.8995232400448</v>
      </c>
      <c r="R93" s="199">
        <f t="shared" si="32"/>
        <v>924.90422808434232</v>
      </c>
      <c r="S93" s="199">
        <f t="shared" si="32"/>
        <v>719.2888582875712</v>
      </c>
      <c r="T93" s="199">
        <f t="shared" si="32"/>
        <v>846.78765021692197</v>
      </c>
      <c r="U93" s="199">
        <f t="shared" si="32"/>
        <v>618.77762920846544</v>
      </c>
      <c r="V93" s="199">
        <f t="shared" si="32"/>
        <v>692.30129543732437</v>
      </c>
      <c r="W93" s="200">
        <f t="shared" si="32"/>
        <v>629.37475741564958</v>
      </c>
      <c r="X93" s="199">
        <f t="shared" si="32"/>
        <v>572.67015754418389</v>
      </c>
      <c r="Y93" s="199">
        <f t="shared" si="32"/>
        <v>389.10752406536267</v>
      </c>
      <c r="Z93" s="199">
        <f t="shared" si="32"/>
        <v>372.24162061575043</v>
      </c>
      <c r="AA93" s="199">
        <f t="shared" si="32"/>
        <v>281.41799805642222</v>
      </c>
      <c r="AB93" s="199">
        <f t="shared" si="32"/>
        <v>212.78632050026681</v>
      </c>
      <c r="AC93" s="201">
        <f t="shared" ca="1" si="32"/>
        <v>336.69830302340051</v>
      </c>
    </row>
    <row r="94" spans="1:29" ht="13.7" customHeight="1" x14ac:dyDescent="0.2">
      <c r="A94" s="170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</row>
    <row r="95" spans="1:29" ht="13.7" customHeight="1" x14ac:dyDescent="0.2">
      <c r="A95" s="208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</row>
    <row r="96" spans="1:29" ht="13.7" customHeight="1" x14ac:dyDescent="0.2">
      <c r="A96" s="208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</row>
    <row r="97" spans="1:29" ht="13.7" customHeight="1" x14ac:dyDescent="0.2">
      <c r="A97" s="208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</row>
    <row r="98" spans="1:29" ht="13.7" customHeight="1" x14ac:dyDescent="0.2">
      <c r="A98" s="208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</row>
    <row r="99" spans="1:29" ht="13.7" customHeight="1" x14ac:dyDescent="0.2">
      <c r="A99" s="208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</row>
    <row r="100" spans="1:29" ht="13.7" customHeight="1" x14ac:dyDescent="0.2">
      <c r="A100" s="208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</row>
    <row r="101" spans="1:29" ht="13.7" customHeight="1" x14ac:dyDescent="0.2">
      <c r="A101" s="208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</row>
    <row r="102" spans="1:29" ht="13.7" customHeight="1" x14ac:dyDescent="0.2">
      <c r="A102" s="208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</row>
    <row r="103" spans="1:29" ht="13.7" customHeight="1" thickBot="1" x14ac:dyDescent="0.25">
      <c r="A103" s="209"/>
      <c r="B103" s="138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201"/>
    </row>
    <row r="104" spans="1:29" x14ac:dyDescent="0.2">
      <c r="A104" s="138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</row>
    <row r="105" spans="1:29" ht="13.5" customHeight="1" x14ac:dyDescent="0.2"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</row>
    <row r="106" spans="1:29" ht="12" thickBot="1" x14ac:dyDescent="0.25">
      <c r="A106" s="210">
        <f>A46</f>
        <v>37186</v>
      </c>
      <c r="B106" s="182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</row>
    <row r="107" spans="1:29" x14ac:dyDescent="0.2">
      <c r="A107" s="156" t="s">
        <v>133</v>
      </c>
      <c r="B107" s="138"/>
      <c r="C107" s="196">
        <v>5150.1804287836976</v>
      </c>
      <c r="D107" s="196">
        <v>5929.2578204866086</v>
      </c>
      <c r="E107" s="196">
        <v>10032.102728731943</v>
      </c>
      <c r="F107" s="196">
        <v>7037.18032600075</v>
      </c>
      <c r="G107" s="202">
        <v>11497.193619699698</v>
      </c>
      <c r="H107" s="202">
        <v>11785.040854808298</v>
      </c>
      <c r="I107" s="202">
        <v>11209.346384591096</v>
      </c>
      <c r="J107" s="202">
        <v>15277.3313332619</v>
      </c>
      <c r="K107" s="202">
        <v>14161.220043572985</v>
      </c>
      <c r="L107" s="202">
        <v>16393.442622950817</v>
      </c>
      <c r="M107" s="202">
        <v>10153.188457427859</v>
      </c>
      <c r="N107" s="202">
        <v>9556.2034337544519</v>
      </c>
      <c r="O107" s="202">
        <v>13969.910961007061</v>
      </c>
      <c r="P107" s="202">
        <v>12895.30242554498</v>
      </c>
      <c r="Q107" s="202">
        <v>15044.519496469142</v>
      </c>
      <c r="R107" s="202">
        <v>12940.442781415652</v>
      </c>
      <c r="S107" s="202">
        <v>11738.466147577825</v>
      </c>
      <c r="T107" s="202">
        <v>12238.325281803542</v>
      </c>
      <c r="U107" s="202">
        <v>11341.853035143771</v>
      </c>
      <c r="V107" s="202">
        <v>11635.220125786162</v>
      </c>
      <c r="W107" s="202">
        <v>12310.129098958192</v>
      </c>
      <c r="X107" s="202">
        <v>11310.892095676483</v>
      </c>
      <c r="Y107" s="202">
        <v>10957.655670851063</v>
      </c>
      <c r="Z107" s="202">
        <v>10735.244781189524</v>
      </c>
      <c r="AA107" s="202">
        <v>10353.848273765427</v>
      </c>
      <c r="AB107" s="202">
        <v>10018.350950904492</v>
      </c>
      <c r="AC107" s="207">
        <v>10539.568068683395</v>
      </c>
    </row>
    <row r="108" spans="1:29" x14ac:dyDescent="0.2">
      <c r="A108" s="161" t="s">
        <v>134</v>
      </c>
      <c r="B108" s="162"/>
      <c r="C108" s="196">
        <v>5213.8611759711312</v>
      </c>
      <c r="D108" s="196">
        <v>6082.600695154365</v>
      </c>
      <c r="E108" s="196">
        <v>10098.983413590155</v>
      </c>
      <c r="F108" s="198">
        <v>7131.8150949052169</v>
      </c>
      <c r="G108" s="196">
        <v>11481.405807890413</v>
      </c>
      <c r="H108" s="196">
        <v>11785.040854808298</v>
      </c>
      <c r="I108" s="196">
        <v>11177.770760972528</v>
      </c>
      <c r="J108" s="196">
        <v>15823.779420693594</v>
      </c>
      <c r="K108" s="196">
        <v>14161.220043572985</v>
      </c>
      <c r="L108" s="196">
        <v>17486.338797814205</v>
      </c>
      <c r="M108" s="196">
        <v>11043.819023868899</v>
      </c>
      <c r="N108" s="196">
        <v>10366.051182377712</v>
      </c>
      <c r="O108" s="196">
        <v>14814.246238870124</v>
      </c>
      <c r="P108" s="196">
        <v>13816.39545594105</v>
      </c>
      <c r="Q108" s="196">
        <v>15812.0970217992</v>
      </c>
      <c r="R108" s="196">
        <v>14031.80542563143</v>
      </c>
      <c r="S108" s="196">
        <v>11738.466147577825</v>
      </c>
      <c r="T108" s="196">
        <v>12238.325281803542</v>
      </c>
      <c r="U108" s="196">
        <v>11341.853035143771</v>
      </c>
      <c r="V108" s="196">
        <v>11635.220125786162</v>
      </c>
      <c r="W108" s="196">
        <v>12758.13164382472</v>
      </c>
      <c r="X108" s="196">
        <v>11841.800570444209</v>
      </c>
      <c r="Y108" s="196">
        <v>11423.294586476268</v>
      </c>
      <c r="Z108" s="196">
        <v>11267.036536606991</v>
      </c>
      <c r="AA108" s="196">
        <v>11056.072577670209</v>
      </c>
      <c r="AB108" s="196">
        <v>10891.179817718619</v>
      </c>
      <c r="AC108" s="197">
        <v>11166.546626971303</v>
      </c>
    </row>
    <row r="109" spans="1:29" x14ac:dyDescent="0.2">
      <c r="A109" s="161" t="s">
        <v>135</v>
      </c>
      <c r="B109" s="138"/>
      <c r="C109" s="196">
        <v>5132.9335597537674</v>
      </c>
      <c r="D109" s="196">
        <v>6082.600695154365</v>
      </c>
      <c r="E109" s="196">
        <v>9991.9743178170138</v>
      </c>
      <c r="F109" s="198">
        <v>7069.1695242417154</v>
      </c>
      <c r="G109" s="196">
        <v>11654.885677785347</v>
      </c>
      <c r="H109" s="196">
        <v>11863.607793840352</v>
      </c>
      <c r="I109" s="196">
        <v>11446.163561730342</v>
      </c>
      <c r="J109" s="196">
        <v>16382.28151005393</v>
      </c>
      <c r="K109" s="196">
        <v>15141.612200435731</v>
      </c>
      <c r="L109" s="196">
        <v>17622.950819672129</v>
      </c>
      <c r="M109" s="196">
        <v>11400.071250445315</v>
      </c>
      <c r="N109" s="196">
        <v>12471.655328798186</v>
      </c>
      <c r="O109" s="196">
        <v>15543.444887933681</v>
      </c>
      <c r="P109" s="196">
        <v>14430.457476205096</v>
      </c>
      <c r="Q109" s="196">
        <v>16656.432299662265</v>
      </c>
      <c r="R109" s="196">
        <v>14265.668849391954</v>
      </c>
      <c r="S109" s="196">
        <v>12585.86187155494</v>
      </c>
      <c r="T109" s="196">
        <v>12721.417069243156</v>
      </c>
      <c r="U109" s="196">
        <v>12300.319488817891</v>
      </c>
      <c r="V109" s="196">
        <v>12735.849056603773</v>
      </c>
      <c r="W109" s="196">
        <v>13440.407708824852</v>
      </c>
      <c r="X109" s="196">
        <v>12622.34898760272</v>
      </c>
      <c r="Y109" s="196">
        <v>12128.230162758942</v>
      </c>
      <c r="Z109" s="196">
        <v>11972.471572333168</v>
      </c>
      <c r="AA109" s="196">
        <v>11428.340858492202</v>
      </c>
      <c r="AB109" s="196">
        <v>10940.844952207914</v>
      </c>
      <c r="AC109" s="197">
        <v>11630.655589419646</v>
      </c>
    </row>
    <row r="110" spans="1:29" x14ac:dyDescent="0.2">
      <c r="A110" s="161" t="s">
        <v>136</v>
      </c>
      <c r="B110" s="138"/>
      <c r="C110" s="196">
        <v>5013.5454255996601</v>
      </c>
      <c r="D110" s="196">
        <v>4669.597135148776</v>
      </c>
      <c r="E110" s="196">
        <v>9336.5436062065273</v>
      </c>
      <c r="F110" s="198">
        <v>6339.8953889849872</v>
      </c>
      <c r="G110" s="196">
        <v>10985.764275962614</v>
      </c>
      <c r="H110" s="196">
        <v>11077.938403519798</v>
      </c>
      <c r="I110" s="196">
        <v>10893.59014840543</v>
      </c>
      <c r="J110" s="196">
        <v>16164.416586306654</v>
      </c>
      <c r="K110" s="196">
        <v>14705.882352941178</v>
      </c>
      <c r="L110" s="196">
        <v>17622.950819672129</v>
      </c>
      <c r="M110" s="196">
        <v>11400.071250445315</v>
      </c>
      <c r="N110" s="196">
        <v>12471.655328798186</v>
      </c>
      <c r="O110" s="196">
        <v>15505.066011667179</v>
      </c>
      <c r="P110" s="196">
        <v>14353.699723672091</v>
      </c>
      <c r="Q110" s="196">
        <v>16656.432299662265</v>
      </c>
      <c r="R110" s="196">
        <v>14265.668849391954</v>
      </c>
      <c r="S110" s="196">
        <v>12267.190065447336</v>
      </c>
      <c r="T110" s="196">
        <v>12399.355877616747</v>
      </c>
      <c r="U110" s="196">
        <v>11980.830670926518</v>
      </c>
      <c r="V110" s="196">
        <v>12421.383647798741</v>
      </c>
      <c r="W110" s="196">
        <v>13201.163746255597</v>
      </c>
      <c r="X110" s="196">
        <v>9429.2733896246918</v>
      </c>
      <c r="Y110" s="196">
        <v>8181.8513143631644</v>
      </c>
      <c r="Z110" s="196">
        <v>7494.6683734888238</v>
      </c>
      <c r="AA110" s="196">
        <v>9562.6221538123136</v>
      </c>
      <c r="AB110" s="196">
        <v>10027.358253021564</v>
      </c>
      <c r="AC110" s="197">
        <v>9452.201628288296</v>
      </c>
    </row>
    <row r="111" spans="1:29" x14ac:dyDescent="0.2">
      <c r="A111" s="161" t="s">
        <v>137</v>
      </c>
      <c r="B111" s="162"/>
      <c r="C111" s="196">
        <v>5169.2846529399276</v>
      </c>
      <c r="D111" s="196">
        <v>5929.2578204866086</v>
      </c>
      <c r="E111" s="196">
        <v>9336.5436062065273</v>
      </c>
      <c r="F111" s="198">
        <v>6811.6953598776881</v>
      </c>
      <c r="G111" s="196">
        <v>10985.764275962614</v>
      </c>
      <c r="H111" s="196">
        <v>11077.938403519798</v>
      </c>
      <c r="I111" s="196">
        <v>10893.59014840543</v>
      </c>
      <c r="J111" s="196">
        <v>16301.028608164577</v>
      </c>
      <c r="K111" s="196">
        <v>14705.882352941178</v>
      </c>
      <c r="L111" s="196">
        <v>17896.174863387976</v>
      </c>
      <c r="M111" s="196">
        <v>12201.638760242253</v>
      </c>
      <c r="N111" s="196">
        <v>13038.548752834466</v>
      </c>
      <c r="O111" s="196">
        <v>15581.823764200184</v>
      </c>
      <c r="P111" s="196">
        <v>14353.699723672091</v>
      </c>
      <c r="Q111" s="196">
        <v>16809.947804728279</v>
      </c>
      <c r="R111" s="196">
        <v>14421.577798565635</v>
      </c>
      <c r="S111" s="196">
        <v>12309.78857449952</v>
      </c>
      <c r="T111" s="196">
        <v>12399.355877616747</v>
      </c>
      <c r="U111" s="196">
        <v>12108.626198083068</v>
      </c>
      <c r="V111" s="196">
        <v>12421.383647798741</v>
      </c>
      <c r="W111" s="196">
        <v>13366.182435119155</v>
      </c>
      <c r="X111" s="196">
        <v>12613.142808731747</v>
      </c>
      <c r="Y111" s="196">
        <v>12008.466497621717</v>
      </c>
      <c r="Z111" s="196">
        <v>11924.340239998841</v>
      </c>
      <c r="AA111" s="196">
        <v>11381.878692420483</v>
      </c>
      <c r="AB111" s="196">
        <v>10876.479308199698</v>
      </c>
      <c r="AC111" s="197">
        <v>11578.466553195536</v>
      </c>
    </row>
    <row r="112" spans="1:29" x14ac:dyDescent="0.2">
      <c r="A112" s="161" t="s">
        <v>138</v>
      </c>
      <c r="B112" s="138"/>
      <c r="C112" s="196">
        <v>5048.0258968371891</v>
      </c>
      <c r="D112" s="196">
        <v>5673.6863627070124</v>
      </c>
      <c r="E112" s="196">
        <v>8761.3697164258974</v>
      </c>
      <c r="F112" s="198">
        <v>6494.3606586566993</v>
      </c>
      <c r="G112" s="196">
        <v>10355.740283648729</v>
      </c>
      <c r="H112" s="196">
        <v>10449.402891263357</v>
      </c>
      <c r="I112" s="196">
        <v>10262.077676034101</v>
      </c>
      <c r="J112" s="196">
        <v>15441.622915104112</v>
      </c>
      <c r="K112" s="196">
        <v>13943.355119825708</v>
      </c>
      <c r="L112" s="196">
        <v>16939.890710382515</v>
      </c>
      <c r="M112" s="196">
        <v>12468.827930174564</v>
      </c>
      <c r="N112" s="196">
        <v>13929.381276320051</v>
      </c>
      <c r="O112" s="196">
        <v>16925.084433527787</v>
      </c>
      <c r="P112" s="196">
        <v>15505.066011667179</v>
      </c>
      <c r="Q112" s="196">
        <v>18345.102855388395</v>
      </c>
      <c r="R112" s="196">
        <v>15434.985968194573</v>
      </c>
      <c r="S112" s="196">
        <v>11233.824258726827</v>
      </c>
      <c r="T112" s="196">
        <v>11594.202898550724</v>
      </c>
      <c r="U112" s="196">
        <v>11022.364217252398</v>
      </c>
      <c r="V112" s="196">
        <v>11084.905660377357</v>
      </c>
      <c r="W112" s="196">
        <v>13306.537125891364</v>
      </c>
      <c r="X112" s="196">
        <v>11733.077292366777</v>
      </c>
      <c r="Y112" s="196">
        <v>11116.227192349395</v>
      </c>
      <c r="Z112" s="196">
        <v>11107.181151631325</v>
      </c>
      <c r="AA112" s="196">
        <v>10612.771410863788</v>
      </c>
      <c r="AB112" s="196">
        <v>10153.516026147403</v>
      </c>
      <c r="AC112" s="197">
        <v>10865.794138153664</v>
      </c>
    </row>
    <row r="113" spans="1:29" ht="12" thickBot="1" x14ac:dyDescent="0.25">
      <c r="A113" s="161" t="s">
        <v>139</v>
      </c>
      <c r="C113" s="199">
        <v>5233.7614094672035</v>
      </c>
      <c r="D113" s="199">
        <v>5878.1435289306892</v>
      </c>
      <c r="E113" s="199">
        <v>9296.4151952916</v>
      </c>
      <c r="F113" s="200">
        <v>6802.7733778964975</v>
      </c>
      <c r="G113" s="196">
        <v>10788.788748360936</v>
      </c>
      <c r="H113" s="196">
        <v>10920.804525455689</v>
      </c>
      <c r="I113" s="196">
        <v>10656.772971266182</v>
      </c>
      <c r="J113" s="196">
        <v>16260.4021572199</v>
      </c>
      <c r="K113" s="196">
        <v>14488.0174291939</v>
      </c>
      <c r="L113" s="196">
        <v>18032.7868852459</v>
      </c>
      <c r="M113" s="196">
        <v>13537.584609903812</v>
      </c>
      <c r="N113" s="196">
        <v>15549.076773566569</v>
      </c>
      <c r="O113" s="196">
        <v>19534.84801964998</v>
      </c>
      <c r="P113" s="196">
        <v>17654.283082591341</v>
      </c>
      <c r="Q113" s="196">
        <v>21415.412956708624</v>
      </c>
      <c r="R113" s="196">
        <v>17617.711256626131</v>
      </c>
      <c r="S113" s="196">
        <v>11924.844736213103</v>
      </c>
      <c r="T113" s="196">
        <v>12399.355877616747</v>
      </c>
      <c r="U113" s="196">
        <v>11661.341853035145</v>
      </c>
      <c r="V113" s="196">
        <v>11713.836477987421</v>
      </c>
      <c r="W113" s="196">
        <v>14562.733610794472</v>
      </c>
      <c r="X113" s="196">
        <v>12693.795713196463</v>
      </c>
      <c r="Y113" s="196">
        <v>11994.875443789118</v>
      </c>
      <c r="Z113" s="196">
        <v>11992.658735118479</v>
      </c>
      <c r="AA113" s="196">
        <v>11409.68480840659</v>
      </c>
      <c r="AB113" s="196">
        <v>10861.186334821074</v>
      </c>
      <c r="AC113" s="197">
        <v>11713.160060090226</v>
      </c>
    </row>
    <row r="114" spans="1:29" x14ac:dyDescent="0.2">
      <c r="A114" s="161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7"/>
    </row>
    <row r="115" spans="1:29" x14ac:dyDescent="0.2">
      <c r="A115" s="161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7"/>
    </row>
    <row r="116" spans="1:29" x14ac:dyDescent="0.2">
      <c r="A116" s="161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7"/>
    </row>
    <row r="117" spans="1:29" x14ac:dyDescent="0.2">
      <c r="A117" s="161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7"/>
    </row>
    <row r="118" spans="1:29" x14ac:dyDescent="0.2">
      <c r="A118" s="161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7"/>
    </row>
    <row r="119" spans="1:29" x14ac:dyDescent="0.2">
      <c r="A119" s="161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7"/>
    </row>
    <row r="120" spans="1:29" x14ac:dyDescent="0.2">
      <c r="A120" s="161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7"/>
    </row>
    <row r="121" spans="1:29" x14ac:dyDescent="0.2">
      <c r="A121" s="161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7"/>
    </row>
    <row r="122" spans="1:29" x14ac:dyDescent="0.2">
      <c r="A122" s="161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7"/>
    </row>
    <row r="123" spans="1:29" ht="12" thickBot="1" x14ac:dyDescent="0.25">
      <c r="A123" s="166"/>
      <c r="B123" s="138"/>
      <c r="C123" s="199"/>
      <c r="D123" s="199"/>
      <c r="E123" s="199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9"/>
      <c r="X123" s="199"/>
      <c r="Y123" s="199"/>
      <c r="Z123" s="199"/>
      <c r="AA123" s="199"/>
      <c r="AB123" s="199"/>
      <c r="AC123" s="201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09" t="s">
        <v>111</v>
      </c>
    </row>
    <row r="2" spans="1:1" x14ac:dyDescent="0.2">
      <c r="A2" t="s">
        <v>176</v>
      </c>
    </row>
    <row r="3" spans="1:1" x14ac:dyDescent="0.2">
      <c r="A3" t="s">
        <v>177</v>
      </c>
    </row>
    <row r="4" spans="1:1" x14ac:dyDescent="0.2">
      <c r="A4" t="s">
        <v>178</v>
      </c>
    </row>
    <row r="5" spans="1:1" x14ac:dyDescent="0.2">
      <c r="A5" t="s">
        <v>179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09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38</vt:i4>
      </vt:variant>
    </vt:vector>
  </HeadingPairs>
  <TitlesOfParts>
    <vt:vector size="46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Procedures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2014-09-03T16:34:58Z</dcterms:modified>
</cp:coreProperties>
</file>