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  <sheet name="Copy Price Macro" sheetId="512" state="veryHidden" r:id="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152511" fullCalcOnLoad="1" calcOnSave="0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 s="1"/>
  <c r="D11" i="6"/>
  <c r="E11" i="6"/>
  <c r="G11" i="6"/>
  <c r="H11" i="6"/>
  <c r="I11" i="6"/>
  <c r="J11" i="6"/>
  <c r="L11" i="6"/>
  <c r="M11" i="6"/>
  <c r="O11" i="6"/>
  <c r="P11" i="6"/>
  <c r="Q11" i="6"/>
  <c r="D12" i="6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B17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/>
  <c r="H1" i="5"/>
  <c r="F2" i="5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F3" i="5"/>
  <c r="G3" i="5"/>
  <c r="H3" i="5"/>
  <c r="I3" i="5" s="1"/>
  <c r="J3" i="5" s="1"/>
  <c r="K3" i="5" s="1"/>
  <c r="L3" i="5" s="1"/>
  <c r="M3" i="5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/>
  <c r="Y3" i="5" s="1"/>
  <c r="Z3" i="5" s="1"/>
  <c r="AA3" i="5" s="1"/>
  <c r="AB3" i="5" s="1"/>
  <c r="AC3" i="5" s="1"/>
  <c r="AD3" i="5" s="1"/>
  <c r="AE3" i="5" s="1"/>
  <c r="C10" i="4"/>
  <c r="R12" i="4"/>
  <c r="K15" i="4"/>
  <c r="O30" i="4" s="1"/>
  <c r="R22" i="4"/>
  <c r="T22" i="4"/>
  <c r="V22" i="4"/>
  <c r="X22" i="4"/>
  <c r="Z22" i="4"/>
  <c r="AB22" i="4"/>
  <c r="AD22" i="4"/>
  <c r="AF22" i="4"/>
  <c r="AH22" i="4"/>
  <c r="P25" i="4"/>
  <c r="R26" i="4"/>
  <c r="K31" i="4"/>
  <c r="L31" i="4"/>
  <c r="AL37" i="4"/>
  <c r="AJ38" i="4"/>
  <c r="AL38" i="4"/>
  <c r="K41" i="4"/>
  <c r="AL44" i="4"/>
  <c r="AJ45" i="4"/>
  <c r="AL45" i="4"/>
  <c r="AJ46" i="4"/>
  <c r="AL46" i="4"/>
  <c r="AJ47" i="4"/>
  <c r="AL47" i="4"/>
  <c r="AL48" i="4"/>
  <c r="J49" i="4"/>
  <c r="O49" i="4"/>
  <c r="Q49" i="4" s="1"/>
  <c r="P58" i="4"/>
  <c r="Q58" i="4"/>
  <c r="R58" i="4"/>
  <c r="S58" i="4" s="1"/>
  <c r="C10" i="517"/>
  <c r="K15" i="517"/>
  <c r="T22" i="517"/>
  <c r="V22" i="517"/>
  <c r="X22" i="517"/>
  <c r="AB22" i="517"/>
  <c r="AD22" i="517"/>
  <c r="AF22" i="517"/>
  <c r="AH22" i="517"/>
  <c r="F24" i="517"/>
  <c r="Z22" i="517" s="1"/>
  <c r="F25" i="517"/>
  <c r="P25" i="517"/>
  <c r="R25" i="517"/>
  <c r="V25" i="517"/>
  <c r="AL37" i="517"/>
  <c r="AJ38" i="517"/>
  <c r="AL38" i="517"/>
  <c r="AL44" i="517"/>
  <c r="AJ45" i="517"/>
  <c r="AL45" i="517"/>
  <c r="AJ46" i="517"/>
  <c r="AL46" i="517"/>
  <c r="AJ47" i="517"/>
  <c r="AL47" i="517"/>
  <c r="AL48" i="517"/>
  <c r="J49" i="517"/>
  <c r="C10" i="515"/>
  <c r="R12" i="515"/>
  <c r="K15" i="515"/>
  <c r="P22" i="515"/>
  <c r="R22" i="515"/>
  <c r="X22" i="515"/>
  <c r="AB22" i="515"/>
  <c r="AF22" i="515"/>
  <c r="F24" i="515"/>
  <c r="F25" i="515"/>
  <c r="P25" i="515"/>
  <c r="P26" i="515" s="1"/>
  <c r="R25" i="515"/>
  <c r="V25" i="515"/>
  <c r="V22" i="515" s="1"/>
  <c r="R26" i="515"/>
  <c r="AL37" i="515"/>
  <c r="AJ38" i="515"/>
  <c r="AL38" i="515"/>
  <c r="AL44" i="515"/>
  <c r="AJ45" i="515"/>
  <c r="AL45" i="515"/>
  <c r="AJ46" i="515"/>
  <c r="AL46" i="515"/>
  <c r="AJ47" i="515"/>
  <c r="AL47" i="515"/>
  <c r="AL48" i="515"/>
  <c r="J49" i="515"/>
  <c r="B5" i="516"/>
  <c r="E11" i="516" s="1"/>
  <c r="C11" i="516"/>
  <c r="D11" i="516"/>
  <c r="G11" i="516"/>
  <c r="H11" i="516"/>
  <c r="K11" i="516"/>
  <c r="L11" i="516"/>
  <c r="M11" i="516"/>
  <c r="P11" i="516"/>
  <c r="R11" i="516"/>
  <c r="T11" i="516"/>
  <c r="U11" i="516"/>
  <c r="V11" i="516"/>
  <c r="Z11" i="516"/>
  <c r="AA11" i="516"/>
  <c r="AC11" i="516"/>
  <c r="AD11" i="516"/>
  <c r="D12" i="516"/>
  <c r="E12" i="516" s="1"/>
  <c r="F12" i="516" s="1"/>
  <c r="G12" i="516" s="1"/>
  <c r="H12" i="516"/>
  <c r="I12" i="516" s="1"/>
  <c r="J12" i="516" s="1"/>
  <c r="K12" i="516" s="1"/>
  <c r="L12" i="516" s="1"/>
  <c r="M12" i="516" s="1"/>
  <c r="N12" i="516" s="1"/>
  <c r="O12" i="516" s="1"/>
  <c r="P12" i="516" s="1"/>
  <c r="Q12" i="516" s="1"/>
  <c r="R12" i="516" s="1"/>
  <c r="S12" i="516" s="1"/>
  <c r="T12" i="516" s="1"/>
  <c r="U12" i="516" s="1"/>
  <c r="V12" i="516" s="1"/>
  <c r="W12" i="516" s="1"/>
  <c r="X12" i="516" s="1"/>
  <c r="Y12" i="516" s="1"/>
  <c r="Z12" i="516" s="1"/>
  <c r="AA12" i="516" s="1"/>
  <c r="AB12" i="516" s="1"/>
  <c r="AC12" i="516" s="1"/>
  <c r="AD12" i="516" s="1"/>
  <c r="B17" i="516"/>
  <c r="B18" i="516" s="1"/>
  <c r="B19" i="516" s="1"/>
  <c r="B20" i="516" s="1"/>
  <c r="B21" i="516" s="1"/>
  <c r="B22" i="516" s="1"/>
  <c r="B23" i="516" s="1"/>
  <c r="B24" i="516" s="1"/>
  <c r="B25" i="516" s="1"/>
  <c r="B26" i="516" s="1"/>
  <c r="B27" i="516" s="1"/>
  <c r="B28" i="516" s="1"/>
  <c r="B29" i="516" s="1"/>
  <c r="B30" i="516" s="1"/>
  <c r="B31" i="516" s="1"/>
  <c r="B32" i="516" s="1"/>
  <c r="B33" i="516" s="1"/>
  <c r="B34" i="516" s="1"/>
  <c r="B35" i="516" s="1"/>
  <c r="B36" i="516" s="1"/>
  <c r="B37" i="516" s="1"/>
  <c r="B38" i="516" s="1"/>
  <c r="B39" i="516" s="1"/>
  <c r="B40" i="516" s="1"/>
  <c r="B41" i="516" s="1"/>
  <c r="B42" i="516" s="1"/>
  <c r="B43" i="516" s="1"/>
  <c r="B44" i="516" s="1"/>
  <c r="B45" i="516" s="1"/>
  <c r="B46" i="516" s="1"/>
  <c r="B47" i="516" s="1"/>
  <c r="B48" i="516" s="1"/>
  <c r="B49" i="516" s="1"/>
  <c r="B50" i="516" s="1"/>
  <c r="B51" i="516" s="1"/>
  <c r="B52" i="516" s="1"/>
  <c r="B53" i="516" s="1"/>
  <c r="B54" i="516" s="1"/>
  <c r="B55" i="516" s="1"/>
  <c r="B56" i="516" s="1"/>
  <c r="B57" i="516" s="1"/>
  <c r="B58" i="516" s="1"/>
  <c r="B59" i="516" s="1"/>
  <c r="B60" i="516" s="1"/>
  <c r="B61" i="516" s="1"/>
  <c r="B62" i="516" s="1"/>
  <c r="B63" i="516" s="1"/>
  <c r="B64" i="516" s="1"/>
  <c r="B65" i="516" s="1"/>
  <c r="B66" i="516" s="1"/>
  <c r="B67" i="516" s="1"/>
  <c r="B68" i="516" s="1"/>
  <c r="B69" i="516" s="1"/>
  <c r="B70" i="516" s="1"/>
  <c r="B71" i="516" s="1"/>
  <c r="B72" i="516" s="1"/>
  <c r="B73" i="516" s="1"/>
  <c r="B74" i="516" s="1"/>
  <c r="B75" i="516" s="1"/>
  <c r="B76" i="516" s="1"/>
  <c r="B77" i="516" s="1"/>
  <c r="B78" i="516" s="1"/>
  <c r="B79" i="516" s="1"/>
  <c r="B80" i="516" s="1"/>
  <c r="B81" i="516" s="1"/>
  <c r="B82" i="516" s="1"/>
  <c r="B83" i="516" s="1"/>
  <c r="B84" i="516" s="1"/>
  <c r="B85" i="516" s="1"/>
  <c r="B86" i="516" s="1"/>
  <c r="B87" i="516" s="1"/>
  <c r="B88" i="516" s="1"/>
  <c r="B89" i="516" s="1"/>
  <c r="B90" i="516" s="1"/>
  <c r="B91" i="516" s="1"/>
  <c r="B92" i="516" s="1"/>
  <c r="B93" i="516" s="1"/>
  <c r="B94" i="516" s="1"/>
  <c r="B95" i="516" s="1"/>
  <c r="B96" i="516" s="1"/>
  <c r="B97" i="516" s="1"/>
  <c r="B98" i="516" s="1"/>
  <c r="B99" i="516" s="1"/>
  <c r="B100" i="516" s="1"/>
  <c r="B101" i="516" s="1"/>
  <c r="B102" i="516" s="1"/>
  <c r="B103" i="516" s="1"/>
  <c r="B104" i="516" s="1"/>
  <c r="B105" i="516" s="1"/>
  <c r="B106" i="516" s="1"/>
  <c r="B107" i="516" s="1"/>
  <c r="A2" i="514"/>
  <c r="A6" i="514"/>
  <c r="H8" i="514"/>
  <c r="H66" i="514" s="1"/>
  <c r="I8" i="514"/>
  <c r="K8" i="514"/>
  <c r="L8" i="514"/>
  <c r="M8" i="514"/>
  <c r="N8" i="514"/>
  <c r="P8" i="514"/>
  <c r="Q8" i="514"/>
  <c r="R8" i="514"/>
  <c r="R66" i="514" s="1"/>
  <c r="T8" i="514"/>
  <c r="U8" i="514"/>
  <c r="V8" i="514"/>
  <c r="C9" i="514"/>
  <c r="D9" i="514"/>
  <c r="E9" i="514"/>
  <c r="G9" i="514"/>
  <c r="G28" i="514" s="1"/>
  <c r="H9" i="514"/>
  <c r="H67" i="514" s="1"/>
  <c r="G67" i="514" s="1"/>
  <c r="G87" i="514" s="1"/>
  <c r="L9" i="514"/>
  <c r="R9" i="514"/>
  <c r="T9" i="514"/>
  <c r="S9" i="514" s="1"/>
  <c r="AG9" i="514"/>
  <c r="AH9" i="514"/>
  <c r="I9" i="514" s="1"/>
  <c r="AI9" i="514"/>
  <c r="K9" i="514" s="1"/>
  <c r="J9" i="514" s="1"/>
  <c r="J28" i="514" s="1"/>
  <c r="AJ9" i="514"/>
  <c r="AK9" i="514"/>
  <c r="M9" i="514" s="1"/>
  <c r="AL9" i="514"/>
  <c r="N9" i="514" s="1"/>
  <c r="AM9" i="514"/>
  <c r="P9" i="514" s="1"/>
  <c r="AN9" i="514"/>
  <c r="Q9" i="514" s="1"/>
  <c r="AO9" i="514"/>
  <c r="AP9" i="514"/>
  <c r="AQ9" i="514"/>
  <c r="U9" i="514" s="1"/>
  <c r="U28" i="514" s="1"/>
  <c r="AR9" i="514"/>
  <c r="V9" i="514" s="1"/>
  <c r="V28" i="514" s="1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F10" i="514" s="1"/>
  <c r="D10" i="514"/>
  <c r="E10" i="514"/>
  <c r="H10" i="514"/>
  <c r="I10" i="514"/>
  <c r="M10" i="514"/>
  <c r="M68" i="514" s="1"/>
  <c r="P10" i="514"/>
  <c r="T10" i="514"/>
  <c r="AG10" i="514"/>
  <c r="AH10" i="514"/>
  <c r="AI10" i="514"/>
  <c r="K10" i="514" s="1"/>
  <c r="AJ10" i="514"/>
  <c r="L10" i="514" s="1"/>
  <c r="AK10" i="514"/>
  <c r="AL10" i="514"/>
  <c r="N10" i="514" s="1"/>
  <c r="AM10" i="514"/>
  <c r="AN10" i="514"/>
  <c r="Q10" i="514" s="1"/>
  <c r="AO10" i="514"/>
  <c r="R10" i="514" s="1"/>
  <c r="R29" i="514" s="1"/>
  <c r="AP10" i="514"/>
  <c r="AQ10" i="514"/>
  <c r="U10" i="514" s="1"/>
  <c r="U68" i="514" s="1"/>
  <c r="AR10" i="514"/>
  <c r="V10" i="514" s="1"/>
  <c r="AS10" i="514"/>
  <c r="AT10" i="514"/>
  <c r="AU10" i="514"/>
  <c r="AV10" i="514"/>
  <c r="AV29" i="514" s="1"/>
  <c r="AW10" i="514"/>
  <c r="AX10" i="514"/>
  <c r="AY10" i="514"/>
  <c r="AZ10" i="514"/>
  <c r="BA10" i="514"/>
  <c r="BB10" i="514"/>
  <c r="BC10" i="514"/>
  <c r="BD10" i="514"/>
  <c r="BD29" i="514" s="1"/>
  <c r="BE10" i="514"/>
  <c r="BF10" i="514"/>
  <c r="BG10" i="514"/>
  <c r="BH10" i="514"/>
  <c r="BI10" i="514"/>
  <c r="BJ10" i="514"/>
  <c r="BK10" i="514"/>
  <c r="BL10" i="514"/>
  <c r="BL29" i="514" s="1"/>
  <c r="BM10" i="514"/>
  <c r="BN10" i="514"/>
  <c r="BO10" i="514"/>
  <c r="BP10" i="514"/>
  <c r="BQ10" i="514"/>
  <c r="BR10" i="514"/>
  <c r="BS10" i="514"/>
  <c r="BT10" i="514"/>
  <c r="BT29" i="514" s="1"/>
  <c r="BU10" i="514"/>
  <c r="BV10" i="514"/>
  <c r="BW10" i="514"/>
  <c r="BX10" i="514"/>
  <c r="BY10" i="514"/>
  <c r="BZ10" i="514"/>
  <c r="CA10" i="514"/>
  <c r="CB10" i="514"/>
  <c r="CB29" i="514" s="1"/>
  <c r="CC10" i="514"/>
  <c r="CD10" i="514"/>
  <c r="CE10" i="514"/>
  <c r="CF10" i="514"/>
  <c r="CG10" i="514"/>
  <c r="CH10" i="514"/>
  <c r="CI10" i="514"/>
  <c r="CJ10" i="514"/>
  <c r="CJ29" i="514" s="1"/>
  <c r="CK10" i="514"/>
  <c r="CL10" i="514"/>
  <c r="CM10" i="514"/>
  <c r="CN10" i="514"/>
  <c r="CO10" i="514"/>
  <c r="CP10" i="514"/>
  <c r="CQ10" i="514"/>
  <c r="CR10" i="514"/>
  <c r="CR29" i="514" s="1"/>
  <c r="CS10" i="514"/>
  <c r="CT10" i="514"/>
  <c r="CU10" i="514"/>
  <c r="CV10" i="514"/>
  <c r="CW10" i="514"/>
  <c r="CX10" i="514"/>
  <c r="CY10" i="514"/>
  <c r="CZ10" i="514"/>
  <c r="CZ29" i="514" s="1"/>
  <c r="DA10" i="514"/>
  <c r="DB10" i="514"/>
  <c r="DC10" i="514"/>
  <c r="DD10" i="514"/>
  <c r="DE10" i="514"/>
  <c r="DF10" i="514"/>
  <c r="DG10" i="514"/>
  <c r="DH10" i="514"/>
  <c r="DH29" i="514" s="1"/>
  <c r="DI10" i="514"/>
  <c r="DJ10" i="514"/>
  <c r="DK10" i="514"/>
  <c r="DL10" i="514"/>
  <c r="DM10" i="514"/>
  <c r="DN10" i="514"/>
  <c r="DO10" i="514"/>
  <c r="DP10" i="514"/>
  <c r="DP29" i="514" s="1"/>
  <c r="DQ10" i="514"/>
  <c r="DR10" i="514"/>
  <c r="DS10" i="514"/>
  <c r="DT10" i="514"/>
  <c r="DU10" i="514"/>
  <c r="DV10" i="514"/>
  <c r="DW10" i="514"/>
  <c r="DX10" i="514"/>
  <c r="DX29" i="514" s="1"/>
  <c r="DY10" i="514"/>
  <c r="DZ10" i="514"/>
  <c r="EA10" i="514"/>
  <c r="EB10" i="514"/>
  <c r="EC10" i="514"/>
  <c r="ED10" i="514"/>
  <c r="EE10" i="514"/>
  <c r="EF10" i="514"/>
  <c r="EF29" i="514" s="1"/>
  <c r="EG10" i="514"/>
  <c r="EH10" i="514"/>
  <c r="EI10" i="514"/>
  <c r="EJ10" i="514"/>
  <c r="C11" i="514"/>
  <c r="O61" i="4" s="1"/>
  <c r="D11" i="514"/>
  <c r="E11" i="514"/>
  <c r="F11" i="514"/>
  <c r="F30" i="514" s="1"/>
  <c r="I11" i="514"/>
  <c r="I30" i="514" s="1"/>
  <c r="K11" i="514"/>
  <c r="N11" i="514"/>
  <c r="N30" i="514" s="1"/>
  <c r="R11" i="514"/>
  <c r="T11" i="514"/>
  <c r="U11" i="514"/>
  <c r="V11" i="514"/>
  <c r="AG11" i="514"/>
  <c r="H11" i="514" s="1"/>
  <c r="AH11" i="514"/>
  <c r="AI11" i="514"/>
  <c r="AJ11" i="514"/>
  <c r="AK11" i="514"/>
  <c r="M11" i="514" s="1"/>
  <c r="AL11" i="514"/>
  <c r="AM11" i="514"/>
  <c r="P11" i="514" s="1"/>
  <c r="AN11" i="514"/>
  <c r="Q11" i="514" s="1"/>
  <c r="Q30" i="514" s="1"/>
  <c r="AO11" i="514"/>
  <c r="AP11" i="514"/>
  <c r="AQ11" i="514"/>
  <c r="AR11" i="514"/>
  <c r="AR30" i="514" s="1"/>
  <c r="AS11" i="514"/>
  <c r="AT11" i="514"/>
  <c r="AU11" i="514"/>
  <c r="AV11" i="514"/>
  <c r="AV30" i="514" s="1"/>
  <c r="AW11" i="514"/>
  <c r="AX11" i="514"/>
  <c r="AY11" i="514"/>
  <c r="AZ11" i="514"/>
  <c r="AZ30" i="514" s="1"/>
  <c r="BA11" i="514"/>
  <c r="BB11" i="514"/>
  <c r="BC11" i="514"/>
  <c r="BD11" i="514"/>
  <c r="BE11" i="514"/>
  <c r="BF11" i="514"/>
  <c r="BG11" i="514"/>
  <c r="BH11" i="514"/>
  <c r="BH30" i="514" s="1"/>
  <c r="BI11" i="514"/>
  <c r="BJ11" i="514"/>
  <c r="BK11" i="514"/>
  <c r="BL11" i="514"/>
  <c r="BL30" i="514" s="1"/>
  <c r="BM11" i="514"/>
  <c r="BN11" i="514"/>
  <c r="BO11" i="514"/>
  <c r="BP11" i="514"/>
  <c r="BP30" i="514" s="1"/>
  <c r="BQ11" i="514"/>
  <c r="BR11" i="514"/>
  <c r="BS11" i="514"/>
  <c r="BT11" i="514"/>
  <c r="BT30" i="514" s="1"/>
  <c r="BU11" i="514"/>
  <c r="BV11" i="514"/>
  <c r="BW11" i="514"/>
  <c r="BX11" i="514"/>
  <c r="BX30" i="514" s="1"/>
  <c r="BY11" i="514"/>
  <c r="BZ11" i="514"/>
  <c r="CA11" i="514"/>
  <c r="CB11" i="514"/>
  <c r="CB30" i="514" s="1"/>
  <c r="CC11" i="514"/>
  <c r="CD11" i="514"/>
  <c r="CE11" i="514"/>
  <c r="CF11" i="514"/>
  <c r="CF30" i="514" s="1"/>
  <c r="CG11" i="514"/>
  <c r="CH11" i="514"/>
  <c r="CI11" i="514"/>
  <c r="CJ11" i="514"/>
  <c r="CJ30" i="514" s="1"/>
  <c r="CK11" i="514"/>
  <c r="CL11" i="514"/>
  <c r="CM11" i="514"/>
  <c r="CN11" i="514"/>
  <c r="CN30" i="514" s="1"/>
  <c r="CO11" i="514"/>
  <c r="CP11" i="514"/>
  <c r="CQ11" i="514"/>
  <c r="CR11" i="514"/>
  <c r="CR30" i="514" s="1"/>
  <c r="CS11" i="514"/>
  <c r="CT11" i="514"/>
  <c r="CU11" i="514"/>
  <c r="CV11" i="514"/>
  <c r="CV30" i="514" s="1"/>
  <c r="CW11" i="514"/>
  <c r="CX11" i="514"/>
  <c r="CY11" i="514"/>
  <c r="CZ11" i="514"/>
  <c r="CZ30" i="514" s="1"/>
  <c r="DA11" i="514"/>
  <c r="DB11" i="514"/>
  <c r="DC11" i="514"/>
  <c r="DD11" i="514"/>
  <c r="DD30" i="514" s="1"/>
  <c r="DE11" i="514"/>
  <c r="DF11" i="514"/>
  <c r="DG11" i="514"/>
  <c r="DH11" i="514"/>
  <c r="DH30" i="514" s="1"/>
  <c r="DI11" i="514"/>
  <c r="DJ11" i="514"/>
  <c r="DK11" i="514"/>
  <c r="DL11" i="514"/>
  <c r="DL30" i="514" s="1"/>
  <c r="DM11" i="514"/>
  <c r="DN11" i="514"/>
  <c r="DO11" i="514"/>
  <c r="DP11" i="514"/>
  <c r="DQ11" i="514"/>
  <c r="DR11" i="514"/>
  <c r="DS11" i="514"/>
  <c r="DT11" i="514"/>
  <c r="DT30" i="514" s="1"/>
  <c r="DU11" i="514"/>
  <c r="DV11" i="514"/>
  <c r="DW11" i="514"/>
  <c r="DX11" i="514"/>
  <c r="DX30" i="514" s="1"/>
  <c r="DY11" i="514"/>
  <c r="DZ11" i="514"/>
  <c r="EA11" i="514"/>
  <c r="EB11" i="514"/>
  <c r="EB30" i="514" s="1"/>
  <c r="EC11" i="514"/>
  <c r="ED11" i="514"/>
  <c r="EE11" i="514"/>
  <c r="EF11" i="514"/>
  <c r="EF30" i="514" s="1"/>
  <c r="EG11" i="514"/>
  <c r="EH11" i="514"/>
  <c r="EI11" i="514"/>
  <c r="EJ11" i="514"/>
  <c r="EJ30" i="514" s="1"/>
  <c r="C12" i="514"/>
  <c r="D12" i="514"/>
  <c r="E12" i="514"/>
  <c r="F12" i="514"/>
  <c r="F31" i="514" s="1"/>
  <c r="K12" i="514"/>
  <c r="J12" i="514" s="1"/>
  <c r="J31" i="514" s="1"/>
  <c r="L12" i="514"/>
  <c r="S12" i="514"/>
  <c r="U12" i="514"/>
  <c r="V12" i="514"/>
  <c r="AG12" i="514"/>
  <c r="H12" i="514" s="1"/>
  <c r="G12" i="514" s="1"/>
  <c r="AH12" i="514"/>
  <c r="I12" i="514" s="1"/>
  <c r="AI12" i="514"/>
  <c r="AJ12" i="514"/>
  <c r="AK12" i="514"/>
  <c r="M12" i="514" s="1"/>
  <c r="AL12" i="514"/>
  <c r="N12" i="514" s="1"/>
  <c r="AM12" i="514"/>
  <c r="P12" i="514" s="1"/>
  <c r="P31" i="514" s="1"/>
  <c r="AN12" i="514"/>
  <c r="Q12" i="514" s="1"/>
  <c r="Q31" i="514" s="1"/>
  <c r="AO12" i="514"/>
  <c r="R12" i="514" s="1"/>
  <c r="R31" i="514" s="1"/>
  <c r="AP12" i="514"/>
  <c r="T12" i="514" s="1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V31" i="514" s="1"/>
  <c r="DW12" i="514"/>
  <c r="DX12" i="514"/>
  <c r="DY12" i="514"/>
  <c r="DZ12" i="514"/>
  <c r="EA12" i="514"/>
  <c r="EB12" i="514"/>
  <c r="EC12" i="514"/>
  <c r="ED12" i="514"/>
  <c r="ED31" i="514" s="1"/>
  <c r="EE12" i="514"/>
  <c r="EF12" i="514"/>
  <c r="EG12" i="514"/>
  <c r="EH12" i="514"/>
  <c r="EI12" i="514"/>
  <c r="EJ12" i="514"/>
  <c r="C13" i="514"/>
  <c r="D13" i="514"/>
  <c r="E13" i="514"/>
  <c r="H13" i="514"/>
  <c r="L13" i="514"/>
  <c r="M13" i="514"/>
  <c r="P13" i="514"/>
  <c r="T13" i="514"/>
  <c r="T71" i="514" s="1"/>
  <c r="S71" i="514" s="1"/>
  <c r="S91" i="514" s="1"/>
  <c r="V13" i="514"/>
  <c r="AG13" i="514"/>
  <c r="AH13" i="514"/>
  <c r="I13" i="514" s="1"/>
  <c r="G13" i="514" s="1"/>
  <c r="G32" i="514" s="1"/>
  <c r="AI13" i="514"/>
  <c r="K13" i="514" s="1"/>
  <c r="AJ13" i="514"/>
  <c r="AK13" i="514"/>
  <c r="AL13" i="514"/>
  <c r="AM13" i="514"/>
  <c r="AN13" i="514"/>
  <c r="Q13" i="514" s="1"/>
  <c r="AO13" i="514"/>
  <c r="R13" i="514" s="1"/>
  <c r="R32" i="514" s="1"/>
  <c r="AP13" i="514"/>
  <c r="AQ13" i="514"/>
  <c r="U13" i="514" s="1"/>
  <c r="U32" i="514" s="1"/>
  <c r="AR13" i="514"/>
  <c r="AS13" i="514"/>
  <c r="AT13" i="514"/>
  <c r="AT32" i="514" s="1"/>
  <c r="X13" i="514" s="1"/>
  <c r="AU13" i="514"/>
  <c r="AV13" i="514"/>
  <c r="AW13" i="514"/>
  <c r="AX13" i="514"/>
  <c r="AX32" i="514" s="1"/>
  <c r="AY13" i="514"/>
  <c r="AZ13" i="514"/>
  <c r="BA13" i="514"/>
  <c r="BB13" i="514"/>
  <c r="BB32" i="514" s="1"/>
  <c r="BC13" i="514"/>
  <c r="BD13" i="514"/>
  <c r="BE13" i="514"/>
  <c r="BF13" i="514"/>
  <c r="BF32" i="514" s="1"/>
  <c r="BG13" i="514"/>
  <c r="BH13" i="514"/>
  <c r="BI13" i="514"/>
  <c r="BJ13" i="514"/>
  <c r="BJ32" i="514" s="1"/>
  <c r="BK13" i="514"/>
  <c r="BL13" i="514"/>
  <c r="BM13" i="514"/>
  <c r="BN13" i="514"/>
  <c r="BO13" i="514"/>
  <c r="BP13" i="514"/>
  <c r="BQ13" i="514"/>
  <c r="BR13" i="514"/>
  <c r="BR32" i="514" s="1"/>
  <c r="BS13" i="514"/>
  <c r="BT13" i="514"/>
  <c r="BU13" i="514"/>
  <c r="BV13" i="514"/>
  <c r="BW13" i="514"/>
  <c r="BX13" i="514"/>
  <c r="BY13" i="514"/>
  <c r="BZ13" i="514"/>
  <c r="BZ32" i="514" s="1"/>
  <c r="CA13" i="514"/>
  <c r="CB13" i="514"/>
  <c r="CC13" i="514"/>
  <c r="CD13" i="514"/>
  <c r="CD32" i="514" s="1"/>
  <c r="CE13" i="514"/>
  <c r="CF13" i="514"/>
  <c r="CG13" i="514"/>
  <c r="CH13" i="514"/>
  <c r="CH32" i="514" s="1"/>
  <c r="CI13" i="514"/>
  <c r="CJ13" i="514"/>
  <c r="CK13" i="514"/>
  <c r="CL13" i="514"/>
  <c r="CL32" i="514" s="1"/>
  <c r="CM13" i="514"/>
  <c r="CN13" i="514"/>
  <c r="CO13" i="514"/>
  <c r="CP13" i="514"/>
  <c r="CP32" i="514" s="1"/>
  <c r="CQ13" i="514"/>
  <c r="CR13" i="514"/>
  <c r="CS13" i="514"/>
  <c r="CS32" i="514" s="1"/>
  <c r="CT13" i="514"/>
  <c r="CU13" i="514"/>
  <c r="CV13" i="514"/>
  <c r="CW13" i="514"/>
  <c r="CX13" i="514"/>
  <c r="CY13" i="514"/>
  <c r="CZ13" i="514"/>
  <c r="DA13" i="514"/>
  <c r="DA32" i="514" s="1"/>
  <c r="DB13" i="514"/>
  <c r="DB32" i="514" s="1"/>
  <c r="DC13" i="514"/>
  <c r="DD13" i="514"/>
  <c r="DE13" i="514"/>
  <c r="DF13" i="514"/>
  <c r="DF32" i="514" s="1"/>
  <c r="DG13" i="514"/>
  <c r="DH13" i="514"/>
  <c r="DI13" i="514"/>
  <c r="DI32" i="514" s="1"/>
  <c r="DJ13" i="514"/>
  <c r="DJ32" i="514" s="1"/>
  <c r="DK13" i="514"/>
  <c r="DL13" i="514"/>
  <c r="DM13" i="514"/>
  <c r="DN13" i="514"/>
  <c r="DN32" i="514" s="1"/>
  <c r="DO13" i="514"/>
  <c r="DP13" i="514"/>
  <c r="DQ13" i="514"/>
  <c r="DQ32" i="514" s="1"/>
  <c r="DR13" i="514"/>
  <c r="DS13" i="514"/>
  <c r="DT13" i="514"/>
  <c r="DU13" i="514"/>
  <c r="DV13" i="514"/>
  <c r="DV32" i="514" s="1"/>
  <c r="DW13" i="514"/>
  <c r="DX13" i="514"/>
  <c r="DY13" i="514"/>
  <c r="DY32" i="514" s="1"/>
  <c r="DZ13" i="514"/>
  <c r="EA13" i="514"/>
  <c r="EB13" i="514"/>
  <c r="EC13" i="514"/>
  <c r="ED13" i="514"/>
  <c r="ED32" i="514" s="1"/>
  <c r="EE13" i="514"/>
  <c r="EF13" i="514"/>
  <c r="EG13" i="514"/>
  <c r="EG32" i="514" s="1"/>
  <c r="EH13" i="514"/>
  <c r="EH32" i="514" s="1"/>
  <c r="EI13" i="514"/>
  <c r="EJ13" i="514"/>
  <c r="C14" i="514"/>
  <c r="D14" i="514"/>
  <c r="E14" i="514"/>
  <c r="H14" i="514"/>
  <c r="L14" i="514"/>
  <c r="N14" i="514"/>
  <c r="T14" i="514"/>
  <c r="U14" i="514"/>
  <c r="U72" i="514" s="1"/>
  <c r="U92" i="514" s="1"/>
  <c r="AG14" i="514"/>
  <c r="AH14" i="514"/>
  <c r="AH33" i="514" s="1"/>
  <c r="AI14" i="514"/>
  <c r="K14" i="514" s="1"/>
  <c r="AJ14" i="514"/>
  <c r="AK14" i="514"/>
  <c r="M14" i="514" s="1"/>
  <c r="M33" i="514" s="1"/>
  <c r="AL14" i="514"/>
  <c r="AM14" i="514"/>
  <c r="P14" i="514" s="1"/>
  <c r="O14" i="514" s="1"/>
  <c r="O33" i="514" s="1"/>
  <c r="AN14" i="514"/>
  <c r="Q14" i="514" s="1"/>
  <c r="Q72" i="514" s="1"/>
  <c r="AO14" i="514"/>
  <c r="AO33" i="514" s="1"/>
  <c r="AP14" i="514"/>
  <c r="AP33" i="514" s="1"/>
  <c r="AQ14" i="514"/>
  <c r="AR14" i="514"/>
  <c r="V14" i="514" s="1"/>
  <c r="AS14" i="514"/>
  <c r="AT14" i="514"/>
  <c r="AU14" i="514"/>
  <c r="AV14" i="514"/>
  <c r="AW14" i="514"/>
  <c r="AW33" i="514" s="1"/>
  <c r="AX14" i="514"/>
  <c r="AX33" i="514" s="1"/>
  <c r="AY14" i="514"/>
  <c r="AZ14" i="514"/>
  <c r="BA14" i="514"/>
  <c r="BA33" i="514" s="1"/>
  <c r="BB14" i="514"/>
  <c r="BC14" i="514"/>
  <c r="BD14" i="514"/>
  <c r="BE14" i="514"/>
  <c r="BE33" i="514" s="1"/>
  <c r="Y14" i="514" s="1"/>
  <c r="BF14" i="514"/>
  <c r="BF33" i="514" s="1"/>
  <c r="BG14" i="514"/>
  <c r="BH14" i="514"/>
  <c r="BI14" i="514"/>
  <c r="BI33" i="514" s="1"/>
  <c r="BJ14" i="514"/>
  <c r="BK14" i="514"/>
  <c r="BL14" i="514"/>
  <c r="BM14" i="514"/>
  <c r="BM33" i="514" s="1"/>
  <c r="BN14" i="514"/>
  <c r="BN33" i="514" s="1"/>
  <c r="BO14" i="514"/>
  <c r="BP14" i="514"/>
  <c r="BQ14" i="514"/>
  <c r="BQ33" i="514" s="1"/>
  <c r="Z14" i="514" s="1"/>
  <c r="BR14" i="514"/>
  <c r="BS14" i="514"/>
  <c r="BT14" i="514"/>
  <c r="BU14" i="514"/>
  <c r="BU33" i="514" s="1"/>
  <c r="BV14" i="514"/>
  <c r="BV33" i="514" s="1"/>
  <c r="BW14" i="514"/>
  <c r="BX14" i="514"/>
  <c r="BY14" i="514"/>
  <c r="BZ14" i="514"/>
  <c r="CA14" i="514"/>
  <c r="CB14" i="514"/>
  <c r="CC14" i="514"/>
  <c r="CC33" i="514" s="1"/>
  <c r="CD14" i="514"/>
  <c r="CD33" i="514" s="1"/>
  <c r="CE14" i="514"/>
  <c r="CF14" i="514"/>
  <c r="CG14" i="514"/>
  <c r="CG33" i="514" s="1"/>
  <c r="CH14" i="514"/>
  <c r="CI14" i="514"/>
  <c r="CJ14" i="514"/>
  <c r="CK14" i="514"/>
  <c r="CK33" i="514" s="1"/>
  <c r="CL14" i="514"/>
  <c r="CL33" i="514" s="1"/>
  <c r="CM14" i="514"/>
  <c r="CN14" i="514"/>
  <c r="CO14" i="514"/>
  <c r="CO33" i="514" s="1"/>
  <c r="CP14" i="514"/>
  <c r="CQ14" i="514"/>
  <c r="CR14" i="514"/>
  <c r="CS14" i="514"/>
  <c r="CS33" i="514" s="1"/>
  <c r="CT14" i="514"/>
  <c r="CT33" i="514" s="1"/>
  <c r="CU14" i="514"/>
  <c r="CV14" i="514"/>
  <c r="CW14" i="514"/>
  <c r="CW33" i="514" s="1"/>
  <c r="CX14" i="514"/>
  <c r="CY14" i="514"/>
  <c r="CZ14" i="514"/>
  <c r="DA14" i="514"/>
  <c r="DA33" i="514" s="1"/>
  <c r="DB14" i="514"/>
  <c r="DB33" i="514" s="1"/>
  <c r="DC14" i="514"/>
  <c r="DD14" i="514"/>
  <c r="DE14" i="514"/>
  <c r="DF14" i="514"/>
  <c r="DG14" i="514"/>
  <c r="DH14" i="514"/>
  <c r="DI14" i="514"/>
  <c r="DI33" i="514" s="1"/>
  <c r="DJ14" i="514"/>
  <c r="DJ33" i="514" s="1"/>
  <c r="DK14" i="514"/>
  <c r="DL14" i="514"/>
  <c r="DM14" i="514"/>
  <c r="DM33" i="514" s="1"/>
  <c r="DN14" i="514"/>
  <c r="DO14" i="514"/>
  <c r="DP14" i="514"/>
  <c r="DQ14" i="514"/>
  <c r="DQ33" i="514" s="1"/>
  <c r="DR14" i="514"/>
  <c r="DR33" i="514" s="1"/>
  <c r="DS14" i="514"/>
  <c r="DT14" i="514"/>
  <c r="DU14" i="514"/>
  <c r="DU33" i="514" s="1"/>
  <c r="DV14" i="514"/>
  <c r="DW14" i="514"/>
  <c r="DX14" i="514"/>
  <c r="DY14" i="514"/>
  <c r="DY33" i="514" s="1"/>
  <c r="DZ14" i="514"/>
  <c r="DZ33" i="514" s="1"/>
  <c r="EA14" i="514"/>
  <c r="EB14" i="514"/>
  <c r="EC14" i="514"/>
  <c r="EC33" i="514" s="1"/>
  <c r="ED14" i="514"/>
  <c r="EE14" i="514"/>
  <c r="EF14" i="514"/>
  <c r="EG14" i="514"/>
  <c r="EG33" i="514" s="1"/>
  <c r="EH14" i="514"/>
  <c r="EH33" i="514" s="1"/>
  <c r="EI14" i="514"/>
  <c r="EJ14" i="514"/>
  <c r="C15" i="514"/>
  <c r="D15" i="514"/>
  <c r="E15" i="514"/>
  <c r="I15" i="514"/>
  <c r="K15" i="514"/>
  <c r="J15" i="514" s="1"/>
  <c r="J34" i="514" s="1"/>
  <c r="P15" i="514"/>
  <c r="P34" i="514" s="1"/>
  <c r="Q15" i="514"/>
  <c r="U15" i="514"/>
  <c r="U34" i="514" s="1"/>
  <c r="AG15" i="514"/>
  <c r="H15" i="514" s="1"/>
  <c r="AH15" i="514"/>
  <c r="AI15" i="514"/>
  <c r="AJ15" i="514"/>
  <c r="L15" i="514" s="1"/>
  <c r="L73" i="514" s="1"/>
  <c r="AK15" i="514"/>
  <c r="M15" i="514" s="1"/>
  <c r="AL15" i="514"/>
  <c r="N15" i="514" s="1"/>
  <c r="N73" i="514" s="1"/>
  <c r="N93" i="514" s="1"/>
  <c r="AM15" i="514"/>
  <c r="AN15" i="514"/>
  <c r="AO15" i="514"/>
  <c r="R15" i="514" s="1"/>
  <c r="R34" i="514" s="1"/>
  <c r="AP15" i="514"/>
  <c r="T15" i="514" s="1"/>
  <c r="AQ15" i="514"/>
  <c r="AR15" i="514"/>
  <c r="V15" i="514" s="1"/>
  <c r="V73" i="514" s="1"/>
  <c r="AS15" i="514"/>
  <c r="AT15" i="514"/>
  <c r="AT34" i="514" s="1"/>
  <c r="AU15" i="514"/>
  <c r="AV15" i="514"/>
  <c r="AW15" i="514"/>
  <c r="AW34" i="514" s="1"/>
  <c r="AX15" i="514"/>
  <c r="AY15" i="514"/>
  <c r="AZ15" i="514"/>
  <c r="BA15" i="514"/>
  <c r="BB15" i="514"/>
  <c r="BB34" i="514" s="1"/>
  <c r="BC15" i="514"/>
  <c r="BD15" i="514"/>
  <c r="BE15" i="514"/>
  <c r="BE34" i="514" s="1"/>
  <c r="BF15" i="514"/>
  <c r="BG15" i="514"/>
  <c r="BH15" i="514"/>
  <c r="BI15" i="514"/>
  <c r="BJ15" i="514"/>
  <c r="BJ34" i="514" s="1"/>
  <c r="BK15" i="514"/>
  <c r="BL15" i="514"/>
  <c r="BM15" i="514"/>
  <c r="BM34" i="514" s="1"/>
  <c r="BN15" i="514"/>
  <c r="BO15" i="514"/>
  <c r="BP15" i="514"/>
  <c r="BQ15" i="514"/>
  <c r="BR15" i="514"/>
  <c r="BR34" i="514" s="1"/>
  <c r="BS15" i="514"/>
  <c r="BT15" i="514"/>
  <c r="BU15" i="514"/>
  <c r="BU34" i="514" s="1"/>
  <c r="BV15" i="514"/>
  <c r="BW15" i="514"/>
  <c r="BX15" i="514"/>
  <c r="BY15" i="514"/>
  <c r="BZ15" i="514"/>
  <c r="BZ34" i="514" s="1"/>
  <c r="CA15" i="514"/>
  <c r="CB15" i="514"/>
  <c r="CC15" i="514"/>
  <c r="CC34" i="514" s="1"/>
  <c r="CD15" i="514"/>
  <c r="CE15" i="514"/>
  <c r="CF15" i="514"/>
  <c r="CG15" i="514"/>
  <c r="CH15" i="514"/>
  <c r="CH34" i="514" s="1"/>
  <c r="CI15" i="514"/>
  <c r="CJ15" i="514"/>
  <c r="CK15" i="514"/>
  <c r="CK34" i="514" s="1"/>
  <c r="CL15" i="514"/>
  <c r="CM15" i="514"/>
  <c r="CN15" i="514"/>
  <c r="CO15" i="514"/>
  <c r="CP15" i="514"/>
  <c r="CP34" i="514" s="1"/>
  <c r="CQ15" i="514"/>
  <c r="CR15" i="514"/>
  <c r="CS15" i="514"/>
  <c r="CS34" i="514" s="1"/>
  <c r="CT15" i="514"/>
  <c r="CU15" i="514"/>
  <c r="CV15" i="514"/>
  <c r="CW15" i="514"/>
  <c r="CX15" i="514"/>
  <c r="CX34" i="514" s="1"/>
  <c r="CY15" i="514"/>
  <c r="CZ15" i="514"/>
  <c r="DA15" i="514"/>
  <c r="DA34" i="514" s="1"/>
  <c r="DB15" i="514"/>
  <c r="DC15" i="514"/>
  <c r="DD15" i="514"/>
  <c r="DE15" i="514"/>
  <c r="DF15" i="514"/>
  <c r="DF34" i="514" s="1"/>
  <c r="DG15" i="514"/>
  <c r="DH15" i="514"/>
  <c r="DI15" i="514"/>
  <c r="DI34" i="514" s="1"/>
  <c r="DJ15" i="514"/>
  <c r="DK15" i="514"/>
  <c r="DL15" i="514"/>
  <c r="DM15" i="514"/>
  <c r="DN15" i="514"/>
  <c r="DN34" i="514" s="1"/>
  <c r="DO15" i="514"/>
  <c r="DP15" i="514"/>
  <c r="DQ15" i="514"/>
  <c r="DQ34" i="514" s="1"/>
  <c r="DR15" i="514"/>
  <c r="DS15" i="514"/>
  <c r="DT15" i="514"/>
  <c r="DU15" i="514"/>
  <c r="DV15" i="514"/>
  <c r="DV34" i="514" s="1"/>
  <c r="DW15" i="514"/>
  <c r="DX15" i="514"/>
  <c r="DY15" i="514"/>
  <c r="DY34" i="514" s="1"/>
  <c r="DZ15" i="514"/>
  <c r="EA15" i="514"/>
  <c r="EB15" i="514"/>
  <c r="EC15" i="514"/>
  <c r="ED15" i="514"/>
  <c r="ED34" i="514" s="1"/>
  <c r="EE15" i="514"/>
  <c r="EF15" i="514"/>
  <c r="EG15" i="514"/>
  <c r="EG34" i="514" s="1"/>
  <c r="EH15" i="514"/>
  <c r="EI15" i="514"/>
  <c r="EJ15" i="514"/>
  <c r="C18" i="514"/>
  <c r="D18" i="514"/>
  <c r="D37" i="514" s="1"/>
  <c r="E18" i="514"/>
  <c r="K18" i="514"/>
  <c r="K37" i="514" s="1"/>
  <c r="L18" i="514"/>
  <c r="L37" i="514" s="1"/>
  <c r="R18" i="514"/>
  <c r="U18" i="514"/>
  <c r="V18" i="514"/>
  <c r="AG18" i="514"/>
  <c r="H18" i="514" s="1"/>
  <c r="H37" i="514" s="1"/>
  <c r="AH18" i="514"/>
  <c r="I18" i="514" s="1"/>
  <c r="I37" i="514" s="1"/>
  <c r="AI18" i="514"/>
  <c r="AJ18" i="514"/>
  <c r="AK18" i="514"/>
  <c r="M18" i="514" s="1"/>
  <c r="AL18" i="514"/>
  <c r="N18" i="514" s="1"/>
  <c r="N37" i="514" s="1"/>
  <c r="AM18" i="514"/>
  <c r="P18" i="514" s="1"/>
  <c r="P37" i="514" s="1"/>
  <c r="AN18" i="514"/>
  <c r="Q18" i="514" s="1"/>
  <c r="Q37" i="514" s="1"/>
  <c r="AO18" i="514"/>
  <c r="AP18" i="514"/>
  <c r="T18" i="514" s="1"/>
  <c r="AQ18" i="514"/>
  <c r="AR18" i="514"/>
  <c r="AS18" i="514"/>
  <c r="AS37" i="514" s="1"/>
  <c r="AT18" i="514"/>
  <c r="AT37" i="514" s="1"/>
  <c r="AU18" i="514"/>
  <c r="AV18" i="514"/>
  <c r="AW18" i="514"/>
  <c r="AX18" i="514"/>
  <c r="AY18" i="514"/>
  <c r="AZ18" i="514"/>
  <c r="BA18" i="514"/>
  <c r="BA37" i="514" s="1"/>
  <c r="BB18" i="514"/>
  <c r="BB37" i="514" s="1"/>
  <c r="BC18" i="514"/>
  <c r="BD18" i="514"/>
  <c r="BE18" i="514"/>
  <c r="BF18" i="514"/>
  <c r="BG18" i="514"/>
  <c r="BH18" i="514"/>
  <c r="BI18" i="514"/>
  <c r="BI37" i="514" s="1"/>
  <c r="BJ18" i="514"/>
  <c r="BJ37" i="514" s="1"/>
  <c r="BK18" i="514"/>
  <c r="BL18" i="514"/>
  <c r="BM18" i="514"/>
  <c r="BN18" i="514"/>
  <c r="BO18" i="514"/>
  <c r="BP18" i="514"/>
  <c r="BQ18" i="514"/>
  <c r="BQ37" i="514" s="1"/>
  <c r="BR18" i="514"/>
  <c r="BR37" i="514" s="1"/>
  <c r="BS18" i="514"/>
  <c r="BT18" i="514"/>
  <c r="BU18" i="514"/>
  <c r="BV18" i="514"/>
  <c r="BW18" i="514"/>
  <c r="BX18" i="514"/>
  <c r="BY18" i="514"/>
  <c r="BY37" i="514" s="1"/>
  <c r="BZ18" i="514"/>
  <c r="BZ37" i="514" s="1"/>
  <c r="CA18" i="514"/>
  <c r="CB18" i="514"/>
  <c r="CC18" i="514"/>
  <c r="CD18" i="514"/>
  <c r="CE18" i="514"/>
  <c r="CF18" i="514"/>
  <c r="CG18" i="514"/>
  <c r="CG37" i="514" s="1"/>
  <c r="CH18" i="514"/>
  <c r="CH37" i="514" s="1"/>
  <c r="CI18" i="514"/>
  <c r="CJ18" i="514"/>
  <c r="CK18" i="514"/>
  <c r="CL18" i="514"/>
  <c r="CM18" i="514"/>
  <c r="CN18" i="514"/>
  <c r="CO18" i="514"/>
  <c r="CO37" i="514" s="1"/>
  <c r="CP18" i="514"/>
  <c r="CP37" i="514" s="1"/>
  <c r="CQ18" i="514"/>
  <c r="CR18" i="514"/>
  <c r="CS18" i="514"/>
  <c r="CT18" i="514"/>
  <c r="CU18" i="514"/>
  <c r="CV18" i="514"/>
  <c r="CW18" i="514"/>
  <c r="CW37" i="514" s="1"/>
  <c r="CX18" i="514"/>
  <c r="CX37" i="514" s="1"/>
  <c r="CY18" i="514"/>
  <c r="CZ18" i="514"/>
  <c r="DA18" i="514"/>
  <c r="DB18" i="514"/>
  <c r="DC18" i="514"/>
  <c r="DD18" i="514"/>
  <c r="DE18" i="514"/>
  <c r="DE37" i="514" s="1"/>
  <c r="DF18" i="514"/>
  <c r="DF37" i="514" s="1"/>
  <c r="DG18" i="514"/>
  <c r="DH18" i="514"/>
  <c r="DI18" i="514"/>
  <c r="DJ18" i="514"/>
  <c r="DK18" i="514"/>
  <c r="DL18" i="514"/>
  <c r="DM18" i="514"/>
  <c r="DM37" i="514" s="1"/>
  <c r="DN18" i="514"/>
  <c r="DN37" i="514" s="1"/>
  <c r="DO18" i="514"/>
  <c r="DP18" i="514"/>
  <c r="DQ18" i="514"/>
  <c r="DR18" i="514"/>
  <c r="DS18" i="514"/>
  <c r="DT18" i="514"/>
  <c r="DU18" i="514"/>
  <c r="DU37" i="514" s="1"/>
  <c r="DV18" i="514"/>
  <c r="DV37" i="514" s="1"/>
  <c r="DW18" i="514"/>
  <c r="DX18" i="514"/>
  <c r="DY18" i="514"/>
  <c r="DZ18" i="514"/>
  <c r="EA18" i="514"/>
  <c r="EB18" i="514"/>
  <c r="EC18" i="514"/>
  <c r="EC37" i="514" s="1"/>
  <c r="ED18" i="514"/>
  <c r="ED37" i="514" s="1"/>
  <c r="EE18" i="514"/>
  <c r="EF18" i="514"/>
  <c r="EG18" i="514"/>
  <c r="EH18" i="514"/>
  <c r="EI18" i="514"/>
  <c r="EJ18" i="514"/>
  <c r="C28" i="514"/>
  <c r="D28" i="514"/>
  <c r="E28" i="514"/>
  <c r="I28" i="514"/>
  <c r="L28" i="514"/>
  <c r="M28" i="514"/>
  <c r="N28" i="514"/>
  <c r="P28" i="514"/>
  <c r="R28" i="514"/>
  <c r="T28" i="514"/>
  <c r="AG28" i="514"/>
  <c r="AH28" i="514"/>
  <c r="AI28" i="514"/>
  <c r="W9" i="514" s="1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AB9" i="514" s="1"/>
  <c r="EG28" i="514"/>
  <c r="EH28" i="514"/>
  <c r="EI28" i="514"/>
  <c r="EJ28" i="514"/>
  <c r="C29" i="514"/>
  <c r="D29" i="514"/>
  <c r="E29" i="514"/>
  <c r="F29" i="514"/>
  <c r="I29" i="514"/>
  <c r="K29" i="514"/>
  <c r="L29" i="514"/>
  <c r="M29" i="514"/>
  <c r="N29" i="514"/>
  <c r="T29" i="514"/>
  <c r="U29" i="514"/>
  <c r="V29" i="514"/>
  <c r="AG29" i="514"/>
  <c r="AH29" i="514"/>
  <c r="AI29" i="514"/>
  <c r="AJ29" i="514"/>
  <c r="AK29" i="514"/>
  <c r="AL29" i="514"/>
  <c r="AM29" i="514"/>
  <c r="AO29" i="514"/>
  <c r="AP29" i="514"/>
  <c r="AQ29" i="514"/>
  <c r="AR29" i="514"/>
  <c r="AS29" i="514"/>
  <c r="AT29" i="514"/>
  <c r="AU29" i="514"/>
  <c r="X10" i="514" s="1"/>
  <c r="AW29" i="514"/>
  <c r="AX29" i="514"/>
  <c r="AY29" i="514"/>
  <c r="AZ29" i="514"/>
  <c r="BA29" i="514"/>
  <c r="BB29" i="514"/>
  <c r="BC29" i="514"/>
  <c r="BE29" i="514"/>
  <c r="BF29" i="514"/>
  <c r="BG29" i="514"/>
  <c r="BH29" i="514"/>
  <c r="BI29" i="514"/>
  <c r="BJ29" i="514"/>
  <c r="BK29" i="514"/>
  <c r="BM29" i="514"/>
  <c r="BN29" i="514"/>
  <c r="BO29" i="514"/>
  <c r="BP29" i="514"/>
  <c r="BQ29" i="514"/>
  <c r="BR29" i="514"/>
  <c r="BS29" i="514"/>
  <c r="BU29" i="514"/>
  <c r="BV29" i="514"/>
  <c r="BW29" i="514"/>
  <c r="BX29" i="514"/>
  <c r="BY29" i="514"/>
  <c r="BZ29" i="514"/>
  <c r="CA29" i="514"/>
  <c r="CC29" i="514"/>
  <c r="CD29" i="514"/>
  <c r="CE29" i="514"/>
  <c r="CF29" i="514"/>
  <c r="CG29" i="514"/>
  <c r="CH29" i="514"/>
  <c r="CI29" i="514"/>
  <c r="CK29" i="514"/>
  <c r="CL29" i="514"/>
  <c r="CM29" i="514"/>
  <c r="CN29" i="514"/>
  <c r="CO29" i="514"/>
  <c r="CP29" i="514"/>
  <c r="CQ29" i="514"/>
  <c r="CS29" i="514"/>
  <c r="CT29" i="514"/>
  <c r="CU29" i="514"/>
  <c r="CV29" i="514"/>
  <c r="CW29" i="514"/>
  <c r="CX29" i="514"/>
  <c r="CY29" i="514"/>
  <c r="DA29" i="514"/>
  <c r="DB29" i="514"/>
  <c r="DC29" i="514"/>
  <c r="DD29" i="514"/>
  <c r="DE29" i="514"/>
  <c r="DF29" i="514"/>
  <c r="DG29" i="514"/>
  <c r="DI29" i="514"/>
  <c r="DJ29" i="514"/>
  <c r="DK29" i="514"/>
  <c r="DL29" i="514"/>
  <c r="DM29" i="514"/>
  <c r="DN29" i="514"/>
  <c r="DO29" i="514"/>
  <c r="DQ29" i="514"/>
  <c r="DR29" i="514"/>
  <c r="DS29" i="514"/>
  <c r="DT29" i="514"/>
  <c r="DU29" i="514"/>
  <c r="DV29" i="514"/>
  <c r="DW29" i="514"/>
  <c r="DY29" i="514"/>
  <c r="DZ29" i="514"/>
  <c r="EA29" i="514"/>
  <c r="EB29" i="514"/>
  <c r="EC29" i="514"/>
  <c r="ED29" i="514"/>
  <c r="EE29" i="514"/>
  <c r="EG29" i="514"/>
  <c r="EH29" i="514"/>
  <c r="EI29" i="514"/>
  <c r="EJ29" i="514"/>
  <c r="C30" i="514"/>
  <c r="D30" i="514"/>
  <c r="E30" i="514"/>
  <c r="H30" i="514"/>
  <c r="K30" i="514"/>
  <c r="M30" i="514"/>
  <c r="P30" i="514"/>
  <c r="R30" i="514"/>
  <c r="T30" i="514"/>
  <c r="U30" i="514"/>
  <c r="V30" i="514"/>
  <c r="AG30" i="514"/>
  <c r="AH30" i="514"/>
  <c r="AI30" i="514"/>
  <c r="AK30" i="514"/>
  <c r="AL30" i="514"/>
  <c r="AM30" i="514"/>
  <c r="AO30" i="514"/>
  <c r="AP30" i="514"/>
  <c r="AQ30" i="514"/>
  <c r="AS30" i="514"/>
  <c r="AT30" i="514"/>
  <c r="AU30" i="514"/>
  <c r="AW30" i="514"/>
  <c r="AX30" i="514"/>
  <c r="AY30" i="514"/>
  <c r="BA30" i="514"/>
  <c r="BB30" i="514"/>
  <c r="BC30" i="514"/>
  <c r="BD30" i="514"/>
  <c r="BE30" i="514"/>
  <c r="BF30" i="514"/>
  <c r="BG30" i="514"/>
  <c r="BI30" i="514"/>
  <c r="BJ30" i="514"/>
  <c r="BK30" i="514"/>
  <c r="BM30" i="514"/>
  <c r="BN30" i="514"/>
  <c r="BO30" i="514"/>
  <c r="BQ30" i="514"/>
  <c r="BR30" i="514"/>
  <c r="BS30" i="514"/>
  <c r="BU30" i="514"/>
  <c r="BV30" i="514"/>
  <c r="BW30" i="514"/>
  <c r="BY30" i="514"/>
  <c r="BZ30" i="514"/>
  <c r="CA30" i="514"/>
  <c r="CC30" i="514"/>
  <c r="CD30" i="514"/>
  <c r="CE30" i="514"/>
  <c r="CG30" i="514"/>
  <c r="CH30" i="514"/>
  <c r="CI30" i="514"/>
  <c r="CK30" i="514"/>
  <c r="CL30" i="514"/>
  <c r="CM30" i="514"/>
  <c r="CO30" i="514"/>
  <c r="CP30" i="514"/>
  <c r="CQ30" i="514"/>
  <c r="CS30" i="514"/>
  <c r="CT30" i="514"/>
  <c r="CU30" i="514"/>
  <c r="CW30" i="514"/>
  <c r="CX30" i="514"/>
  <c r="CY30" i="514"/>
  <c r="DA30" i="514"/>
  <c r="DB30" i="514"/>
  <c r="DC30" i="514"/>
  <c r="DE30" i="514"/>
  <c r="DF30" i="514"/>
  <c r="DG30" i="514"/>
  <c r="DI30" i="514"/>
  <c r="DJ30" i="514"/>
  <c r="DK30" i="514"/>
  <c r="DM30" i="514"/>
  <c r="DN30" i="514"/>
  <c r="DO30" i="514"/>
  <c r="DP30" i="514"/>
  <c r="DQ30" i="514"/>
  <c r="DR30" i="514"/>
  <c r="DS30" i="514"/>
  <c r="DU30" i="514"/>
  <c r="DV30" i="514"/>
  <c r="DW30" i="514"/>
  <c r="DY30" i="514"/>
  <c r="DZ30" i="514"/>
  <c r="EA30" i="514"/>
  <c r="EC30" i="514"/>
  <c r="ED30" i="514"/>
  <c r="EE30" i="514"/>
  <c r="EG30" i="514"/>
  <c r="EH30" i="514"/>
  <c r="EI30" i="514"/>
  <c r="C31" i="514"/>
  <c r="D31" i="514"/>
  <c r="E31" i="514"/>
  <c r="G31" i="514"/>
  <c r="H31" i="514"/>
  <c r="I31" i="514"/>
  <c r="K31" i="514"/>
  <c r="L31" i="514"/>
  <c r="M31" i="514"/>
  <c r="S31" i="514"/>
  <c r="T31" i="514"/>
  <c r="U31" i="514"/>
  <c r="V31" i="514"/>
  <c r="AG31" i="514"/>
  <c r="AH31" i="514"/>
  <c r="W12" i="514" s="1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Z12" i="514" s="1"/>
  <c r="BX31" i="514"/>
  <c r="BY31" i="514"/>
  <c r="BZ31" i="514"/>
  <c r="CA31" i="514"/>
  <c r="CB31" i="514"/>
  <c r="CC31" i="514"/>
  <c r="AA12" i="514" s="1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W31" i="514"/>
  <c r="DX31" i="514"/>
  <c r="DY31" i="514"/>
  <c r="DZ31" i="514"/>
  <c r="EA31" i="514"/>
  <c r="EB31" i="514"/>
  <c r="EC31" i="514"/>
  <c r="EE31" i="514"/>
  <c r="EF31" i="514"/>
  <c r="EG31" i="514"/>
  <c r="EH31" i="514"/>
  <c r="EI31" i="514"/>
  <c r="EJ31" i="514"/>
  <c r="C32" i="514"/>
  <c r="E32" i="514"/>
  <c r="H32" i="514"/>
  <c r="I32" i="514"/>
  <c r="L32" i="514"/>
  <c r="M32" i="514"/>
  <c r="P32" i="514"/>
  <c r="Q32" i="514"/>
  <c r="V32" i="514"/>
  <c r="AG32" i="514"/>
  <c r="AI32" i="514"/>
  <c r="AJ32" i="514"/>
  <c r="AK32" i="514"/>
  <c r="AM32" i="514"/>
  <c r="AN32" i="514"/>
  <c r="AO32" i="514"/>
  <c r="AP32" i="514"/>
  <c r="AQ32" i="514"/>
  <c r="AR32" i="514"/>
  <c r="AS32" i="514"/>
  <c r="AU32" i="514"/>
  <c r="AV32" i="514"/>
  <c r="AW32" i="514"/>
  <c r="AY32" i="514"/>
  <c r="AZ32" i="514"/>
  <c r="BA32" i="514"/>
  <c r="BC32" i="514"/>
  <c r="BD32" i="514"/>
  <c r="BE32" i="514"/>
  <c r="BG32" i="514"/>
  <c r="BH32" i="514"/>
  <c r="BI32" i="514"/>
  <c r="BK32" i="514"/>
  <c r="BL32" i="514"/>
  <c r="BM32" i="514"/>
  <c r="BN32" i="514"/>
  <c r="BO32" i="514"/>
  <c r="BP32" i="514"/>
  <c r="BQ32" i="514"/>
  <c r="BS32" i="514"/>
  <c r="BT32" i="514"/>
  <c r="BU32" i="514"/>
  <c r="BV32" i="514"/>
  <c r="BW32" i="514"/>
  <c r="BX32" i="514"/>
  <c r="BY32" i="514"/>
  <c r="CA32" i="514"/>
  <c r="CB32" i="514"/>
  <c r="CC32" i="514"/>
  <c r="CE32" i="514"/>
  <c r="CF32" i="514"/>
  <c r="CG32" i="514"/>
  <c r="CI32" i="514"/>
  <c r="CJ32" i="514"/>
  <c r="CK32" i="514"/>
  <c r="CM32" i="514"/>
  <c r="CN32" i="514"/>
  <c r="CO32" i="514"/>
  <c r="CQ32" i="514"/>
  <c r="CR32" i="514"/>
  <c r="CT32" i="514"/>
  <c r="CU32" i="514"/>
  <c r="CV32" i="514"/>
  <c r="CW32" i="514"/>
  <c r="CX32" i="514"/>
  <c r="CY32" i="514"/>
  <c r="CZ32" i="514"/>
  <c r="DC32" i="514"/>
  <c r="DD32" i="514"/>
  <c r="DE32" i="514"/>
  <c r="DG32" i="514"/>
  <c r="DH32" i="514"/>
  <c r="DK32" i="514"/>
  <c r="DL32" i="514"/>
  <c r="DM32" i="514"/>
  <c r="DO32" i="514"/>
  <c r="DP32" i="514"/>
  <c r="DR32" i="514"/>
  <c r="DS32" i="514"/>
  <c r="DT32" i="514"/>
  <c r="DU32" i="514"/>
  <c r="DW32" i="514"/>
  <c r="DX32" i="514"/>
  <c r="DZ32" i="514"/>
  <c r="EA32" i="514"/>
  <c r="EB32" i="514"/>
  <c r="EC32" i="514"/>
  <c r="EE32" i="514"/>
  <c r="EF32" i="514"/>
  <c r="EI32" i="514"/>
  <c r="EJ32" i="514"/>
  <c r="C33" i="514"/>
  <c r="E33" i="514"/>
  <c r="H33" i="514"/>
  <c r="K33" i="514"/>
  <c r="L33" i="514"/>
  <c r="N33" i="514"/>
  <c r="P33" i="514"/>
  <c r="Q33" i="514"/>
  <c r="V33" i="514"/>
  <c r="AG33" i="514"/>
  <c r="AI33" i="514"/>
  <c r="AJ33" i="514"/>
  <c r="AL33" i="514"/>
  <c r="AM33" i="514"/>
  <c r="AN33" i="514"/>
  <c r="AQ33" i="514"/>
  <c r="AR33" i="514"/>
  <c r="AS33" i="514"/>
  <c r="AT33" i="514"/>
  <c r="AU33" i="514"/>
  <c r="AV33" i="514"/>
  <c r="AY33" i="514"/>
  <c r="AZ33" i="514"/>
  <c r="BB33" i="514"/>
  <c r="BC33" i="514"/>
  <c r="BD33" i="514"/>
  <c r="BG33" i="514"/>
  <c r="BH33" i="514"/>
  <c r="BJ33" i="514"/>
  <c r="BK33" i="514"/>
  <c r="BL33" i="514"/>
  <c r="BO33" i="514"/>
  <c r="BP33" i="514"/>
  <c r="BR33" i="514"/>
  <c r="BS33" i="514"/>
  <c r="BT33" i="514"/>
  <c r="BW33" i="514"/>
  <c r="BX33" i="514"/>
  <c r="BY33" i="514"/>
  <c r="BZ33" i="514"/>
  <c r="CA33" i="514"/>
  <c r="CB33" i="514"/>
  <c r="CE33" i="514"/>
  <c r="CF33" i="514"/>
  <c r="CH33" i="514"/>
  <c r="CI33" i="514"/>
  <c r="CJ33" i="514"/>
  <c r="CM33" i="514"/>
  <c r="CN33" i="514"/>
  <c r="CP33" i="514"/>
  <c r="CQ33" i="514"/>
  <c r="CR33" i="514"/>
  <c r="CU33" i="514"/>
  <c r="CV33" i="514"/>
  <c r="CX33" i="514"/>
  <c r="CY33" i="514"/>
  <c r="CZ33" i="514"/>
  <c r="DC33" i="514"/>
  <c r="DD33" i="514"/>
  <c r="DE33" i="514"/>
  <c r="DF33" i="514"/>
  <c r="DG33" i="514"/>
  <c r="DH33" i="514"/>
  <c r="DK33" i="514"/>
  <c r="DL33" i="514"/>
  <c r="DN33" i="514"/>
  <c r="DO33" i="514"/>
  <c r="DP33" i="514"/>
  <c r="DS33" i="514"/>
  <c r="DT33" i="514"/>
  <c r="DV33" i="514"/>
  <c r="DW33" i="514"/>
  <c r="DX33" i="514"/>
  <c r="EA33" i="514"/>
  <c r="EB33" i="514"/>
  <c r="ED33" i="514"/>
  <c r="EE33" i="514"/>
  <c r="EF33" i="514"/>
  <c r="EI33" i="514"/>
  <c r="EJ33" i="514"/>
  <c r="C34" i="514"/>
  <c r="D34" i="514"/>
  <c r="E34" i="514"/>
  <c r="I34" i="514"/>
  <c r="L34" i="514"/>
  <c r="M34" i="514"/>
  <c r="N34" i="514"/>
  <c r="Q34" i="514"/>
  <c r="T34" i="514"/>
  <c r="V34" i="514"/>
  <c r="AH34" i="514"/>
  <c r="AI34" i="514"/>
  <c r="AJ34" i="514"/>
  <c r="AK34" i="514"/>
  <c r="AM34" i="514"/>
  <c r="AN34" i="514"/>
  <c r="AP34" i="514"/>
  <c r="AQ34" i="514"/>
  <c r="AR34" i="514"/>
  <c r="AS34" i="514"/>
  <c r="AU34" i="514"/>
  <c r="AV34" i="514"/>
  <c r="AX34" i="514"/>
  <c r="AY34" i="514"/>
  <c r="AZ34" i="514"/>
  <c r="BA34" i="514"/>
  <c r="BC34" i="514"/>
  <c r="BD34" i="514"/>
  <c r="BF34" i="514"/>
  <c r="BG34" i="514"/>
  <c r="BH34" i="514"/>
  <c r="BI34" i="514"/>
  <c r="BK34" i="514"/>
  <c r="BL34" i="514"/>
  <c r="BN34" i="514"/>
  <c r="BO34" i="514"/>
  <c r="BP34" i="514"/>
  <c r="BQ34" i="514"/>
  <c r="BS34" i="514"/>
  <c r="BT34" i="514"/>
  <c r="BV34" i="514"/>
  <c r="BW34" i="514"/>
  <c r="BX34" i="514"/>
  <c r="BY34" i="514"/>
  <c r="CA34" i="514"/>
  <c r="CB34" i="514"/>
  <c r="CD34" i="514"/>
  <c r="CE34" i="514"/>
  <c r="CF34" i="514"/>
  <c r="CG34" i="514"/>
  <c r="CI34" i="514"/>
  <c r="CJ34" i="514"/>
  <c r="CL34" i="514"/>
  <c r="CM34" i="514"/>
  <c r="CN34" i="514"/>
  <c r="CO34" i="514"/>
  <c r="CQ34" i="514"/>
  <c r="CR34" i="514"/>
  <c r="CT34" i="514"/>
  <c r="CU34" i="514"/>
  <c r="CV34" i="514"/>
  <c r="CW34" i="514"/>
  <c r="CY34" i="514"/>
  <c r="CZ34" i="514"/>
  <c r="DB34" i="514"/>
  <c r="DC34" i="514"/>
  <c r="DD34" i="514"/>
  <c r="DE34" i="514"/>
  <c r="DG34" i="514"/>
  <c r="DH34" i="514"/>
  <c r="DJ34" i="514"/>
  <c r="DK34" i="514"/>
  <c r="DL34" i="514"/>
  <c r="DM34" i="514"/>
  <c r="DO34" i="514"/>
  <c r="DP34" i="514"/>
  <c r="DR34" i="514"/>
  <c r="DS34" i="514"/>
  <c r="DT34" i="514"/>
  <c r="DU34" i="514"/>
  <c r="DW34" i="514"/>
  <c r="DX34" i="514"/>
  <c r="DZ34" i="514"/>
  <c r="EA34" i="514"/>
  <c r="EB34" i="514"/>
  <c r="EC34" i="514"/>
  <c r="EE34" i="514"/>
  <c r="EF34" i="514"/>
  <c r="EH34" i="514"/>
  <c r="EI34" i="514"/>
  <c r="EJ34" i="514"/>
  <c r="C37" i="514"/>
  <c r="E37" i="514"/>
  <c r="M37" i="514"/>
  <c r="R37" i="514"/>
  <c r="U37" i="514"/>
  <c r="V37" i="514"/>
  <c r="AG37" i="514"/>
  <c r="AH37" i="514"/>
  <c r="AI37" i="514"/>
  <c r="AJ37" i="514"/>
  <c r="AM37" i="514"/>
  <c r="AN37" i="514"/>
  <c r="AO37" i="514"/>
  <c r="AP37" i="514"/>
  <c r="AQ37" i="514"/>
  <c r="AR37" i="514"/>
  <c r="AU37" i="514"/>
  <c r="AV37" i="514"/>
  <c r="AW37" i="514"/>
  <c r="AX37" i="514"/>
  <c r="AY37" i="514"/>
  <c r="AZ37" i="514"/>
  <c r="BC37" i="514"/>
  <c r="BD37" i="514"/>
  <c r="BE37" i="514"/>
  <c r="BF37" i="514"/>
  <c r="BG37" i="514"/>
  <c r="BH37" i="514"/>
  <c r="BK37" i="514"/>
  <c r="BL37" i="514"/>
  <c r="BM37" i="514"/>
  <c r="BN37" i="514"/>
  <c r="BO37" i="514"/>
  <c r="BP37" i="514"/>
  <c r="BS37" i="514"/>
  <c r="BT37" i="514"/>
  <c r="BU37" i="514"/>
  <c r="BV37" i="514"/>
  <c r="BW37" i="514"/>
  <c r="BX37" i="514"/>
  <c r="CA37" i="514"/>
  <c r="CB37" i="514"/>
  <c r="CC37" i="514"/>
  <c r="CD37" i="514"/>
  <c r="CE37" i="514"/>
  <c r="CF37" i="514"/>
  <c r="CI37" i="514"/>
  <c r="CJ37" i="514"/>
  <c r="CK37" i="514"/>
  <c r="CL37" i="514"/>
  <c r="CM37" i="514"/>
  <c r="CN37" i="514"/>
  <c r="CQ37" i="514"/>
  <c r="CR37" i="514"/>
  <c r="CS37" i="514"/>
  <c r="CT37" i="514"/>
  <c r="CU37" i="514"/>
  <c r="CV37" i="514"/>
  <c r="CY37" i="514"/>
  <c r="CZ37" i="514"/>
  <c r="DA37" i="514"/>
  <c r="DB37" i="514"/>
  <c r="DC37" i="514"/>
  <c r="DD37" i="514"/>
  <c r="DG37" i="514"/>
  <c r="DH37" i="514"/>
  <c r="DI37" i="514"/>
  <c r="DJ37" i="514"/>
  <c r="DK37" i="514"/>
  <c r="DL37" i="514"/>
  <c r="DO37" i="514"/>
  <c r="DP37" i="514"/>
  <c r="DQ37" i="514"/>
  <c r="DR37" i="514"/>
  <c r="DS37" i="514"/>
  <c r="DT37" i="514"/>
  <c r="DW37" i="514"/>
  <c r="DX37" i="514"/>
  <c r="DY37" i="514"/>
  <c r="DZ37" i="514"/>
  <c r="EA37" i="514"/>
  <c r="EB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I66" i="514"/>
  <c r="J66" i="514"/>
  <c r="K66" i="514"/>
  <c r="L66" i="514"/>
  <c r="M66" i="514"/>
  <c r="N66" i="514"/>
  <c r="O66" i="514"/>
  <c r="P66" i="514"/>
  <c r="Q66" i="514"/>
  <c r="S66" i="514"/>
  <c r="T66" i="514"/>
  <c r="U66" i="514"/>
  <c r="V66" i="514"/>
  <c r="W66" i="514"/>
  <c r="X66" i="514"/>
  <c r="Y66" i="514"/>
  <c r="Z66" i="514"/>
  <c r="AA66" i="514"/>
  <c r="AB66" i="514"/>
  <c r="C67" i="514"/>
  <c r="C87" i="514" s="1"/>
  <c r="D67" i="514"/>
  <c r="E67" i="514"/>
  <c r="I67" i="514"/>
  <c r="K67" i="514"/>
  <c r="K87" i="514" s="1"/>
  <c r="L67" i="514"/>
  <c r="M67" i="514"/>
  <c r="N67" i="514"/>
  <c r="R67" i="514"/>
  <c r="T67" i="514"/>
  <c r="S67" i="514" s="1"/>
  <c r="S87" i="514" s="1"/>
  <c r="U67" i="514"/>
  <c r="U87" i="514" s="1"/>
  <c r="V67" i="514"/>
  <c r="V87" i="514" s="1"/>
  <c r="C68" i="514"/>
  <c r="D68" i="514"/>
  <c r="D88" i="514" s="1"/>
  <c r="E68" i="514"/>
  <c r="I68" i="514"/>
  <c r="K68" i="514"/>
  <c r="J68" i="514" s="1"/>
  <c r="J88" i="514" s="1"/>
  <c r="L68" i="514"/>
  <c r="L88" i="514" s="1"/>
  <c r="N68" i="514"/>
  <c r="T68" i="514"/>
  <c r="S68" i="514" s="1"/>
  <c r="S88" i="514" s="1"/>
  <c r="V68" i="514"/>
  <c r="C69" i="514"/>
  <c r="D69" i="514"/>
  <c r="F69" i="514" s="1"/>
  <c r="F89" i="514" s="1"/>
  <c r="E69" i="514"/>
  <c r="E89" i="514" s="1"/>
  <c r="H69" i="514"/>
  <c r="K69" i="514"/>
  <c r="M69" i="514"/>
  <c r="M89" i="514" s="1"/>
  <c r="N69" i="514"/>
  <c r="N89" i="514" s="1"/>
  <c r="P69" i="514"/>
  <c r="R69" i="514"/>
  <c r="T69" i="514"/>
  <c r="U69" i="514"/>
  <c r="U89" i="514" s="1"/>
  <c r="V69" i="514"/>
  <c r="V89" i="514" s="1"/>
  <c r="C70" i="514"/>
  <c r="D70" i="514"/>
  <c r="E70" i="514"/>
  <c r="E90" i="514" s="1"/>
  <c r="F70" i="514"/>
  <c r="F90" i="514" s="1"/>
  <c r="H70" i="514"/>
  <c r="G70" i="514" s="1"/>
  <c r="G90" i="514" s="1"/>
  <c r="I70" i="514"/>
  <c r="J70" i="514"/>
  <c r="J90" i="514" s="1"/>
  <c r="K70" i="514"/>
  <c r="L70" i="514"/>
  <c r="M70" i="514"/>
  <c r="Q70" i="514"/>
  <c r="Q90" i="514" s="1"/>
  <c r="R70" i="514"/>
  <c r="R90" i="514" s="1"/>
  <c r="T70" i="514"/>
  <c r="S70" i="514" s="1"/>
  <c r="S90" i="514" s="1"/>
  <c r="U70" i="514"/>
  <c r="V70" i="514"/>
  <c r="C71" i="514"/>
  <c r="E71" i="514"/>
  <c r="H71" i="514"/>
  <c r="H91" i="514" s="1"/>
  <c r="I71" i="514"/>
  <c r="I91" i="514" s="1"/>
  <c r="K71" i="514"/>
  <c r="M71" i="514"/>
  <c r="P71" i="514"/>
  <c r="O71" i="514" s="1"/>
  <c r="O91" i="514" s="1"/>
  <c r="Q71" i="514"/>
  <c r="Q91" i="514" s="1"/>
  <c r="R71" i="514"/>
  <c r="R91" i="514" s="1"/>
  <c r="U71" i="514"/>
  <c r="V71" i="514"/>
  <c r="V91" i="514" s="1"/>
  <c r="C72" i="514"/>
  <c r="F72" i="514" s="1"/>
  <c r="F92" i="514" s="1"/>
  <c r="D72" i="514"/>
  <c r="D92" i="514" s="1"/>
  <c r="E72" i="514"/>
  <c r="H72" i="514"/>
  <c r="H92" i="514" s="1"/>
  <c r="K72" i="514"/>
  <c r="M72" i="514"/>
  <c r="N72" i="514"/>
  <c r="P72" i="514"/>
  <c r="O72" i="514" s="1"/>
  <c r="O92" i="514" s="1"/>
  <c r="V72" i="514"/>
  <c r="D73" i="514"/>
  <c r="E73" i="514"/>
  <c r="I73" i="514"/>
  <c r="I93" i="514" s="1"/>
  <c r="K73" i="514"/>
  <c r="K93" i="514" s="1"/>
  <c r="M73" i="514"/>
  <c r="Q73" i="514"/>
  <c r="Q93" i="514" s="1"/>
  <c r="R73" i="514"/>
  <c r="R93" i="514" s="1"/>
  <c r="S73" i="514"/>
  <c r="S93" i="514" s="1"/>
  <c r="T73" i="514"/>
  <c r="T93" i="514" s="1"/>
  <c r="U73" i="514"/>
  <c r="D87" i="514"/>
  <c r="E87" i="514"/>
  <c r="H87" i="514"/>
  <c r="I87" i="514"/>
  <c r="L87" i="514"/>
  <c r="M87" i="514"/>
  <c r="N87" i="514"/>
  <c r="R87" i="514"/>
  <c r="T87" i="514"/>
  <c r="E88" i="514"/>
  <c r="I88" i="514"/>
  <c r="K88" i="514"/>
  <c r="M88" i="514"/>
  <c r="N88" i="514"/>
  <c r="T88" i="514"/>
  <c r="U88" i="514"/>
  <c r="V88" i="514"/>
  <c r="C89" i="514"/>
  <c r="K89" i="514"/>
  <c r="P89" i="514"/>
  <c r="R89" i="514"/>
  <c r="T89" i="514"/>
  <c r="C90" i="514"/>
  <c r="D90" i="514"/>
  <c r="H90" i="514"/>
  <c r="I90" i="514"/>
  <c r="K90" i="514"/>
  <c r="L90" i="514"/>
  <c r="M90" i="514"/>
  <c r="T90" i="514"/>
  <c r="U90" i="514"/>
  <c r="V90" i="514"/>
  <c r="C91" i="514"/>
  <c r="E91" i="514"/>
  <c r="K91" i="514"/>
  <c r="M91" i="514"/>
  <c r="P91" i="514"/>
  <c r="T91" i="514"/>
  <c r="U91" i="514"/>
  <c r="C92" i="514"/>
  <c r="E92" i="514"/>
  <c r="K92" i="514"/>
  <c r="M92" i="514"/>
  <c r="N92" i="514"/>
  <c r="P92" i="514"/>
  <c r="Q92" i="514"/>
  <c r="V92" i="514"/>
  <c r="D93" i="514"/>
  <c r="E93" i="514"/>
  <c r="M93" i="514"/>
  <c r="U93" i="514"/>
  <c r="V93" i="514"/>
  <c r="A106" i="514"/>
  <c r="AF30" i="4"/>
  <c r="AL31" i="4"/>
  <c r="R33" i="4"/>
  <c r="Z33" i="4"/>
  <c r="AH33" i="4"/>
  <c r="T35" i="4"/>
  <c r="X40" i="4"/>
  <c r="AF40" i="4"/>
  <c r="AL41" i="4"/>
  <c r="R42" i="4"/>
  <c r="Z42" i="4"/>
  <c r="AH42" i="4"/>
  <c r="AH49" i="4"/>
  <c r="R28" i="4"/>
  <c r="Z24" i="4"/>
  <c r="AL29" i="4"/>
  <c r="R30" i="4"/>
  <c r="Z30" i="4"/>
  <c r="AH30" i="4"/>
  <c r="T33" i="4"/>
  <c r="AL39" i="4"/>
  <c r="R40" i="4"/>
  <c r="Z40" i="4"/>
  <c r="AH40" i="4"/>
  <c r="T42" i="4"/>
  <c r="X49" i="4"/>
  <c r="R23" i="4"/>
  <c r="AH23" i="4"/>
  <c r="AH28" i="4"/>
  <c r="T30" i="4"/>
  <c r="X35" i="4"/>
  <c r="AF35" i="4"/>
  <c r="AL36" i="4"/>
  <c r="T40" i="4"/>
  <c r="AF24" i="4"/>
  <c r="X29" i="4"/>
  <c r="AF29" i="4"/>
  <c r="AL30" i="4"/>
  <c r="R31" i="4"/>
  <c r="Z31" i="4"/>
  <c r="AH31" i="4"/>
  <c r="T34" i="4"/>
  <c r="X39" i="4"/>
  <c r="AF39" i="4"/>
  <c r="AL40" i="4"/>
  <c r="R41" i="4"/>
  <c r="Z41" i="4"/>
  <c r="AH41" i="4"/>
  <c r="T43" i="4"/>
  <c r="AH24" i="4"/>
  <c r="Z28" i="4"/>
  <c r="AF34" i="4"/>
  <c r="AL35" i="4"/>
  <c r="Z36" i="4"/>
  <c r="Z39" i="4"/>
  <c r="T41" i="4"/>
  <c r="AL49" i="4"/>
  <c r="AH36" i="517"/>
  <c r="Z23" i="4"/>
  <c r="AF23" i="4"/>
  <c r="AH29" i="4"/>
  <c r="X34" i="4"/>
  <c r="R36" i="4"/>
  <c r="AH36" i="4"/>
  <c r="R39" i="4"/>
  <c r="AH39" i="4"/>
  <c r="AB41" i="4"/>
  <c r="AH29" i="517"/>
  <c r="X24" i="517"/>
  <c r="AL29" i="517"/>
  <c r="AH30" i="517"/>
  <c r="AH33" i="517"/>
  <c r="AH35" i="517"/>
  <c r="R24" i="4"/>
  <c r="AF31" i="4"/>
  <c r="AL33" i="4"/>
  <c r="Z34" i="4"/>
  <c r="T36" i="4"/>
  <c r="T39" i="4"/>
  <c r="X43" i="4"/>
  <c r="X39" i="517"/>
  <c r="X41" i="517"/>
  <c r="X43" i="517"/>
  <c r="AB24" i="4"/>
  <c r="AL28" i="4"/>
  <c r="AB39" i="4"/>
  <c r="X41" i="4"/>
  <c r="X42" i="4"/>
  <c r="R49" i="4"/>
  <c r="AB23" i="517"/>
  <c r="X28" i="517"/>
  <c r="R29" i="4"/>
  <c r="T31" i="4"/>
  <c r="R34" i="4"/>
  <c r="R35" i="4"/>
  <c r="AD39" i="4"/>
  <c r="AD40" i="4"/>
  <c r="Z43" i="4"/>
  <c r="T49" i="4"/>
  <c r="AH23" i="517"/>
  <c r="AD28" i="517"/>
  <c r="T30" i="517"/>
  <c r="T33" i="517"/>
  <c r="AL34" i="517"/>
  <c r="X36" i="517"/>
  <c r="Z29" i="4"/>
  <c r="AF42" i="4"/>
  <c r="AF43" i="4"/>
  <c r="Z49" i="4"/>
  <c r="X30" i="517"/>
  <c r="AL30" i="517"/>
  <c r="AL39" i="517"/>
  <c r="AL49" i="517"/>
  <c r="AL40" i="515"/>
  <c r="AL42" i="515"/>
  <c r="AL49" i="515"/>
  <c r="V23" i="4"/>
  <c r="X28" i="4"/>
  <c r="AF33" i="4"/>
  <c r="AD34" i="4"/>
  <c r="AB36" i="4"/>
  <c r="AL43" i="4"/>
  <c r="AL28" i="517"/>
  <c r="T31" i="517"/>
  <c r="X35" i="517"/>
  <c r="AL35" i="517"/>
  <c r="AF28" i="4"/>
  <c r="AH35" i="4"/>
  <c r="X29" i="517"/>
  <c r="AB31" i="517"/>
  <c r="AD39" i="517"/>
  <c r="V40" i="517"/>
  <c r="AH40" i="517"/>
  <c r="Z41" i="517"/>
  <c r="AF42" i="517"/>
  <c r="R30" i="515"/>
  <c r="AL34" i="515"/>
  <c r="AL39" i="515"/>
  <c r="AF42" i="515"/>
  <c r="R49" i="515"/>
  <c r="AL42" i="4"/>
  <c r="AF49" i="4"/>
  <c r="AF31" i="517"/>
  <c r="AF35" i="517"/>
  <c r="AF36" i="517"/>
  <c r="X40" i="517"/>
  <c r="AB41" i="517"/>
  <c r="AL43" i="517"/>
  <c r="AF49" i="517"/>
  <c r="R28" i="515"/>
  <c r="R35" i="515"/>
  <c r="AL35" i="515"/>
  <c r="R40" i="515"/>
  <c r="X30" i="4"/>
  <c r="T24" i="4"/>
  <c r="AH34" i="4"/>
  <c r="AF41" i="4"/>
  <c r="AF24" i="517"/>
  <c r="AF28" i="517"/>
  <c r="AL31" i="517"/>
  <c r="T34" i="517"/>
  <c r="T35" i="517"/>
  <c r="T36" i="517"/>
  <c r="V39" i="517"/>
  <c r="AL42" i="517"/>
  <c r="T49" i="517"/>
  <c r="AF29" i="515"/>
  <c r="AF39" i="515"/>
  <c r="R42" i="515"/>
  <c r="AL34" i="4"/>
  <c r="AF36" i="4"/>
  <c r="AH43" i="4"/>
  <c r="AL36" i="517"/>
  <c r="AD40" i="517"/>
  <c r="AH41" i="517"/>
  <c r="AD43" i="517"/>
  <c r="X49" i="517"/>
  <c r="AL30" i="515"/>
  <c r="AL31" i="515"/>
  <c r="AD29" i="4"/>
  <c r="V41" i="4"/>
  <c r="AD29" i="517"/>
  <c r="AL41" i="517"/>
  <c r="V43" i="517"/>
  <c r="AB49" i="517"/>
  <c r="AB41" i="515"/>
  <c r="X43" i="515"/>
  <c r="AL40" i="517"/>
  <c r="V42" i="517"/>
  <c r="Z43" i="517"/>
  <c r="AH49" i="517"/>
  <c r="AF33" i="515"/>
  <c r="AB43" i="515"/>
  <c r="AF49" i="515"/>
  <c r="X23" i="4"/>
  <c r="AB33" i="517"/>
  <c r="AB35" i="517"/>
  <c r="AF24" i="515"/>
  <c r="R31" i="515"/>
  <c r="R33" i="515"/>
  <c r="AL33" i="515"/>
  <c r="R41" i="515"/>
  <c r="AF43" i="515"/>
  <c r="Z35" i="4"/>
  <c r="R43" i="4"/>
  <c r="X23" i="517"/>
  <c r="V28" i="517"/>
  <c r="AF30" i="517"/>
  <c r="AH43" i="517"/>
  <c r="R23" i="515"/>
  <c r="AF28" i="515"/>
  <c r="AL29" i="515"/>
  <c r="R34" i="515"/>
  <c r="AL41" i="515"/>
  <c r="AB31" i="4"/>
  <c r="V39" i="4"/>
  <c r="T24" i="517"/>
  <c r="V29" i="517"/>
  <c r="T39" i="517"/>
  <c r="AD41" i="517"/>
  <c r="R43" i="515"/>
  <c r="X29" i="515"/>
  <c r="V36" i="515"/>
  <c r="V41" i="515"/>
  <c r="V34" i="515"/>
  <c r="X33" i="4"/>
  <c r="V40" i="4"/>
  <c r="V41" i="517"/>
  <c r="AB24" i="517"/>
  <c r="AB36" i="515"/>
  <c r="T28" i="4"/>
  <c r="AB39" i="517"/>
  <c r="Z49" i="517"/>
  <c r="AB28" i="515"/>
  <c r="T29" i="4"/>
  <c r="X31" i="4"/>
  <c r="X34" i="517"/>
  <c r="T41" i="517"/>
  <c r="R39" i="515"/>
  <c r="V29" i="4"/>
  <c r="AB34" i="517"/>
  <c r="X31" i="517"/>
  <c r="AH39" i="517"/>
  <c r="X42" i="517"/>
  <c r="AF35" i="515"/>
  <c r="V30" i="515"/>
  <c r="X33" i="515"/>
  <c r="AL36" i="515"/>
  <c r="AF41" i="515"/>
  <c r="AD30" i="4"/>
  <c r="X36" i="4"/>
  <c r="AB36" i="517"/>
  <c r="AH42" i="517"/>
  <c r="AB23" i="515"/>
  <c r="AB30" i="515"/>
  <c r="X35" i="515"/>
  <c r="X40" i="515"/>
  <c r="AL43" i="515"/>
  <c r="X33" i="517"/>
  <c r="Z40" i="517"/>
  <c r="AF23" i="515"/>
  <c r="V28" i="515"/>
  <c r="V42" i="515"/>
  <c r="AL33" i="517"/>
  <c r="AF40" i="517"/>
  <c r="T43" i="517"/>
  <c r="AL28" i="515"/>
  <c r="X31" i="515"/>
  <c r="R36" i="515"/>
  <c r="AB40" i="515"/>
  <c r="X49" i="515"/>
  <c r="Z42" i="517"/>
  <c r="AB43" i="517"/>
  <c r="R29" i="515"/>
  <c r="S29" i="515" l="1"/>
  <c r="AC43" i="517"/>
  <c r="AA42" i="517"/>
  <c r="AC40" i="515"/>
  <c r="S36" i="515"/>
  <c r="Y31" i="515"/>
  <c r="U43" i="517"/>
  <c r="AG40" i="517"/>
  <c r="W42" i="515"/>
  <c r="W28" i="515"/>
  <c r="AA40" i="517"/>
  <c r="Y33" i="517"/>
  <c r="Y40" i="515"/>
  <c r="Y35" i="515"/>
  <c r="AC30" i="515"/>
  <c r="AI42" i="517"/>
  <c r="AC36" i="517"/>
  <c r="Y36" i="4"/>
  <c r="AE30" i="4"/>
  <c r="AG41" i="515"/>
  <c r="Y33" i="515"/>
  <c r="W30" i="515"/>
  <c r="AG35" i="515"/>
  <c r="Y42" i="517"/>
  <c r="AI39" i="517"/>
  <c r="Y31" i="517"/>
  <c r="AC34" i="517"/>
  <c r="W29" i="4"/>
  <c r="S39" i="515"/>
  <c r="U41" i="517"/>
  <c r="Y34" i="517"/>
  <c r="Y31" i="4"/>
  <c r="U29" i="4"/>
  <c r="AC28" i="515"/>
  <c r="AC39" i="517"/>
  <c r="AC36" i="515"/>
  <c r="W41" i="517"/>
  <c r="W40" i="4"/>
  <c r="Y33" i="4"/>
  <c r="W34" i="515"/>
  <c r="W41" i="515"/>
  <c r="W36" i="515"/>
  <c r="Y29" i="515"/>
  <c r="S43" i="515"/>
  <c r="AE41" i="517"/>
  <c r="U39" i="517"/>
  <c r="W29" i="517"/>
  <c r="W39" i="4"/>
  <c r="AC31" i="4"/>
  <c r="S34" i="515"/>
  <c r="AI43" i="517"/>
  <c r="AG30" i="517"/>
  <c r="W28" i="517"/>
  <c r="S43" i="4"/>
  <c r="AA35" i="4"/>
  <c r="AG43" i="515"/>
  <c r="S41" i="515"/>
  <c r="S33" i="515"/>
  <c r="S31" i="515"/>
  <c r="AC35" i="517"/>
  <c r="AC33" i="517"/>
  <c r="AC43" i="515"/>
  <c r="AG33" i="515"/>
  <c r="AI49" i="517"/>
  <c r="AA43" i="517"/>
  <c r="W42" i="517"/>
  <c r="Y43" i="515"/>
  <c r="AC41" i="515"/>
  <c r="AC49" i="517"/>
  <c r="W43" i="517"/>
  <c r="AE29" i="517"/>
  <c r="W41" i="4"/>
  <c r="AE29" i="4"/>
  <c r="AE43" i="517"/>
  <c r="AI41" i="517"/>
  <c r="AE40" i="517"/>
  <c r="AI43" i="4"/>
  <c r="AG36" i="4"/>
  <c r="S42" i="515"/>
  <c r="AG39" i="515"/>
  <c r="AG29" i="515"/>
  <c r="W39" i="517"/>
  <c r="U36" i="517"/>
  <c r="U35" i="517"/>
  <c r="U34" i="517"/>
  <c r="AG41" i="4"/>
  <c r="AI34" i="4"/>
  <c r="Y30" i="4"/>
  <c r="S40" i="515"/>
  <c r="S35" i="515"/>
  <c r="S28" i="515"/>
  <c r="AC41" i="517"/>
  <c r="Y40" i="517"/>
  <c r="AG36" i="517"/>
  <c r="AG35" i="517"/>
  <c r="AG31" i="517"/>
  <c r="AG42" i="515"/>
  <c r="S30" i="515"/>
  <c r="AG42" i="517"/>
  <c r="AA41" i="517"/>
  <c r="AI40" i="517"/>
  <c r="W40" i="517"/>
  <c r="AE39" i="517"/>
  <c r="AC31" i="517"/>
  <c r="Y29" i="517"/>
  <c r="AI35" i="4"/>
  <c r="Y35" i="517"/>
  <c r="U31" i="517"/>
  <c r="AC36" i="4"/>
  <c r="AE34" i="4"/>
  <c r="AG33" i="4"/>
  <c r="Y30" i="517"/>
  <c r="X63" i="4"/>
  <c r="X60" i="4"/>
  <c r="AG43" i="4"/>
  <c r="AG42" i="4"/>
  <c r="AA29" i="4"/>
  <c r="Y36" i="517"/>
  <c r="U33" i="517"/>
  <c r="U30" i="517"/>
  <c r="AA43" i="4"/>
  <c r="AE40" i="4"/>
  <c r="AE39" i="4"/>
  <c r="S35" i="4"/>
  <c r="S34" i="4"/>
  <c r="U31" i="4"/>
  <c r="S29" i="4"/>
  <c r="S49" i="4"/>
  <c r="Y42" i="4"/>
  <c r="Y41" i="4"/>
  <c r="AC39" i="4"/>
  <c r="Y43" i="517"/>
  <c r="Y41" i="517"/>
  <c r="Y39" i="517"/>
  <c r="Y43" i="4"/>
  <c r="U39" i="4"/>
  <c r="U36" i="4"/>
  <c r="AA34" i="4"/>
  <c r="AG31" i="4"/>
  <c r="AI35" i="517"/>
  <c r="AI33" i="517"/>
  <c r="AI30" i="517"/>
  <c r="AI29" i="517"/>
  <c r="AC41" i="4"/>
  <c r="AI39" i="4"/>
  <c r="S39" i="4"/>
  <c r="AI36" i="4"/>
  <c r="S36" i="4"/>
  <c r="Y34" i="4"/>
  <c r="AI29" i="4"/>
  <c r="AI36" i="517"/>
  <c r="U41" i="4"/>
  <c r="AA39" i="4"/>
  <c r="AA36" i="4"/>
  <c r="AG34" i="4"/>
  <c r="U43" i="4"/>
  <c r="AI41" i="4"/>
  <c r="AA41" i="4"/>
  <c r="S41" i="4"/>
  <c r="AG39" i="4"/>
  <c r="Y39" i="4"/>
  <c r="U34" i="4"/>
  <c r="AI31" i="4"/>
  <c r="AA31" i="4"/>
  <c r="S31" i="4"/>
  <c r="AG29" i="4"/>
  <c r="Y29" i="4"/>
  <c r="U40" i="4"/>
  <c r="AG35" i="4"/>
  <c r="Y35" i="4"/>
  <c r="U30" i="4"/>
  <c r="AI28" i="4"/>
  <c r="V60" i="4"/>
  <c r="V62" i="4"/>
  <c r="V61" i="4"/>
  <c r="U42" i="4"/>
  <c r="AI40" i="4"/>
  <c r="AA40" i="4"/>
  <c r="S40" i="4"/>
  <c r="U33" i="4"/>
  <c r="AI30" i="4"/>
  <c r="AA30" i="4"/>
  <c r="S30" i="4"/>
  <c r="S28" i="4"/>
  <c r="AI49" i="4"/>
  <c r="AI42" i="4"/>
  <c r="AA42" i="4"/>
  <c r="S42" i="4"/>
  <c r="AG40" i="4"/>
  <c r="Y40" i="4"/>
  <c r="U35" i="4"/>
  <c r="AI33" i="4"/>
  <c r="AA33" i="4"/>
  <c r="S33" i="4"/>
  <c r="AG30" i="4"/>
  <c r="Z18" i="514"/>
  <c r="Z37" i="514" s="1"/>
  <c r="X18" i="514"/>
  <c r="X37" i="514" s="1"/>
  <c r="AB15" i="514"/>
  <c r="AA15" i="514"/>
  <c r="Y15" i="514"/>
  <c r="H34" i="514"/>
  <c r="G15" i="514"/>
  <c r="G34" i="514" s="1"/>
  <c r="H73" i="514"/>
  <c r="Z33" i="514"/>
  <c r="Z72" i="514"/>
  <c r="Z92" i="514" s="1"/>
  <c r="N31" i="514"/>
  <c r="N70" i="514"/>
  <c r="N90" i="514" s="1"/>
  <c r="AA18" i="514"/>
  <c r="AA37" i="514" s="1"/>
  <c r="X29" i="514"/>
  <c r="X68" i="514"/>
  <c r="X88" i="514" s="1"/>
  <c r="AB67" i="514"/>
  <c r="AB87" i="514" s="1"/>
  <c r="AB28" i="514"/>
  <c r="Z15" i="514"/>
  <c r="Z31" i="514"/>
  <c r="Z70" i="514"/>
  <c r="Z90" i="514" s="1"/>
  <c r="Q68" i="514"/>
  <c r="Q88" i="514" s="1"/>
  <c r="Q29" i="514"/>
  <c r="F71" i="514"/>
  <c r="F91" i="514" s="1"/>
  <c r="AB18" i="514"/>
  <c r="AB37" i="514" s="1"/>
  <c r="L93" i="514"/>
  <c r="J73" i="514"/>
  <c r="J93" i="514" s="1"/>
  <c r="Z62" i="4"/>
  <c r="W70" i="514"/>
  <c r="W90" i="514" s="1"/>
  <c r="W31" i="514"/>
  <c r="AC10" i="514"/>
  <c r="S18" i="514"/>
  <c r="S37" i="514" s="1"/>
  <c r="T37" i="514"/>
  <c r="X32" i="514"/>
  <c r="X71" i="514"/>
  <c r="X91" i="514" s="1"/>
  <c r="X15" i="514"/>
  <c r="AA70" i="514"/>
  <c r="AA90" i="514" s="1"/>
  <c r="AA31" i="514"/>
  <c r="W28" i="514"/>
  <c r="W67" i="514"/>
  <c r="W87" i="514" s="1"/>
  <c r="Y72" i="514"/>
  <c r="Y92" i="514" s="1"/>
  <c r="Y33" i="514"/>
  <c r="AH60" i="4"/>
  <c r="AI60" i="4"/>
  <c r="S28" i="514"/>
  <c r="AB11" i="514"/>
  <c r="Q28" i="514"/>
  <c r="Q67" i="514"/>
  <c r="Q87" i="514" s="1"/>
  <c r="F68" i="514"/>
  <c r="F88" i="514" s="1"/>
  <c r="U33" i="514"/>
  <c r="O15" i="514"/>
  <c r="O34" i="514" s="1"/>
  <c r="Q63" i="4"/>
  <c r="P63" i="4"/>
  <c r="F14" i="514"/>
  <c r="F33" i="514" s="1"/>
  <c r="S63" i="4"/>
  <c r="N13" i="514"/>
  <c r="AL32" i="514"/>
  <c r="AF60" i="4"/>
  <c r="P67" i="514"/>
  <c r="J18" i="514"/>
  <c r="J37" i="514" s="1"/>
  <c r="R14" i="514"/>
  <c r="S13" i="514"/>
  <c r="AG2" i="5"/>
  <c r="AF2" i="5"/>
  <c r="AH2" i="5" s="1"/>
  <c r="AI2" i="5" s="1"/>
  <c r="H89" i="514"/>
  <c r="P73" i="514"/>
  <c r="S69" i="514"/>
  <c r="S89" i="514" s="1"/>
  <c r="Y18" i="514"/>
  <c r="Y37" i="514" s="1"/>
  <c r="K34" i="514"/>
  <c r="AA13" i="514"/>
  <c r="T32" i="514"/>
  <c r="AB10" i="514"/>
  <c r="AA10" i="514"/>
  <c r="Y10" i="514"/>
  <c r="W10" i="514"/>
  <c r="X9" i="514"/>
  <c r="G18" i="514"/>
  <c r="G37" i="514" s="1"/>
  <c r="AF62" i="4"/>
  <c r="O13" i="514"/>
  <c r="O32" i="514" s="1"/>
  <c r="AC12" i="514"/>
  <c r="S11" i="514"/>
  <c r="R26" i="517"/>
  <c r="R22" i="517"/>
  <c r="R12" i="517"/>
  <c r="S14" i="514"/>
  <c r="P62" i="4"/>
  <c r="S62" i="4"/>
  <c r="Q62" i="4"/>
  <c r="D71" i="514"/>
  <c r="D91" i="514" s="1"/>
  <c r="G71" i="514"/>
  <c r="G91" i="514" s="1"/>
  <c r="T33" i="514"/>
  <c r="AB12" i="514"/>
  <c r="Y12" i="514"/>
  <c r="AA11" i="514"/>
  <c r="X11" i="514"/>
  <c r="I69" i="514"/>
  <c r="I89" i="514" s="1"/>
  <c r="R68" i="514"/>
  <c r="R88" i="514" s="1"/>
  <c r="F67" i="514"/>
  <c r="F87" i="514" s="1"/>
  <c r="AO34" i="514"/>
  <c r="AG34" i="514"/>
  <c r="AH32" i="514"/>
  <c r="AC13" i="514" s="1"/>
  <c r="W11" i="514"/>
  <c r="AN29" i="514"/>
  <c r="K28" i="514"/>
  <c r="J13" i="514"/>
  <c r="J32" i="514" s="1"/>
  <c r="K32" i="514"/>
  <c r="L11" i="514"/>
  <c r="AJ30" i="514"/>
  <c r="I1" i="5"/>
  <c r="J1" i="5" s="1"/>
  <c r="K1" i="5" s="1"/>
  <c r="L1" i="5" s="1"/>
  <c r="M1" i="5" s="1"/>
  <c r="N1" i="5" s="1"/>
  <c r="O1" i="5" s="1"/>
  <c r="P1" i="5" s="1"/>
  <c r="B6" i="5"/>
  <c r="J67" i="514"/>
  <c r="J87" i="514" s="1"/>
  <c r="Q69" i="514"/>
  <c r="W13" i="514"/>
  <c r="D32" i="514"/>
  <c r="Z11" i="514"/>
  <c r="Z63" i="4"/>
  <c r="AC63" i="4"/>
  <c r="AC62" i="4"/>
  <c r="L71" i="514"/>
  <c r="O10" i="514"/>
  <c r="O29" i="514" s="1"/>
  <c r="P29" i="514"/>
  <c r="O9" i="514"/>
  <c r="O28" i="514" s="1"/>
  <c r="W60" i="4"/>
  <c r="AF3" i="5"/>
  <c r="AH3" i="5" s="1"/>
  <c r="AG3" i="5"/>
  <c r="D89" i="514"/>
  <c r="C73" i="514"/>
  <c r="L72" i="514"/>
  <c r="P68" i="514"/>
  <c r="AL37" i="514"/>
  <c r="D33" i="514"/>
  <c r="AN30" i="514"/>
  <c r="H28" i="514"/>
  <c r="F18" i="514"/>
  <c r="F37" i="514" s="1"/>
  <c r="S15" i="514"/>
  <c r="S34" i="514" s="1"/>
  <c r="F15" i="514"/>
  <c r="F34" i="514" s="1"/>
  <c r="AC14" i="514"/>
  <c r="I14" i="514"/>
  <c r="W63" i="4" s="1"/>
  <c r="AB13" i="514"/>
  <c r="O12" i="514"/>
  <c r="O31" i="514" s="1"/>
  <c r="P70" i="514"/>
  <c r="G10" i="514"/>
  <c r="G29" i="514" s="1"/>
  <c r="H29" i="514"/>
  <c r="X14" i="514"/>
  <c r="H68" i="514"/>
  <c r="AB14" i="514"/>
  <c r="AA14" i="514"/>
  <c r="C88" i="514"/>
  <c r="T72" i="514"/>
  <c r="AK37" i="514"/>
  <c r="AC18" i="514" s="1"/>
  <c r="AC37" i="514" s="1"/>
  <c r="AL34" i="514"/>
  <c r="AC15" i="514" s="1"/>
  <c r="AK33" i="514"/>
  <c r="W14" i="514" s="1"/>
  <c r="Y11" i="514"/>
  <c r="AA9" i="514"/>
  <c r="O18" i="514"/>
  <c r="O37" i="514" s="1"/>
  <c r="AF63" i="4"/>
  <c r="G14" i="514"/>
  <c r="G33" i="514" s="1"/>
  <c r="Y13" i="514"/>
  <c r="Z9" i="514"/>
  <c r="F13" i="514"/>
  <c r="F32" i="514" s="1"/>
  <c r="O62" i="4"/>
  <c r="P60" i="4"/>
  <c r="S60" i="4"/>
  <c r="Q60" i="4"/>
  <c r="Z10" i="514"/>
  <c r="W61" i="4"/>
  <c r="G11" i="514"/>
  <c r="G30" i="514" s="1"/>
  <c r="N60" i="4"/>
  <c r="O60" i="4"/>
  <c r="AC9" i="514"/>
  <c r="F9" i="514"/>
  <c r="F28" i="514" s="1"/>
  <c r="X12" i="514"/>
  <c r="AF61" i="4"/>
  <c r="O11" i="514"/>
  <c r="O30" i="514" s="1"/>
  <c r="Z60" i="4"/>
  <c r="AC60" i="4"/>
  <c r="Z13" i="514"/>
  <c r="Y9" i="514"/>
  <c r="J14" i="514"/>
  <c r="J33" i="514" s="1"/>
  <c r="W62" i="4"/>
  <c r="J10" i="514"/>
  <c r="J29" i="514" s="1"/>
  <c r="S10" i="514"/>
  <c r="S29" i="514" s="1"/>
  <c r="X11" i="516"/>
  <c r="O11" i="516"/>
  <c r="F11" i="516"/>
  <c r="T22" i="515"/>
  <c r="AD22" i="515"/>
  <c r="Z22" i="515"/>
  <c r="AH22" i="515"/>
  <c r="K42" i="4"/>
  <c r="W11" i="516"/>
  <c r="N11" i="516"/>
  <c r="P61" i="4"/>
  <c r="Q61" i="4"/>
  <c r="S61" i="4"/>
  <c r="I11" i="516"/>
  <c r="Q11" i="516"/>
  <c r="Y11" i="516"/>
  <c r="O63" i="4"/>
  <c r="L62" i="4"/>
  <c r="N61" i="4"/>
  <c r="AB11" i="516"/>
  <c r="S11" i="516"/>
  <c r="J11" i="516"/>
  <c r="K29" i="4"/>
  <c r="O34" i="4"/>
  <c r="N63" i="4" s="1"/>
  <c r="L35" i="4"/>
  <c r="M35" i="4" s="1"/>
  <c r="N35" i="4" s="1"/>
  <c r="K39" i="4"/>
  <c r="O43" i="4"/>
  <c r="K49" i="4"/>
  <c r="K60" i="4"/>
  <c r="L29" i="4"/>
  <c r="K28" i="4"/>
  <c r="O31" i="4"/>
  <c r="N62" i="4" s="1"/>
  <c r="L33" i="4"/>
  <c r="M33" i="4" s="1"/>
  <c r="N33" i="4" s="1"/>
  <c r="K36" i="4"/>
  <c r="O41" i="4"/>
  <c r="L42" i="4"/>
  <c r="O29" i="4"/>
  <c r="L30" i="4"/>
  <c r="K34" i="4"/>
  <c r="O39" i="4"/>
  <c r="L40" i="4"/>
  <c r="M40" i="4" s="1"/>
  <c r="N40" i="4" s="1"/>
  <c r="K43" i="4"/>
  <c r="K62" i="4"/>
  <c r="O33" i="4"/>
  <c r="L34" i="4"/>
  <c r="O42" i="4"/>
  <c r="L43" i="4"/>
  <c r="K33" i="4"/>
  <c r="O40" i="4"/>
  <c r="O28" i="4"/>
  <c r="L41" i="4"/>
  <c r="K63" i="4"/>
  <c r="K30" i="4"/>
  <c r="O35" i="4"/>
  <c r="L49" i="4"/>
  <c r="N49" i="4" s="1"/>
  <c r="K35" i="4"/>
  <c r="L36" i="4"/>
  <c r="M36" i="4" s="1"/>
  <c r="N36" i="4" s="1"/>
  <c r="K61" i="4"/>
  <c r="O36" i="4"/>
  <c r="L28" i="4"/>
  <c r="L39" i="4"/>
  <c r="K40" i="4"/>
  <c r="P22" i="517"/>
  <c r="P26" i="517"/>
  <c r="P22" i="4"/>
  <c r="P26" i="4"/>
  <c r="B4" i="5"/>
  <c r="B7" i="5"/>
  <c r="B2" i="5"/>
  <c r="N11" i="6"/>
  <c r="F11" i="6"/>
  <c r="K11" i="6"/>
  <c r="V24" i="515"/>
  <c r="AB34" i="515"/>
  <c r="X41" i="515"/>
  <c r="AF40" i="515"/>
  <c r="AF30" i="515"/>
  <c r="AF43" i="517"/>
  <c r="Z35" i="517"/>
  <c r="V31" i="517"/>
  <c r="T29" i="517"/>
  <c r="V42" i="4"/>
  <c r="AD24" i="517"/>
  <c r="AD49" i="517"/>
  <c r="AD33" i="4"/>
  <c r="AB29" i="517"/>
  <c r="AB42" i="4"/>
  <c r="AH31" i="517"/>
  <c r="X24" i="4"/>
  <c r="T40" i="517"/>
  <c r="V36" i="4"/>
  <c r="AD30" i="517"/>
  <c r="V30" i="4"/>
  <c r="AB40" i="517"/>
  <c r="AB30" i="4"/>
  <c r="AH28" i="517"/>
  <c r="V31" i="515"/>
  <c r="X28" i="515"/>
  <c r="AF34" i="515"/>
  <c r="AF34" i="517"/>
  <c r="Z31" i="517"/>
  <c r="R24" i="515"/>
  <c r="V43" i="515"/>
  <c r="AB29" i="515"/>
  <c r="AD31" i="4"/>
  <c r="AD31" i="517"/>
  <c r="AB23" i="4"/>
  <c r="AB33" i="515"/>
  <c r="X34" i="515"/>
  <c r="AF39" i="517"/>
  <c r="Z30" i="517"/>
  <c r="AD49" i="4"/>
  <c r="AB35" i="515"/>
  <c r="Z33" i="517"/>
  <c r="V35" i="517"/>
  <c r="AB33" i="4"/>
  <c r="V23" i="515"/>
  <c r="AB39" i="515"/>
  <c r="X42" i="515"/>
  <c r="AF31" i="515"/>
  <c r="AF33" i="517"/>
  <c r="Z29" i="517"/>
  <c r="Z24" i="517"/>
  <c r="V34" i="517"/>
  <c r="AD42" i="4"/>
  <c r="AB24" i="515"/>
  <c r="Z39" i="517"/>
  <c r="V36" i="517"/>
  <c r="T42" i="517"/>
  <c r="V31" i="4"/>
  <c r="AD33" i="517"/>
  <c r="AD36" i="4"/>
  <c r="AB42" i="517"/>
  <c r="AB40" i="4"/>
  <c r="AH24" i="517"/>
  <c r="X23" i="515"/>
  <c r="AF29" i="517"/>
  <c r="Z36" i="517"/>
  <c r="V30" i="517"/>
  <c r="AD23" i="4"/>
  <c r="AB34" i="4"/>
  <c r="V33" i="515"/>
  <c r="AB49" i="515"/>
  <c r="X24" i="515"/>
  <c r="X39" i="515"/>
  <c r="AF36" i="515"/>
  <c r="Z34" i="517"/>
  <c r="Z23" i="517"/>
  <c r="V49" i="517"/>
  <c r="V24" i="4"/>
  <c r="V43" i="4"/>
  <c r="AD35" i="517"/>
  <c r="AD43" i="4"/>
  <c r="AB28" i="4"/>
  <c r="AB49" i="4"/>
  <c r="T23" i="4"/>
  <c r="AB42" i="515"/>
  <c r="V24" i="517"/>
  <c r="V49" i="4"/>
  <c r="AD42" i="517"/>
  <c r="AD23" i="517"/>
  <c r="AB35" i="4"/>
  <c r="V23" i="517"/>
  <c r="V35" i="4"/>
  <c r="AD28" i="4"/>
  <c r="AD41" i="4"/>
  <c r="V40" i="515"/>
  <c r="V33" i="517"/>
  <c r="V28" i="4"/>
  <c r="AD35" i="4"/>
  <c r="AJ39" i="515"/>
  <c r="AJ49" i="517"/>
  <c r="AJ36" i="515"/>
  <c r="AJ41" i="517"/>
  <c r="AJ30" i="517"/>
  <c r="AJ34" i="515"/>
  <c r="AJ35" i="517"/>
  <c r="AJ41" i="515"/>
  <c r="AJ34" i="517"/>
  <c r="AJ31" i="517"/>
  <c r="AJ43" i="515"/>
  <c r="AJ28" i="517"/>
  <c r="AJ42" i="515"/>
  <c r="AJ31" i="515"/>
  <c r="AJ30" i="515"/>
  <c r="AJ39" i="517"/>
  <c r="AJ36" i="517"/>
  <c r="AJ29" i="517"/>
  <c r="AJ31" i="4"/>
  <c r="AJ40" i="515"/>
  <c r="AJ28" i="515"/>
  <c r="AJ28" i="4"/>
  <c r="AJ49" i="515"/>
  <c r="AJ43" i="517"/>
  <c r="AJ35" i="515"/>
  <c r="AJ33" i="515"/>
  <c r="AJ33" i="517"/>
  <c r="AJ29" i="515"/>
  <c r="AJ42" i="517"/>
  <c r="AJ40" i="517"/>
  <c r="G23" i="517"/>
  <c r="AJ39" i="4"/>
  <c r="AJ36" i="4"/>
  <c r="G23" i="515"/>
  <c r="AJ41" i="4"/>
  <c r="AJ43" i="4"/>
  <c r="AJ34" i="4"/>
  <c r="AJ40" i="4"/>
  <c r="AJ30" i="4"/>
  <c r="AJ49" i="4"/>
  <c r="AJ42" i="4"/>
  <c r="AJ33" i="4"/>
  <c r="G23" i="4"/>
  <c r="AJ29" i="4"/>
  <c r="AJ35" i="4"/>
  <c r="V39" i="515"/>
  <c r="P23" i="515"/>
  <c r="V35" i="515"/>
  <c r="AB31" i="515"/>
  <c r="X30" i="515"/>
  <c r="AF23" i="517"/>
  <c r="Z28" i="517"/>
  <c r="AB30" i="517"/>
  <c r="V34" i="4"/>
  <c r="AB43" i="4"/>
  <c r="V29" i="515"/>
  <c r="P24" i="515"/>
  <c r="T23" i="517"/>
  <c r="AD34" i="517"/>
  <c r="AB29" i="4"/>
  <c r="V49" i="515"/>
  <c r="X36" i="515"/>
  <c r="AF41" i="517"/>
  <c r="T28" i="517"/>
  <c r="V33" i="4"/>
  <c r="AD36" i="517"/>
  <c r="AD24" i="4"/>
  <c r="AB28" i="517"/>
  <c r="AH34" i="517"/>
  <c r="AI34" i="517" l="1"/>
  <c r="AC28" i="517"/>
  <c r="AE36" i="517"/>
  <c r="W33" i="4"/>
  <c r="AG41" i="517"/>
  <c r="Y36" i="515"/>
  <c r="AC29" i="4"/>
  <c r="AE34" i="517"/>
  <c r="W29" i="515"/>
  <c r="AC43" i="4"/>
  <c r="W34" i="4"/>
  <c r="AC30" i="517"/>
  <c r="Y30" i="515"/>
  <c r="AC31" i="515"/>
  <c r="W35" i="515"/>
  <c r="W39" i="515"/>
  <c r="AE35" i="4"/>
  <c r="W28" i="4"/>
  <c r="W33" i="517"/>
  <c r="W40" i="515"/>
  <c r="AE41" i="4"/>
  <c r="W35" i="4"/>
  <c r="AC35" i="4"/>
  <c r="AE42" i="517"/>
  <c r="R61" i="4"/>
  <c r="R63" i="4"/>
  <c r="R60" i="4"/>
  <c r="W49" i="4"/>
  <c r="R62" i="4"/>
  <c r="AC42" i="515"/>
  <c r="AB62" i="4"/>
  <c r="AB60" i="4"/>
  <c r="AC49" i="4"/>
  <c r="AB63" i="4"/>
  <c r="AB61" i="4"/>
  <c r="AC28" i="4"/>
  <c r="AE43" i="4"/>
  <c r="AE35" i="517"/>
  <c r="W43" i="4"/>
  <c r="W49" i="517"/>
  <c r="AA34" i="517"/>
  <c r="AG36" i="515"/>
  <c r="Y39" i="515"/>
  <c r="W33" i="515"/>
  <c r="AC34" i="4"/>
  <c r="W30" i="517"/>
  <c r="AA36" i="517"/>
  <c r="AG29" i="517"/>
  <c r="AC40" i="4"/>
  <c r="AC42" i="517"/>
  <c r="AE36" i="4"/>
  <c r="AE33" i="517"/>
  <c r="W31" i="4"/>
  <c r="U42" i="517"/>
  <c r="W36" i="517"/>
  <c r="AA39" i="517"/>
  <c r="AE42" i="4"/>
  <c r="W34" i="517"/>
  <c r="AA29" i="517"/>
  <c r="AG33" i="517"/>
  <c r="AG31" i="515"/>
  <c r="Y42" i="515"/>
  <c r="AC39" i="515"/>
  <c r="AC33" i="4"/>
  <c r="W35" i="517"/>
  <c r="AA33" i="517"/>
  <c r="AC35" i="515"/>
  <c r="AD61" i="4"/>
  <c r="AD63" i="4"/>
  <c r="AD62" i="4"/>
  <c r="AD60" i="4"/>
  <c r="AA30" i="517"/>
  <c r="AG39" i="517"/>
  <c r="Y34" i="515"/>
  <c r="AC33" i="515"/>
  <c r="AE31" i="517"/>
  <c r="AE31" i="4"/>
  <c r="AC29" i="515"/>
  <c r="W43" i="515"/>
  <c r="AA31" i="517"/>
  <c r="AG34" i="517"/>
  <c r="AG34" i="515"/>
  <c r="W31" i="515"/>
  <c r="AI28" i="517"/>
  <c r="AC30" i="4"/>
  <c r="AC40" i="517"/>
  <c r="W30" i="4"/>
  <c r="AE30" i="517"/>
  <c r="W36" i="4"/>
  <c r="U40" i="517"/>
  <c r="AI31" i="517"/>
  <c r="AC42" i="4"/>
  <c r="AC29" i="517"/>
  <c r="AE33" i="4"/>
  <c r="W42" i="4"/>
  <c r="U29" i="517"/>
  <c r="W31" i="517"/>
  <c r="AA35" i="517"/>
  <c r="AG43" i="517"/>
  <c r="AG30" i="515"/>
  <c r="AG40" i="515"/>
  <c r="Y41" i="515"/>
  <c r="AC34" i="515"/>
  <c r="AC32" i="514"/>
  <c r="AC71" i="514"/>
  <c r="AC91" i="514" s="1"/>
  <c r="W33" i="514"/>
  <c r="W72" i="514"/>
  <c r="W92" i="514" s="1"/>
  <c r="AC73" i="514"/>
  <c r="AC93" i="514" s="1"/>
  <c r="AC34" i="514"/>
  <c r="AC72" i="514"/>
  <c r="AC92" i="514" s="1"/>
  <c r="AC33" i="514"/>
  <c r="W30" i="514"/>
  <c r="W69" i="514"/>
  <c r="W89" i="514" s="1"/>
  <c r="AB29" i="514"/>
  <c r="AB68" i="514"/>
  <c r="AB88" i="514" s="1"/>
  <c r="Z32" i="514"/>
  <c r="Z71" i="514"/>
  <c r="Z91" i="514" s="1"/>
  <c r="AC28" i="514"/>
  <c r="AC67" i="514"/>
  <c r="AC87" i="514" s="1"/>
  <c r="T92" i="514"/>
  <c r="S72" i="514"/>
  <c r="S92" i="514" s="1"/>
  <c r="L92" i="514"/>
  <c r="J72" i="514"/>
  <c r="J92" i="514" s="1"/>
  <c r="O69" i="514"/>
  <c r="O89" i="514" s="1"/>
  <c r="Q89" i="514"/>
  <c r="AC11" i="514"/>
  <c r="W15" i="514"/>
  <c r="AB31" i="514"/>
  <c r="AB70" i="514"/>
  <c r="AB90" i="514" s="1"/>
  <c r="AH63" i="4"/>
  <c r="AI63" i="4"/>
  <c r="S33" i="514"/>
  <c r="AA32" i="514"/>
  <c r="AA71" i="514"/>
  <c r="AA91" i="514" s="1"/>
  <c r="N32" i="514"/>
  <c r="N71" i="514"/>
  <c r="N91" i="514" s="1"/>
  <c r="G69" i="514"/>
  <c r="G89" i="514" s="1"/>
  <c r="H93" i="514"/>
  <c r="G73" i="514"/>
  <c r="G93" i="514" s="1"/>
  <c r="AA30" i="514"/>
  <c r="AA69" i="514"/>
  <c r="AA89" i="514" s="1"/>
  <c r="Y28" i="514"/>
  <c r="Y67" i="514"/>
  <c r="Y87" i="514" s="1"/>
  <c r="Y31" i="514"/>
  <c r="Y70" i="514"/>
  <c r="Y90" i="514" s="1"/>
  <c r="M43" i="4"/>
  <c r="N43" i="4" s="1"/>
  <c r="J71" i="514"/>
  <c r="J91" i="514" s="1"/>
  <c r="L91" i="514"/>
  <c r="AC68" i="514"/>
  <c r="AC88" i="514" s="1"/>
  <c r="AC29" i="514"/>
  <c r="M39" i="4"/>
  <c r="N39" i="4" s="1"/>
  <c r="L63" i="4"/>
  <c r="M34" i="4"/>
  <c r="N34" i="4" s="1"/>
  <c r="AA33" i="514"/>
  <c r="AA72" i="514"/>
  <c r="AA92" i="514" s="1"/>
  <c r="O70" i="514"/>
  <c r="O90" i="514" s="1"/>
  <c r="P90" i="514"/>
  <c r="B3" i="5"/>
  <c r="X67" i="514"/>
  <c r="X87" i="514" s="1"/>
  <c r="X28" i="514"/>
  <c r="R72" i="514"/>
  <c r="R92" i="514" s="1"/>
  <c r="R33" i="514"/>
  <c r="AB30" i="514"/>
  <c r="AB69" i="514"/>
  <c r="AB89" i="514" s="1"/>
  <c r="X62" i="4"/>
  <c r="M30" i="4"/>
  <c r="N30" i="4" s="1"/>
  <c r="L60" i="4"/>
  <c r="Z61" i="4"/>
  <c r="AC61" i="4"/>
  <c r="L30" i="514"/>
  <c r="J11" i="514"/>
  <c r="J30" i="514" s="1"/>
  <c r="L69" i="514"/>
  <c r="AH62" i="4"/>
  <c r="AI62" i="4"/>
  <c r="S32" i="514"/>
  <c r="M42" i="4"/>
  <c r="N42" i="4" s="1"/>
  <c r="AB72" i="514"/>
  <c r="AB92" i="514" s="1"/>
  <c r="AB33" i="514"/>
  <c r="M41" i="4"/>
  <c r="N41" i="4" s="1"/>
  <c r="Y30" i="514"/>
  <c r="Y69" i="514"/>
  <c r="Y89" i="514" s="1"/>
  <c r="H88" i="514"/>
  <c r="G68" i="514"/>
  <c r="G88" i="514" s="1"/>
  <c r="AB71" i="514"/>
  <c r="AB91" i="514" s="1"/>
  <c r="AB32" i="514"/>
  <c r="Y29" i="514"/>
  <c r="Y68" i="514"/>
  <c r="Y88" i="514" s="1"/>
  <c r="X34" i="514"/>
  <c r="X73" i="514"/>
  <c r="X93" i="514" s="1"/>
  <c r="AA34" i="514"/>
  <c r="AA73" i="514"/>
  <c r="AA93" i="514" s="1"/>
  <c r="X61" i="4"/>
  <c r="X70" i="514"/>
  <c r="X90" i="514" s="1"/>
  <c r="X31" i="514"/>
  <c r="Y32" i="514"/>
  <c r="Y71" i="514"/>
  <c r="Y91" i="514" s="1"/>
  <c r="AC31" i="514"/>
  <c r="AC70" i="514"/>
  <c r="AC90" i="514" s="1"/>
  <c r="Z73" i="514"/>
  <c r="Z93" i="514" s="1"/>
  <c r="Z34" i="514"/>
  <c r="W18" i="514"/>
  <c r="W37" i="514" s="1"/>
  <c r="P88" i="514"/>
  <c r="O68" i="514"/>
  <c r="O88" i="514" s="1"/>
  <c r="W71" i="514"/>
  <c r="W91" i="514" s="1"/>
  <c r="W32" i="514"/>
  <c r="M29" i="4"/>
  <c r="N29" i="4" s="1"/>
  <c r="M31" i="4"/>
  <c r="N31" i="4" s="1"/>
  <c r="F73" i="514"/>
  <c r="F93" i="514" s="1"/>
  <c r="C93" i="514"/>
  <c r="M28" i="4"/>
  <c r="N28" i="4" s="1"/>
  <c r="L61" i="4"/>
  <c r="AA67" i="514"/>
  <c r="AA87" i="514" s="1"/>
  <c r="AA28" i="514"/>
  <c r="W29" i="514"/>
  <c r="W68" i="514"/>
  <c r="W88" i="514" s="1"/>
  <c r="Y34" i="514"/>
  <c r="Y73" i="514"/>
  <c r="Y93" i="514" s="1"/>
  <c r="Z29" i="514"/>
  <c r="Z68" i="514"/>
  <c r="Z88" i="514" s="1"/>
  <c r="Z28" i="514"/>
  <c r="Z67" i="514"/>
  <c r="Z87" i="514" s="1"/>
  <c r="X33" i="514"/>
  <c r="X72" i="514"/>
  <c r="X92" i="514" s="1"/>
  <c r="I72" i="514"/>
  <c r="I33" i="514"/>
  <c r="Z69" i="514"/>
  <c r="Z89" i="514" s="1"/>
  <c r="Z30" i="514"/>
  <c r="B5" i="5"/>
  <c r="X30" i="514"/>
  <c r="X69" i="514"/>
  <c r="X89" i="514" s="1"/>
  <c r="AH61" i="4"/>
  <c r="AI61" i="4"/>
  <c r="S30" i="514"/>
  <c r="AA29" i="514"/>
  <c r="AA68" i="514"/>
  <c r="AA88" i="514" s="1"/>
  <c r="P93" i="514"/>
  <c r="O73" i="514"/>
  <c r="O93" i="514" s="1"/>
  <c r="O67" i="514"/>
  <c r="O87" i="514" s="1"/>
  <c r="P87" i="514"/>
  <c r="AB34" i="514"/>
  <c r="AB73" i="514"/>
  <c r="AB93" i="514" s="1"/>
  <c r="V63" i="4"/>
  <c r="Z31" i="515"/>
  <c r="AD28" i="515"/>
  <c r="P23" i="517"/>
  <c r="AD30" i="515"/>
  <c r="T42" i="515"/>
  <c r="R28" i="517"/>
  <c r="Z29" i="515"/>
  <c r="Z30" i="515"/>
  <c r="AD43" i="515"/>
  <c r="AD29" i="515"/>
  <c r="T31" i="515"/>
  <c r="T36" i="515"/>
  <c r="AH36" i="515"/>
  <c r="AH42" i="515"/>
  <c r="R35" i="517"/>
  <c r="R40" i="517"/>
  <c r="AD36" i="515"/>
  <c r="AD39" i="515"/>
  <c r="T33" i="515"/>
  <c r="T41" i="515"/>
  <c r="AH41" i="515"/>
  <c r="Z40" i="515"/>
  <c r="Z42" i="515"/>
  <c r="AD41" i="515"/>
  <c r="T35" i="515"/>
  <c r="T24" i="515"/>
  <c r="AH23" i="515"/>
  <c r="R49" i="517"/>
  <c r="Z36" i="515"/>
  <c r="Z49" i="515"/>
  <c r="AD35" i="515"/>
  <c r="T23" i="515"/>
  <c r="AH33" i="515"/>
  <c r="AH40" i="515"/>
  <c r="R29" i="517"/>
  <c r="Z41" i="515"/>
  <c r="AD31" i="515"/>
  <c r="T40" i="515"/>
  <c r="P24" i="517"/>
  <c r="AD40" i="515"/>
  <c r="T43" i="515"/>
  <c r="AH24" i="515"/>
  <c r="R34" i="517"/>
  <c r="Z43" i="515"/>
  <c r="AD34" i="515"/>
  <c r="T39" i="515"/>
  <c r="Z24" i="515"/>
  <c r="P24" i="4"/>
  <c r="AD42" i="515"/>
  <c r="Z35" i="515"/>
  <c r="Z33" i="515"/>
  <c r="P23" i="4"/>
  <c r="AH35" i="515"/>
  <c r="R30" i="517"/>
  <c r="R43" i="517"/>
  <c r="P36" i="4"/>
  <c r="AD24" i="515"/>
  <c r="AH43" i="515"/>
  <c r="R24" i="517"/>
  <c r="AD49" i="515"/>
  <c r="T28" i="515"/>
  <c r="R41" i="517"/>
  <c r="Z34" i="515"/>
  <c r="AD23" i="515"/>
  <c r="T30" i="515"/>
  <c r="AH29" i="515"/>
  <c r="AH49" i="515"/>
  <c r="R31" i="517"/>
  <c r="R23" i="517"/>
  <c r="Z39" i="515"/>
  <c r="P33" i="4"/>
  <c r="T34" i="515"/>
  <c r="AH34" i="515"/>
  <c r="R42" i="517"/>
  <c r="Z23" i="515"/>
  <c r="P41" i="4"/>
  <c r="AH30" i="515"/>
  <c r="AH39" i="515"/>
  <c r="R36" i="517"/>
  <c r="Z28" i="515"/>
  <c r="P42" i="4"/>
  <c r="AD33" i="515"/>
  <c r="T29" i="515"/>
  <c r="T49" i="515"/>
  <c r="AH28" i="515"/>
  <c r="AH31" i="515"/>
  <c r="R33" i="517"/>
  <c r="R39" i="517"/>
  <c r="P35" i="4"/>
  <c r="P40" i="4"/>
  <c r="P31" i="4"/>
  <c r="P30" i="4"/>
  <c r="P28" i="4"/>
  <c r="P34" i="4"/>
  <c r="P39" i="4"/>
  <c r="P43" i="4"/>
  <c r="P29" i="4"/>
  <c r="Q29" i="4" l="1"/>
  <c r="Q43" i="4"/>
  <c r="Q39" i="4"/>
  <c r="Q34" i="4"/>
  <c r="Q28" i="4"/>
  <c r="Q30" i="4"/>
  <c r="Q31" i="4"/>
  <c r="Q40" i="4"/>
  <c r="Q35" i="4"/>
  <c r="S39" i="517"/>
  <c r="S33" i="517"/>
  <c r="AI31" i="515"/>
  <c r="AI28" i="515"/>
  <c r="U29" i="515"/>
  <c r="AE33" i="515"/>
  <c r="Q42" i="4"/>
  <c r="S36" i="517"/>
  <c r="AI39" i="515"/>
  <c r="AI30" i="515"/>
  <c r="Q41" i="4"/>
  <c r="S42" i="517"/>
  <c r="AI34" i="515"/>
  <c r="U34" i="515"/>
  <c r="Q33" i="4"/>
  <c r="AA39" i="515"/>
  <c r="S31" i="517"/>
  <c r="AI29" i="515"/>
  <c r="U30" i="515"/>
  <c r="AA34" i="515"/>
  <c r="S41" i="517"/>
  <c r="AI43" i="515"/>
  <c r="Q36" i="4"/>
  <c r="S43" i="517"/>
  <c r="S30" i="517"/>
  <c r="AI35" i="515"/>
  <c r="AA33" i="515"/>
  <c r="AA35" i="515"/>
  <c r="AE42" i="515"/>
  <c r="U39" i="515"/>
  <c r="AE34" i="515"/>
  <c r="AA43" i="515"/>
  <c r="S34" i="517"/>
  <c r="U43" i="515"/>
  <c r="AE40" i="515"/>
  <c r="U40" i="515"/>
  <c r="AE31" i="515"/>
  <c r="AA41" i="515"/>
  <c r="S29" i="517"/>
  <c r="AI40" i="515"/>
  <c r="AI33" i="515"/>
  <c r="AE35" i="515"/>
  <c r="AA36" i="515"/>
  <c r="S49" i="517"/>
  <c r="U35" i="515"/>
  <c r="AE41" i="515"/>
  <c r="AA42" i="515"/>
  <c r="AA40" i="515"/>
  <c r="AI41" i="515"/>
  <c r="U41" i="515"/>
  <c r="U33" i="515"/>
  <c r="AE39" i="515"/>
  <c r="AE36" i="515"/>
  <c r="S40" i="517"/>
  <c r="S35" i="517"/>
  <c r="AI42" i="515"/>
  <c r="AI36" i="515"/>
  <c r="U36" i="515"/>
  <c r="U31" i="515"/>
  <c r="AE29" i="515"/>
  <c r="AE43" i="515"/>
  <c r="AA30" i="515"/>
  <c r="AA29" i="515"/>
  <c r="S28" i="517"/>
  <c r="U42" i="515"/>
  <c r="AE30" i="515"/>
  <c r="AA31" i="515"/>
  <c r="I92" i="514"/>
  <c r="G72" i="514"/>
  <c r="G92" i="514" s="1"/>
  <c r="W34" i="514"/>
  <c r="W73" i="514"/>
  <c r="W93" i="514" s="1"/>
  <c r="AC30" i="514"/>
  <c r="AC69" i="514"/>
  <c r="AC89" i="514" s="1"/>
  <c r="L89" i="514"/>
  <c r="J69" i="514"/>
  <c r="J89" i="514" s="1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<sst xmlns="http://schemas.openxmlformats.org/spreadsheetml/2006/main" count="742" uniqueCount="191">
  <si>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</si>
  <si>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</si>
  <si>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</si>
  <si>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</si>
  <si>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</si>
  <si>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</si>
  <si>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</si>
  <si>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</si>
  <si>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</si>
  <si>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</si>
  <si>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</si>
  <si>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</si>
  <si>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</si>
  <si>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</si>
  <si>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</si>
  <si>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</si>
  <si>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</si>
  <si>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</si>
  <si>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</si>
  <si>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</si>
  <si>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</si>
  <si>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</si>
  <si>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</si>
  <si>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</si>
  <si>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</si>
  <si>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</si>
  <si>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</si>
  <si>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</si>
  <si>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</si>
  <si>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</si>
  <si>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</si>
  <si>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</si>
  <si>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</si>
  <si>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</si>
  <si>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</si>
  <si>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</si>
  <si>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</si>
  <si>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</si>
  <si>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</si>
  <si>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</si>
  <si>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</si>
  <si>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</si>
  <si>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</si>
  <si>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</si>
  <si>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</si>
  <si>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</si>
  <si>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</si>
  <si>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</si>
  <si>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</si>
  <si>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</si>
  <si>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</si>
  <si>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</si>
  <si>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</si>
  <si>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</si>
  <si>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</si>
  <si>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</si>
  <si>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</si>
  <si>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</si>
  <si>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</si>
  <si>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</si>
  <si>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</si>
  <si>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</si>
  <si>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</si>
  <si>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</si>
  <si>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</si>
  <si>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</si>
  <si>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</si>
  <si>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</si>
  <si>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</si>
  <si>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</si>
  <si>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</si>
  <si>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</si>
  <si>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</si>
  <si>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</si>
  <si>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</si>
  <si>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</si>
  <si>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</si>
  <si>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</si>
  <si>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</si>
  <si>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</si>
  <si>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</si>
  <si>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</si>
  <si>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</si>
  <si>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</si>
  <si>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</si>
  <si>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</si>
  <si>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</si>
  <si>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</si>
  <si>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</si>
  <si>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</si>
  <si>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</si>
  <si>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</si>
  <si>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</si>
  <si>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</si>
  <si>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</si>
  <si>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</si>
  <si>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</si>
  <si>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</si>
  <si>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</si>
  <si>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</si>
  <si>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</si>
  <si>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</si>
  <si>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</si>
  <si>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</si>
  <si>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</si>
  <si>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</si>
  <si>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</si>
  <si>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</si>
  <si>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</si>
  <si>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</si>
  <si>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</si>
  <si>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</si>
  <si>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</si>
  <si>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</si>
  <si>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</si>
  <si>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</si>
  <si>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</si>
  <si>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</si>
  <si>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</si>
  <si>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</si>
  <si>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</si>
  <si>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</si>
  <si>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</si>
  <si>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</si>
  <si>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</si>
  <si>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</si>
  <si>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</si>
  <si>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</si>
  <si>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</si>
  <si>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</si>
  <si>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</si>
  <si>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</si>
  <si>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</si>
  <si>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</si>
  <si>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</si>
  <si>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</si>
  <si>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</si>
  <si>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</si>
  <si>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</si>
  <si>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</si>
  <si>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</si>
  <si>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</si>
  <si>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</si>
  <si>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</si>
  <si>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</si>
  <si>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</si>
  <si>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</si>
  <si>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</si>
  <si>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</si>
  <si>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</si>
  <si>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</si>
  <si>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</si>
  <si>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</si>
  <si>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</si>
  <si>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</si>
  <si>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</si>
  <si>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</si>
  <si>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</si>
  <si>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</si>
  <si>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</si>
  <si>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</si>
  <si>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</si>
  <si>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</si>
  <si>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</si>
  <si>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</si>
  <si>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</si>
  <si>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West Heat Rates - Peak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</si>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</sst>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1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1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43" fontId="17" fillId="0" borderId="20" xfId="1" applyFont="1" applyFill="1" applyBorder="1"/>
    <xf numFmtId="43" fontId="17" fillId="0" borderId="21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8" fillId="0" borderId="0" xfId="0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20" fillId="0" borderId="0" xfId="0" applyFont="1" applyFill="1" applyAlignment="1">
      <alignment vertical="center"/>
    </xf>
    <xf numFmtId="0" fontId="18" fillId="0" borderId="22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20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14" fontId="17" fillId="0" borderId="0" xfId="0" applyNumberFormat="1" applyFont="1" applyFill="1" applyAlignment="1">
      <alignment vertical="center"/>
    </xf>
    <xf numFmtId="0" fontId="18" fillId="0" borderId="23" xfId="0" applyFont="1" applyFill="1" applyBorder="1"/>
    <xf numFmtId="43" fontId="17" fillId="0" borderId="24" xfId="1" applyFont="1" applyFill="1" applyBorder="1"/>
    <xf numFmtId="43" fontId="17" fillId="0" borderId="23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5" xfId="0" applyFont="1" applyFill="1" applyBorder="1"/>
    <xf numFmtId="0" fontId="17" fillId="0" borderId="22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43" fontId="17" fillId="0" borderId="22" xfId="1" applyFont="1" applyFill="1" applyBorder="1"/>
    <xf numFmtId="0" fontId="18" fillId="0" borderId="27" xfId="0" applyFont="1" applyFill="1" applyBorder="1"/>
    <xf numFmtId="0" fontId="17" fillId="0" borderId="20" xfId="0" applyFont="1" applyFill="1" applyBorder="1"/>
    <xf numFmtId="43" fontId="17" fillId="0" borderId="28" xfId="1" applyFont="1" applyFill="1" applyBorder="1"/>
    <xf numFmtId="43" fontId="17" fillId="0" borderId="27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20" xfId="0" applyFont="1" applyFill="1" applyBorder="1"/>
    <xf numFmtId="0" fontId="18" fillId="0" borderId="2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30" xfId="1" applyFont="1" applyFill="1" applyBorder="1"/>
    <xf numFmtId="43" fontId="17" fillId="0" borderId="31" xfId="1" applyFont="1" applyFill="1" applyBorder="1"/>
    <xf numFmtId="43" fontId="17" fillId="0" borderId="29" xfId="1" applyFont="1" applyFill="1" applyBorder="1"/>
    <xf numFmtId="0" fontId="18" fillId="0" borderId="20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0" fontId="18" fillId="0" borderId="32" xfId="0" applyFont="1" applyFill="1" applyBorder="1"/>
    <xf numFmtId="43" fontId="17" fillId="0" borderId="20" xfId="0" quotePrefix="1" applyNumberFormat="1" applyFont="1" applyFill="1" applyBorder="1"/>
    <xf numFmtId="180" fontId="18" fillId="0" borderId="20" xfId="0" applyNumberFormat="1" applyFont="1" applyFill="1" applyBorder="1" applyAlignment="1">
      <alignment horizontal="left" vertical="center"/>
    </xf>
    <xf numFmtId="0" fontId="18" fillId="0" borderId="20" xfId="0" applyFont="1" applyFill="1" applyBorder="1" applyAlignment="1">
      <alignment vertical="center"/>
    </xf>
    <xf numFmtId="17" fontId="18" fillId="0" borderId="20" xfId="0" quotePrefix="1" applyNumberFormat="1" applyFont="1" applyFill="1" applyBorder="1" applyAlignment="1">
      <alignment horizontal="center" vertical="center"/>
    </xf>
    <xf numFmtId="17" fontId="18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5" xfId="1" applyNumberFormat="1" applyFont="1" applyFill="1" applyBorder="1"/>
    <xf numFmtId="181" fontId="17" fillId="0" borderId="26" xfId="1" applyNumberFormat="1" applyFont="1" applyFill="1" applyBorder="1"/>
    <xf numFmtId="181" fontId="17" fillId="0" borderId="20" xfId="1" applyNumberFormat="1" applyFont="1" applyFill="1" applyBorder="1"/>
    <xf numFmtId="181" fontId="17" fillId="0" borderId="28" xfId="1" applyNumberFormat="1" applyFont="1" applyFill="1" applyBorder="1"/>
    <xf numFmtId="181" fontId="17" fillId="0" borderId="27" xfId="1" applyNumberFormat="1" applyFont="1" applyFill="1" applyBorder="1"/>
    <xf numFmtId="181" fontId="17" fillId="0" borderId="14" xfId="1" applyNumberFormat="1" applyFont="1" applyFill="1" applyBorder="1"/>
    <xf numFmtId="181" fontId="17" fillId="0" borderId="14" xfId="0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20" xfId="1" applyNumberFormat="1" applyFont="1" applyFill="1" applyBorder="1"/>
    <xf numFmtId="181" fontId="17" fillId="0" borderId="23" xfId="1" applyNumberFormat="1" applyFont="1" applyFill="1" applyBorder="1"/>
    <xf numFmtId="0" fontId="18" fillId="0" borderId="9" xfId="0" applyFont="1" applyFill="1" applyBorder="1"/>
    <xf numFmtId="0" fontId="18" fillId="0" borderId="33" xfId="0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3" xfId="0" applyFont="1" applyFill="1" applyBorder="1"/>
    <xf numFmtId="0" fontId="17" fillId="0" borderId="25" xfId="0" applyFont="1" applyFill="1" applyBorder="1"/>
    <xf numFmtId="0" fontId="17" fillId="0" borderId="27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15" fontId="10" fillId="8" borderId="30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1" xfId="0" applyBorder="1"/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8" fillId="11" borderId="0" xfId="0" applyFont="1" applyFill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103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</sheetNames>
    <definedNames>
      <definedName name="copyancillary"/>
      <definedName name="rollprior"/>
    </definedNames>
    <sheetDataSet>
      <sheetData sheetId="0">
        <row r="28">
          <cell r="M28">
            <v>0.14000000000000012</v>
          </cell>
          <cell r="P28">
            <v>0.14000000000000012</v>
          </cell>
          <cell r="R28">
            <v>-0.13</v>
          </cell>
          <cell r="V28">
            <v>0.10100000000000001</v>
          </cell>
          <cell r="AB28">
            <v>0.19642857142857145</v>
          </cell>
          <cell r="AH28">
            <v>0.39900000000000002</v>
          </cell>
        </row>
        <row r="29">
          <cell r="M29">
            <v>-0.18999999999999995</v>
          </cell>
          <cell r="P29">
            <v>-0.18999999999999995</v>
          </cell>
          <cell r="R29">
            <v>-5.5E-2</v>
          </cell>
          <cell r="S29">
            <v>0</v>
          </cell>
          <cell r="V29">
            <v>1.2000000000000002E-2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-0.2200000000000002</v>
          </cell>
          <cell r="P30">
            <v>-0.2200000000000002</v>
          </cell>
          <cell r="R30">
            <v>-0.28499999999999998</v>
          </cell>
          <cell r="S30">
            <v>0</v>
          </cell>
          <cell r="V30">
            <v>-9.6999999999999989E-2</v>
          </cell>
          <cell r="W30">
            <v>0</v>
          </cell>
          <cell r="Y30">
            <v>-1.0000000000000016E-2</v>
          </cell>
          <cell r="AB30">
            <v>-5.9285714285714282E-2</v>
          </cell>
          <cell r="AC30">
            <v>6.4285714285714293E-3</v>
          </cell>
          <cell r="AE30">
            <v>4.9999999999999949E-3</v>
          </cell>
          <cell r="AH30">
            <v>0.151</v>
          </cell>
        </row>
        <row r="31">
          <cell r="M31">
            <v>-0.10000000000000009</v>
          </cell>
          <cell r="P31">
            <v>-0.10000000000000009</v>
          </cell>
          <cell r="R31">
            <v>-0.252</v>
          </cell>
          <cell r="S31">
            <v>3.7999999999999978E-2</v>
          </cell>
          <cell r="V31">
            <v>-5.4400000000000004E-2</v>
          </cell>
          <cell r="W31">
            <v>6.5999999999999809E-3</v>
          </cell>
          <cell r="Y31">
            <v>4.8333333333333318E-2</v>
          </cell>
          <cell r="AB31">
            <v>0.17071428571428574</v>
          </cell>
          <cell r="AC31">
            <v>4.0000000000000036E-2</v>
          </cell>
          <cell r="AE31">
            <v>0.25928571428571429</v>
          </cell>
          <cell r="AH31">
            <v>0.154</v>
          </cell>
        </row>
        <row r="33">
          <cell r="M33">
            <v>-0.30000000000000027</v>
          </cell>
          <cell r="P33">
            <v>-0.30000000000000027</v>
          </cell>
          <cell r="R33">
            <v>-0.49199999999999999</v>
          </cell>
          <cell r="S33">
            <v>1.3000000000000012E-2</v>
          </cell>
          <cell r="V33">
            <v>-0.32440000000000002</v>
          </cell>
          <cell r="W33">
            <v>1.0599999999999998E-2</v>
          </cell>
          <cell r="Y33">
            <v>-0.22333333333333333</v>
          </cell>
          <cell r="AB33">
            <v>-0.31499999999999995</v>
          </cell>
          <cell r="AC33">
            <v>9.2857142857143415E-3</v>
          </cell>
          <cell r="AE33">
            <v>-0.27999999999999997</v>
          </cell>
          <cell r="AH33">
            <v>-0.19500000000000001</v>
          </cell>
        </row>
        <row r="34">
          <cell r="M34">
            <v>-0.25</v>
          </cell>
          <cell r="P34">
            <v>-0.25</v>
          </cell>
          <cell r="R34">
            <v>-0.40200000000000002</v>
          </cell>
          <cell r="S34">
            <v>0</v>
          </cell>
          <cell r="V34">
            <v>-0.22240000000000001</v>
          </cell>
          <cell r="W34">
            <v>9.9999999999997313E-4</v>
          </cell>
          <cell r="Y34">
            <v>-0.12960000000000002</v>
          </cell>
          <cell r="AB34">
            <v>-0.13250000000000001</v>
          </cell>
          <cell r="AC34">
            <v>0</v>
          </cell>
          <cell r="AE34">
            <v>-0.11083333333333334</v>
          </cell>
          <cell r="AH34">
            <v>-0.13850000000000001</v>
          </cell>
        </row>
        <row r="35">
          <cell r="M35">
            <v>-0.20000000000000018</v>
          </cell>
          <cell r="P35">
            <v>-0.20000000000000018</v>
          </cell>
          <cell r="R35">
            <v>-0.312</v>
          </cell>
          <cell r="S35">
            <v>-1.0000000000000009E-2</v>
          </cell>
          <cell r="V35">
            <v>-0.1774</v>
          </cell>
          <cell r="W35">
            <v>-7.0000000000000062E-3</v>
          </cell>
          <cell r="Y35">
            <v>-0.1072666666666667</v>
          </cell>
          <cell r="AB35">
            <v>-9.3571428571428555E-2</v>
          </cell>
          <cell r="AC35">
            <v>0</v>
          </cell>
          <cell r="AE35">
            <v>-6.7261904761904787E-2</v>
          </cell>
          <cell r="AH35">
            <v>-0.11850000000000001</v>
          </cell>
        </row>
        <row r="36">
          <cell r="M36">
            <v>-0.16999999999999993</v>
          </cell>
          <cell r="P36">
            <v>-0.16999999999999993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-0.12916666666666668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-0.39000000000000012</v>
          </cell>
          <cell r="P39">
            <v>-0.39000000000000012</v>
          </cell>
          <cell r="R39">
            <v>-0.6</v>
          </cell>
          <cell r="S39">
            <v>0</v>
          </cell>
          <cell r="V39">
            <v>-0.40099999999999997</v>
          </cell>
          <cell r="W39">
            <v>5.00000000000006E-3</v>
          </cell>
          <cell r="Y39">
            <v>-0.28866666666666668</v>
          </cell>
          <cell r="AB39">
            <v>-0.53000000000000014</v>
          </cell>
          <cell r="AC39">
            <v>0</v>
          </cell>
          <cell r="AE39">
            <v>-0.51999999999999991</v>
          </cell>
          <cell r="AH39">
            <v>-0.27</v>
          </cell>
        </row>
        <row r="40">
          <cell r="M40">
            <v>-0.30000000000000027</v>
          </cell>
          <cell r="P40">
            <v>-0.29499999999999993</v>
          </cell>
          <cell r="R40">
            <v>-0.35</v>
          </cell>
          <cell r="S40">
            <v>-0.25900000000000001</v>
          </cell>
          <cell r="V40">
            <v>-5.4000000000000006E-2</v>
          </cell>
          <cell r="W40">
            <v>0.13250000000000001</v>
          </cell>
          <cell r="Y40">
            <v>3.8499999999999965E-2</v>
          </cell>
          <cell r="AB40">
            <v>-0.2792857142857143</v>
          </cell>
          <cell r="AC40">
            <v>0.26364285714285701</v>
          </cell>
          <cell r="AE40">
            <v>9.7928571428571309E-2</v>
          </cell>
          <cell r="AH40">
            <v>0.13</v>
          </cell>
        </row>
        <row r="41">
          <cell r="M41">
            <v>-0.30000000000000027</v>
          </cell>
          <cell r="P41">
            <v>-0.30000000000000027</v>
          </cell>
          <cell r="R41">
            <v>-0.4</v>
          </cell>
          <cell r="S41">
            <v>0</v>
          </cell>
          <cell r="V41">
            <v>-0.11400000000000002</v>
          </cell>
          <cell r="W41">
            <v>-1.0000000000000009E-2</v>
          </cell>
          <cell r="Y41">
            <v>-3.6333333333333315E-2</v>
          </cell>
          <cell r="AB41">
            <v>-0.32928571428571424</v>
          </cell>
          <cell r="AC41">
            <v>0</v>
          </cell>
          <cell r="AE41">
            <v>-0.37071428571428577</v>
          </cell>
          <cell r="AH41">
            <v>0.11000000000000001</v>
          </cell>
        </row>
        <row r="42">
          <cell r="M42">
            <v>-0.45599999999999996</v>
          </cell>
          <cell r="P42">
            <v>-0.45599999999999996</v>
          </cell>
          <cell r="R42">
            <v>-0.94419089179895999</v>
          </cell>
          <cell r="S42">
            <v>-6.7671987405680034E-2</v>
          </cell>
          <cell r="V42">
            <v>-0.55983817835979199</v>
          </cell>
          <cell r="W42">
            <v>-8.5343974811360468E-3</v>
          </cell>
          <cell r="Y42">
            <v>-0.44670489903055871</v>
          </cell>
          <cell r="AB42">
            <v>-0.505</v>
          </cell>
          <cell r="AC42">
            <v>0</v>
          </cell>
          <cell r="AE42">
            <v>-0.49500000000000005</v>
          </cell>
          <cell r="AH42">
            <v>-0.42000000000000004</v>
          </cell>
        </row>
        <row r="43">
          <cell r="M43">
            <v>-0.45999999999999996</v>
          </cell>
          <cell r="P43">
            <v>-0.45999999999999996</v>
          </cell>
          <cell r="R43">
            <v>-0.66</v>
          </cell>
          <cell r="S43">
            <v>0</v>
          </cell>
          <cell r="V43">
            <v>-0.44900000000000001</v>
          </cell>
          <cell r="W43">
            <v>5.0000000000000044E-3</v>
          </cell>
          <cell r="Y43">
            <v>-0.33066666666666661</v>
          </cell>
          <cell r="AB43">
            <v>-0.63</v>
          </cell>
          <cell r="AC43">
            <v>0</v>
          </cell>
          <cell r="AE43">
            <v>-0.62</v>
          </cell>
          <cell r="AH43">
            <v>-0.315</v>
          </cell>
        </row>
        <row r="49">
          <cell r="L49">
            <v>3.1</v>
          </cell>
          <cell r="O49">
            <v>3.1749999999999998</v>
          </cell>
          <cell r="R49">
            <v>3.202</v>
          </cell>
          <cell r="V49">
            <v>3.2624000000000004</v>
          </cell>
          <cell r="AB49">
            <v>3.277857142857143</v>
          </cell>
          <cell r="AH49">
            <v>3.6941999999999999</v>
          </cell>
        </row>
      </sheetData>
      <sheetData sheetId="1">
        <row r="28">
          <cell r="R28">
            <v>0.12</v>
          </cell>
          <cell r="V28">
            <v>3.2000000000000008E-2</v>
          </cell>
          <cell r="AB28">
            <v>0.03</v>
          </cell>
          <cell r="AH28">
            <v>0.04</v>
          </cell>
        </row>
        <row r="29">
          <cell r="R29">
            <v>0.12</v>
          </cell>
          <cell r="V29">
            <v>2.4E-2</v>
          </cell>
          <cell r="AB29">
            <v>0</v>
          </cell>
          <cell r="AH29">
            <v>0.02</v>
          </cell>
        </row>
        <row r="30">
          <cell r="R30">
            <v>0.12</v>
          </cell>
          <cell r="V30">
            <v>3.9999999999999994E-2</v>
          </cell>
          <cell r="AB30">
            <v>0.02</v>
          </cell>
          <cell r="AH30">
            <v>0.04</v>
          </cell>
        </row>
        <row r="31">
          <cell r="R31">
            <v>0.14000000000000001</v>
          </cell>
          <cell r="V31">
            <v>2.0000000000000004E-2</v>
          </cell>
          <cell r="AB31">
            <v>-0.01</v>
          </cell>
          <cell r="AH31">
            <v>0.02</v>
          </cell>
        </row>
        <row r="33">
          <cell r="R33">
            <v>0.12</v>
          </cell>
          <cell r="V33">
            <v>1.6000000000000004E-2</v>
          </cell>
          <cell r="AB33">
            <v>0</v>
          </cell>
          <cell r="AH33">
            <v>0</v>
          </cell>
        </row>
        <row r="34">
          <cell r="R34">
            <v>0.11</v>
          </cell>
          <cell r="V34">
            <v>0</v>
          </cell>
          <cell r="AB34">
            <v>-0.01</v>
          </cell>
          <cell r="AH34">
            <v>0</v>
          </cell>
        </row>
        <row r="35">
          <cell r="R35">
            <v>4.4999999999999998E-2</v>
          </cell>
          <cell r="V35">
            <v>-7.000000000000001E-3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0.1</v>
          </cell>
          <cell r="V39">
            <v>3.2000000000000008E-2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2.5000000000000001E-2</v>
          </cell>
          <cell r="V41">
            <v>3.0000000000000006E-2</v>
          </cell>
          <cell r="AB41">
            <v>0.02</v>
          </cell>
          <cell r="AH41">
            <v>0.06</v>
          </cell>
        </row>
        <row r="42">
          <cell r="R42">
            <v>-6.6870085116645002E-3</v>
          </cell>
          <cell r="V42">
            <v>-2.1394712915992001E-3</v>
          </cell>
          <cell r="AB42">
            <v>-1.3364823502092572E-3</v>
          </cell>
          <cell r="AH42">
            <v>2.6727848997813398E-3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0.12</v>
          </cell>
          <cell r="V28">
            <v>3.2000000000000008E-2</v>
          </cell>
          <cell r="AB28">
            <v>2.4285714285714282E-2</v>
          </cell>
          <cell r="AH28">
            <v>3.5000000000000003E-2</v>
          </cell>
        </row>
        <row r="29">
          <cell r="R29">
            <v>0.1</v>
          </cell>
          <cell r="V29">
            <v>0.02</v>
          </cell>
          <cell r="AB29">
            <v>0</v>
          </cell>
          <cell r="AH29">
            <v>0</v>
          </cell>
        </row>
        <row r="30">
          <cell r="R30">
            <v>0.1</v>
          </cell>
          <cell r="V30">
            <v>4.3999999999999997E-2</v>
          </cell>
          <cell r="AB30">
            <v>2.4285714285714282E-2</v>
          </cell>
          <cell r="AH30">
            <v>0.03</v>
          </cell>
        </row>
        <row r="31">
          <cell r="R31">
            <v>0.14000000000000001</v>
          </cell>
          <cell r="V31">
            <v>2.8000000000000004E-2</v>
          </cell>
          <cell r="AB31">
            <v>1.8571428571428572E-2</v>
          </cell>
          <cell r="AH31">
            <v>0.02</v>
          </cell>
        </row>
        <row r="33">
          <cell r="R33">
            <v>0.14000000000000001</v>
          </cell>
          <cell r="V33">
            <v>3.6000000000000011E-2</v>
          </cell>
          <cell r="AB33">
            <v>0.01</v>
          </cell>
          <cell r="AH33">
            <v>0.01</v>
          </cell>
        </row>
        <row r="34">
          <cell r="R34">
            <v>0.12</v>
          </cell>
          <cell r="V34">
            <v>1.2E-2</v>
          </cell>
          <cell r="AB34">
            <v>2.142857142857143E-3</v>
          </cell>
          <cell r="AH34">
            <v>0.01</v>
          </cell>
        </row>
        <row r="35">
          <cell r="R35">
            <v>0</v>
          </cell>
          <cell r="V35">
            <v>-1.6E-2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</v>
          </cell>
          <cell r="V39">
            <v>8.0000000000000002E-3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0.01</v>
          </cell>
          <cell r="V43">
            <v>1.4000000000000002E-2</v>
          </cell>
          <cell r="AB43">
            <v>1.4999999999999999E-2</v>
          </cell>
          <cell r="AH43">
            <v>1.4999999999999999E-2</v>
          </cell>
        </row>
        <row r="49">
          <cell r="R49">
            <v>-0.01</v>
          </cell>
          <cell r="V49">
            <v>-6.0000000000000001E-3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>
        <row r="3">
          <cell r="C3">
            <v>37194</v>
          </cell>
        </row>
      </sheetData>
      <sheetData sheetId="3" refreshError="1"/>
      <sheetData sheetId="4" refreshError="1"/>
      <sheetData sheetId="5" refreshError="1"/>
      <sheetData sheetId="6">
        <row r="9">
          <cell r="AC9">
            <v>38.75</v>
          </cell>
        </row>
        <row r="10">
          <cell r="AC10">
            <v>39</v>
          </cell>
        </row>
        <row r="11">
          <cell r="AC11">
            <v>37.56</v>
          </cell>
        </row>
        <row r="12">
          <cell r="AC12">
            <v>37.56</v>
          </cell>
        </row>
        <row r="13">
          <cell r="AC13">
            <v>37.659999999999997</v>
          </cell>
        </row>
        <row r="14">
          <cell r="AC14">
            <v>37.85</v>
          </cell>
        </row>
        <row r="15">
          <cell r="AC15">
            <v>38.85</v>
          </cell>
        </row>
        <row r="18">
          <cell r="AC18">
            <v>50</v>
          </cell>
        </row>
      </sheetData>
      <sheetData sheetId="7" refreshError="1"/>
      <sheetData sheetId="8" refreshError="1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3.202</v>
          </cell>
        </row>
        <row r="18">
          <cell r="B18">
            <v>3.1830000000000003</v>
          </cell>
        </row>
        <row r="19">
          <cell r="B19">
            <v>3.33</v>
          </cell>
        </row>
        <row r="20">
          <cell r="B20">
            <v>3.327</v>
          </cell>
        </row>
        <row r="21">
          <cell r="B21">
            <v>3.27</v>
          </cell>
        </row>
        <row r="22">
          <cell r="B22">
            <v>3.1749999999999998</v>
          </cell>
        </row>
        <row r="23">
          <cell r="B23">
            <v>3.21</v>
          </cell>
        </row>
        <row r="24">
          <cell r="B24">
            <v>3.25</v>
          </cell>
        </row>
        <row r="25">
          <cell r="B25">
            <v>3.29</v>
          </cell>
        </row>
        <row r="26">
          <cell r="B26">
            <v>3.33</v>
          </cell>
        </row>
        <row r="27">
          <cell r="B27">
            <v>3.33</v>
          </cell>
        </row>
        <row r="28">
          <cell r="B28">
            <v>3.36</v>
          </cell>
        </row>
        <row r="29">
          <cell r="B29">
            <v>3.53</v>
          </cell>
        </row>
        <row r="30">
          <cell r="B30">
            <v>3.7250000000000001</v>
          </cell>
        </row>
        <row r="31">
          <cell r="B31">
            <v>3.8380000000000001</v>
          </cell>
        </row>
        <row r="32">
          <cell r="B32">
            <v>3.7430000000000003</v>
          </cell>
        </row>
        <row r="33">
          <cell r="B33">
            <v>3.6349999999999998</v>
          </cell>
        </row>
        <row r="34">
          <cell r="B34">
            <v>3.51</v>
          </cell>
        </row>
        <row r="35">
          <cell r="B35">
            <v>3.51</v>
          </cell>
        </row>
        <row r="36">
          <cell r="B36">
            <v>3.5449999999999999</v>
          </cell>
        </row>
        <row r="37">
          <cell r="B37">
            <v>3.585</v>
          </cell>
        </row>
        <row r="38">
          <cell r="B38">
            <v>3.62</v>
          </cell>
        </row>
        <row r="39">
          <cell r="B39">
            <v>3.625</v>
          </cell>
        </row>
        <row r="40">
          <cell r="B40">
            <v>3.65</v>
          </cell>
        </row>
        <row r="41">
          <cell r="B41">
            <v>3.8230000000000004</v>
          </cell>
        </row>
        <row r="42">
          <cell r="B42">
            <v>3.9750000000000001</v>
          </cell>
        </row>
        <row r="43">
          <cell r="B43">
            <v>4.0250000000000004</v>
          </cell>
        </row>
        <row r="44">
          <cell r="B44">
            <v>3.9370000000000003</v>
          </cell>
        </row>
        <row r="45">
          <cell r="B45">
            <v>3.798</v>
          </cell>
        </row>
        <row r="46">
          <cell r="B46">
            <v>3.6440000000000001</v>
          </cell>
        </row>
        <row r="47">
          <cell r="B47">
            <v>3.649</v>
          </cell>
        </row>
        <row r="48">
          <cell r="B48">
            <v>3.6870000000000003</v>
          </cell>
        </row>
        <row r="49">
          <cell r="B49">
            <v>3.7320000000000002</v>
          </cell>
        </row>
        <row r="50">
          <cell r="B50">
            <v>3.77</v>
          </cell>
        </row>
        <row r="51">
          <cell r="B51">
            <v>3.7640000000000002</v>
          </cell>
        </row>
        <row r="52">
          <cell r="B52">
            <v>3.7640000000000002</v>
          </cell>
        </row>
        <row r="53">
          <cell r="B53">
            <v>3.95</v>
          </cell>
        </row>
        <row r="54">
          <cell r="B54">
            <v>4.0650000000000004</v>
          </cell>
        </row>
        <row r="55">
          <cell r="B55">
            <v>4.12</v>
          </cell>
        </row>
        <row r="56">
          <cell r="B56">
            <v>4.032</v>
          </cell>
        </row>
        <row r="57">
          <cell r="B57">
            <v>3.8930000000000002</v>
          </cell>
        </row>
        <row r="58">
          <cell r="B58">
            <v>3.7390000000000003</v>
          </cell>
        </row>
        <row r="59">
          <cell r="B59">
            <v>3.7440000000000002</v>
          </cell>
        </row>
        <row r="60">
          <cell r="B60">
            <v>3.782</v>
          </cell>
        </row>
        <row r="61">
          <cell r="B61">
            <v>3.8270000000000004</v>
          </cell>
        </row>
        <row r="62">
          <cell r="B62">
            <v>3.8650000000000002</v>
          </cell>
        </row>
        <row r="63">
          <cell r="B63">
            <v>3.859</v>
          </cell>
        </row>
        <row r="64">
          <cell r="B64">
            <v>3.859</v>
          </cell>
        </row>
        <row r="65">
          <cell r="B65">
            <v>4.0449999999999999</v>
          </cell>
        </row>
        <row r="66">
          <cell r="B66">
            <v>4.16</v>
          </cell>
        </row>
        <row r="67">
          <cell r="B67">
            <v>4.2175000000000002</v>
          </cell>
        </row>
        <row r="68">
          <cell r="B68">
            <v>4.1295000000000002</v>
          </cell>
        </row>
        <row r="69">
          <cell r="B69">
            <v>3.9905000000000004</v>
          </cell>
        </row>
        <row r="70">
          <cell r="B70">
            <v>3.8365</v>
          </cell>
        </row>
        <row r="71">
          <cell r="B71">
            <v>3.8415000000000004</v>
          </cell>
        </row>
        <row r="72">
          <cell r="B72">
            <v>3.8795000000000002</v>
          </cell>
        </row>
        <row r="73">
          <cell r="B73">
            <v>3.9245000000000001</v>
          </cell>
        </row>
        <row r="74">
          <cell r="B74">
            <v>3.9624999999999999</v>
          </cell>
        </row>
        <row r="75">
          <cell r="B75">
            <v>3.9565000000000001</v>
          </cell>
        </row>
        <row r="76">
          <cell r="B76">
            <v>3.9565000000000001</v>
          </cell>
        </row>
        <row r="77">
          <cell r="B77">
            <v>4.1425000000000001</v>
          </cell>
        </row>
        <row r="78">
          <cell r="B78">
            <v>4.2575000000000003</v>
          </cell>
        </row>
        <row r="79">
          <cell r="B79">
            <v>4.3174999999999999</v>
          </cell>
        </row>
        <row r="80">
          <cell r="B80">
            <v>4.2294999999999998</v>
          </cell>
        </row>
        <row r="81">
          <cell r="B81">
            <v>4.0905000000000005</v>
          </cell>
        </row>
        <row r="82">
          <cell r="B82">
            <v>3.9365000000000001</v>
          </cell>
        </row>
        <row r="83">
          <cell r="B83">
            <v>3.9415</v>
          </cell>
        </row>
        <row r="84">
          <cell r="B84">
            <v>3.9795000000000003</v>
          </cell>
        </row>
        <row r="85">
          <cell r="B85">
            <v>4.0245000000000006</v>
          </cell>
        </row>
        <row r="86">
          <cell r="B86">
            <v>4.0625</v>
          </cell>
        </row>
        <row r="87">
          <cell r="B87">
            <v>4.0564999999999998</v>
          </cell>
        </row>
        <row r="88">
          <cell r="B88">
            <v>4.0564999999999998</v>
          </cell>
        </row>
        <row r="89">
          <cell r="B89">
            <v>4.2424999999999997</v>
          </cell>
        </row>
        <row r="90">
          <cell r="B90">
            <v>4.3574999999999999</v>
          </cell>
        </row>
        <row r="91">
          <cell r="B91">
            <v>4.42</v>
          </cell>
        </row>
        <row r="92">
          <cell r="B92">
            <v>4.3319999999999999</v>
          </cell>
        </row>
        <row r="93">
          <cell r="B93">
            <v>4.1930000000000005</v>
          </cell>
        </row>
        <row r="94">
          <cell r="B94">
            <v>4.0390000000000006</v>
          </cell>
        </row>
        <row r="95">
          <cell r="B95">
            <v>4.0440000000000005</v>
          </cell>
        </row>
        <row r="96">
          <cell r="B96">
            <v>4.0819999999999999</v>
          </cell>
        </row>
        <row r="97">
          <cell r="B97">
            <v>4.1269999999999998</v>
          </cell>
        </row>
        <row r="98">
          <cell r="B98">
            <v>4.165</v>
          </cell>
        </row>
        <row r="99">
          <cell r="B99">
            <v>4.1589999999999998</v>
          </cell>
        </row>
        <row r="100">
          <cell r="B100">
            <v>4.1589999999999998</v>
          </cell>
        </row>
        <row r="101">
          <cell r="B101">
            <v>4.3449999999999998</v>
          </cell>
        </row>
        <row r="102">
          <cell r="B102">
            <v>4.46</v>
          </cell>
        </row>
        <row r="103">
          <cell r="B103">
            <v>4.5250000000000004</v>
          </cell>
        </row>
        <row r="104">
          <cell r="B104">
            <v>4.4370000000000003</v>
          </cell>
        </row>
        <row r="105">
          <cell r="B105">
            <v>4.298</v>
          </cell>
        </row>
        <row r="106">
          <cell r="B106">
            <v>4.1440000000000001</v>
          </cell>
        </row>
        <row r="107">
          <cell r="B107">
            <v>4.149</v>
          </cell>
        </row>
        <row r="108">
          <cell r="B108">
            <v>4.1870000000000003</v>
          </cell>
        </row>
        <row r="109">
          <cell r="B109">
            <v>4.2320000000000002</v>
          </cell>
        </row>
        <row r="110">
          <cell r="B110">
            <v>4.2699999999999996</v>
          </cell>
        </row>
        <row r="111">
          <cell r="B111">
            <v>4.2640000000000002</v>
          </cell>
        </row>
        <row r="112">
          <cell r="B112">
            <v>4.2640000000000002</v>
          </cell>
        </row>
        <row r="113">
          <cell r="B113">
            <v>4.45</v>
          </cell>
        </row>
        <row r="114">
          <cell r="B114">
            <v>4.5650000000000004</v>
          </cell>
        </row>
        <row r="115">
          <cell r="B115">
            <v>4.6325000000000003</v>
          </cell>
        </row>
        <row r="116">
          <cell r="B116">
            <v>4.5445000000000002</v>
          </cell>
        </row>
        <row r="117">
          <cell r="B117">
            <v>4.4055</v>
          </cell>
        </row>
        <row r="118">
          <cell r="B118">
            <v>4.2515000000000001</v>
          </cell>
        </row>
        <row r="119">
          <cell r="B119">
            <v>4.2565</v>
          </cell>
        </row>
        <row r="120">
          <cell r="B120">
            <v>4.2945000000000002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37195</v>
          </cell>
          <cell r="B7">
            <v>37.85</v>
          </cell>
          <cell r="C7">
            <v>39</v>
          </cell>
          <cell r="D7">
            <v>38.75</v>
          </cell>
          <cell r="E7">
            <v>37.56</v>
          </cell>
          <cell r="F7">
            <v>37.659999999999997</v>
          </cell>
          <cell r="G7">
            <v>38.85</v>
          </cell>
          <cell r="I7">
            <v>37.56</v>
          </cell>
          <cell r="R7">
            <v>50</v>
          </cell>
        </row>
        <row r="8">
          <cell r="A8">
            <v>37196</v>
          </cell>
          <cell r="B8">
            <v>34</v>
          </cell>
          <cell r="C8">
            <v>37.5</v>
          </cell>
          <cell r="D8">
            <v>37</v>
          </cell>
          <cell r="E8">
            <v>36.5</v>
          </cell>
          <cell r="F8">
            <v>35.25</v>
          </cell>
          <cell r="G8">
            <v>35</v>
          </cell>
          <cell r="I8">
            <v>24.9</v>
          </cell>
          <cell r="R8">
            <v>56.999996185302734</v>
          </cell>
        </row>
        <row r="9">
          <cell r="A9">
            <v>37197</v>
          </cell>
          <cell r="B9">
            <v>34</v>
          </cell>
          <cell r="C9">
            <v>37.5</v>
          </cell>
          <cell r="D9">
            <v>37</v>
          </cell>
          <cell r="E9">
            <v>36.5</v>
          </cell>
          <cell r="F9">
            <v>35.25</v>
          </cell>
          <cell r="G9">
            <v>35</v>
          </cell>
          <cell r="I9">
            <v>24.9</v>
          </cell>
          <cell r="R9">
            <v>56.999996185302734</v>
          </cell>
        </row>
        <row r="10">
          <cell r="A10">
            <v>37198</v>
          </cell>
          <cell r="B10">
            <v>34</v>
          </cell>
          <cell r="C10">
            <v>37.5</v>
          </cell>
          <cell r="D10">
            <v>37</v>
          </cell>
          <cell r="E10">
            <v>36.5</v>
          </cell>
          <cell r="F10">
            <v>35.25</v>
          </cell>
          <cell r="G10">
            <v>35</v>
          </cell>
          <cell r="I10">
            <v>24.899999618530298</v>
          </cell>
          <cell r="R10">
            <v>47.749993133544919</v>
          </cell>
        </row>
        <row r="11">
          <cell r="A11">
            <v>37200</v>
          </cell>
          <cell r="B11">
            <v>34</v>
          </cell>
          <cell r="C11">
            <v>37.5</v>
          </cell>
          <cell r="D11">
            <v>37</v>
          </cell>
          <cell r="E11">
            <v>36.5</v>
          </cell>
          <cell r="F11">
            <v>35.25</v>
          </cell>
          <cell r="G11">
            <v>35</v>
          </cell>
          <cell r="I11">
            <v>20.174999237060501</v>
          </cell>
          <cell r="R11">
            <v>56.999996185302734</v>
          </cell>
        </row>
        <row r="12">
          <cell r="A12">
            <v>37201</v>
          </cell>
          <cell r="B12">
            <v>34</v>
          </cell>
          <cell r="C12">
            <v>37.5</v>
          </cell>
          <cell r="D12">
            <v>37</v>
          </cell>
          <cell r="E12">
            <v>36.5</v>
          </cell>
          <cell r="F12">
            <v>35.25</v>
          </cell>
          <cell r="G12">
            <v>35</v>
          </cell>
          <cell r="I12">
            <v>20.174999237060501</v>
          </cell>
          <cell r="R12">
            <v>56.999996185302734</v>
          </cell>
        </row>
        <row r="13">
          <cell r="A13">
            <v>37202</v>
          </cell>
          <cell r="B13">
            <v>34</v>
          </cell>
          <cell r="C13">
            <v>37.5</v>
          </cell>
          <cell r="D13">
            <v>37</v>
          </cell>
          <cell r="E13">
            <v>36.5</v>
          </cell>
          <cell r="F13">
            <v>35.25</v>
          </cell>
          <cell r="G13">
            <v>35</v>
          </cell>
          <cell r="I13">
            <v>20.174999237060501</v>
          </cell>
          <cell r="R13">
            <v>56.999996185302734</v>
          </cell>
        </row>
        <row r="14">
          <cell r="A14">
            <v>37203</v>
          </cell>
          <cell r="B14">
            <v>34</v>
          </cell>
          <cell r="C14">
            <v>37.5</v>
          </cell>
          <cell r="D14">
            <v>37</v>
          </cell>
          <cell r="E14">
            <v>36.5</v>
          </cell>
          <cell r="F14">
            <v>35.25</v>
          </cell>
          <cell r="G14">
            <v>35</v>
          </cell>
          <cell r="I14">
            <v>20.174999237060501</v>
          </cell>
          <cell r="R14">
            <v>56.999996185302734</v>
          </cell>
        </row>
        <row r="15">
          <cell r="A15">
            <v>37204</v>
          </cell>
          <cell r="B15">
            <v>34</v>
          </cell>
          <cell r="C15">
            <v>37.5</v>
          </cell>
          <cell r="D15">
            <v>37</v>
          </cell>
          <cell r="E15">
            <v>36.5</v>
          </cell>
          <cell r="F15">
            <v>35.25</v>
          </cell>
          <cell r="G15">
            <v>35</v>
          </cell>
          <cell r="I15">
            <v>20.174999237060501</v>
          </cell>
          <cell r="R15">
            <v>56.999996185302734</v>
          </cell>
        </row>
        <row r="16">
          <cell r="A16">
            <v>37205</v>
          </cell>
          <cell r="B16">
            <v>34</v>
          </cell>
          <cell r="C16">
            <v>37.5</v>
          </cell>
          <cell r="D16">
            <v>37</v>
          </cell>
          <cell r="E16">
            <v>36.5</v>
          </cell>
          <cell r="F16">
            <v>35.25</v>
          </cell>
          <cell r="G16">
            <v>35</v>
          </cell>
          <cell r="I16">
            <v>26</v>
          </cell>
          <cell r="R16">
            <v>47.749993133544919</v>
          </cell>
        </row>
        <row r="17">
          <cell r="A17">
            <v>37207</v>
          </cell>
          <cell r="B17">
            <v>34</v>
          </cell>
          <cell r="C17">
            <v>37.5</v>
          </cell>
          <cell r="D17">
            <v>37</v>
          </cell>
          <cell r="E17">
            <v>36.5</v>
          </cell>
          <cell r="F17">
            <v>35.25</v>
          </cell>
          <cell r="G17">
            <v>35</v>
          </cell>
          <cell r="I17">
            <v>20.174999237060501</v>
          </cell>
          <cell r="R17">
            <v>56.999996185302734</v>
          </cell>
        </row>
        <row r="18">
          <cell r="A18">
            <v>37208</v>
          </cell>
          <cell r="B18">
            <v>34</v>
          </cell>
          <cell r="C18">
            <v>37.5</v>
          </cell>
          <cell r="D18">
            <v>37</v>
          </cell>
          <cell r="E18">
            <v>36.5</v>
          </cell>
          <cell r="F18">
            <v>35.25</v>
          </cell>
          <cell r="G18">
            <v>35</v>
          </cell>
          <cell r="I18">
            <v>20.174999237060501</v>
          </cell>
          <cell r="R18">
            <v>56.999996185302734</v>
          </cell>
        </row>
        <row r="19">
          <cell r="A19">
            <v>37209</v>
          </cell>
          <cell r="B19">
            <v>34</v>
          </cell>
          <cell r="C19">
            <v>37.5</v>
          </cell>
          <cell r="D19">
            <v>37</v>
          </cell>
          <cell r="E19">
            <v>36.5</v>
          </cell>
          <cell r="F19">
            <v>35.25</v>
          </cell>
          <cell r="G19">
            <v>35</v>
          </cell>
          <cell r="I19">
            <v>20.174999237060501</v>
          </cell>
          <cell r="R19">
            <v>56.999996185302734</v>
          </cell>
        </row>
        <row r="20">
          <cell r="A20">
            <v>37210</v>
          </cell>
          <cell r="B20">
            <v>34</v>
          </cell>
          <cell r="C20">
            <v>37.5</v>
          </cell>
          <cell r="D20">
            <v>37</v>
          </cell>
          <cell r="E20">
            <v>36.5</v>
          </cell>
          <cell r="F20">
            <v>35.25</v>
          </cell>
          <cell r="G20">
            <v>35</v>
          </cell>
          <cell r="I20">
            <v>20.174999237060501</v>
          </cell>
          <cell r="R20">
            <v>56.999996185302734</v>
          </cell>
        </row>
        <row r="21">
          <cell r="A21">
            <v>37211</v>
          </cell>
          <cell r="B21">
            <v>34</v>
          </cell>
          <cell r="C21">
            <v>37.5</v>
          </cell>
          <cell r="D21">
            <v>37</v>
          </cell>
          <cell r="E21">
            <v>36.5</v>
          </cell>
          <cell r="F21">
            <v>35.25</v>
          </cell>
          <cell r="G21">
            <v>35</v>
          </cell>
          <cell r="I21">
            <v>20.174999237060501</v>
          </cell>
          <cell r="R21">
            <v>56.999996185302734</v>
          </cell>
        </row>
        <row r="22">
          <cell r="A22">
            <v>37212</v>
          </cell>
          <cell r="B22">
            <v>34</v>
          </cell>
          <cell r="C22">
            <v>37.5</v>
          </cell>
          <cell r="D22">
            <v>37</v>
          </cell>
          <cell r="E22">
            <v>36.5</v>
          </cell>
          <cell r="F22">
            <v>35.25</v>
          </cell>
          <cell r="G22">
            <v>35</v>
          </cell>
          <cell r="I22">
            <v>26</v>
          </cell>
          <cell r="R22">
            <v>47.749993133544919</v>
          </cell>
        </row>
        <row r="23">
          <cell r="A23">
            <v>37214</v>
          </cell>
          <cell r="B23">
            <v>34</v>
          </cell>
          <cell r="C23">
            <v>37.5</v>
          </cell>
          <cell r="D23">
            <v>37</v>
          </cell>
          <cell r="E23">
            <v>36.5</v>
          </cell>
          <cell r="F23">
            <v>35.25</v>
          </cell>
          <cell r="G23">
            <v>35</v>
          </cell>
          <cell r="I23">
            <v>20.174999237060501</v>
          </cell>
          <cell r="R23">
            <v>56.999996185302734</v>
          </cell>
        </row>
        <row r="24">
          <cell r="A24">
            <v>37215</v>
          </cell>
          <cell r="B24">
            <v>34</v>
          </cell>
          <cell r="C24">
            <v>37.5</v>
          </cell>
          <cell r="D24">
            <v>37</v>
          </cell>
          <cell r="E24">
            <v>36.5</v>
          </cell>
          <cell r="F24">
            <v>35.25</v>
          </cell>
          <cell r="G24">
            <v>35</v>
          </cell>
          <cell r="I24">
            <v>20.174999237060501</v>
          </cell>
          <cell r="R24">
            <v>56.999996185302734</v>
          </cell>
        </row>
        <row r="25">
          <cell r="A25">
            <v>37216</v>
          </cell>
          <cell r="B25">
            <v>34</v>
          </cell>
          <cell r="C25">
            <v>37.5</v>
          </cell>
          <cell r="D25">
            <v>37</v>
          </cell>
          <cell r="E25">
            <v>36.5</v>
          </cell>
          <cell r="F25">
            <v>35.25</v>
          </cell>
          <cell r="G25">
            <v>35</v>
          </cell>
          <cell r="I25">
            <v>20.174999237060501</v>
          </cell>
          <cell r="R25">
            <v>56.999996185302734</v>
          </cell>
        </row>
        <row r="26">
          <cell r="A26">
            <v>37218</v>
          </cell>
          <cell r="B26">
            <v>34</v>
          </cell>
          <cell r="C26">
            <v>37.5</v>
          </cell>
          <cell r="D26">
            <v>37</v>
          </cell>
          <cell r="E26">
            <v>36.5</v>
          </cell>
          <cell r="F26">
            <v>35.25</v>
          </cell>
          <cell r="G26">
            <v>35</v>
          </cell>
          <cell r="I26">
            <v>20.174999237060501</v>
          </cell>
          <cell r="R26">
            <v>56.999996185302734</v>
          </cell>
        </row>
        <row r="27">
          <cell r="A27">
            <v>37219</v>
          </cell>
          <cell r="B27">
            <v>34</v>
          </cell>
          <cell r="C27">
            <v>37.5</v>
          </cell>
          <cell r="D27">
            <v>37</v>
          </cell>
          <cell r="E27">
            <v>36.5</v>
          </cell>
          <cell r="F27">
            <v>35.25</v>
          </cell>
          <cell r="G27">
            <v>35</v>
          </cell>
          <cell r="I27">
            <v>26</v>
          </cell>
          <cell r="R27">
            <v>47.749993133544919</v>
          </cell>
        </row>
        <row r="28">
          <cell r="A28">
            <v>37221</v>
          </cell>
          <cell r="B28">
            <v>34</v>
          </cell>
          <cell r="C28">
            <v>37.5</v>
          </cell>
          <cell r="D28">
            <v>37</v>
          </cell>
          <cell r="E28">
            <v>36.5</v>
          </cell>
          <cell r="F28">
            <v>35.25</v>
          </cell>
          <cell r="G28">
            <v>35</v>
          </cell>
          <cell r="I28">
            <v>20.174999237060501</v>
          </cell>
          <cell r="R28">
            <v>56.999992370605469</v>
          </cell>
        </row>
        <row r="29">
          <cell r="A29">
            <v>37222</v>
          </cell>
          <cell r="B29">
            <v>34</v>
          </cell>
          <cell r="C29">
            <v>37.5</v>
          </cell>
          <cell r="D29">
            <v>37</v>
          </cell>
          <cell r="E29">
            <v>36.5</v>
          </cell>
          <cell r="F29">
            <v>35.25</v>
          </cell>
          <cell r="G29">
            <v>35</v>
          </cell>
          <cell r="I29">
            <v>20.174999237060501</v>
          </cell>
          <cell r="R29">
            <v>56.999996185302734</v>
          </cell>
        </row>
        <row r="30">
          <cell r="A30">
            <v>37223</v>
          </cell>
          <cell r="B30">
            <v>34</v>
          </cell>
          <cell r="C30">
            <v>37.5</v>
          </cell>
          <cell r="D30">
            <v>37</v>
          </cell>
          <cell r="E30">
            <v>36.5</v>
          </cell>
          <cell r="F30">
            <v>35.25</v>
          </cell>
          <cell r="G30">
            <v>35</v>
          </cell>
          <cell r="I30">
            <v>20.174999237060501</v>
          </cell>
          <cell r="R30">
            <v>56.999996185302734</v>
          </cell>
        </row>
        <row r="31">
          <cell r="A31">
            <v>37224</v>
          </cell>
          <cell r="B31">
            <v>34</v>
          </cell>
          <cell r="C31">
            <v>37.5</v>
          </cell>
          <cell r="D31">
            <v>37</v>
          </cell>
          <cell r="E31">
            <v>36.5</v>
          </cell>
          <cell r="F31">
            <v>35.25</v>
          </cell>
          <cell r="G31">
            <v>35</v>
          </cell>
          <cell r="I31">
            <v>20.174999237060501</v>
          </cell>
          <cell r="R31">
            <v>56.999996185302734</v>
          </cell>
        </row>
        <row r="32">
          <cell r="A32">
            <v>37225</v>
          </cell>
          <cell r="B32">
            <v>34</v>
          </cell>
          <cell r="C32">
            <v>37.5</v>
          </cell>
          <cell r="D32">
            <v>37</v>
          </cell>
          <cell r="E32">
            <v>36.5</v>
          </cell>
          <cell r="F32">
            <v>35.25</v>
          </cell>
          <cell r="G32">
            <v>35</v>
          </cell>
          <cell r="I32">
            <v>20.174999237060501</v>
          </cell>
          <cell r="R32">
            <v>56.999996185302734</v>
          </cell>
        </row>
        <row r="33">
          <cell r="A33">
            <v>37256</v>
          </cell>
          <cell r="B33">
            <v>37</v>
          </cell>
          <cell r="C33">
            <v>44.25</v>
          </cell>
          <cell r="D33">
            <v>39</v>
          </cell>
          <cell r="E33">
            <v>44</v>
          </cell>
          <cell r="F33">
            <v>39</v>
          </cell>
          <cell r="G33">
            <v>38</v>
          </cell>
          <cell r="I33">
            <v>39</v>
          </cell>
          <cell r="R33">
            <v>59.799999237060547</v>
          </cell>
        </row>
        <row r="34">
          <cell r="A34">
            <v>37257</v>
          </cell>
          <cell r="B34">
            <v>37.5</v>
          </cell>
          <cell r="C34">
            <v>43.75</v>
          </cell>
          <cell r="D34">
            <v>46</v>
          </cell>
          <cell r="E34">
            <v>44</v>
          </cell>
          <cell r="F34">
            <v>39.5</v>
          </cell>
          <cell r="G34">
            <v>39</v>
          </cell>
          <cell r="I34">
            <v>39.5</v>
          </cell>
          <cell r="R34">
            <v>66.529996643066411</v>
          </cell>
        </row>
        <row r="35">
          <cell r="A35">
            <v>37288</v>
          </cell>
          <cell r="B35">
            <v>36.25</v>
          </cell>
          <cell r="C35">
            <v>39.9</v>
          </cell>
          <cell r="D35">
            <v>43</v>
          </cell>
          <cell r="E35">
            <v>41</v>
          </cell>
          <cell r="F35">
            <v>39.25</v>
          </cell>
          <cell r="G35">
            <v>37.5</v>
          </cell>
          <cell r="I35">
            <v>39.25</v>
          </cell>
          <cell r="R35">
            <v>66.000001525878901</v>
          </cell>
        </row>
        <row r="36">
          <cell r="A36">
            <v>37316</v>
          </cell>
          <cell r="B36">
            <v>36</v>
          </cell>
          <cell r="C36">
            <v>37.5</v>
          </cell>
          <cell r="D36">
            <v>35</v>
          </cell>
          <cell r="E36">
            <v>38.75</v>
          </cell>
          <cell r="F36">
            <v>37.5</v>
          </cell>
          <cell r="G36">
            <v>37.25</v>
          </cell>
          <cell r="I36">
            <v>37.5</v>
          </cell>
          <cell r="R36">
            <v>64.089051818847651</v>
          </cell>
        </row>
        <row r="37">
          <cell r="A37">
            <v>37347</v>
          </cell>
          <cell r="B37">
            <v>35</v>
          </cell>
          <cell r="C37">
            <v>33.25</v>
          </cell>
          <cell r="D37">
            <v>31.25</v>
          </cell>
          <cell r="E37">
            <v>34.5</v>
          </cell>
          <cell r="F37">
            <v>35.5</v>
          </cell>
          <cell r="G37">
            <v>37</v>
          </cell>
          <cell r="I37">
            <v>34.5</v>
          </cell>
          <cell r="R37">
            <v>59.91426971435547</v>
          </cell>
        </row>
        <row r="38">
          <cell r="A38">
            <v>37377</v>
          </cell>
          <cell r="B38">
            <v>38</v>
          </cell>
          <cell r="C38">
            <v>32</v>
          </cell>
          <cell r="D38">
            <v>29.5</v>
          </cell>
          <cell r="E38">
            <v>34.25</v>
          </cell>
          <cell r="F38">
            <v>37</v>
          </cell>
          <cell r="G38">
            <v>41</v>
          </cell>
          <cell r="I38">
            <v>34.25</v>
          </cell>
          <cell r="R38">
            <v>60.689288024902346</v>
          </cell>
        </row>
        <row r="39">
          <cell r="A39">
            <v>37408</v>
          </cell>
          <cell r="B39">
            <v>45</v>
          </cell>
          <cell r="C39">
            <v>32.5</v>
          </cell>
          <cell r="D39">
            <v>30</v>
          </cell>
          <cell r="E39">
            <v>40.75</v>
          </cell>
          <cell r="F39">
            <v>43</v>
          </cell>
          <cell r="G39">
            <v>50</v>
          </cell>
          <cell r="I39">
            <v>40.75</v>
          </cell>
          <cell r="R39">
            <v>61.594390869140625</v>
          </cell>
        </row>
        <row r="40">
          <cell r="A40">
            <v>37438</v>
          </cell>
          <cell r="B40">
            <v>55</v>
          </cell>
          <cell r="C40">
            <v>48</v>
          </cell>
          <cell r="D40">
            <v>45</v>
          </cell>
          <cell r="E40">
            <v>51.25</v>
          </cell>
          <cell r="F40">
            <v>50.75</v>
          </cell>
          <cell r="G40">
            <v>62</v>
          </cell>
          <cell r="I40">
            <v>50.75</v>
          </cell>
          <cell r="R40">
            <v>52.075469853507073</v>
          </cell>
        </row>
        <row r="41">
          <cell r="A41">
            <v>37469</v>
          </cell>
          <cell r="B41">
            <v>65</v>
          </cell>
          <cell r="C41">
            <v>55</v>
          </cell>
          <cell r="D41">
            <v>53</v>
          </cell>
          <cell r="E41">
            <v>57.5</v>
          </cell>
          <cell r="F41">
            <v>58.75</v>
          </cell>
          <cell r="G41">
            <v>75</v>
          </cell>
          <cell r="I41">
            <v>57.5</v>
          </cell>
          <cell r="R41">
            <v>52.823649683088178</v>
          </cell>
        </row>
        <row r="42">
          <cell r="A42">
            <v>37500</v>
          </cell>
          <cell r="B42">
            <v>52</v>
          </cell>
          <cell r="C42">
            <v>47.5</v>
          </cell>
          <cell r="D42">
            <v>44</v>
          </cell>
          <cell r="E42">
            <v>50.25</v>
          </cell>
          <cell r="F42">
            <v>50.25</v>
          </cell>
          <cell r="G42">
            <v>59</v>
          </cell>
          <cell r="I42">
            <v>50.25</v>
          </cell>
          <cell r="R42">
            <v>52.822846822880919</v>
          </cell>
        </row>
        <row r="43">
          <cell r="A43">
            <v>37530</v>
          </cell>
          <cell r="B43">
            <v>38.5</v>
          </cell>
          <cell r="C43">
            <v>40.75</v>
          </cell>
          <cell r="D43">
            <v>40</v>
          </cell>
          <cell r="E43">
            <v>41.25</v>
          </cell>
          <cell r="F43">
            <v>40.5</v>
          </cell>
          <cell r="G43">
            <v>41</v>
          </cell>
          <cell r="I43">
            <v>40.5</v>
          </cell>
          <cell r="R43">
            <v>57.654082137102748</v>
          </cell>
        </row>
        <row r="44">
          <cell r="A44">
            <v>37561</v>
          </cell>
          <cell r="B44">
            <v>36.5</v>
          </cell>
          <cell r="C44">
            <v>38.25</v>
          </cell>
          <cell r="D44">
            <v>38</v>
          </cell>
          <cell r="E44">
            <v>42.25</v>
          </cell>
          <cell r="F44">
            <v>39.5</v>
          </cell>
          <cell r="G44">
            <v>38.5</v>
          </cell>
          <cell r="I44">
            <v>39.5</v>
          </cell>
          <cell r="R44">
            <v>62.802540515000494</v>
          </cell>
        </row>
        <row r="45">
          <cell r="A45">
            <v>37591</v>
          </cell>
          <cell r="B45">
            <v>37</v>
          </cell>
          <cell r="C45">
            <v>39.25</v>
          </cell>
          <cell r="D45">
            <v>39</v>
          </cell>
          <cell r="E45">
            <v>43.25</v>
          </cell>
          <cell r="F45">
            <v>41.5</v>
          </cell>
          <cell r="G45">
            <v>39</v>
          </cell>
          <cell r="I45">
            <v>41.5</v>
          </cell>
          <cell r="R45">
            <v>66.738387403031311</v>
          </cell>
        </row>
        <row r="46">
          <cell r="A46">
            <v>37622</v>
          </cell>
          <cell r="B46">
            <v>37.25</v>
          </cell>
          <cell r="C46">
            <v>43</v>
          </cell>
          <cell r="D46">
            <v>43</v>
          </cell>
          <cell r="E46">
            <v>44</v>
          </cell>
          <cell r="F46">
            <v>42.25</v>
          </cell>
          <cell r="G46">
            <v>39.25</v>
          </cell>
          <cell r="I46">
            <v>42.25</v>
          </cell>
          <cell r="R46">
            <v>53.683706653592964</v>
          </cell>
        </row>
        <row r="47">
          <cell r="A47">
            <v>37653</v>
          </cell>
          <cell r="B47">
            <v>37.25</v>
          </cell>
          <cell r="C47">
            <v>42.25</v>
          </cell>
          <cell r="D47">
            <v>42</v>
          </cell>
          <cell r="E47">
            <v>42</v>
          </cell>
          <cell r="F47">
            <v>40.75</v>
          </cell>
          <cell r="G47">
            <v>39.25</v>
          </cell>
          <cell r="I47">
            <v>40.75</v>
          </cell>
          <cell r="R47">
            <v>52.194944132268624</v>
          </cell>
        </row>
        <row r="48">
          <cell r="A48">
            <v>37681</v>
          </cell>
          <cell r="B48">
            <v>36.75</v>
          </cell>
          <cell r="C48">
            <v>38</v>
          </cell>
          <cell r="D48">
            <v>37</v>
          </cell>
          <cell r="E48">
            <v>40</v>
          </cell>
          <cell r="F48">
            <v>40</v>
          </cell>
          <cell r="G48">
            <v>38.75</v>
          </cell>
          <cell r="I48">
            <v>40</v>
          </cell>
          <cell r="R48">
            <v>50.501556441405242</v>
          </cell>
        </row>
        <row r="49">
          <cell r="A49">
            <v>37712</v>
          </cell>
          <cell r="B49">
            <v>35.75</v>
          </cell>
          <cell r="C49">
            <v>37</v>
          </cell>
          <cell r="D49">
            <v>34</v>
          </cell>
          <cell r="E49">
            <v>36.75</v>
          </cell>
          <cell r="F49">
            <v>38.75</v>
          </cell>
          <cell r="G49">
            <v>37.75</v>
          </cell>
          <cell r="I49">
            <v>36.75</v>
          </cell>
          <cell r="R49">
            <v>48.461847468210244</v>
          </cell>
        </row>
        <row r="50">
          <cell r="A50">
            <v>37742</v>
          </cell>
          <cell r="B50">
            <v>36.75</v>
          </cell>
          <cell r="C50">
            <v>33.5</v>
          </cell>
          <cell r="D50">
            <v>30</v>
          </cell>
          <cell r="E50">
            <v>37.25</v>
          </cell>
          <cell r="F50">
            <v>39.5</v>
          </cell>
          <cell r="G50">
            <v>38.75</v>
          </cell>
          <cell r="I50">
            <v>37.25</v>
          </cell>
          <cell r="R50">
            <v>48.463526107837787</v>
          </cell>
        </row>
        <row r="51">
          <cell r="A51">
            <v>37773</v>
          </cell>
          <cell r="B51">
            <v>43.5</v>
          </cell>
          <cell r="C51">
            <v>34.25</v>
          </cell>
          <cell r="D51">
            <v>31</v>
          </cell>
          <cell r="E51">
            <v>42.25</v>
          </cell>
          <cell r="F51">
            <v>44</v>
          </cell>
          <cell r="G51">
            <v>48</v>
          </cell>
          <cell r="I51">
            <v>42.25</v>
          </cell>
          <cell r="R51">
            <v>49.01502595670383</v>
          </cell>
        </row>
        <row r="52">
          <cell r="A52">
            <v>37803</v>
          </cell>
          <cell r="B52">
            <v>55.25</v>
          </cell>
          <cell r="C52">
            <v>53.5</v>
          </cell>
          <cell r="D52">
            <v>50</v>
          </cell>
          <cell r="E52">
            <v>53</v>
          </cell>
          <cell r="F52">
            <v>58</v>
          </cell>
          <cell r="G52">
            <v>61.25</v>
          </cell>
          <cell r="I52">
            <v>53</v>
          </cell>
          <cell r="R52">
            <v>49.64394389372849</v>
          </cell>
        </row>
        <row r="53">
          <cell r="A53">
            <v>37834</v>
          </cell>
          <cell r="B53">
            <v>64.75</v>
          </cell>
          <cell r="C53">
            <v>59.5</v>
          </cell>
          <cell r="D53">
            <v>57.5</v>
          </cell>
          <cell r="E53">
            <v>61.5</v>
          </cell>
          <cell r="F53">
            <v>63.75</v>
          </cell>
          <cell r="G53">
            <v>72.75</v>
          </cell>
          <cell r="I53">
            <v>61.5</v>
          </cell>
          <cell r="R53">
            <v>50.192573175978687</v>
          </cell>
        </row>
        <row r="54">
          <cell r="A54">
            <v>37865</v>
          </cell>
          <cell r="B54">
            <v>52.75</v>
          </cell>
          <cell r="C54">
            <v>50.5</v>
          </cell>
          <cell r="D54">
            <v>47.5</v>
          </cell>
          <cell r="E54">
            <v>56.5</v>
          </cell>
          <cell r="F54">
            <v>50.75</v>
          </cell>
          <cell r="G54">
            <v>58.75</v>
          </cell>
          <cell r="I54">
            <v>50.75</v>
          </cell>
          <cell r="R54">
            <v>50.269546919794095</v>
          </cell>
        </row>
        <row r="55">
          <cell r="A55">
            <v>37895</v>
          </cell>
          <cell r="B55">
            <v>38.5</v>
          </cell>
          <cell r="C55">
            <v>43.75</v>
          </cell>
          <cell r="D55">
            <v>42.5</v>
          </cell>
          <cell r="E55">
            <v>40.25</v>
          </cell>
          <cell r="F55">
            <v>41</v>
          </cell>
          <cell r="G55">
            <v>40.75</v>
          </cell>
          <cell r="I55">
            <v>40.25</v>
          </cell>
          <cell r="R55">
            <v>50.660659533175313</v>
          </cell>
        </row>
        <row r="56">
          <cell r="A56">
            <v>37926</v>
          </cell>
          <cell r="B56">
            <v>37.5</v>
          </cell>
          <cell r="C56">
            <v>38.5</v>
          </cell>
          <cell r="D56">
            <v>38.5</v>
          </cell>
          <cell r="E56">
            <v>42.25</v>
          </cell>
          <cell r="F56">
            <v>40.75</v>
          </cell>
          <cell r="G56">
            <v>39.25</v>
          </cell>
          <cell r="I56">
            <v>40.75</v>
          </cell>
          <cell r="R56">
            <v>53.768884884068576</v>
          </cell>
        </row>
        <row r="57">
          <cell r="A57">
            <v>37956</v>
          </cell>
          <cell r="B57">
            <v>37</v>
          </cell>
          <cell r="C57">
            <v>39.25</v>
          </cell>
          <cell r="D57">
            <v>39</v>
          </cell>
          <cell r="E57">
            <v>44.25</v>
          </cell>
          <cell r="F57">
            <v>42</v>
          </cell>
          <cell r="G57">
            <v>38.5</v>
          </cell>
          <cell r="I57">
            <v>42</v>
          </cell>
          <cell r="R57">
            <v>56.148931359689712</v>
          </cell>
        </row>
        <row r="58">
          <cell r="A58">
            <v>37987</v>
          </cell>
          <cell r="B58">
            <v>37.96</v>
          </cell>
          <cell r="C58">
            <v>43.37</v>
          </cell>
          <cell r="D58">
            <v>43.12</v>
          </cell>
          <cell r="E58">
            <v>44.25</v>
          </cell>
          <cell r="F58">
            <v>42.48</v>
          </cell>
          <cell r="G58">
            <v>40.159999999999997</v>
          </cell>
          <cell r="I58">
            <v>42.49</v>
          </cell>
          <cell r="R58">
            <v>52.859245886884842</v>
          </cell>
        </row>
        <row r="59">
          <cell r="A59">
            <v>38018</v>
          </cell>
          <cell r="B59">
            <v>37.96</v>
          </cell>
          <cell r="C59">
            <v>42.72</v>
          </cell>
          <cell r="D59">
            <v>42.26</v>
          </cell>
          <cell r="E59">
            <v>42.23</v>
          </cell>
          <cell r="F59">
            <v>40.98</v>
          </cell>
          <cell r="G59">
            <v>40.159999999999997</v>
          </cell>
          <cell r="I59">
            <v>40.98</v>
          </cell>
          <cell r="R59">
            <v>51.567100344468393</v>
          </cell>
        </row>
        <row r="60">
          <cell r="A60">
            <v>38047</v>
          </cell>
          <cell r="B60">
            <v>37.49</v>
          </cell>
          <cell r="C60">
            <v>39.08</v>
          </cell>
          <cell r="D60">
            <v>37.97</v>
          </cell>
          <cell r="E60">
            <v>40.22</v>
          </cell>
          <cell r="F60">
            <v>40.22</v>
          </cell>
          <cell r="G60">
            <v>39.69</v>
          </cell>
          <cell r="I60">
            <v>40.229999999999997</v>
          </cell>
          <cell r="R60">
            <v>49.531889955149893</v>
          </cell>
        </row>
        <row r="61">
          <cell r="A61">
            <v>38078</v>
          </cell>
          <cell r="B61">
            <v>36.57</v>
          </cell>
          <cell r="C61">
            <v>38.22</v>
          </cell>
          <cell r="D61">
            <v>35.39</v>
          </cell>
          <cell r="E61">
            <v>36.950000000000003</v>
          </cell>
          <cell r="F61">
            <v>38.96</v>
          </cell>
          <cell r="G61">
            <v>38.770000000000003</v>
          </cell>
          <cell r="I61">
            <v>36.96</v>
          </cell>
          <cell r="R61">
            <v>46.843573951436319</v>
          </cell>
        </row>
        <row r="62">
          <cell r="A62">
            <v>38108</v>
          </cell>
          <cell r="B62">
            <v>37.49</v>
          </cell>
          <cell r="C62">
            <v>35.22</v>
          </cell>
          <cell r="D62">
            <v>31.96</v>
          </cell>
          <cell r="E62">
            <v>37.46</v>
          </cell>
          <cell r="F62">
            <v>39.72</v>
          </cell>
          <cell r="G62">
            <v>39.69</v>
          </cell>
          <cell r="I62">
            <v>37.46</v>
          </cell>
          <cell r="R62">
            <v>46.913486911833871</v>
          </cell>
        </row>
        <row r="63">
          <cell r="A63">
            <v>38139</v>
          </cell>
          <cell r="B63">
            <v>43.75</v>
          </cell>
          <cell r="C63">
            <v>35.86</v>
          </cell>
          <cell r="D63">
            <v>32.82</v>
          </cell>
          <cell r="E63">
            <v>42.48</v>
          </cell>
          <cell r="F63">
            <v>44.24</v>
          </cell>
          <cell r="G63">
            <v>48.08</v>
          </cell>
          <cell r="I63">
            <v>42.49</v>
          </cell>
          <cell r="R63">
            <v>47.463991393181459</v>
          </cell>
        </row>
        <row r="64">
          <cell r="A64">
            <v>38169</v>
          </cell>
          <cell r="B64">
            <v>54.63</v>
          </cell>
          <cell r="C64">
            <v>52.38</v>
          </cell>
          <cell r="D64">
            <v>49.13</v>
          </cell>
          <cell r="E64">
            <v>53.29</v>
          </cell>
          <cell r="F64">
            <v>58.32</v>
          </cell>
          <cell r="G64">
            <v>60.23</v>
          </cell>
          <cell r="I64">
            <v>53.3</v>
          </cell>
          <cell r="R64">
            <v>48.118502315523244</v>
          </cell>
        </row>
        <row r="65">
          <cell r="A65">
            <v>38200</v>
          </cell>
          <cell r="B65">
            <v>63.44</v>
          </cell>
          <cell r="C65">
            <v>57.52</v>
          </cell>
          <cell r="D65">
            <v>55.57</v>
          </cell>
          <cell r="E65">
            <v>61.84</v>
          </cell>
          <cell r="F65">
            <v>64.099999999999994</v>
          </cell>
          <cell r="G65">
            <v>70.739999999999995</v>
          </cell>
          <cell r="I65">
            <v>61.85</v>
          </cell>
          <cell r="R65">
            <v>48.673349908235451</v>
          </cell>
        </row>
        <row r="66">
          <cell r="A66">
            <v>38231</v>
          </cell>
          <cell r="B66">
            <v>52.32</v>
          </cell>
          <cell r="C66">
            <v>49.8</v>
          </cell>
          <cell r="D66">
            <v>46.98</v>
          </cell>
          <cell r="E66">
            <v>56.81</v>
          </cell>
          <cell r="F66">
            <v>51.03</v>
          </cell>
          <cell r="G66">
            <v>57.92</v>
          </cell>
          <cell r="I66">
            <v>51.04</v>
          </cell>
          <cell r="R66">
            <v>48.587080344272223</v>
          </cell>
        </row>
        <row r="67">
          <cell r="A67">
            <v>38261</v>
          </cell>
          <cell r="B67">
            <v>39.119999999999997</v>
          </cell>
          <cell r="C67">
            <v>44.01</v>
          </cell>
          <cell r="D67">
            <v>42.69</v>
          </cell>
          <cell r="E67">
            <v>40.47</v>
          </cell>
          <cell r="F67">
            <v>41.23</v>
          </cell>
          <cell r="G67">
            <v>41.53</v>
          </cell>
          <cell r="I67">
            <v>40.479999999999997</v>
          </cell>
          <cell r="R67">
            <v>48.590709867465407</v>
          </cell>
        </row>
        <row r="68">
          <cell r="A68">
            <v>38292</v>
          </cell>
          <cell r="B68">
            <v>38.19</v>
          </cell>
          <cell r="C68">
            <v>39.51</v>
          </cell>
          <cell r="D68">
            <v>39.26</v>
          </cell>
          <cell r="E68">
            <v>42.48</v>
          </cell>
          <cell r="F68">
            <v>40.98</v>
          </cell>
          <cell r="G68">
            <v>40.17</v>
          </cell>
          <cell r="I68">
            <v>40.98</v>
          </cell>
          <cell r="R68">
            <v>51.743220098859915</v>
          </cell>
        </row>
        <row r="69">
          <cell r="A69">
            <v>38322</v>
          </cell>
          <cell r="B69">
            <v>37.729999999999997</v>
          </cell>
          <cell r="C69">
            <v>40.15</v>
          </cell>
          <cell r="D69">
            <v>39.69</v>
          </cell>
          <cell r="E69">
            <v>44.5</v>
          </cell>
          <cell r="F69">
            <v>42.23</v>
          </cell>
          <cell r="G69">
            <v>39.5</v>
          </cell>
          <cell r="I69">
            <v>42.24</v>
          </cell>
          <cell r="R69">
            <v>53.401907426224739</v>
          </cell>
        </row>
        <row r="70">
          <cell r="A70">
            <v>38353</v>
          </cell>
          <cell r="B70">
            <v>38.22</v>
          </cell>
          <cell r="C70">
            <v>43.67</v>
          </cell>
          <cell r="D70">
            <v>43.22</v>
          </cell>
          <cell r="E70">
            <v>44.49</v>
          </cell>
          <cell r="F70">
            <v>42.72</v>
          </cell>
          <cell r="G70">
            <v>40.54</v>
          </cell>
          <cell r="I70">
            <v>42.73</v>
          </cell>
          <cell r="R70">
            <v>52.796339851926021</v>
          </cell>
        </row>
        <row r="71">
          <cell r="A71">
            <v>38384</v>
          </cell>
          <cell r="B71">
            <v>38.22</v>
          </cell>
          <cell r="C71">
            <v>43.12</v>
          </cell>
          <cell r="D71">
            <v>42.48</v>
          </cell>
          <cell r="E71">
            <v>42.47</v>
          </cell>
          <cell r="F71">
            <v>41.2</v>
          </cell>
          <cell r="G71">
            <v>40.54</v>
          </cell>
          <cell r="I71">
            <v>41.21</v>
          </cell>
          <cell r="R71">
            <v>51.531217313880717</v>
          </cell>
        </row>
        <row r="72">
          <cell r="A72">
            <v>38412</v>
          </cell>
          <cell r="B72">
            <v>37.75</v>
          </cell>
          <cell r="C72">
            <v>40</v>
          </cell>
          <cell r="D72">
            <v>38.81</v>
          </cell>
          <cell r="E72">
            <v>40.450000000000003</v>
          </cell>
          <cell r="F72">
            <v>40.44</v>
          </cell>
          <cell r="G72">
            <v>40.07</v>
          </cell>
          <cell r="I72">
            <v>40.46</v>
          </cell>
          <cell r="R72">
            <v>49.544364404212644</v>
          </cell>
        </row>
        <row r="73">
          <cell r="A73">
            <v>38443</v>
          </cell>
          <cell r="B73">
            <v>36.82</v>
          </cell>
          <cell r="C73">
            <v>39.270000000000003</v>
          </cell>
          <cell r="D73">
            <v>36.6</v>
          </cell>
          <cell r="E73">
            <v>37.159999999999997</v>
          </cell>
          <cell r="F73">
            <v>39.18</v>
          </cell>
          <cell r="G73">
            <v>39.14</v>
          </cell>
          <cell r="I73">
            <v>37.17</v>
          </cell>
          <cell r="R73">
            <v>46.781146102426248</v>
          </cell>
        </row>
        <row r="74">
          <cell r="A74">
            <v>38473</v>
          </cell>
          <cell r="B74">
            <v>37.75</v>
          </cell>
          <cell r="C74">
            <v>36.700000000000003</v>
          </cell>
          <cell r="D74">
            <v>33.659999999999997</v>
          </cell>
          <cell r="E74">
            <v>37.659999999999997</v>
          </cell>
          <cell r="F74">
            <v>39.94</v>
          </cell>
          <cell r="G74">
            <v>40.07</v>
          </cell>
          <cell r="I74">
            <v>37.67</v>
          </cell>
          <cell r="R74">
            <v>46.844432895110629</v>
          </cell>
        </row>
        <row r="75">
          <cell r="A75">
            <v>38504</v>
          </cell>
          <cell r="B75">
            <v>44.05</v>
          </cell>
          <cell r="C75">
            <v>37.25</v>
          </cell>
          <cell r="D75">
            <v>34.39</v>
          </cell>
          <cell r="E75">
            <v>42.72</v>
          </cell>
          <cell r="F75">
            <v>44.49</v>
          </cell>
          <cell r="G75">
            <v>48.18</v>
          </cell>
          <cell r="I75">
            <v>42.73</v>
          </cell>
          <cell r="R75">
            <v>47.374945047159848</v>
          </cell>
        </row>
        <row r="76">
          <cell r="A76">
            <v>38534</v>
          </cell>
          <cell r="B76">
            <v>55.02</v>
          </cell>
          <cell r="C76">
            <v>51.41</v>
          </cell>
          <cell r="D76">
            <v>48.38</v>
          </cell>
          <cell r="E76">
            <v>53.59</v>
          </cell>
          <cell r="F76">
            <v>58.64</v>
          </cell>
          <cell r="G76">
            <v>60.22</v>
          </cell>
          <cell r="I76">
            <v>53.6</v>
          </cell>
          <cell r="R76">
            <v>48.007003698011737</v>
          </cell>
        </row>
        <row r="77">
          <cell r="A77">
            <v>38565</v>
          </cell>
          <cell r="B77">
            <v>63.88</v>
          </cell>
          <cell r="C77">
            <v>55.82</v>
          </cell>
          <cell r="D77">
            <v>53.9</v>
          </cell>
          <cell r="E77">
            <v>62.18</v>
          </cell>
          <cell r="F77">
            <v>64.459999999999994</v>
          </cell>
          <cell r="G77">
            <v>70.52</v>
          </cell>
          <cell r="I77">
            <v>62.2</v>
          </cell>
          <cell r="R77">
            <v>48.541851414272315</v>
          </cell>
        </row>
        <row r="78">
          <cell r="A78">
            <v>38596</v>
          </cell>
          <cell r="B78">
            <v>52.68</v>
          </cell>
          <cell r="C78">
            <v>49.21</v>
          </cell>
          <cell r="D78">
            <v>46.54</v>
          </cell>
          <cell r="E78">
            <v>57.13</v>
          </cell>
          <cell r="F78">
            <v>51.31</v>
          </cell>
          <cell r="G78">
            <v>57.88</v>
          </cell>
          <cell r="I78">
            <v>51.33</v>
          </cell>
          <cell r="R78">
            <v>48.452987258457391</v>
          </cell>
        </row>
        <row r="79">
          <cell r="A79">
            <v>38626</v>
          </cell>
          <cell r="B79">
            <v>39.39</v>
          </cell>
          <cell r="C79">
            <v>44.25</v>
          </cell>
          <cell r="D79">
            <v>42.86</v>
          </cell>
          <cell r="E79">
            <v>40.700000000000003</v>
          </cell>
          <cell r="F79">
            <v>41.45</v>
          </cell>
          <cell r="G79">
            <v>41.89</v>
          </cell>
          <cell r="I79">
            <v>40.71</v>
          </cell>
          <cell r="R79">
            <v>48.450747436481528</v>
          </cell>
        </row>
        <row r="80">
          <cell r="A80">
            <v>38657</v>
          </cell>
          <cell r="B80">
            <v>38.46</v>
          </cell>
          <cell r="C80">
            <v>40.39</v>
          </cell>
          <cell r="D80">
            <v>39.92</v>
          </cell>
          <cell r="E80">
            <v>42.72</v>
          </cell>
          <cell r="F80">
            <v>41.2</v>
          </cell>
          <cell r="G80">
            <v>40.6</v>
          </cell>
          <cell r="I80">
            <v>41.21</v>
          </cell>
          <cell r="R80">
            <v>51.654805337858932</v>
          </cell>
        </row>
        <row r="81">
          <cell r="A81">
            <v>38687</v>
          </cell>
          <cell r="B81">
            <v>37.99</v>
          </cell>
          <cell r="C81">
            <v>40.950000000000003</v>
          </cell>
          <cell r="D81">
            <v>40.29</v>
          </cell>
          <cell r="E81">
            <v>44.74</v>
          </cell>
          <cell r="F81">
            <v>42.46</v>
          </cell>
          <cell r="G81">
            <v>39.950000000000003</v>
          </cell>
          <cell r="I81">
            <v>42.48</v>
          </cell>
          <cell r="R81">
            <v>53.286075317911759</v>
          </cell>
        </row>
        <row r="82">
          <cell r="A82">
            <v>38718</v>
          </cell>
          <cell r="B82">
            <v>38.479999999999997</v>
          </cell>
          <cell r="C82">
            <v>44.14</v>
          </cell>
          <cell r="D82">
            <v>43.48</v>
          </cell>
          <cell r="E82">
            <v>44.74</v>
          </cell>
          <cell r="F82">
            <v>42.95</v>
          </cell>
          <cell r="G82">
            <v>40.9</v>
          </cell>
          <cell r="I82">
            <v>42.97</v>
          </cell>
          <cell r="R82">
            <v>49.265693718723675</v>
          </cell>
        </row>
        <row r="83">
          <cell r="A83">
            <v>38749</v>
          </cell>
          <cell r="B83">
            <v>38.479999999999997</v>
          </cell>
          <cell r="C83">
            <v>43.64</v>
          </cell>
          <cell r="D83">
            <v>42.81</v>
          </cell>
          <cell r="E83">
            <v>42.7</v>
          </cell>
          <cell r="F83">
            <v>41.43</v>
          </cell>
          <cell r="G83">
            <v>40.9</v>
          </cell>
          <cell r="I83">
            <v>41.45</v>
          </cell>
          <cell r="R83">
            <v>48.142287649998046</v>
          </cell>
        </row>
        <row r="84">
          <cell r="A84">
            <v>38777</v>
          </cell>
          <cell r="B84">
            <v>38.020000000000003</v>
          </cell>
          <cell r="C84">
            <v>40.799999999999997</v>
          </cell>
          <cell r="D84">
            <v>39.47</v>
          </cell>
          <cell r="E84">
            <v>40.67</v>
          </cell>
          <cell r="F84">
            <v>40.67</v>
          </cell>
          <cell r="G84">
            <v>40.44</v>
          </cell>
          <cell r="I84">
            <v>40.68</v>
          </cell>
          <cell r="R84">
            <v>46.359125456903229</v>
          </cell>
        </row>
        <row r="85">
          <cell r="A85">
            <v>38808</v>
          </cell>
          <cell r="B85">
            <v>37.08</v>
          </cell>
          <cell r="C85">
            <v>40.14</v>
          </cell>
          <cell r="D85">
            <v>37.47</v>
          </cell>
          <cell r="E85">
            <v>37.36</v>
          </cell>
          <cell r="F85">
            <v>39.39</v>
          </cell>
          <cell r="G85">
            <v>39.5</v>
          </cell>
          <cell r="I85">
            <v>37.380000000000003</v>
          </cell>
          <cell r="R85">
            <v>43.866408139394466</v>
          </cell>
        </row>
        <row r="86">
          <cell r="A86">
            <v>38838</v>
          </cell>
          <cell r="B86">
            <v>38.020000000000003</v>
          </cell>
          <cell r="C86">
            <v>37.81</v>
          </cell>
          <cell r="D86">
            <v>34.799999999999997</v>
          </cell>
          <cell r="E86">
            <v>37.869999999999997</v>
          </cell>
          <cell r="F86">
            <v>40.159999999999997</v>
          </cell>
          <cell r="G86">
            <v>40.44</v>
          </cell>
          <cell r="I86">
            <v>37.89</v>
          </cell>
          <cell r="R86">
            <v>43.943233042546737</v>
          </cell>
        </row>
        <row r="87">
          <cell r="A87">
            <v>38869</v>
          </cell>
          <cell r="B87">
            <v>44.36</v>
          </cell>
          <cell r="C87">
            <v>38.31</v>
          </cell>
          <cell r="D87">
            <v>35.47</v>
          </cell>
          <cell r="E87">
            <v>42.95</v>
          </cell>
          <cell r="F87">
            <v>44.73</v>
          </cell>
          <cell r="G87">
            <v>48.32</v>
          </cell>
          <cell r="I87">
            <v>42.97</v>
          </cell>
          <cell r="R87">
            <v>44.447456232792234</v>
          </cell>
        </row>
        <row r="88">
          <cell r="A88">
            <v>38899</v>
          </cell>
          <cell r="B88">
            <v>55.4</v>
          </cell>
          <cell r="C88">
            <v>51.2</v>
          </cell>
          <cell r="D88">
            <v>48.17</v>
          </cell>
          <cell r="E88">
            <v>53.88</v>
          </cell>
          <cell r="F88">
            <v>58.96</v>
          </cell>
          <cell r="G88">
            <v>60.26</v>
          </cell>
          <cell r="I88">
            <v>53.9</v>
          </cell>
          <cell r="R88">
            <v>45.042525208358633</v>
          </cell>
        </row>
        <row r="89">
          <cell r="A89">
            <v>38930</v>
          </cell>
          <cell r="B89">
            <v>64.319999999999993</v>
          </cell>
          <cell r="C89">
            <v>55.23</v>
          </cell>
          <cell r="D89">
            <v>53.19</v>
          </cell>
          <cell r="E89">
            <v>62.52</v>
          </cell>
          <cell r="F89">
            <v>64.81</v>
          </cell>
          <cell r="G89">
            <v>70.400000000000006</v>
          </cell>
          <cell r="I89">
            <v>62.55</v>
          </cell>
          <cell r="R89">
            <v>45.548411340102398</v>
          </cell>
        </row>
        <row r="90">
          <cell r="A90">
            <v>38961</v>
          </cell>
          <cell r="B90">
            <v>53.05</v>
          </cell>
          <cell r="C90">
            <v>49.21</v>
          </cell>
          <cell r="D90">
            <v>46.5</v>
          </cell>
          <cell r="E90">
            <v>57.44</v>
          </cell>
          <cell r="F90">
            <v>51.59</v>
          </cell>
          <cell r="G90">
            <v>57.91</v>
          </cell>
          <cell r="I90">
            <v>51.61</v>
          </cell>
          <cell r="R90">
            <v>45.486011286532211</v>
          </cell>
        </row>
        <row r="91">
          <cell r="A91">
            <v>38991</v>
          </cell>
          <cell r="B91">
            <v>39.659999999999997</v>
          </cell>
          <cell r="C91">
            <v>44.7</v>
          </cell>
          <cell r="D91">
            <v>43.16</v>
          </cell>
          <cell r="E91">
            <v>40.92</v>
          </cell>
          <cell r="F91">
            <v>41.68</v>
          </cell>
          <cell r="G91">
            <v>42.23</v>
          </cell>
          <cell r="I91">
            <v>40.94</v>
          </cell>
          <cell r="R91">
            <v>45.501212011288629</v>
          </cell>
        </row>
        <row r="92">
          <cell r="A92">
            <v>39022</v>
          </cell>
          <cell r="B92">
            <v>38.72</v>
          </cell>
          <cell r="C92">
            <v>41.19</v>
          </cell>
          <cell r="D92">
            <v>40.49</v>
          </cell>
          <cell r="E92">
            <v>42.95</v>
          </cell>
          <cell r="F92">
            <v>41.43</v>
          </cell>
          <cell r="G92">
            <v>40.98</v>
          </cell>
          <cell r="I92">
            <v>41.44</v>
          </cell>
          <cell r="R92">
            <v>48.44006778832803</v>
          </cell>
        </row>
        <row r="93">
          <cell r="A93">
            <v>39052</v>
          </cell>
          <cell r="B93">
            <v>38.25</v>
          </cell>
          <cell r="C93">
            <v>41.7</v>
          </cell>
          <cell r="D93">
            <v>40.83</v>
          </cell>
          <cell r="E93">
            <v>44.99</v>
          </cell>
          <cell r="F93">
            <v>42.7</v>
          </cell>
          <cell r="G93">
            <v>40.36</v>
          </cell>
          <cell r="I93">
            <v>42.71</v>
          </cell>
          <cell r="R93">
            <v>49.92619082476871</v>
          </cell>
        </row>
        <row r="94">
          <cell r="A94">
            <v>39083</v>
          </cell>
          <cell r="B94">
            <v>38.75</v>
          </cell>
          <cell r="C94">
            <v>44.87</v>
          </cell>
          <cell r="D94">
            <v>43.75</v>
          </cell>
          <cell r="E94">
            <v>44.98</v>
          </cell>
          <cell r="F94">
            <v>43.19</v>
          </cell>
          <cell r="G94">
            <v>41.2</v>
          </cell>
          <cell r="I94">
            <v>43.21</v>
          </cell>
          <cell r="R94">
            <v>50.700174152974732</v>
          </cell>
        </row>
        <row r="95">
          <cell r="A95">
            <v>39114</v>
          </cell>
          <cell r="B95">
            <v>38.75</v>
          </cell>
          <cell r="C95">
            <v>44.42</v>
          </cell>
          <cell r="D95">
            <v>43.15</v>
          </cell>
          <cell r="E95">
            <v>42.94</v>
          </cell>
          <cell r="F95">
            <v>41.65</v>
          </cell>
          <cell r="G95">
            <v>41.2</v>
          </cell>
          <cell r="I95">
            <v>41.68</v>
          </cell>
          <cell r="R95">
            <v>49.558655803962083</v>
          </cell>
        </row>
        <row r="96">
          <cell r="A96">
            <v>39142</v>
          </cell>
          <cell r="B96">
            <v>38.28</v>
          </cell>
          <cell r="C96">
            <v>41.82</v>
          </cell>
          <cell r="D96">
            <v>40.11</v>
          </cell>
          <cell r="E96">
            <v>40.89</v>
          </cell>
          <cell r="F96">
            <v>40.89</v>
          </cell>
          <cell r="G96">
            <v>40.729999999999997</v>
          </cell>
          <cell r="I96">
            <v>40.909999999999997</v>
          </cell>
          <cell r="R96">
            <v>47.757442601804918</v>
          </cell>
        </row>
        <row r="97">
          <cell r="A97">
            <v>39173</v>
          </cell>
          <cell r="B97">
            <v>37.33</v>
          </cell>
          <cell r="C97">
            <v>41.22</v>
          </cell>
          <cell r="D97">
            <v>38.29</v>
          </cell>
          <cell r="E97">
            <v>37.57</v>
          </cell>
          <cell r="F97">
            <v>39.61</v>
          </cell>
          <cell r="G97">
            <v>39.79</v>
          </cell>
          <cell r="I97">
            <v>37.590000000000003</v>
          </cell>
          <cell r="R97">
            <v>45.114974233846141</v>
          </cell>
        </row>
        <row r="98">
          <cell r="A98">
            <v>39203</v>
          </cell>
          <cell r="B98">
            <v>38.28</v>
          </cell>
          <cell r="C98">
            <v>39.08</v>
          </cell>
          <cell r="D98">
            <v>35.869999999999997</v>
          </cell>
          <cell r="E98">
            <v>38.08</v>
          </cell>
          <cell r="F98">
            <v>40.380000000000003</v>
          </cell>
          <cell r="G98">
            <v>40.729999999999997</v>
          </cell>
          <cell r="I98">
            <v>38.1</v>
          </cell>
          <cell r="R98">
            <v>45.177082228262933</v>
          </cell>
        </row>
        <row r="99">
          <cell r="A99">
            <v>39234</v>
          </cell>
          <cell r="B99">
            <v>44.66</v>
          </cell>
          <cell r="C99">
            <v>39.54</v>
          </cell>
          <cell r="D99">
            <v>36.479999999999997</v>
          </cell>
          <cell r="E99">
            <v>43.19</v>
          </cell>
          <cell r="F99">
            <v>44.98</v>
          </cell>
          <cell r="G99">
            <v>48.5</v>
          </cell>
          <cell r="I99">
            <v>43.21</v>
          </cell>
          <cell r="R99">
            <v>45.665965303523379</v>
          </cell>
        </row>
        <row r="100">
          <cell r="A100">
            <v>39264</v>
          </cell>
          <cell r="B100">
            <v>55.78</v>
          </cell>
          <cell r="C100">
            <v>51.35</v>
          </cell>
          <cell r="D100">
            <v>48.02</v>
          </cell>
          <cell r="E100">
            <v>54.18</v>
          </cell>
          <cell r="F100">
            <v>59.28</v>
          </cell>
          <cell r="G100">
            <v>60.42</v>
          </cell>
          <cell r="I100">
            <v>54.21</v>
          </cell>
          <cell r="R100">
            <v>46.245346609662349</v>
          </cell>
        </row>
        <row r="101">
          <cell r="A101">
            <v>39295</v>
          </cell>
          <cell r="B101">
            <v>64.760000000000005</v>
          </cell>
          <cell r="C101">
            <v>55.03</v>
          </cell>
          <cell r="D101">
            <v>52.58</v>
          </cell>
          <cell r="E101">
            <v>62.87</v>
          </cell>
          <cell r="F101">
            <v>65.16</v>
          </cell>
          <cell r="G101">
            <v>70.5</v>
          </cell>
          <cell r="I101">
            <v>62.9</v>
          </cell>
          <cell r="R101">
            <v>46.733902786262135</v>
          </cell>
        </row>
        <row r="102">
          <cell r="A102">
            <v>39326</v>
          </cell>
          <cell r="B102">
            <v>53.41</v>
          </cell>
          <cell r="C102">
            <v>49.52</v>
          </cell>
          <cell r="D102">
            <v>46.51</v>
          </cell>
          <cell r="E102">
            <v>57.75</v>
          </cell>
          <cell r="F102">
            <v>51.87</v>
          </cell>
          <cell r="G102">
            <v>58.05</v>
          </cell>
          <cell r="I102">
            <v>51.9</v>
          </cell>
          <cell r="R102">
            <v>46.653114405960572</v>
          </cell>
        </row>
        <row r="103">
          <cell r="A103">
            <v>39356</v>
          </cell>
          <cell r="B103">
            <v>39.93</v>
          </cell>
          <cell r="C103">
            <v>45.39</v>
          </cell>
          <cell r="D103">
            <v>43.48</v>
          </cell>
          <cell r="E103">
            <v>41.14</v>
          </cell>
          <cell r="F103">
            <v>41.91</v>
          </cell>
          <cell r="G103">
            <v>42.51</v>
          </cell>
          <cell r="I103">
            <v>41.16</v>
          </cell>
          <cell r="R103">
            <v>46.649951807823264</v>
          </cell>
        </row>
        <row r="104">
          <cell r="A104">
            <v>39387</v>
          </cell>
          <cell r="B104">
            <v>38.99</v>
          </cell>
          <cell r="C104">
            <v>42.18</v>
          </cell>
          <cell r="D104">
            <v>41.05</v>
          </cell>
          <cell r="E104">
            <v>43.19</v>
          </cell>
          <cell r="F104">
            <v>41.65</v>
          </cell>
          <cell r="G104">
            <v>41.3</v>
          </cell>
          <cell r="I104">
            <v>41.67</v>
          </cell>
          <cell r="R104">
            <v>49.569674950088839</v>
          </cell>
        </row>
        <row r="105">
          <cell r="A105">
            <v>39417</v>
          </cell>
          <cell r="B105">
            <v>38.520000000000003</v>
          </cell>
          <cell r="C105">
            <v>42.65</v>
          </cell>
          <cell r="D105">
            <v>41.36</v>
          </cell>
          <cell r="E105">
            <v>45.23</v>
          </cell>
          <cell r="F105">
            <v>42.93</v>
          </cell>
          <cell r="G105">
            <v>40.69</v>
          </cell>
          <cell r="I105">
            <v>42.95</v>
          </cell>
          <cell r="R105">
            <v>51.053415309004592</v>
          </cell>
        </row>
        <row r="106">
          <cell r="A106">
            <v>39448</v>
          </cell>
          <cell r="B106">
            <v>39.01</v>
          </cell>
          <cell r="C106">
            <v>45.61</v>
          </cell>
          <cell r="D106">
            <v>44.16</v>
          </cell>
          <cell r="E106">
            <v>45.23</v>
          </cell>
          <cell r="F106">
            <v>43.42</v>
          </cell>
          <cell r="G106">
            <v>41.47</v>
          </cell>
          <cell r="I106">
            <v>43.45</v>
          </cell>
          <cell r="R106">
            <v>51.857767345548936</v>
          </cell>
        </row>
        <row r="107">
          <cell r="A107">
            <v>39479</v>
          </cell>
          <cell r="B107">
            <v>39.01</v>
          </cell>
          <cell r="C107">
            <v>45.19</v>
          </cell>
          <cell r="D107">
            <v>43.6</v>
          </cell>
          <cell r="E107">
            <v>43.17</v>
          </cell>
          <cell r="F107">
            <v>41.88</v>
          </cell>
          <cell r="G107">
            <v>41.47</v>
          </cell>
          <cell r="I107">
            <v>41.91</v>
          </cell>
          <cell r="R107">
            <v>50.715751544706094</v>
          </cell>
        </row>
        <row r="108">
          <cell r="A108">
            <v>39508</v>
          </cell>
          <cell r="B108">
            <v>38.54</v>
          </cell>
          <cell r="C108">
            <v>42.76</v>
          </cell>
          <cell r="D108">
            <v>40.78</v>
          </cell>
          <cell r="E108">
            <v>41.11</v>
          </cell>
          <cell r="F108">
            <v>41.11</v>
          </cell>
          <cell r="G108">
            <v>41</v>
          </cell>
          <cell r="I108">
            <v>41.14</v>
          </cell>
          <cell r="R108">
            <v>48.914632923465412</v>
          </cell>
        </row>
        <row r="109">
          <cell r="A109">
            <v>39539</v>
          </cell>
          <cell r="B109">
            <v>37.590000000000003</v>
          </cell>
          <cell r="C109">
            <v>42.19</v>
          </cell>
          <cell r="D109">
            <v>39.090000000000003</v>
          </cell>
          <cell r="E109">
            <v>37.770000000000003</v>
          </cell>
          <cell r="F109">
            <v>39.82</v>
          </cell>
          <cell r="G109">
            <v>40.06</v>
          </cell>
          <cell r="I109">
            <v>37.799999999999997</v>
          </cell>
          <cell r="R109">
            <v>46.208408153519173</v>
          </cell>
        </row>
        <row r="110">
          <cell r="A110">
            <v>39569</v>
          </cell>
          <cell r="B110">
            <v>38.54</v>
          </cell>
          <cell r="C110">
            <v>40.19</v>
          </cell>
          <cell r="D110">
            <v>36.83</v>
          </cell>
          <cell r="E110">
            <v>38.29</v>
          </cell>
          <cell r="F110">
            <v>40.590000000000003</v>
          </cell>
          <cell r="G110">
            <v>41.01</v>
          </cell>
          <cell r="I110">
            <v>38.31</v>
          </cell>
          <cell r="R110">
            <v>46.269245784952858</v>
          </cell>
        </row>
        <row r="111">
          <cell r="A111">
            <v>39600</v>
          </cell>
          <cell r="B111">
            <v>44.97</v>
          </cell>
          <cell r="C111">
            <v>40.630000000000003</v>
          </cell>
          <cell r="D111">
            <v>37.4</v>
          </cell>
          <cell r="E111">
            <v>43.42</v>
          </cell>
          <cell r="F111">
            <v>45.22</v>
          </cell>
          <cell r="G111">
            <v>48.71</v>
          </cell>
          <cell r="I111">
            <v>43.45</v>
          </cell>
          <cell r="R111">
            <v>46.756432937490843</v>
          </cell>
        </row>
        <row r="112">
          <cell r="A112">
            <v>39630</v>
          </cell>
          <cell r="B112">
            <v>56.16</v>
          </cell>
          <cell r="C112">
            <v>51.67</v>
          </cell>
          <cell r="D112">
            <v>48.14</v>
          </cell>
          <cell r="E112">
            <v>54.47</v>
          </cell>
          <cell r="F112">
            <v>59.61</v>
          </cell>
          <cell r="G112">
            <v>60.63</v>
          </cell>
          <cell r="I112">
            <v>54.51</v>
          </cell>
          <cell r="R112">
            <v>47.334049875803892</v>
          </cell>
        </row>
        <row r="113">
          <cell r="A113">
            <v>39661</v>
          </cell>
          <cell r="B113">
            <v>65.2</v>
          </cell>
          <cell r="C113">
            <v>55.12</v>
          </cell>
          <cell r="D113">
            <v>52.39</v>
          </cell>
          <cell r="E113">
            <v>63.21</v>
          </cell>
          <cell r="F113">
            <v>65.510000000000005</v>
          </cell>
          <cell r="G113">
            <v>70.680000000000007</v>
          </cell>
          <cell r="I113">
            <v>63.25</v>
          </cell>
          <cell r="R113">
            <v>47.820854081161592</v>
          </cell>
        </row>
        <row r="114">
          <cell r="A114">
            <v>39692</v>
          </cell>
          <cell r="B114">
            <v>53.78</v>
          </cell>
          <cell r="C114">
            <v>49.97</v>
          </cell>
          <cell r="D114">
            <v>46.74</v>
          </cell>
          <cell r="E114">
            <v>58.07</v>
          </cell>
          <cell r="F114">
            <v>52.15</v>
          </cell>
          <cell r="G114">
            <v>58.25</v>
          </cell>
          <cell r="I114">
            <v>52.19</v>
          </cell>
          <cell r="R114">
            <v>47.738836545672648</v>
          </cell>
        </row>
        <row r="115">
          <cell r="A115">
            <v>39722</v>
          </cell>
          <cell r="B115">
            <v>40.21</v>
          </cell>
          <cell r="C115">
            <v>46.1</v>
          </cell>
          <cell r="D115">
            <v>43.92</v>
          </cell>
          <cell r="E115">
            <v>41.37</v>
          </cell>
          <cell r="F115">
            <v>42.13</v>
          </cell>
          <cell r="G115">
            <v>42.79</v>
          </cell>
          <cell r="I115">
            <v>41.39</v>
          </cell>
          <cell r="R115">
            <v>47.734412062426522</v>
          </cell>
        </row>
        <row r="116">
          <cell r="A116">
            <v>39753</v>
          </cell>
          <cell r="B116">
            <v>39.25</v>
          </cell>
          <cell r="C116">
            <v>43.1</v>
          </cell>
          <cell r="D116">
            <v>41.66</v>
          </cell>
          <cell r="E116">
            <v>43.42</v>
          </cell>
          <cell r="F116">
            <v>41.88</v>
          </cell>
          <cell r="G116">
            <v>41.58</v>
          </cell>
          <cell r="I116">
            <v>41.91</v>
          </cell>
          <cell r="R116">
            <v>50.456044509516524</v>
          </cell>
        </row>
        <row r="117">
          <cell r="A117">
            <v>39783</v>
          </cell>
          <cell r="B117">
            <v>38.78</v>
          </cell>
          <cell r="C117">
            <v>43.54</v>
          </cell>
          <cell r="D117">
            <v>41.94</v>
          </cell>
          <cell r="E117">
            <v>45.48</v>
          </cell>
          <cell r="F117">
            <v>43.16</v>
          </cell>
          <cell r="G117">
            <v>40.98</v>
          </cell>
          <cell r="I117">
            <v>43.19</v>
          </cell>
          <cell r="R117">
            <v>51.962351591125667</v>
          </cell>
        </row>
        <row r="118">
          <cell r="A118">
            <v>39814</v>
          </cell>
          <cell r="B118">
            <v>39.28</v>
          </cell>
          <cell r="C118">
            <v>46.35</v>
          </cell>
          <cell r="D118">
            <v>44.58</v>
          </cell>
          <cell r="E118">
            <v>45.47</v>
          </cell>
          <cell r="F118">
            <v>43.66</v>
          </cell>
          <cell r="G118">
            <v>41.75</v>
          </cell>
          <cell r="I118">
            <v>43.7</v>
          </cell>
          <cell r="R118">
            <v>52.826418622008319</v>
          </cell>
        </row>
        <row r="119">
          <cell r="A119">
            <v>39845</v>
          </cell>
          <cell r="B119">
            <v>39.28</v>
          </cell>
          <cell r="C119">
            <v>45.95</v>
          </cell>
          <cell r="D119">
            <v>44.06</v>
          </cell>
          <cell r="E119">
            <v>43.4</v>
          </cell>
          <cell r="F119">
            <v>42.11</v>
          </cell>
          <cell r="G119">
            <v>41.75</v>
          </cell>
          <cell r="I119">
            <v>42.14</v>
          </cell>
          <cell r="R119">
            <v>51.712350306930659</v>
          </cell>
        </row>
        <row r="120">
          <cell r="A120">
            <v>39873</v>
          </cell>
          <cell r="B120">
            <v>38.799999999999997</v>
          </cell>
          <cell r="C120">
            <v>43.68</v>
          </cell>
          <cell r="D120">
            <v>41.44</v>
          </cell>
          <cell r="E120">
            <v>41.34</v>
          </cell>
          <cell r="F120">
            <v>41.33</v>
          </cell>
          <cell r="G120">
            <v>41.27</v>
          </cell>
          <cell r="I120">
            <v>41.37</v>
          </cell>
          <cell r="R120">
            <v>49.935329616179757</v>
          </cell>
        </row>
        <row r="121">
          <cell r="A121">
            <v>39904</v>
          </cell>
          <cell r="B121">
            <v>37.840000000000003</v>
          </cell>
          <cell r="C121">
            <v>43.16</v>
          </cell>
          <cell r="D121">
            <v>39.86</v>
          </cell>
          <cell r="E121">
            <v>37.979999999999997</v>
          </cell>
          <cell r="F121">
            <v>40.04</v>
          </cell>
          <cell r="G121">
            <v>40.31</v>
          </cell>
          <cell r="I121">
            <v>38.01</v>
          </cell>
          <cell r="R121">
            <v>46.799770925862688</v>
          </cell>
        </row>
        <row r="122">
          <cell r="A122">
            <v>39934</v>
          </cell>
          <cell r="B122">
            <v>38.799999999999997</v>
          </cell>
          <cell r="C122">
            <v>41.29</v>
          </cell>
          <cell r="D122">
            <v>37.76</v>
          </cell>
          <cell r="E122">
            <v>38.49</v>
          </cell>
          <cell r="F122">
            <v>40.81</v>
          </cell>
          <cell r="G122">
            <v>41.27</v>
          </cell>
          <cell r="I122">
            <v>38.520000000000003</v>
          </cell>
          <cell r="R122">
            <v>46.886919977641924</v>
          </cell>
        </row>
        <row r="123">
          <cell r="A123">
            <v>39965</v>
          </cell>
          <cell r="B123">
            <v>45.27</v>
          </cell>
          <cell r="C123">
            <v>41.7</v>
          </cell>
          <cell r="D123">
            <v>38.29</v>
          </cell>
          <cell r="E123">
            <v>43.66</v>
          </cell>
          <cell r="F123">
            <v>45.46</v>
          </cell>
          <cell r="G123">
            <v>48.92</v>
          </cell>
          <cell r="I123">
            <v>43.69</v>
          </cell>
          <cell r="R123">
            <v>47.403141113026983</v>
          </cell>
        </row>
        <row r="124">
          <cell r="A124">
            <v>39995</v>
          </cell>
          <cell r="B124">
            <v>56.54</v>
          </cell>
          <cell r="C124">
            <v>52.02</v>
          </cell>
          <cell r="D124">
            <v>48.29</v>
          </cell>
          <cell r="E124">
            <v>54.77</v>
          </cell>
          <cell r="F124">
            <v>59.93</v>
          </cell>
          <cell r="G124">
            <v>60.84</v>
          </cell>
          <cell r="I124">
            <v>54.81</v>
          </cell>
          <cell r="R124">
            <v>48.010361629007441</v>
          </cell>
        </row>
        <row r="125">
          <cell r="A125">
            <v>40026</v>
          </cell>
          <cell r="B125">
            <v>65.650000000000006</v>
          </cell>
          <cell r="C125">
            <v>55.25</v>
          </cell>
          <cell r="D125">
            <v>52.24</v>
          </cell>
          <cell r="E125">
            <v>63.55</v>
          </cell>
          <cell r="F125">
            <v>65.87</v>
          </cell>
          <cell r="G125">
            <v>70.88</v>
          </cell>
          <cell r="I125">
            <v>63.6</v>
          </cell>
          <cell r="R125">
            <v>48.528666442610401</v>
          </cell>
        </row>
        <row r="126">
          <cell r="A126">
            <v>40057</v>
          </cell>
          <cell r="B126">
            <v>54.14</v>
          </cell>
          <cell r="C126">
            <v>50.43</v>
          </cell>
          <cell r="D126">
            <v>46.98</v>
          </cell>
          <cell r="E126">
            <v>58.38</v>
          </cell>
          <cell r="F126">
            <v>52.43</v>
          </cell>
          <cell r="G126">
            <v>58.45</v>
          </cell>
          <cell r="I126">
            <v>52.48</v>
          </cell>
          <cell r="R126">
            <v>48.47679632568726</v>
          </cell>
        </row>
        <row r="127">
          <cell r="A127">
            <v>40087</v>
          </cell>
          <cell r="B127">
            <v>40.479999999999997</v>
          </cell>
          <cell r="C127">
            <v>46.82</v>
          </cell>
          <cell r="D127">
            <v>44.36</v>
          </cell>
          <cell r="E127">
            <v>41.59</v>
          </cell>
          <cell r="F127">
            <v>42.36</v>
          </cell>
          <cell r="G127">
            <v>43.05</v>
          </cell>
          <cell r="I127">
            <v>41.62</v>
          </cell>
          <cell r="R127">
            <v>48.502449158904149</v>
          </cell>
        </row>
        <row r="128">
          <cell r="A128">
            <v>40118</v>
          </cell>
          <cell r="B128">
            <v>39.520000000000003</v>
          </cell>
          <cell r="C128">
            <v>44.01</v>
          </cell>
          <cell r="D128">
            <v>42.26</v>
          </cell>
          <cell r="E128">
            <v>43.66</v>
          </cell>
          <cell r="F128">
            <v>42.1</v>
          </cell>
          <cell r="G128">
            <v>41.86</v>
          </cell>
          <cell r="I128">
            <v>42.14</v>
          </cell>
          <cell r="R128">
            <v>51.726657709648705</v>
          </cell>
        </row>
        <row r="129">
          <cell r="A129">
            <v>40148</v>
          </cell>
          <cell r="B129">
            <v>39.04</v>
          </cell>
          <cell r="C129">
            <v>44.42</v>
          </cell>
          <cell r="D129">
            <v>42.52</v>
          </cell>
          <cell r="E129">
            <v>45.72</v>
          </cell>
          <cell r="F129">
            <v>43.39</v>
          </cell>
          <cell r="G129">
            <v>41.26</v>
          </cell>
          <cell r="I129">
            <v>43.43</v>
          </cell>
          <cell r="R129">
            <v>53.250520899583456</v>
          </cell>
        </row>
        <row r="130">
          <cell r="A130">
            <v>40179</v>
          </cell>
          <cell r="B130">
            <v>39.54</v>
          </cell>
          <cell r="C130">
            <v>47.09</v>
          </cell>
          <cell r="D130">
            <v>45.01</v>
          </cell>
          <cell r="E130">
            <v>45.72</v>
          </cell>
          <cell r="F130">
            <v>43.89</v>
          </cell>
          <cell r="G130">
            <v>41.96</v>
          </cell>
          <cell r="I130">
            <v>43.94</v>
          </cell>
          <cell r="R130">
            <v>54.15958584522263</v>
          </cell>
        </row>
        <row r="131">
          <cell r="A131">
            <v>40210</v>
          </cell>
          <cell r="B131">
            <v>39.54</v>
          </cell>
          <cell r="C131">
            <v>46.72</v>
          </cell>
          <cell r="D131">
            <v>44.52</v>
          </cell>
          <cell r="E131">
            <v>43.64</v>
          </cell>
          <cell r="F131">
            <v>42.33</v>
          </cell>
          <cell r="G131">
            <v>41.96</v>
          </cell>
          <cell r="I131">
            <v>42.38</v>
          </cell>
          <cell r="R131">
            <v>53.045822714023018</v>
          </cell>
        </row>
        <row r="132">
          <cell r="A132">
            <v>40238</v>
          </cell>
          <cell r="B132">
            <v>39.06</v>
          </cell>
          <cell r="C132">
            <v>44.6</v>
          </cell>
          <cell r="D132">
            <v>42.08</v>
          </cell>
          <cell r="E132">
            <v>41.56</v>
          </cell>
          <cell r="F132">
            <v>41.55</v>
          </cell>
          <cell r="G132">
            <v>41.49</v>
          </cell>
          <cell r="I132">
            <v>41.59</v>
          </cell>
          <cell r="R132">
            <v>51.263918829681955</v>
          </cell>
        </row>
        <row r="133">
          <cell r="A133">
            <v>40269</v>
          </cell>
          <cell r="B133">
            <v>38.1</v>
          </cell>
          <cell r="C133">
            <v>44.11</v>
          </cell>
          <cell r="D133">
            <v>40.619999999999997</v>
          </cell>
          <cell r="E133">
            <v>38.18</v>
          </cell>
          <cell r="F133">
            <v>40.25</v>
          </cell>
          <cell r="G133">
            <v>40.53</v>
          </cell>
          <cell r="I133">
            <v>38.21</v>
          </cell>
          <cell r="R133">
            <v>47.658687849995928</v>
          </cell>
        </row>
        <row r="134">
          <cell r="A134">
            <v>40299</v>
          </cell>
          <cell r="B134">
            <v>39.06</v>
          </cell>
          <cell r="C134">
            <v>42.36</v>
          </cell>
          <cell r="D134">
            <v>38.659999999999997</v>
          </cell>
          <cell r="E134">
            <v>38.700000000000003</v>
          </cell>
          <cell r="F134">
            <v>41.03</v>
          </cell>
          <cell r="G134">
            <v>41.49</v>
          </cell>
          <cell r="I134">
            <v>38.729999999999997</v>
          </cell>
          <cell r="R134">
            <v>47.752492346831076</v>
          </cell>
        </row>
        <row r="135">
          <cell r="A135">
            <v>40330</v>
          </cell>
          <cell r="B135">
            <v>45.58</v>
          </cell>
          <cell r="C135">
            <v>42.74</v>
          </cell>
          <cell r="D135">
            <v>39.159999999999997</v>
          </cell>
          <cell r="E135">
            <v>43.89</v>
          </cell>
          <cell r="F135">
            <v>45.71</v>
          </cell>
          <cell r="G135">
            <v>49.08</v>
          </cell>
          <cell r="I135">
            <v>43.93</v>
          </cell>
          <cell r="R135">
            <v>48.278502281814042</v>
          </cell>
        </row>
        <row r="136">
          <cell r="A136">
            <v>40360</v>
          </cell>
          <cell r="B136">
            <v>56.92</v>
          </cell>
          <cell r="C136">
            <v>52.4</v>
          </cell>
          <cell r="D136">
            <v>48.46</v>
          </cell>
          <cell r="E136">
            <v>55.06</v>
          </cell>
          <cell r="F136">
            <v>60.25</v>
          </cell>
          <cell r="G136">
            <v>61.01</v>
          </cell>
          <cell r="I136">
            <v>55.11</v>
          </cell>
          <cell r="R136">
            <v>48.896067448716337</v>
          </cell>
        </row>
        <row r="137">
          <cell r="A137">
            <v>40391</v>
          </cell>
          <cell r="B137">
            <v>66.09</v>
          </cell>
          <cell r="C137">
            <v>55.41</v>
          </cell>
          <cell r="D137">
            <v>52.14</v>
          </cell>
          <cell r="E137">
            <v>63.89</v>
          </cell>
          <cell r="F137">
            <v>66.22</v>
          </cell>
          <cell r="G137">
            <v>71.03</v>
          </cell>
          <cell r="I137">
            <v>63.95</v>
          </cell>
          <cell r="R137">
            <v>49.424458036862077</v>
          </cell>
        </row>
        <row r="138">
          <cell r="A138">
            <v>40422</v>
          </cell>
          <cell r="B138">
            <v>54.51</v>
          </cell>
          <cell r="C138">
            <v>50.91</v>
          </cell>
          <cell r="D138">
            <v>47.25</v>
          </cell>
          <cell r="E138">
            <v>58.69</v>
          </cell>
          <cell r="F138">
            <v>52.72</v>
          </cell>
          <cell r="G138">
            <v>58.61</v>
          </cell>
          <cell r="I138">
            <v>52.77</v>
          </cell>
          <cell r="R138">
            <v>49.378738319468958</v>
          </cell>
        </row>
        <row r="139">
          <cell r="A139">
            <v>40452</v>
          </cell>
          <cell r="B139">
            <v>40.75</v>
          </cell>
          <cell r="C139">
            <v>47.53</v>
          </cell>
          <cell r="D139">
            <v>44.8</v>
          </cell>
          <cell r="E139">
            <v>41.81</v>
          </cell>
          <cell r="F139">
            <v>42.59</v>
          </cell>
          <cell r="G139">
            <v>43.27</v>
          </cell>
          <cell r="I139">
            <v>41.85</v>
          </cell>
          <cell r="R139">
            <v>49.410887060788724</v>
          </cell>
        </row>
        <row r="140">
          <cell r="A140">
            <v>40483</v>
          </cell>
          <cell r="B140">
            <v>39.79</v>
          </cell>
          <cell r="C140">
            <v>44.91</v>
          </cell>
          <cell r="D140">
            <v>42.85</v>
          </cell>
          <cell r="E140">
            <v>43.89</v>
          </cell>
          <cell r="F140">
            <v>42.33</v>
          </cell>
          <cell r="G140">
            <v>42.1</v>
          </cell>
          <cell r="I140">
            <v>42.37</v>
          </cell>
          <cell r="R140">
            <v>52.272675827346383</v>
          </cell>
        </row>
        <row r="141">
          <cell r="A141">
            <v>40513</v>
          </cell>
          <cell r="B141">
            <v>39.299999999999997</v>
          </cell>
          <cell r="C141">
            <v>45.29</v>
          </cell>
          <cell r="D141">
            <v>43.1</v>
          </cell>
          <cell r="E141">
            <v>45.97</v>
          </cell>
          <cell r="F141">
            <v>43.62</v>
          </cell>
          <cell r="G141">
            <v>41.5</v>
          </cell>
          <cell r="I141">
            <v>43.67</v>
          </cell>
          <cell r="R141">
            <v>53.814445483191605</v>
          </cell>
        </row>
        <row r="142">
          <cell r="A142">
            <v>40544</v>
          </cell>
          <cell r="B142">
            <v>39.81</v>
          </cell>
          <cell r="C142">
            <v>47.83</v>
          </cell>
          <cell r="D142">
            <v>45.44</v>
          </cell>
          <cell r="E142">
            <v>45.96</v>
          </cell>
          <cell r="F142">
            <v>44.13</v>
          </cell>
          <cell r="G142">
            <v>42.18</v>
          </cell>
          <cell r="I142">
            <v>44.18</v>
          </cell>
          <cell r="R142">
            <v>42.68374791449552</v>
          </cell>
        </row>
        <row r="143">
          <cell r="A143">
            <v>40575</v>
          </cell>
          <cell r="B143">
            <v>39.81</v>
          </cell>
          <cell r="C143">
            <v>47.49</v>
          </cell>
          <cell r="D143">
            <v>44.99</v>
          </cell>
          <cell r="E143">
            <v>43.87</v>
          </cell>
          <cell r="F143">
            <v>42.56</v>
          </cell>
          <cell r="G143">
            <v>42.18</v>
          </cell>
          <cell r="I143">
            <v>42.61</v>
          </cell>
          <cell r="R143">
            <v>41.783580680737771</v>
          </cell>
        </row>
        <row r="144">
          <cell r="A144">
            <v>40603</v>
          </cell>
          <cell r="B144">
            <v>39.32</v>
          </cell>
          <cell r="C144">
            <v>45.5</v>
          </cell>
          <cell r="D144">
            <v>42.72</v>
          </cell>
          <cell r="E144">
            <v>41.78</v>
          </cell>
          <cell r="F144">
            <v>41.78</v>
          </cell>
          <cell r="G144">
            <v>41.7</v>
          </cell>
          <cell r="I144">
            <v>41.82</v>
          </cell>
          <cell r="R144">
            <v>40.347747906504352</v>
          </cell>
        </row>
        <row r="145">
          <cell r="A145">
            <v>40634</v>
          </cell>
          <cell r="B145">
            <v>38.35</v>
          </cell>
          <cell r="C145">
            <v>45.04</v>
          </cell>
          <cell r="D145">
            <v>41.35</v>
          </cell>
          <cell r="E145">
            <v>38.380000000000003</v>
          </cell>
          <cell r="F145">
            <v>40.47</v>
          </cell>
          <cell r="G145">
            <v>40.729999999999997</v>
          </cell>
          <cell r="I145">
            <v>38.42</v>
          </cell>
          <cell r="R145">
            <v>37.814216385727725</v>
          </cell>
        </row>
        <row r="146">
          <cell r="A146">
            <v>40664</v>
          </cell>
          <cell r="B146">
            <v>39.32</v>
          </cell>
          <cell r="C146">
            <v>43.41</v>
          </cell>
          <cell r="D146">
            <v>39.54</v>
          </cell>
          <cell r="E146">
            <v>38.909999999999997</v>
          </cell>
          <cell r="F146">
            <v>41.25</v>
          </cell>
          <cell r="G146">
            <v>41.7</v>
          </cell>
          <cell r="I146">
            <v>38.950000000000003</v>
          </cell>
          <cell r="R146">
            <v>37.884632822316945</v>
          </cell>
        </row>
        <row r="147">
          <cell r="A147">
            <v>40695</v>
          </cell>
          <cell r="B147">
            <v>45.88</v>
          </cell>
          <cell r="C147">
            <v>43.77</v>
          </cell>
          <cell r="D147">
            <v>40</v>
          </cell>
          <cell r="E147">
            <v>44.13</v>
          </cell>
          <cell r="F147">
            <v>45.95</v>
          </cell>
          <cell r="G147">
            <v>49.24</v>
          </cell>
          <cell r="I147">
            <v>44.17</v>
          </cell>
          <cell r="R147">
            <v>38.301739516006961</v>
          </cell>
        </row>
        <row r="148">
          <cell r="A148">
            <v>40725</v>
          </cell>
          <cell r="B148">
            <v>57.3</v>
          </cell>
          <cell r="C148">
            <v>52.79</v>
          </cell>
          <cell r="D148">
            <v>48.66</v>
          </cell>
          <cell r="E148">
            <v>55.35</v>
          </cell>
          <cell r="F148">
            <v>60.57</v>
          </cell>
          <cell r="G148">
            <v>61.19</v>
          </cell>
          <cell r="I148">
            <v>55.41</v>
          </cell>
          <cell r="R148">
            <v>38.792373712091226</v>
          </cell>
        </row>
        <row r="149">
          <cell r="A149">
            <v>40756</v>
          </cell>
          <cell r="B149">
            <v>66.53</v>
          </cell>
          <cell r="C149">
            <v>55.61</v>
          </cell>
          <cell r="D149">
            <v>52.08</v>
          </cell>
          <cell r="E149">
            <v>64.23</v>
          </cell>
          <cell r="F149">
            <v>66.569999999999993</v>
          </cell>
          <cell r="G149">
            <v>71.2</v>
          </cell>
          <cell r="I149">
            <v>64.3</v>
          </cell>
          <cell r="R149">
            <v>39.211164017847089</v>
          </cell>
        </row>
        <row r="150">
          <cell r="A150">
            <v>40787</v>
          </cell>
          <cell r="B150">
            <v>54.87</v>
          </cell>
          <cell r="C150">
            <v>51.41</v>
          </cell>
          <cell r="D150">
            <v>47.53</v>
          </cell>
          <cell r="E150">
            <v>59.01</v>
          </cell>
          <cell r="F150">
            <v>53</v>
          </cell>
          <cell r="G150">
            <v>58.77</v>
          </cell>
          <cell r="I150">
            <v>53.06</v>
          </cell>
          <cell r="R150">
            <v>39.169252961735474</v>
          </cell>
        </row>
        <row r="151">
          <cell r="A151">
            <v>40817</v>
          </cell>
          <cell r="B151">
            <v>41.02</v>
          </cell>
          <cell r="C151">
            <v>48.25</v>
          </cell>
          <cell r="D151">
            <v>45.25</v>
          </cell>
          <cell r="E151">
            <v>42.04</v>
          </cell>
          <cell r="F151">
            <v>42.81</v>
          </cell>
          <cell r="G151">
            <v>43.48</v>
          </cell>
          <cell r="I151">
            <v>42.08</v>
          </cell>
          <cell r="R151">
            <v>39.18998045178467</v>
          </cell>
        </row>
        <row r="152">
          <cell r="A152">
            <v>40848</v>
          </cell>
          <cell r="B152">
            <v>40.049999999999997</v>
          </cell>
          <cell r="C152">
            <v>45.8</v>
          </cell>
          <cell r="D152">
            <v>43.43</v>
          </cell>
          <cell r="E152">
            <v>44.12</v>
          </cell>
          <cell r="F152">
            <v>42.55</v>
          </cell>
          <cell r="G152">
            <v>42.32</v>
          </cell>
          <cell r="I152">
            <v>42.6</v>
          </cell>
          <cell r="R152">
            <v>41.795141062585692</v>
          </cell>
        </row>
        <row r="153">
          <cell r="A153">
            <v>40878</v>
          </cell>
          <cell r="B153">
            <v>39.57</v>
          </cell>
          <cell r="C153">
            <v>46.16</v>
          </cell>
          <cell r="D153">
            <v>43.67</v>
          </cell>
          <cell r="E153">
            <v>46.21</v>
          </cell>
          <cell r="F153">
            <v>43.86</v>
          </cell>
          <cell r="G153">
            <v>41.73</v>
          </cell>
          <cell r="I153">
            <v>43.91</v>
          </cell>
          <cell r="R153">
            <v>43.026422568166602</v>
          </cell>
        </row>
        <row r="154">
          <cell r="A154">
            <v>40909</v>
          </cell>
          <cell r="B154">
            <v>40.07</v>
          </cell>
          <cell r="C154">
            <v>48.57</v>
          </cell>
          <cell r="D154">
            <v>45.88</v>
          </cell>
          <cell r="E154">
            <v>46.21</v>
          </cell>
          <cell r="F154">
            <v>44.36</v>
          </cell>
          <cell r="G154">
            <v>42.39</v>
          </cell>
          <cell r="I154">
            <v>44.42</v>
          </cell>
          <cell r="R154">
            <v>42.68374791449552</v>
          </cell>
        </row>
        <row r="155">
          <cell r="A155">
            <v>40940</v>
          </cell>
          <cell r="B155">
            <v>40.07</v>
          </cell>
          <cell r="C155">
            <v>48.25</v>
          </cell>
          <cell r="D155">
            <v>45.46</v>
          </cell>
          <cell r="E155">
            <v>44.1</v>
          </cell>
          <cell r="F155">
            <v>42.79</v>
          </cell>
          <cell r="G155">
            <v>42.39</v>
          </cell>
          <cell r="I155">
            <v>42.84</v>
          </cell>
          <cell r="R155">
            <v>41.783580680737771</v>
          </cell>
        </row>
        <row r="156">
          <cell r="A156">
            <v>40969</v>
          </cell>
          <cell r="B156">
            <v>39.58</v>
          </cell>
          <cell r="C156">
            <v>46.4</v>
          </cell>
          <cell r="D156">
            <v>43.34</v>
          </cell>
          <cell r="E156">
            <v>42</v>
          </cell>
          <cell r="F156">
            <v>42</v>
          </cell>
          <cell r="G156">
            <v>41.9</v>
          </cell>
          <cell r="I156">
            <v>42.05</v>
          </cell>
          <cell r="R156">
            <v>40.347747906504352</v>
          </cell>
        </row>
      </sheetData>
      <sheetData sheetId="15">
        <row r="6">
          <cell r="R6" t="str">
            <v>ALBERTA</v>
          </cell>
        </row>
        <row r="7">
          <cell r="A7">
            <v>37195</v>
          </cell>
          <cell r="B7">
            <v>37.85</v>
          </cell>
          <cell r="C7">
            <v>39</v>
          </cell>
          <cell r="D7">
            <v>38.75</v>
          </cell>
          <cell r="E7">
            <v>37.56</v>
          </cell>
          <cell r="F7">
            <v>37.659999999999997</v>
          </cell>
          <cell r="G7">
            <v>38.85</v>
          </cell>
          <cell r="I7">
            <v>37.56</v>
          </cell>
          <cell r="R7">
            <v>50</v>
          </cell>
        </row>
        <row r="8">
          <cell r="A8">
            <v>37196</v>
          </cell>
          <cell r="B8">
            <v>34</v>
          </cell>
          <cell r="C8">
            <v>37.5</v>
          </cell>
          <cell r="D8">
            <v>37</v>
          </cell>
          <cell r="E8">
            <v>36.5</v>
          </cell>
          <cell r="F8">
            <v>35.25</v>
          </cell>
          <cell r="G8">
            <v>35</v>
          </cell>
          <cell r="I8">
            <v>24.9</v>
          </cell>
          <cell r="R8">
            <v>56.999996185302734</v>
          </cell>
        </row>
        <row r="9">
          <cell r="A9">
            <v>37197</v>
          </cell>
          <cell r="B9">
            <v>34</v>
          </cell>
          <cell r="C9">
            <v>37.5</v>
          </cell>
          <cell r="D9">
            <v>37</v>
          </cell>
          <cell r="E9">
            <v>36.5</v>
          </cell>
          <cell r="F9">
            <v>35.25</v>
          </cell>
          <cell r="G9">
            <v>35</v>
          </cell>
          <cell r="I9">
            <v>24.9</v>
          </cell>
          <cell r="R9">
            <v>56.999996185302734</v>
          </cell>
        </row>
        <row r="10">
          <cell r="A10">
            <v>37200</v>
          </cell>
          <cell r="B10">
            <v>34</v>
          </cell>
          <cell r="C10">
            <v>37.5</v>
          </cell>
          <cell r="D10">
            <v>37</v>
          </cell>
          <cell r="E10">
            <v>36.5</v>
          </cell>
          <cell r="F10">
            <v>35.25</v>
          </cell>
          <cell r="G10">
            <v>35</v>
          </cell>
          <cell r="I10">
            <v>20.174999237060501</v>
          </cell>
          <cell r="R10">
            <v>56.999996185302734</v>
          </cell>
        </row>
        <row r="11">
          <cell r="A11">
            <v>37201</v>
          </cell>
          <cell r="B11">
            <v>34</v>
          </cell>
          <cell r="C11">
            <v>37.5</v>
          </cell>
          <cell r="D11">
            <v>37</v>
          </cell>
          <cell r="E11">
            <v>36.5</v>
          </cell>
          <cell r="F11">
            <v>35.25</v>
          </cell>
          <cell r="G11">
            <v>35</v>
          </cell>
          <cell r="I11">
            <v>20.174999237060501</v>
          </cell>
          <cell r="R11">
            <v>56.999996185302734</v>
          </cell>
        </row>
        <row r="12">
          <cell r="A12">
            <v>37202</v>
          </cell>
          <cell r="B12">
            <v>34</v>
          </cell>
          <cell r="C12">
            <v>37.5</v>
          </cell>
          <cell r="D12">
            <v>37</v>
          </cell>
          <cell r="E12">
            <v>36.5</v>
          </cell>
          <cell r="F12">
            <v>35.25</v>
          </cell>
          <cell r="G12">
            <v>35</v>
          </cell>
          <cell r="I12">
            <v>20.174999237060501</v>
          </cell>
          <cell r="R12">
            <v>56.999996185302734</v>
          </cell>
        </row>
        <row r="13">
          <cell r="A13">
            <v>37203</v>
          </cell>
          <cell r="B13">
            <v>34</v>
          </cell>
          <cell r="C13">
            <v>37.5</v>
          </cell>
          <cell r="D13">
            <v>37</v>
          </cell>
          <cell r="E13">
            <v>36.5</v>
          </cell>
          <cell r="F13">
            <v>35.25</v>
          </cell>
          <cell r="G13">
            <v>35</v>
          </cell>
          <cell r="I13">
            <v>20.174999237060501</v>
          </cell>
          <cell r="R13">
            <v>56.999996185302734</v>
          </cell>
        </row>
        <row r="14">
          <cell r="A14">
            <v>37204</v>
          </cell>
          <cell r="B14">
            <v>34</v>
          </cell>
          <cell r="C14">
            <v>37.5</v>
          </cell>
          <cell r="D14">
            <v>37</v>
          </cell>
          <cell r="E14">
            <v>36.5</v>
          </cell>
          <cell r="F14">
            <v>35.25</v>
          </cell>
          <cell r="G14">
            <v>35</v>
          </cell>
          <cell r="I14">
            <v>20.174999237060501</v>
          </cell>
          <cell r="R14">
            <v>56.999996185302734</v>
          </cell>
        </row>
        <row r="15">
          <cell r="A15">
            <v>37207</v>
          </cell>
          <cell r="B15">
            <v>34</v>
          </cell>
          <cell r="C15">
            <v>37.5</v>
          </cell>
          <cell r="D15">
            <v>37</v>
          </cell>
          <cell r="E15">
            <v>36.5</v>
          </cell>
          <cell r="F15">
            <v>35.25</v>
          </cell>
          <cell r="G15">
            <v>35</v>
          </cell>
          <cell r="I15">
            <v>20.174999237060501</v>
          </cell>
          <cell r="R15">
            <v>56.999996185302734</v>
          </cell>
        </row>
        <row r="16">
          <cell r="A16">
            <v>37208</v>
          </cell>
          <cell r="B16">
            <v>34</v>
          </cell>
          <cell r="C16">
            <v>37.5</v>
          </cell>
          <cell r="D16">
            <v>37</v>
          </cell>
          <cell r="E16">
            <v>36.5</v>
          </cell>
          <cell r="F16">
            <v>35.25</v>
          </cell>
          <cell r="G16">
            <v>35</v>
          </cell>
          <cell r="I16">
            <v>20.174999237060501</v>
          </cell>
          <cell r="R16">
            <v>56.999996185302734</v>
          </cell>
        </row>
        <row r="17">
          <cell r="A17">
            <v>37209</v>
          </cell>
          <cell r="B17">
            <v>34</v>
          </cell>
          <cell r="C17">
            <v>37.5</v>
          </cell>
          <cell r="D17">
            <v>37</v>
          </cell>
          <cell r="E17">
            <v>36.5</v>
          </cell>
          <cell r="F17">
            <v>35.25</v>
          </cell>
          <cell r="G17">
            <v>35</v>
          </cell>
          <cell r="I17">
            <v>20.174999237060501</v>
          </cell>
          <cell r="R17">
            <v>56.999996185302734</v>
          </cell>
        </row>
        <row r="18">
          <cell r="A18">
            <v>37210</v>
          </cell>
          <cell r="B18">
            <v>34</v>
          </cell>
          <cell r="C18">
            <v>37.5</v>
          </cell>
          <cell r="D18">
            <v>37</v>
          </cell>
          <cell r="E18">
            <v>36.5</v>
          </cell>
          <cell r="F18">
            <v>35.25</v>
          </cell>
          <cell r="G18">
            <v>35</v>
          </cell>
          <cell r="I18">
            <v>20.174999237060501</v>
          </cell>
          <cell r="R18">
            <v>56.999996185302734</v>
          </cell>
        </row>
        <row r="19">
          <cell r="A19">
            <v>37211</v>
          </cell>
          <cell r="B19">
            <v>34</v>
          </cell>
          <cell r="C19">
            <v>37.5</v>
          </cell>
          <cell r="D19">
            <v>37</v>
          </cell>
          <cell r="E19">
            <v>36.5</v>
          </cell>
          <cell r="F19">
            <v>35.25</v>
          </cell>
          <cell r="G19">
            <v>35</v>
          </cell>
          <cell r="I19">
            <v>20.174999237060501</v>
          </cell>
          <cell r="R19">
            <v>56.999996185302734</v>
          </cell>
        </row>
        <row r="20">
          <cell r="A20">
            <v>37214</v>
          </cell>
          <cell r="B20">
            <v>34</v>
          </cell>
          <cell r="C20">
            <v>37.5</v>
          </cell>
          <cell r="D20">
            <v>37</v>
          </cell>
          <cell r="E20">
            <v>36.5</v>
          </cell>
          <cell r="F20">
            <v>35.25</v>
          </cell>
          <cell r="G20">
            <v>35</v>
          </cell>
          <cell r="I20">
            <v>20.174999237060501</v>
          </cell>
          <cell r="R20">
            <v>56.999996185302734</v>
          </cell>
        </row>
        <row r="21">
          <cell r="A21">
            <v>37215</v>
          </cell>
          <cell r="B21">
            <v>34</v>
          </cell>
          <cell r="C21">
            <v>37.5</v>
          </cell>
          <cell r="D21">
            <v>37</v>
          </cell>
          <cell r="E21">
            <v>36.5</v>
          </cell>
          <cell r="F21">
            <v>35.25</v>
          </cell>
          <cell r="G21">
            <v>35</v>
          </cell>
          <cell r="I21">
            <v>20.174999237060501</v>
          </cell>
          <cell r="R21">
            <v>56.999996185302734</v>
          </cell>
        </row>
        <row r="22">
          <cell r="A22">
            <v>37216</v>
          </cell>
          <cell r="B22">
            <v>34</v>
          </cell>
          <cell r="C22">
            <v>37.5</v>
          </cell>
          <cell r="D22">
            <v>37</v>
          </cell>
          <cell r="E22">
            <v>36.5</v>
          </cell>
          <cell r="F22">
            <v>35.25</v>
          </cell>
          <cell r="G22">
            <v>35</v>
          </cell>
          <cell r="I22">
            <v>20.174999237060501</v>
          </cell>
          <cell r="R22">
            <v>56.999996185302734</v>
          </cell>
        </row>
        <row r="23">
          <cell r="A23">
            <v>37218</v>
          </cell>
          <cell r="B23">
            <v>34</v>
          </cell>
          <cell r="C23">
            <v>37.5</v>
          </cell>
          <cell r="D23">
            <v>37</v>
          </cell>
          <cell r="E23">
            <v>36.5</v>
          </cell>
          <cell r="F23">
            <v>35.25</v>
          </cell>
          <cell r="G23">
            <v>35</v>
          </cell>
          <cell r="I23">
            <v>20.174999237060501</v>
          </cell>
          <cell r="R23">
            <v>56.999996185302734</v>
          </cell>
        </row>
        <row r="24">
          <cell r="A24">
            <v>37221</v>
          </cell>
          <cell r="B24">
            <v>34</v>
          </cell>
          <cell r="C24">
            <v>37.5</v>
          </cell>
          <cell r="D24">
            <v>37</v>
          </cell>
          <cell r="E24">
            <v>36.5</v>
          </cell>
          <cell r="F24">
            <v>35.25</v>
          </cell>
          <cell r="G24">
            <v>35</v>
          </cell>
          <cell r="I24">
            <v>20.174999237060501</v>
          </cell>
          <cell r="R24">
            <v>56.999992370605469</v>
          </cell>
        </row>
        <row r="25">
          <cell r="A25">
            <v>37222</v>
          </cell>
          <cell r="B25">
            <v>34</v>
          </cell>
          <cell r="C25">
            <v>37.5</v>
          </cell>
          <cell r="D25">
            <v>37</v>
          </cell>
          <cell r="E25">
            <v>36.5</v>
          </cell>
          <cell r="F25">
            <v>35.25</v>
          </cell>
          <cell r="G25">
            <v>35</v>
          </cell>
          <cell r="I25">
            <v>20.174999237060501</v>
          </cell>
          <cell r="R25">
            <v>56.999996185302734</v>
          </cell>
        </row>
        <row r="26">
          <cell r="A26">
            <v>37223</v>
          </cell>
          <cell r="B26">
            <v>34</v>
          </cell>
          <cell r="C26">
            <v>37.5</v>
          </cell>
          <cell r="D26">
            <v>37</v>
          </cell>
          <cell r="E26">
            <v>36.5</v>
          </cell>
          <cell r="F26">
            <v>35.25</v>
          </cell>
          <cell r="G26">
            <v>35</v>
          </cell>
          <cell r="I26">
            <v>20.174999237060501</v>
          </cell>
          <cell r="R26">
            <v>56.999996185302734</v>
          </cell>
        </row>
        <row r="27">
          <cell r="A27">
            <v>37224</v>
          </cell>
          <cell r="B27">
            <v>34</v>
          </cell>
          <cell r="C27">
            <v>37.5</v>
          </cell>
          <cell r="D27">
            <v>37</v>
          </cell>
          <cell r="E27">
            <v>36.5</v>
          </cell>
          <cell r="F27">
            <v>35.25</v>
          </cell>
          <cell r="G27">
            <v>35</v>
          </cell>
          <cell r="I27">
            <v>20.174999237060501</v>
          </cell>
          <cell r="R27">
            <v>56.999996185302734</v>
          </cell>
        </row>
        <row r="28">
          <cell r="A28">
            <v>37225</v>
          </cell>
          <cell r="B28">
            <v>34</v>
          </cell>
          <cell r="C28">
            <v>37.5</v>
          </cell>
          <cell r="D28">
            <v>37</v>
          </cell>
          <cell r="E28">
            <v>36.5</v>
          </cell>
          <cell r="F28">
            <v>35.25</v>
          </cell>
          <cell r="G28">
            <v>35</v>
          </cell>
          <cell r="I28">
            <v>20.174999237060501</v>
          </cell>
          <cell r="R28">
            <v>56.999996185302734</v>
          </cell>
        </row>
        <row r="29">
          <cell r="A29">
            <v>37256</v>
          </cell>
          <cell r="B29">
            <v>37</v>
          </cell>
          <cell r="C29">
            <v>44.25</v>
          </cell>
          <cell r="D29">
            <v>39</v>
          </cell>
          <cell r="E29">
            <v>44</v>
          </cell>
          <cell r="F29">
            <v>39</v>
          </cell>
          <cell r="G29">
            <v>38</v>
          </cell>
          <cell r="I29">
            <v>39</v>
          </cell>
          <cell r="R29">
            <v>59.799999237060547</v>
          </cell>
        </row>
        <row r="30">
          <cell r="A30">
            <v>37257</v>
          </cell>
          <cell r="B30">
            <v>37.5</v>
          </cell>
          <cell r="C30">
            <v>43.75</v>
          </cell>
          <cell r="D30">
            <v>46</v>
          </cell>
          <cell r="E30">
            <v>44</v>
          </cell>
          <cell r="F30">
            <v>39.5</v>
          </cell>
          <cell r="G30">
            <v>39</v>
          </cell>
          <cell r="I30">
            <v>39.5</v>
          </cell>
          <cell r="R30">
            <v>66.529996643066411</v>
          </cell>
        </row>
        <row r="31">
          <cell r="A31">
            <v>37288</v>
          </cell>
          <cell r="B31">
            <v>36.25</v>
          </cell>
          <cell r="C31">
            <v>39.9</v>
          </cell>
          <cell r="D31">
            <v>43</v>
          </cell>
          <cell r="E31">
            <v>41</v>
          </cell>
          <cell r="F31">
            <v>39.25</v>
          </cell>
          <cell r="G31">
            <v>37.5</v>
          </cell>
          <cell r="I31">
            <v>39.25</v>
          </cell>
          <cell r="R31">
            <v>66.000001525878901</v>
          </cell>
        </row>
        <row r="32">
          <cell r="A32">
            <v>37316</v>
          </cell>
          <cell r="B32">
            <v>36</v>
          </cell>
          <cell r="C32">
            <v>37.5</v>
          </cell>
          <cell r="D32">
            <v>35</v>
          </cell>
          <cell r="E32">
            <v>38.75</v>
          </cell>
          <cell r="F32">
            <v>37.5</v>
          </cell>
          <cell r="G32">
            <v>37.25</v>
          </cell>
          <cell r="I32">
            <v>37.5</v>
          </cell>
          <cell r="R32">
            <v>64.089051818847651</v>
          </cell>
        </row>
        <row r="33">
          <cell r="A33">
            <v>37347</v>
          </cell>
          <cell r="B33">
            <v>35</v>
          </cell>
          <cell r="C33">
            <v>33.25</v>
          </cell>
          <cell r="D33">
            <v>31.25</v>
          </cell>
          <cell r="E33">
            <v>34.5</v>
          </cell>
          <cell r="F33">
            <v>35.5</v>
          </cell>
          <cell r="G33">
            <v>37</v>
          </cell>
          <cell r="I33">
            <v>34.5</v>
          </cell>
          <cell r="R33">
            <v>59.91426971435547</v>
          </cell>
        </row>
        <row r="34">
          <cell r="A34">
            <v>37377</v>
          </cell>
          <cell r="B34">
            <v>38</v>
          </cell>
          <cell r="C34">
            <v>32</v>
          </cell>
          <cell r="D34">
            <v>29.5</v>
          </cell>
          <cell r="E34">
            <v>34.25</v>
          </cell>
          <cell r="F34">
            <v>37</v>
          </cell>
          <cell r="G34">
            <v>41</v>
          </cell>
          <cell r="I34">
            <v>34.25</v>
          </cell>
          <cell r="R34">
            <v>60.689288024902346</v>
          </cell>
        </row>
        <row r="35">
          <cell r="A35">
            <v>37408</v>
          </cell>
          <cell r="B35">
            <v>45</v>
          </cell>
          <cell r="C35">
            <v>32.5</v>
          </cell>
          <cell r="D35">
            <v>30</v>
          </cell>
          <cell r="E35">
            <v>40.75</v>
          </cell>
          <cell r="F35">
            <v>43</v>
          </cell>
          <cell r="G35">
            <v>50</v>
          </cell>
          <cell r="I35">
            <v>40.75</v>
          </cell>
          <cell r="R35">
            <v>61.594390869140625</v>
          </cell>
        </row>
        <row r="36">
          <cell r="A36">
            <v>37438</v>
          </cell>
          <cell r="B36">
            <v>55</v>
          </cell>
          <cell r="C36">
            <v>48</v>
          </cell>
          <cell r="D36">
            <v>45</v>
          </cell>
          <cell r="E36">
            <v>51.25</v>
          </cell>
          <cell r="F36">
            <v>50.75</v>
          </cell>
          <cell r="G36">
            <v>62</v>
          </cell>
          <cell r="I36">
            <v>50.75</v>
          </cell>
          <cell r="R36">
            <v>52.075469853507073</v>
          </cell>
        </row>
        <row r="37">
          <cell r="A37">
            <v>37469</v>
          </cell>
          <cell r="B37">
            <v>65</v>
          </cell>
          <cell r="C37">
            <v>55</v>
          </cell>
          <cell r="D37">
            <v>53</v>
          </cell>
          <cell r="E37">
            <v>57.5</v>
          </cell>
          <cell r="F37">
            <v>58.75</v>
          </cell>
          <cell r="G37">
            <v>75</v>
          </cell>
          <cell r="I37">
            <v>57.5</v>
          </cell>
          <cell r="R37">
            <v>52.823649683088178</v>
          </cell>
        </row>
        <row r="38">
          <cell r="A38">
            <v>37500</v>
          </cell>
          <cell r="B38">
            <v>52</v>
          </cell>
          <cell r="C38">
            <v>47.5</v>
          </cell>
          <cell r="D38">
            <v>44</v>
          </cell>
          <cell r="E38">
            <v>50.25</v>
          </cell>
          <cell r="F38">
            <v>50.25</v>
          </cell>
          <cell r="G38">
            <v>59</v>
          </cell>
          <cell r="I38">
            <v>50.25</v>
          </cell>
          <cell r="R38">
            <v>52.822846822880919</v>
          </cell>
        </row>
        <row r="39">
          <cell r="A39">
            <v>37530</v>
          </cell>
          <cell r="B39">
            <v>38.5</v>
          </cell>
          <cell r="C39">
            <v>40.75</v>
          </cell>
          <cell r="D39">
            <v>40</v>
          </cell>
          <cell r="E39">
            <v>41.25</v>
          </cell>
          <cell r="F39">
            <v>40.5</v>
          </cell>
          <cell r="G39">
            <v>41</v>
          </cell>
          <cell r="I39">
            <v>40.5</v>
          </cell>
          <cell r="R39">
            <v>57.654082137102748</v>
          </cell>
        </row>
        <row r="40">
          <cell r="A40">
            <v>37561</v>
          </cell>
          <cell r="B40">
            <v>36.5</v>
          </cell>
          <cell r="C40">
            <v>38.25</v>
          </cell>
          <cell r="D40">
            <v>38</v>
          </cell>
          <cell r="E40">
            <v>42.25</v>
          </cell>
          <cell r="F40">
            <v>39.5</v>
          </cell>
          <cell r="G40">
            <v>38.5</v>
          </cell>
          <cell r="I40">
            <v>39.5</v>
          </cell>
          <cell r="R40">
            <v>62.802540515000494</v>
          </cell>
        </row>
        <row r="41">
          <cell r="A41">
            <v>37591</v>
          </cell>
          <cell r="B41">
            <v>37</v>
          </cell>
          <cell r="C41">
            <v>39.25</v>
          </cell>
          <cell r="D41">
            <v>39</v>
          </cell>
          <cell r="E41">
            <v>43.25</v>
          </cell>
          <cell r="F41">
            <v>41.5</v>
          </cell>
          <cell r="G41">
            <v>39</v>
          </cell>
          <cell r="I41">
            <v>41.5</v>
          </cell>
          <cell r="R41">
            <v>66.738387403031311</v>
          </cell>
        </row>
        <row r="42">
          <cell r="A42">
            <v>37622</v>
          </cell>
          <cell r="B42">
            <v>37.25</v>
          </cell>
          <cell r="C42">
            <v>43</v>
          </cell>
          <cell r="D42">
            <v>43</v>
          </cell>
          <cell r="E42">
            <v>44</v>
          </cell>
          <cell r="F42">
            <v>42.25</v>
          </cell>
          <cell r="G42">
            <v>39.25</v>
          </cell>
          <cell r="I42">
            <v>42.25</v>
          </cell>
          <cell r="R42">
            <v>53.683706653592964</v>
          </cell>
        </row>
        <row r="43">
          <cell r="A43">
            <v>37653</v>
          </cell>
          <cell r="B43">
            <v>37.25</v>
          </cell>
          <cell r="C43">
            <v>42.25</v>
          </cell>
          <cell r="D43">
            <v>42</v>
          </cell>
          <cell r="E43">
            <v>42</v>
          </cell>
          <cell r="F43">
            <v>40.75</v>
          </cell>
          <cell r="G43">
            <v>39.25</v>
          </cell>
          <cell r="I43">
            <v>40.75</v>
          </cell>
          <cell r="R43">
            <v>52.194944132268624</v>
          </cell>
        </row>
        <row r="44">
          <cell r="A44">
            <v>37681</v>
          </cell>
          <cell r="B44">
            <v>36.75</v>
          </cell>
          <cell r="C44">
            <v>38</v>
          </cell>
          <cell r="D44">
            <v>37</v>
          </cell>
          <cell r="E44">
            <v>40</v>
          </cell>
          <cell r="F44">
            <v>40</v>
          </cell>
          <cell r="G44">
            <v>38.75</v>
          </cell>
          <cell r="I44">
            <v>40</v>
          </cell>
          <cell r="R44">
            <v>50.501556441405242</v>
          </cell>
        </row>
        <row r="45">
          <cell r="A45">
            <v>37712</v>
          </cell>
          <cell r="B45">
            <v>35.75</v>
          </cell>
          <cell r="C45">
            <v>37</v>
          </cell>
          <cell r="D45">
            <v>34</v>
          </cell>
          <cell r="E45">
            <v>36.75</v>
          </cell>
          <cell r="F45">
            <v>38.75</v>
          </cell>
          <cell r="G45">
            <v>37.75</v>
          </cell>
          <cell r="I45">
            <v>36.75</v>
          </cell>
          <cell r="R45">
            <v>48.461847468210244</v>
          </cell>
        </row>
        <row r="46">
          <cell r="A46">
            <v>37742</v>
          </cell>
          <cell r="B46">
            <v>36.75</v>
          </cell>
          <cell r="C46">
            <v>33.5</v>
          </cell>
          <cell r="D46">
            <v>30</v>
          </cell>
          <cell r="E46">
            <v>37.25</v>
          </cell>
          <cell r="F46">
            <v>39.5</v>
          </cell>
          <cell r="G46">
            <v>38.75</v>
          </cell>
          <cell r="I46">
            <v>37.25</v>
          </cell>
          <cell r="R46">
            <v>48.463526107837787</v>
          </cell>
        </row>
        <row r="47">
          <cell r="A47">
            <v>37773</v>
          </cell>
          <cell r="B47">
            <v>43.5</v>
          </cell>
          <cell r="C47">
            <v>34.25</v>
          </cell>
          <cell r="D47">
            <v>31</v>
          </cell>
          <cell r="E47">
            <v>42.25</v>
          </cell>
          <cell r="F47">
            <v>44</v>
          </cell>
          <cell r="G47">
            <v>48</v>
          </cell>
          <cell r="I47">
            <v>42.25</v>
          </cell>
          <cell r="R47">
            <v>49.01502595670383</v>
          </cell>
        </row>
        <row r="48">
          <cell r="A48">
            <v>37803</v>
          </cell>
          <cell r="B48">
            <v>55.25</v>
          </cell>
          <cell r="C48">
            <v>53.5</v>
          </cell>
          <cell r="D48">
            <v>50</v>
          </cell>
          <cell r="E48">
            <v>53</v>
          </cell>
          <cell r="F48">
            <v>58</v>
          </cell>
          <cell r="G48">
            <v>61.25</v>
          </cell>
          <cell r="I48">
            <v>53</v>
          </cell>
          <cell r="R48">
            <v>49.64394389372849</v>
          </cell>
        </row>
        <row r="49">
          <cell r="A49">
            <v>37834</v>
          </cell>
          <cell r="B49">
            <v>64.75</v>
          </cell>
          <cell r="C49">
            <v>59.5</v>
          </cell>
          <cell r="D49">
            <v>57.5</v>
          </cell>
          <cell r="E49">
            <v>61.5</v>
          </cell>
          <cell r="F49">
            <v>63.75</v>
          </cell>
          <cell r="G49">
            <v>72.75</v>
          </cell>
          <cell r="I49">
            <v>61.5</v>
          </cell>
          <cell r="R49">
            <v>50.192573175978687</v>
          </cell>
        </row>
        <row r="50">
          <cell r="A50">
            <v>37865</v>
          </cell>
          <cell r="B50">
            <v>52.75</v>
          </cell>
          <cell r="C50">
            <v>50.5</v>
          </cell>
          <cell r="D50">
            <v>47.5</v>
          </cell>
          <cell r="E50">
            <v>56.5</v>
          </cell>
          <cell r="F50">
            <v>50.75</v>
          </cell>
          <cell r="G50">
            <v>58.75</v>
          </cell>
          <cell r="I50">
            <v>50.75</v>
          </cell>
          <cell r="R50">
            <v>50.269546919794095</v>
          </cell>
        </row>
        <row r="51">
          <cell r="A51">
            <v>37895</v>
          </cell>
          <cell r="B51">
            <v>38.5</v>
          </cell>
          <cell r="C51">
            <v>43.75</v>
          </cell>
          <cell r="D51">
            <v>42.5</v>
          </cell>
          <cell r="E51">
            <v>40.25</v>
          </cell>
          <cell r="F51">
            <v>41</v>
          </cell>
          <cell r="G51">
            <v>40.75</v>
          </cell>
          <cell r="I51">
            <v>40.25</v>
          </cell>
          <cell r="R51">
            <v>50.660659533175313</v>
          </cell>
        </row>
        <row r="52">
          <cell r="A52">
            <v>37926</v>
          </cell>
          <cell r="B52">
            <v>37.5</v>
          </cell>
          <cell r="C52">
            <v>38.5</v>
          </cell>
          <cell r="D52">
            <v>38.5</v>
          </cell>
          <cell r="E52">
            <v>42.25</v>
          </cell>
          <cell r="F52">
            <v>40.75</v>
          </cell>
          <cell r="G52">
            <v>39.25</v>
          </cell>
          <cell r="I52">
            <v>40.75</v>
          </cell>
          <cell r="R52">
            <v>53.768884884068576</v>
          </cell>
        </row>
        <row r="53">
          <cell r="A53">
            <v>37956</v>
          </cell>
          <cell r="B53">
            <v>37</v>
          </cell>
          <cell r="C53">
            <v>39.25</v>
          </cell>
          <cell r="D53">
            <v>39</v>
          </cell>
          <cell r="E53">
            <v>44.25</v>
          </cell>
          <cell r="F53">
            <v>42</v>
          </cell>
          <cell r="G53">
            <v>38.5</v>
          </cell>
          <cell r="I53">
            <v>42</v>
          </cell>
          <cell r="R53">
            <v>56.148931359689712</v>
          </cell>
        </row>
        <row r="54">
          <cell r="A54">
            <v>37987</v>
          </cell>
          <cell r="B54">
            <v>37.96</v>
          </cell>
          <cell r="C54">
            <v>43.37</v>
          </cell>
          <cell r="D54">
            <v>43.12</v>
          </cell>
          <cell r="E54">
            <v>44.25</v>
          </cell>
          <cell r="F54">
            <v>42.48</v>
          </cell>
          <cell r="G54">
            <v>40.159999999999997</v>
          </cell>
          <cell r="I54">
            <v>42.49</v>
          </cell>
          <cell r="R54">
            <v>52.859245886884842</v>
          </cell>
        </row>
        <row r="55">
          <cell r="A55">
            <v>38018</v>
          </cell>
          <cell r="B55">
            <v>37.96</v>
          </cell>
          <cell r="C55">
            <v>42.72</v>
          </cell>
          <cell r="D55">
            <v>42.26</v>
          </cell>
          <cell r="E55">
            <v>42.23</v>
          </cell>
          <cell r="F55">
            <v>40.98</v>
          </cell>
          <cell r="G55">
            <v>40.159999999999997</v>
          </cell>
          <cell r="I55">
            <v>40.98</v>
          </cell>
          <cell r="R55">
            <v>51.567100344468393</v>
          </cell>
        </row>
        <row r="56">
          <cell r="A56">
            <v>38047</v>
          </cell>
          <cell r="B56">
            <v>37.49</v>
          </cell>
          <cell r="C56">
            <v>39.08</v>
          </cell>
          <cell r="D56">
            <v>37.97</v>
          </cell>
          <cell r="E56">
            <v>40.22</v>
          </cell>
          <cell r="F56">
            <v>40.22</v>
          </cell>
          <cell r="G56">
            <v>39.69</v>
          </cell>
          <cell r="I56">
            <v>40.229999999999997</v>
          </cell>
          <cell r="R56">
            <v>49.531889955149893</v>
          </cell>
        </row>
        <row r="57">
          <cell r="A57">
            <v>38078</v>
          </cell>
          <cell r="B57">
            <v>36.57</v>
          </cell>
          <cell r="C57">
            <v>38.22</v>
          </cell>
          <cell r="D57">
            <v>35.39</v>
          </cell>
          <cell r="E57">
            <v>36.950000000000003</v>
          </cell>
          <cell r="F57">
            <v>38.96</v>
          </cell>
          <cell r="G57">
            <v>38.770000000000003</v>
          </cell>
          <cell r="I57">
            <v>36.96</v>
          </cell>
          <cell r="R57">
            <v>46.843573951436319</v>
          </cell>
        </row>
        <row r="58">
          <cell r="A58">
            <v>38108</v>
          </cell>
          <cell r="B58">
            <v>37.49</v>
          </cell>
          <cell r="C58">
            <v>35.22</v>
          </cell>
          <cell r="D58">
            <v>31.96</v>
          </cell>
          <cell r="E58">
            <v>37.46</v>
          </cell>
          <cell r="F58">
            <v>39.72</v>
          </cell>
          <cell r="G58">
            <v>39.69</v>
          </cell>
          <cell r="I58">
            <v>37.46</v>
          </cell>
          <cell r="R58">
            <v>46.913486911833871</v>
          </cell>
        </row>
        <row r="59">
          <cell r="A59">
            <v>38139</v>
          </cell>
          <cell r="B59">
            <v>43.75</v>
          </cell>
          <cell r="C59">
            <v>35.86</v>
          </cell>
          <cell r="D59">
            <v>32.82</v>
          </cell>
          <cell r="E59">
            <v>42.48</v>
          </cell>
          <cell r="F59">
            <v>44.24</v>
          </cell>
          <cell r="G59">
            <v>48.08</v>
          </cell>
          <cell r="I59">
            <v>42.49</v>
          </cell>
          <cell r="R59">
            <v>47.463991393181459</v>
          </cell>
        </row>
        <row r="60">
          <cell r="A60">
            <v>38169</v>
          </cell>
          <cell r="B60">
            <v>54.63</v>
          </cell>
          <cell r="C60">
            <v>52.38</v>
          </cell>
          <cell r="D60">
            <v>49.13</v>
          </cell>
          <cell r="E60">
            <v>53.29</v>
          </cell>
          <cell r="F60">
            <v>58.32</v>
          </cell>
          <cell r="G60">
            <v>60.23</v>
          </cell>
          <cell r="I60">
            <v>53.3</v>
          </cell>
          <cell r="R60">
            <v>48.118502315523244</v>
          </cell>
        </row>
        <row r="61">
          <cell r="A61">
            <v>38200</v>
          </cell>
          <cell r="B61">
            <v>63.44</v>
          </cell>
          <cell r="C61">
            <v>57.52</v>
          </cell>
          <cell r="D61">
            <v>55.57</v>
          </cell>
          <cell r="E61">
            <v>61.84</v>
          </cell>
          <cell r="F61">
            <v>64.099999999999994</v>
          </cell>
          <cell r="G61">
            <v>70.739999999999995</v>
          </cell>
          <cell r="I61">
            <v>61.85</v>
          </cell>
          <cell r="R61">
            <v>48.673349908235451</v>
          </cell>
        </row>
        <row r="62">
          <cell r="A62">
            <v>38231</v>
          </cell>
          <cell r="B62">
            <v>52.32</v>
          </cell>
          <cell r="C62">
            <v>49.8</v>
          </cell>
          <cell r="D62">
            <v>46.98</v>
          </cell>
          <cell r="E62">
            <v>56.81</v>
          </cell>
          <cell r="F62">
            <v>51.03</v>
          </cell>
          <cell r="G62">
            <v>57.92</v>
          </cell>
          <cell r="I62">
            <v>51.04</v>
          </cell>
          <cell r="R62">
            <v>48.587080344272223</v>
          </cell>
        </row>
        <row r="63">
          <cell r="A63">
            <v>38261</v>
          </cell>
          <cell r="B63">
            <v>39.119999999999997</v>
          </cell>
          <cell r="C63">
            <v>44.01</v>
          </cell>
          <cell r="D63">
            <v>42.69</v>
          </cell>
          <cell r="E63">
            <v>40.47</v>
          </cell>
          <cell r="F63">
            <v>41.23</v>
          </cell>
          <cell r="G63">
            <v>41.53</v>
          </cell>
          <cell r="I63">
            <v>40.479999999999997</v>
          </cell>
          <cell r="R63">
            <v>48.590709867465407</v>
          </cell>
        </row>
        <row r="64">
          <cell r="A64">
            <v>38292</v>
          </cell>
          <cell r="B64">
            <v>38.19</v>
          </cell>
          <cell r="C64">
            <v>39.51</v>
          </cell>
          <cell r="D64">
            <v>39.26</v>
          </cell>
          <cell r="E64">
            <v>42.48</v>
          </cell>
          <cell r="F64">
            <v>40.98</v>
          </cell>
          <cell r="G64">
            <v>40.17</v>
          </cell>
          <cell r="I64">
            <v>40.98</v>
          </cell>
          <cell r="R64">
            <v>51.743220098859915</v>
          </cell>
        </row>
        <row r="65">
          <cell r="A65">
            <v>38322</v>
          </cell>
          <cell r="B65">
            <v>37.729999999999997</v>
          </cell>
          <cell r="C65">
            <v>40.15</v>
          </cell>
          <cell r="D65">
            <v>39.69</v>
          </cell>
          <cell r="E65">
            <v>44.5</v>
          </cell>
          <cell r="F65">
            <v>42.23</v>
          </cell>
          <cell r="G65">
            <v>39.5</v>
          </cell>
          <cell r="I65">
            <v>42.24</v>
          </cell>
          <cell r="R65">
            <v>53.401907426224739</v>
          </cell>
        </row>
        <row r="66">
          <cell r="A66">
            <v>38353</v>
          </cell>
          <cell r="B66">
            <v>38.22</v>
          </cell>
          <cell r="C66">
            <v>43.67</v>
          </cell>
          <cell r="D66">
            <v>43.22</v>
          </cell>
          <cell r="E66">
            <v>44.49</v>
          </cell>
          <cell r="F66">
            <v>42.72</v>
          </cell>
          <cell r="G66">
            <v>40.54</v>
          </cell>
          <cell r="I66">
            <v>42.73</v>
          </cell>
          <cell r="R66">
            <v>52.796339851926021</v>
          </cell>
        </row>
        <row r="67">
          <cell r="A67">
            <v>38384</v>
          </cell>
          <cell r="B67">
            <v>38.22</v>
          </cell>
          <cell r="C67">
            <v>43.12</v>
          </cell>
          <cell r="D67">
            <v>42.48</v>
          </cell>
          <cell r="E67">
            <v>42.47</v>
          </cell>
          <cell r="F67">
            <v>41.2</v>
          </cell>
          <cell r="G67">
            <v>40.54</v>
          </cell>
          <cell r="I67">
            <v>41.21</v>
          </cell>
          <cell r="R67">
            <v>51.531217313880717</v>
          </cell>
        </row>
        <row r="68">
          <cell r="A68">
            <v>38412</v>
          </cell>
          <cell r="B68">
            <v>37.75</v>
          </cell>
          <cell r="C68">
            <v>40</v>
          </cell>
          <cell r="D68">
            <v>38.81</v>
          </cell>
          <cell r="E68">
            <v>40.450000000000003</v>
          </cell>
          <cell r="F68">
            <v>40.44</v>
          </cell>
          <cell r="G68">
            <v>40.07</v>
          </cell>
          <cell r="I68">
            <v>40.46</v>
          </cell>
          <cell r="R68">
            <v>49.544364404212644</v>
          </cell>
        </row>
        <row r="69">
          <cell r="A69">
            <v>38443</v>
          </cell>
          <cell r="B69">
            <v>36.82</v>
          </cell>
          <cell r="C69">
            <v>39.270000000000003</v>
          </cell>
          <cell r="D69">
            <v>36.6</v>
          </cell>
          <cell r="E69">
            <v>37.159999999999997</v>
          </cell>
          <cell r="F69">
            <v>39.18</v>
          </cell>
          <cell r="G69">
            <v>39.14</v>
          </cell>
          <cell r="I69">
            <v>37.17</v>
          </cell>
          <cell r="R69">
            <v>46.781146102426248</v>
          </cell>
        </row>
        <row r="70">
          <cell r="A70">
            <v>38473</v>
          </cell>
          <cell r="B70">
            <v>37.75</v>
          </cell>
          <cell r="C70">
            <v>36.700000000000003</v>
          </cell>
          <cell r="D70">
            <v>33.659999999999997</v>
          </cell>
          <cell r="E70">
            <v>37.659999999999997</v>
          </cell>
          <cell r="F70">
            <v>39.94</v>
          </cell>
          <cell r="G70">
            <v>40.07</v>
          </cell>
          <cell r="I70">
            <v>37.67</v>
          </cell>
          <cell r="R70">
            <v>46.844432895110629</v>
          </cell>
        </row>
        <row r="71">
          <cell r="A71">
            <v>38504</v>
          </cell>
          <cell r="B71">
            <v>44.05</v>
          </cell>
          <cell r="C71">
            <v>37.25</v>
          </cell>
          <cell r="D71">
            <v>34.39</v>
          </cell>
          <cell r="E71">
            <v>42.72</v>
          </cell>
          <cell r="F71">
            <v>44.49</v>
          </cell>
          <cell r="G71">
            <v>48.18</v>
          </cell>
          <cell r="I71">
            <v>42.73</v>
          </cell>
          <cell r="R71">
            <v>47.374945047159848</v>
          </cell>
        </row>
        <row r="72">
          <cell r="A72">
            <v>38534</v>
          </cell>
          <cell r="B72">
            <v>55.02</v>
          </cell>
          <cell r="C72">
            <v>51.41</v>
          </cell>
          <cell r="D72">
            <v>48.38</v>
          </cell>
          <cell r="E72">
            <v>53.59</v>
          </cell>
          <cell r="F72">
            <v>58.64</v>
          </cell>
          <cell r="G72">
            <v>60.22</v>
          </cell>
          <cell r="I72">
            <v>53.6</v>
          </cell>
          <cell r="R72">
            <v>48.007003698011737</v>
          </cell>
        </row>
        <row r="73">
          <cell r="A73">
            <v>38565</v>
          </cell>
          <cell r="B73">
            <v>63.88</v>
          </cell>
          <cell r="C73">
            <v>55.82</v>
          </cell>
          <cell r="D73">
            <v>53.9</v>
          </cell>
          <cell r="E73">
            <v>62.18</v>
          </cell>
          <cell r="F73">
            <v>64.459999999999994</v>
          </cell>
          <cell r="G73">
            <v>70.52</v>
          </cell>
          <cell r="I73">
            <v>62.2</v>
          </cell>
          <cell r="R73">
            <v>48.541851414272315</v>
          </cell>
        </row>
        <row r="74">
          <cell r="A74">
            <v>38596</v>
          </cell>
          <cell r="B74">
            <v>52.68</v>
          </cell>
          <cell r="C74">
            <v>49.21</v>
          </cell>
          <cell r="D74">
            <v>46.54</v>
          </cell>
          <cell r="E74">
            <v>57.13</v>
          </cell>
          <cell r="F74">
            <v>51.31</v>
          </cell>
          <cell r="G74">
            <v>57.88</v>
          </cell>
          <cell r="I74">
            <v>51.33</v>
          </cell>
          <cell r="R74">
            <v>48.452987258457391</v>
          </cell>
        </row>
        <row r="75">
          <cell r="A75">
            <v>38626</v>
          </cell>
          <cell r="B75">
            <v>39.39</v>
          </cell>
          <cell r="C75">
            <v>44.25</v>
          </cell>
          <cell r="D75">
            <v>42.86</v>
          </cell>
          <cell r="E75">
            <v>40.700000000000003</v>
          </cell>
          <cell r="F75">
            <v>41.45</v>
          </cell>
          <cell r="G75">
            <v>41.89</v>
          </cell>
          <cell r="I75">
            <v>40.71</v>
          </cell>
          <cell r="R75">
            <v>48.450747436481528</v>
          </cell>
        </row>
        <row r="76">
          <cell r="A76">
            <v>38657</v>
          </cell>
          <cell r="B76">
            <v>38.46</v>
          </cell>
          <cell r="C76">
            <v>40.39</v>
          </cell>
          <cell r="D76">
            <v>39.92</v>
          </cell>
          <cell r="E76">
            <v>42.72</v>
          </cell>
          <cell r="F76">
            <v>41.2</v>
          </cell>
          <cell r="G76">
            <v>40.6</v>
          </cell>
          <cell r="I76">
            <v>41.21</v>
          </cell>
          <cell r="R76">
            <v>51.654805337858932</v>
          </cell>
        </row>
        <row r="77">
          <cell r="A77">
            <v>38687</v>
          </cell>
          <cell r="B77">
            <v>37.99</v>
          </cell>
          <cell r="C77">
            <v>40.950000000000003</v>
          </cell>
          <cell r="D77">
            <v>40.29</v>
          </cell>
          <cell r="E77">
            <v>44.74</v>
          </cell>
          <cell r="F77">
            <v>42.46</v>
          </cell>
          <cell r="G77">
            <v>39.950000000000003</v>
          </cell>
          <cell r="I77">
            <v>42.48</v>
          </cell>
          <cell r="R77">
            <v>53.286075317911759</v>
          </cell>
        </row>
        <row r="78">
          <cell r="A78">
            <v>38718</v>
          </cell>
          <cell r="B78">
            <v>38.479999999999997</v>
          </cell>
          <cell r="C78">
            <v>44.14</v>
          </cell>
          <cell r="D78">
            <v>43.48</v>
          </cell>
          <cell r="E78">
            <v>44.74</v>
          </cell>
          <cell r="F78">
            <v>42.95</v>
          </cell>
          <cell r="G78">
            <v>40.9</v>
          </cell>
          <cell r="I78">
            <v>42.97</v>
          </cell>
          <cell r="R78">
            <v>49.265693718723675</v>
          </cell>
        </row>
        <row r="79">
          <cell r="A79">
            <v>38749</v>
          </cell>
          <cell r="B79">
            <v>38.479999999999997</v>
          </cell>
          <cell r="C79">
            <v>43.64</v>
          </cell>
          <cell r="D79">
            <v>42.81</v>
          </cell>
          <cell r="E79">
            <v>42.7</v>
          </cell>
          <cell r="F79">
            <v>41.43</v>
          </cell>
          <cell r="G79">
            <v>40.9</v>
          </cell>
          <cell r="I79">
            <v>41.45</v>
          </cell>
          <cell r="R79">
            <v>48.142287649998046</v>
          </cell>
        </row>
        <row r="80">
          <cell r="A80">
            <v>38777</v>
          </cell>
          <cell r="B80">
            <v>38.020000000000003</v>
          </cell>
          <cell r="C80">
            <v>40.799999999999997</v>
          </cell>
          <cell r="D80">
            <v>39.47</v>
          </cell>
          <cell r="E80">
            <v>40.67</v>
          </cell>
          <cell r="F80">
            <v>40.67</v>
          </cell>
          <cell r="G80">
            <v>40.44</v>
          </cell>
          <cell r="I80">
            <v>40.68</v>
          </cell>
          <cell r="R80">
            <v>46.359125456903229</v>
          </cell>
        </row>
        <row r="81">
          <cell r="A81">
            <v>38808</v>
          </cell>
          <cell r="B81">
            <v>37.08</v>
          </cell>
          <cell r="C81">
            <v>40.14</v>
          </cell>
          <cell r="D81">
            <v>37.47</v>
          </cell>
          <cell r="E81">
            <v>37.36</v>
          </cell>
          <cell r="F81">
            <v>39.39</v>
          </cell>
          <cell r="G81">
            <v>39.5</v>
          </cell>
          <cell r="I81">
            <v>37.380000000000003</v>
          </cell>
          <cell r="R81">
            <v>43.866408139394466</v>
          </cell>
        </row>
        <row r="82">
          <cell r="A82">
            <v>38838</v>
          </cell>
          <cell r="B82">
            <v>38.020000000000003</v>
          </cell>
          <cell r="C82">
            <v>37.81</v>
          </cell>
          <cell r="D82">
            <v>34.799999999999997</v>
          </cell>
          <cell r="E82">
            <v>37.869999999999997</v>
          </cell>
          <cell r="F82">
            <v>40.159999999999997</v>
          </cell>
          <cell r="G82">
            <v>40.44</v>
          </cell>
          <cell r="I82">
            <v>37.89</v>
          </cell>
          <cell r="R82">
            <v>43.943233042546737</v>
          </cell>
        </row>
        <row r="83">
          <cell r="A83">
            <v>38869</v>
          </cell>
          <cell r="B83">
            <v>44.36</v>
          </cell>
          <cell r="C83">
            <v>38.31</v>
          </cell>
          <cell r="D83">
            <v>35.47</v>
          </cell>
          <cell r="E83">
            <v>42.95</v>
          </cell>
          <cell r="F83">
            <v>44.73</v>
          </cell>
          <cell r="G83">
            <v>48.32</v>
          </cell>
          <cell r="I83">
            <v>42.97</v>
          </cell>
          <cell r="R83">
            <v>44.447456232792234</v>
          </cell>
        </row>
        <row r="84">
          <cell r="A84">
            <v>38899</v>
          </cell>
          <cell r="B84">
            <v>55.4</v>
          </cell>
          <cell r="C84">
            <v>51.2</v>
          </cell>
          <cell r="D84">
            <v>48.17</v>
          </cell>
          <cell r="E84">
            <v>53.88</v>
          </cell>
          <cell r="F84">
            <v>58.96</v>
          </cell>
          <cell r="G84">
            <v>60.26</v>
          </cell>
          <cell r="I84">
            <v>53.9</v>
          </cell>
          <cell r="R84">
            <v>45.042525208358633</v>
          </cell>
        </row>
        <row r="85">
          <cell r="A85">
            <v>38930</v>
          </cell>
          <cell r="B85">
            <v>64.319999999999993</v>
          </cell>
          <cell r="C85">
            <v>55.23</v>
          </cell>
          <cell r="D85">
            <v>53.19</v>
          </cell>
          <cell r="E85">
            <v>62.52</v>
          </cell>
          <cell r="F85">
            <v>64.81</v>
          </cell>
          <cell r="G85">
            <v>70.400000000000006</v>
          </cell>
          <cell r="I85">
            <v>62.55</v>
          </cell>
          <cell r="R85">
            <v>45.548411340102398</v>
          </cell>
        </row>
        <row r="86">
          <cell r="A86">
            <v>38961</v>
          </cell>
          <cell r="B86">
            <v>53.05</v>
          </cell>
          <cell r="C86">
            <v>49.21</v>
          </cell>
          <cell r="D86">
            <v>46.5</v>
          </cell>
          <cell r="E86">
            <v>57.44</v>
          </cell>
          <cell r="F86">
            <v>51.59</v>
          </cell>
          <cell r="G86">
            <v>57.91</v>
          </cell>
          <cell r="I86">
            <v>51.61</v>
          </cell>
          <cell r="R86">
            <v>45.486011286532211</v>
          </cell>
        </row>
        <row r="87">
          <cell r="A87">
            <v>38991</v>
          </cell>
          <cell r="B87">
            <v>39.659999999999997</v>
          </cell>
          <cell r="C87">
            <v>44.7</v>
          </cell>
          <cell r="D87">
            <v>43.16</v>
          </cell>
          <cell r="E87">
            <v>40.92</v>
          </cell>
          <cell r="F87">
            <v>41.68</v>
          </cell>
          <cell r="G87">
            <v>42.23</v>
          </cell>
          <cell r="I87">
            <v>40.94</v>
          </cell>
          <cell r="R87">
            <v>45.501212011288629</v>
          </cell>
        </row>
        <row r="88">
          <cell r="A88">
            <v>39022</v>
          </cell>
          <cell r="B88">
            <v>38.72</v>
          </cell>
          <cell r="C88">
            <v>41.19</v>
          </cell>
          <cell r="D88">
            <v>40.49</v>
          </cell>
          <cell r="E88">
            <v>42.95</v>
          </cell>
          <cell r="F88">
            <v>41.43</v>
          </cell>
          <cell r="G88">
            <v>40.98</v>
          </cell>
          <cell r="I88">
            <v>41.44</v>
          </cell>
          <cell r="R88">
            <v>48.44006778832803</v>
          </cell>
        </row>
        <row r="89">
          <cell r="A89">
            <v>39052</v>
          </cell>
          <cell r="B89">
            <v>38.25</v>
          </cell>
          <cell r="C89">
            <v>41.7</v>
          </cell>
          <cell r="D89">
            <v>40.83</v>
          </cell>
          <cell r="E89">
            <v>44.99</v>
          </cell>
          <cell r="F89">
            <v>42.7</v>
          </cell>
          <cell r="G89">
            <v>40.36</v>
          </cell>
          <cell r="I89">
            <v>42.71</v>
          </cell>
          <cell r="R89">
            <v>49.92619082476871</v>
          </cell>
        </row>
        <row r="90">
          <cell r="A90">
            <v>39083</v>
          </cell>
          <cell r="B90">
            <v>38.75</v>
          </cell>
          <cell r="C90">
            <v>44.87</v>
          </cell>
          <cell r="D90">
            <v>43.75</v>
          </cell>
          <cell r="E90">
            <v>44.98</v>
          </cell>
          <cell r="F90">
            <v>43.19</v>
          </cell>
          <cell r="G90">
            <v>41.2</v>
          </cell>
          <cell r="I90">
            <v>43.21</v>
          </cell>
          <cell r="R90">
            <v>50.700174152974732</v>
          </cell>
        </row>
        <row r="91">
          <cell r="A91">
            <v>39114</v>
          </cell>
          <cell r="B91">
            <v>38.75</v>
          </cell>
          <cell r="C91">
            <v>44.42</v>
          </cell>
          <cell r="D91">
            <v>43.15</v>
          </cell>
          <cell r="E91">
            <v>42.94</v>
          </cell>
          <cell r="F91">
            <v>41.65</v>
          </cell>
          <cell r="G91">
            <v>41.2</v>
          </cell>
          <cell r="I91">
            <v>41.68</v>
          </cell>
          <cell r="R91">
            <v>49.558655803962083</v>
          </cell>
        </row>
        <row r="92">
          <cell r="A92">
            <v>39142</v>
          </cell>
          <cell r="B92">
            <v>38.28</v>
          </cell>
          <cell r="C92">
            <v>41.82</v>
          </cell>
          <cell r="D92">
            <v>40.11</v>
          </cell>
          <cell r="E92">
            <v>40.89</v>
          </cell>
          <cell r="F92">
            <v>40.89</v>
          </cell>
          <cell r="G92">
            <v>40.729999999999997</v>
          </cell>
          <cell r="I92">
            <v>40.909999999999997</v>
          </cell>
          <cell r="R92">
            <v>47.757442601804918</v>
          </cell>
        </row>
        <row r="93">
          <cell r="A93">
            <v>39173</v>
          </cell>
          <cell r="B93">
            <v>37.33</v>
          </cell>
          <cell r="C93">
            <v>41.22</v>
          </cell>
          <cell r="D93">
            <v>38.29</v>
          </cell>
          <cell r="E93">
            <v>37.57</v>
          </cell>
          <cell r="F93">
            <v>39.61</v>
          </cell>
          <cell r="G93">
            <v>39.79</v>
          </cell>
          <cell r="I93">
            <v>37.590000000000003</v>
          </cell>
          <cell r="R93">
            <v>45.114974233846141</v>
          </cell>
        </row>
        <row r="94">
          <cell r="A94">
            <v>39203</v>
          </cell>
          <cell r="B94">
            <v>38.28</v>
          </cell>
          <cell r="C94">
            <v>39.08</v>
          </cell>
          <cell r="D94">
            <v>35.869999999999997</v>
          </cell>
          <cell r="E94">
            <v>38.08</v>
          </cell>
          <cell r="F94">
            <v>40.380000000000003</v>
          </cell>
          <cell r="G94">
            <v>40.729999999999997</v>
          </cell>
          <cell r="I94">
            <v>38.1</v>
          </cell>
          <cell r="R94">
            <v>45.177082228262933</v>
          </cell>
        </row>
        <row r="95">
          <cell r="A95">
            <v>39234</v>
          </cell>
          <cell r="B95">
            <v>44.66</v>
          </cell>
          <cell r="C95">
            <v>39.54</v>
          </cell>
          <cell r="D95">
            <v>36.479999999999997</v>
          </cell>
          <cell r="E95">
            <v>43.19</v>
          </cell>
          <cell r="F95">
            <v>44.98</v>
          </cell>
          <cell r="G95">
            <v>48.5</v>
          </cell>
          <cell r="I95">
            <v>43.21</v>
          </cell>
          <cell r="R95">
            <v>45.665965303523379</v>
          </cell>
        </row>
        <row r="96">
          <cell r="A96">
            <v>39264</v>
          </cell>
          <cell r="B96">
            <v>55.78</v>
          </cell>
          <cell r="C96">
            <v>51.35</v>
          </cell>
          <cell r="D96">
            <v>48.02</v>
          </cell>
          <cell r="E96">
            <v>54.18</v>
          </cell>
          <cell r="F96">
            <v>59.28</v>
          </cell>
          <cell r="G96">
            <v>60.42</v>
          </cell>
          <cell r="I96">
            <v>54.21</v>
          </cell>
          <cell r="R96">
            <v>46.245346609662349</v>
          </cell>
        </row>
        <row r="97">
          <cell r="A97">
            <v>39295</v>
          </cell>
          <cell r="B97">
            <v>64.760000000000005</v>
          </cell>
          <cell r="C97">
            <v>55.03</v>
          </cell>
          <cell r="D97">
            <v>52.58</v>
          </cell>
          <cell r="E97">
            <v>62.87</v>
          </cell>
          <cell r="F97">
            <v>65.16</v>
          </cell>
          <cell r="G97">
            <v>70.5</v>
          </cell>
          <cell r="I97">
            <v>62.9</v>
          </cell>
          <cell r="R97">
            <v>46.733902786262135</v>
          </cell>
        </row>
        <row r="98">
          <cell r="A98">
            <v>39326</v>
          </cell>
          <cell r="B98">
            <v>53.41</v>
          </cell>
          <cell r="C98">
            <v>49.52</v>
          </cell>
          <cell r="D98">
            <v>46.51</v>
          </cell>
          <cell r="E98">
            <v>57.75</v>
          </cell>
          <cell r="F98">
            <v>51.87</v>
          </cell>
          <cell r="G98">
            <v>58.05</v>
          </cell>
          <cell r="I98">
            <v>51.9</v>
          </cell>
          <cell r="R98">
            <v>46.653114405960572</v>
          </cell>
        </row>
        <row r="99">
          <cell r="A99">
            <v>39356</v>
          </cell>
          <cell r="B99">
            <v>39.93</v>
          </cell>
          <cell r="C99">
            <v>45.39</v>
          </cell>
          <cell r="D99">
            <v>43.48</v>
          </cell>
          <cell r="E99">
            <v>41.14</v>
          </cell>
          <cell r="F99">
            <v>41.91</v>
          </cell>
          <cell r="G99">
            <v>42.51</v>
          </cell>
          <cell r="I99">
            <v>41.16</v>
          </cell>
          <cell r="R99">
            <v>46.649951807823264</v>
          </cell>
        </row>
        <row r="100">
          <cell r="A100">
            <v>39387</v>
          </cell>
          <cell r="B100">
            <v>38.99</v>
          </cell>
          <cell r="C100">
            <v>42.18</v>
          </cell>
          <cell r="D100">
            <v>41.05</v>
          </cell>
          <cell r="E100">
            <v>43.19</v>
          </cell>
          <cell r="F100">
            <v>41.65</v>
          </cell>
          <cell r="G100">
            <v>41.3</v>
          </cell>
          <cell r="I100">
            <v>41.67</v>
          </cell>
          <cell r="R100">
            <v>49.569674950088839</v>
          </cell>
        </row>
        <row r="101">
          <cell r="A101">
            <v>39417</v>
          </cell>
          <cell r="B101">
            <v>38.520000000000003</v>
          </cell>
          <cell r="C101">
            <v>42.65</v>
          </cell>
          <cell r="D101">
            <v>41.36</v>
          </cell>
          <cell r="E101">
            <v>45.23</v>
          </cell>
          <cell r="F101">
            <v>42.93</v>
          </cell>
          <cell r="G101">
            <v>40.69</v>
          </cell>
          <cell r="I101">
            <v>42.95</v>
          </cell>
          <cell r="R101">
            <v>51.053415309004592</v>
          </cell>
        </row>
        <row r="102">
          <cell r="A102">
            <v>39448</v>
          </cell>
          <cell r="B102">
            <v>39.01</v>
          </cell>
          <cell r="C102">
            <v>45.61</v>
          </cell>
          <cell r="D102">
            <v>44.16</v>
          </cell>
          <cell r="E102">
            <v>45.23</v>
          </cell>
          <cell r="F102">
            <v>43.42</v>
          </cell>
          <cell r="G102">
            <v>41.47</v>
          </cell>
          <cell r="I102">
            <v>43.45</v>
          </cell>
          <cell r="R102">
            <v>51.857767345548936</v>
          </cell>
        </row>
        <row r="103">
          <cell r="A103">
            <v>39479</v>
          </cell>
          <cell r="B103">
            <v>39.01</v>
          </cell>
          <cell r="C103">
            <v>45.19</v>
          </cell>
          <cell r="D103">
            <v>43.6</v>
          </cell>
          <cell r="E103">
            <v>43.17</v>
          </cell>
          <cell r="F103">
            <v>41.88</v>
          </cell>
          <cell r="G103">
            <v>41.47</v>
          </cell>
          <cell r="I103">
            <v>41.91</v>
          </cell>
          <cell r="R103">
            <v>50.715751544706094</v>
          </cell>
        </row>
        <row r="104">
          <cell r="A104">
            <v>39508</v>
          </cell>
          <cell r="B104">
            <v>38.54</v>
          </cell>
          <cell r="C104">
            <v>42.76</v>
          </cell>
          <cell r="D104">
            <v>40.78</v>
          </cell>
          <cell r="E104">
            <v>41.11</v>
          </cell>
          <cell r="F104">
            <v>41.11</v>
          </cell>
          <cell r="G104">
            <v>41</v>
          </cell>
          <cell r="I104">
            <v>41.14</v>
          </cell>
          <cell r="R104">
            <v>48.914632923465412</v>
          </cell>
        </row>
        <row r="105">
          <cell r="A105">
            <v>39539</v>
          </cell>
          <cell r="B105">
            <v>37.590000000000003</v>
          </cell>
          <cell r="C105">
            <v>42.19</v>
          </cell>
          <cell r="D105">
            <v>39.090000000000003</v>
          </cell>
          <cell r="E105">
            <v>37.770000000000003</v>
          </cell>
          <cell r="F105">
            <v>39.82</v>
          </cell>
          <cell r="G105">
            <v>40.06</v>
          </cell>
          <cell r="I105">
            <v>37.799999999999997</v>
          </cell>
          <cell r="R105">
            <v>46.208408153519173</v>
          </cell>
        </row>
        <row r="106">
          <cell r="A106">
            <v>39569</v>
          </cell>
          <cell r="B106">
            <v>38.54</v>
          </cell>
          <cell r="C106">
            <v>40.19</v>
          </cell>
          <cell r="D106">
            <v>36.83</v>
          </cell>
          <cell r="E106">
            <v>38.29</v>
          </cell>
          <cell r="F106">
            <v>40.590000000000003</v>
          </cell>
          <cell r="G106">
            <v>41.01</v>
          </cell>
          <cell r="I106">
            <v>38.31</v>
          </cell>
          <cell r="R106">
            <v>46.269245784952858</v>
          </cell>
        </row>
        <row r="107">
          <cell r="A107">
            <v>39600</v>
          </cell>
          <cell r="B107">
            <v>44.97</v>
          </cell>
          <cell r="C107">
            <v>40.630000000000003</v>
          </cell>
          <cell r="D107">
            <v>37.4</v>
          </cell>
          <cell r="E107">
            <v>43.42</v>
          </cell>
          <cell r="F107">
            <v>45.22</v>
          </cell>
          <cell r="G107">
            <v>48.71</v>
          </cell>
          <cell r="I107">
            <v>43.45</v>
          </cell>
          <cell r="R107">
            <v>46.756432937490843</v>
          </cell>
        </row>
        <row r="108">
          <cell r="A108">
            <v>39630</v>
          </cell>
          <cell r="B108">
            <v>56.16</v>
          </cell>
          <cell r="C108">
            <v>51.67</v>
          </cell>
          <cell r="D108">
            <v>48.14</v>
          </cell>
          <cell r="E108">
            <v>54.47</v>
          </cell>
          <cell r="F108">
            <v>59.61</v>
          </cell>
          <cell r="G108">
            <v>60.63</v>
          </cell>
          <cell r="I108">
            <v>54.51</v>
          </cell>
          <cell r="R108">
            <v>47.334049875803892</v>
          </cell>
        </row>
        <row r="109">
          <cell r="A109">
            <v>39661</v>
          </cell>
          <cell r="B109">
            <v>65.2</v>
          </cell>
          <cell r="C109">
            <v>55.12</v>
          </cell>
          <cell r="D109">
            <v>52.39</v>
          </cell>
          <cell r="E109">
            <v>63.21</v>
          </cell>
          <cell r="F109">
            <v>65.510000000000005</v>
          </cell>
          <cell r="G109">
            <v>70.680000000000007</v>
          </cell>
          <cell r="I109">
            <v>63.25</v>
          </cell>
          <cell r="R109">
            <v>47.820854081161592</v>
          </cell>
        </row>
        <row r="110">
          <cell r="A110">
            <v>39692</v>
          </cell>
          <cell r="B110">
            <v>53.78</v>
          </cell>
          <cell r="C110">
            <v>49.97</v>
          </cell>
          <cell r="D110">
            <v>46.74</v>
          </cell>
          <cell r="E110">
            <v>58.07</v>
          </cell>
          <cell r="F110">
            <v>52.15</v>
          </cell>
          <cell r="G110">
            <v>58.25</v>
          </cell>
          <cell r="I110">
            <v>52.19</v>
          </cell>
          <cell r="R110">
            <v>47.738836545672648</v>
          </cell>
        </row>
        <row r="111">
          <cell r="A111">
            <v>39722</v>
          </cell>
          <cell r="B111">
            <v>40.21</v>
          </cell>
          <cell r="C111">
            <v>46.1</v>
          </cell>
          <cell r="D111">
            <v>43.92</v>
          </cell>
          <cell r="E111">
            <v>41.37</v>
          </cell>
          <cell r="F111">
            <v>42.13</v>
          </cell>
          <cell r="G111">
            <v>42.79</v>
          </cell>
          <cell r="I111">
            <v>41.39</v>
          </cell>
          <cell r="R111">
            <v>47.734412062426522</v>
          </cell>
        </row>
        <row r="112">
          <cell r="A112">
            <v>39753</v>
          </cell>
          <cell r="B112">
            <v>39.25</v>
          </cell>
          <cell r="C112">
            <v>43.1</v>
          </cell>
          <cell r="D112">
            <v>41.66</v>
          </cell>
          <cell r="E112">
            <v>43.42</v>
          </cell>
          <cell r="F112">
            <v>41.88</v>
          </cell>
          <cell r="G112">
            <v>41.58</v>
          </cell>
          <cell r="I112">
            <v>41.91</v>
          </cell>
          <cell r="R112">
            <v>50.456044509516524</v>
          </cell>
        </row>
        <row r="113">
          <cell r="A113">
            <v>39783</v>
          </cell>
          <cell r="B113">
            <v>38.78</v>
          </cell>
          <cell r="C113">
            <v>43.54</v>
          </cell>
          <cell r="D113">
            <v>41.94</v>
          </cell>
          <cell r="E113">
            <v>45.48</v>
          </cell>
          <cell r="F113">
            <v>43.16</v>
          </cell>
          <cell r="G113">
            <v>40.98</v>
          </cell>
          <cell r="I113">
            <v>43.19</v>
          </cell>
          <cell r="R113">
            <v>51.962351591125667</v>
          </cell>
        </row>
        <row r="114">
          <cell r="A114">
            <v>39814</v>
          </cell>
          <cell r="B114">
            <v>39.28</v>
          </cell>
          <cell r="C114">
            <v>46.35</v>
          </cell>
          <cell r="D114">
            <v>44.58</v>
          </cell>
          <cell r="E114">
            <v>45.47</v>
          </cell>
          <cell r="F114">
            <v>43.66</v>
          </cell>
          <cell r="G114">
            <v>41.75</v>
          </cell>
          <cell r="I114">
            <v>43.7</v>
          </cell>
          <cell r="R114">
            <v>52.826418622008319</v>
          </cell>
        </row>
        <row r="115">
          <cell r="A115">
            <v>39845</v>
          </cell>
          <cell r="B115">
            <v>39.28</v>
          </cell>
          <cell r="C115">
            <v>45.95</v>
          </cell>
          <cell r="D115">
            <v>44.06</v>
          </cell>
          <cell r="E115">
            <v>43.4</v>
          </cell>
          <cell r="F115">
            <v>42.11</v>
          </cell>
          <cell r="G115">
            <v>41.75</v>
          </cell>
          <cell r="I115">
            <v>42.14</v>
          </cell>
          <cell r="R115">
            <v>51.712350306930659</v>
          </cell>
        </row>
        <row r="116">
          <cell r="A116">
            <v>39873</v>
          </cell>
          <cell r="B116">
            <v>38.799999999999997</v>
          </cell>
          <cell r="C116">
            <v>43.68</v>
          </cell>
          <cell r="D116">
            <v>41.44</v>
          </cell>
          <cell r="E116">
            <v>41.34</v>
          </cell>
          <cell r="F116">
            <v>41.33</v>
          </cell>
          <cell r="G116">
            <v>41.27</v>
          </cell>
          <cell r="I116">
            <v>41.37</v>
          </cell>
          <cell r="R116">
            <v>49.935329616179757</v>
          </cell>
        </row>
        <row r="117">
          <cell r="A117">
            <v>39904</v>
          </cell>
          <cell r="B117">
            <v>37.840000000000003</v>
          </cell>
          <cell r="C117">
            <v>43.16</v>
          </cell>
          <cell r="D117">
            <v>39.86</v>
          </cell>
          <cell r="E117">
            <v>37.979999999999997</v>
          </cell>
          <cell r="F117">
            <v>40.04</v>
          </cell>
          <cell r="G117">
            <v>40.31</v>
          </cell>
          <cell r="I117">
            <v>38.01</v>
          </cell>
          <cell r="R117">
            <v>46.799770925862688</v>
          </cell>
        </row>
        <row r="118">
          <cell r="A118">
            <v>39934</v>
          </cell>
          <cell r="B118">
            <v>38.799999999999997</v>
          </cell>
          <cell r="C118">
            <v>41.29</v>
          </cell>
          <cell r="D118">
            <v>37.76</v>
          </cell>
          <cell r="E118">
            <v>38.49</v>
          </cell>
          <cell r="F118">
            <v>40.81</v>
          </cell>
          <cell r="G118">
            <v>41.27</v>
          </cell>
          <cell r="I118">
            <v>38.520000000000003</v>
          </cell>
          <cell r="R118">
            <v>46.886919977641924</v>
          </cell>
        </row>
        <row r="119">
          <cell r="A119">
            <v>39965</v>
          </cell>
          <cell r="B119">
            <v>45.27</v>
          </cell>
          <cell r="C119">
            <v>41.7</v>
          </cell>
          <cell r="D119">
            <v>38.29</v>
          </cell>
          <cell r="E119">
            <v>43.66</v>
          </cell>
          <cell r="F119">
            <v>45.46</v>
          </cell>
          <cell r="G119">
            <v>48.92</v>
          </cell>
          <cell r="I119">
            <v>43.69</v>
          </cell>
          <cell r="R119">
            <v>47.403141113026983</v>
          </cell>
        </row>
        <row r="120">
          <cell r="A120">
            <v>39995</v>
          </cell>
          <cell r="B120">
            <v>56.54</v>
          </cell>
          <cell r="C120">
            <v>52.02</v>
          </cell>
          <cell r="D120">
            <v>48.29</v>
          </cell>
          <cell r="E120">
            <v>54.77</v>
          </cell>
          <cell r="F120">
            <v>59.93</v>
          </cell>
          <cell r="G120">
            <v>60.84</v>
          </cell>
          <cell r="I120">
            <v>54.81</v>
          </cell>
          <cell r="R120">
            <v>48.010361629007441</v>
          </cell>
        </row>
        <row r="121">
          <cell r="A121">
            <v>40026</v>
          </cell>
          <cell r="B121">
            <v>65.650000000000006</v>
          </cell>
          <cell r="C121">
            <v>55.25</v>
          </cell>
          <cell r="D121">
            <v>52.24</v>
          </cell>
          <cell r="E121">
            <v>63.55</v>
          </cell>
          <cell r="F121">
            <v>65.87</v>
          </cell>
          <cell r="G121">
            <v>70.88</v>
          </cell>
          <cell r="I121">
            <v>63.6</v>
          </cell>
          <cell r="R121">
            <v>48.528666442610401</v>
          </cell>
        </row>
        <row r="122">
          <cell r="A122">
            <v>40057</v>
          </cell>
          <cell r="B122">
            <v>54.14</v>
          </cell>
          <cell r="C122">
            <v>50.43</v>
          </cell>
          <cell r="D122">
            <v>46.98</v>
          </cell>
          <cell r="E122">
            <v>58.38</v>
          </cell>
          <cell r="F122">
            <v>52.43</v>
          </cell>
          <cell r="G122">
            <v>58.45</v>
          </cell>
          <cell r="I122">
            <v>52.48</v>
          </cell>
          <cell r="R122">
            <v>48.47679632568726</v>
          </cell>
        </row>
        <row r="123">
          <cell r="A123">
            <v>40087</v>
          </cell>
          <cell r="B123">
            <v>40.479999999999997</v>
          </cell>
          <cell r="C123">
            <v>46.82</v>
          </cell>
          <cell r="D123">
            <v>44.36</v>
          </cell>
          <cell r="E123">
            <v>41.59</v>
          </cell>
          <cell r="F123">
            <v>42.36</v>
          </cell>
          <cell r="G123">
            <v>43.05</v>
          </cell>
          <cell r="I123">
            <v>41.62</v>
          </cell>
          <cell r="R123">
            <v>48.502449158904149</v>
          </cell>
        </row>
        <row r="124">
          <cell r="A124">
            <v>40118</v>
          </cell>
          <cell r="B124">
            <v>39.520000000000003</v>
          </cell>
          <cell r="C124">
            <v>44.01</v>
          </cell>
          <cell r="D124">
            <v>42.26</v>
          </cell>
          <cell r="E124">
            <v>43.66</v>
          </cell>
          <cell r="F124">
            <v>42.1</v>
          </cell>
          <cell r="G124">
            <v>41.86</v>
          </cell>
          <cell r="I124">
            <v>42.14</v>
          </cell>
          <cell r="R124">
            <v>51.726657709648705</v>
          </cell>
        </row>
        <row r="125">
          <cell r="A125">
            <v>40148</v>
          </cell>
          <cell r="B125">
            <v>39.04</v>
          </cell>
          <cell r="C125">
            <v>44.42</v>
          </cell>
          <cell r="D125">
            <v>42.52</v>
          </cell>
          <cell r="E125">
            <v>45.72</v>
          </cell>
          <cell r="F125">
            <v>43.39</v>
          </cell>
          <cell r="G125">
            <v>41.26</v>
          </cell>
          <cell r="I125">
            <v>43.43</v>
          </cell>
          <cell r="R125">
            <v>53.250520899583456</v>
          </cell>
        </row>
        <row r="126">
          <cell r="A126">
            <v>40179</v>
          </cell>
          <cell r="B126">
            <v>39.54</v>
          </cell>
          <cell r="C126">
            <v>47.09</v>
          </cell>
          <cell r="D126">
            <v>45.01</v>
          </cell>
          <cell r="E126">
            <v>45.72</v>
          </cell>
          <cell r="F126">
            <v>43.89</v>
          </cell>
          <cell r="G126">
            <v>41.96</v>
          </cell>
          <cell r="I126">
            <v>43.94</v>
          </cell>
          <cell r="R126">
            <v>54.15958584522263</v>
          </cell>
        </row>
        <row r="127">
          <cell r="A127">
            <v>40210</v>
          </cell>
          <cell r="B127">
            <v>39.54</v>
          </cell>
          <cell r="C127">
            <v>46.72</v>
          </cell>
          <cell r="D127">
            <v>44.52</v>
          </cell>
          <cell r="E127">
            <v>43.64</v>
          </cell>
          <cell r="F127">
            <v>42.33</v>
          </cell>
          <cell r="G127">
            <v>41.96</v>
          </cell>
          <cell r="I127">
            <v>42.38</v>
          </cell>
          <cell r="R127">
            <v>53.045822714023018</v>
          </cell>
        </row>
        <row r="128">
          <cell r="A128">
            <v>40238</v>
          </cell>
          <cell r="B128">
            <v>39.06</v>
          </cell>
          <cell r="C128">
            <v>44.6</v>
          </cell>
          <cell r="D128">
            <v>42.08</v>
          </cell>
          <cell r="E128">
            <v>41.56</v>
          </cell>
          <cell r="F128">
            <v>41.55</v>
          </cell>
          <cell r="G128">
            <v>41.49</v>
          </cell>
          <cell r="I128">
            <v>41.59</v>
          </cell>
          <cell r="R128">
            <v>51.263918829681955</v>
          </cell>
        </row>
        <row r="129">
          <cell r="A129">
            <v>40269</v>
          </cell>
          <cell r="B129">
            <v>38.1</v>
          </cell>
          <cell r="C129">
            <v>44.11</v>
          </cell>
          <cell r="D129">
            <v>40.619999999999997</v>
          </cell>
          <cell r="E129">
            <v>38.18</v>
          </cell>
          <cell r="F129">
            <v>40.25</v>
          </cell>
          <cell r="G129">
            <v>40.53</v>
          </cell>
          <cell r="I129">
            <v>38.21</v>
          </cell>
          <cell r="R129">
            <v>47.658687849995928</v>
          </cell>
        </row>
        <row r="130">
          <cell r="A130">
            <v>40299</v>
          </cell>
          <cell r="B130">
            <v>39.06</v>
          </cell>
          <cell r="C130">
            <v>42.36</v>
          </cell>
          <cell r="D130">
            <v>38.659999999999997</v>
          </cell>
          <cell r="E130">
            <v>38.700000000000003</v>
          </cell>
          <cell r="F130">
            <v>41.03</v>
          </cell>
          <cell r="G130">
            <v>41.49</v>
          </cell>
          <cell r="I130">
            <v>38.729999999999997</v>
          </cell>
          <cell r="R130">
            <v>47.752492346831076</v>
          </cell>
        </row>
        <row r="131">
          <cell r="A131">
            <v>40330</v>
          </cell>
          <cell r="B131">
            <v>45.58</v>
          </cell>
          <cell r="C131">
            <v>42.74</v>
          </cell>
          <cell r="D131">
            <v>39.159999999999997</v>
          </cell>
          <cell r="E131">
            <v>43.89</v>
          </cell>
          <cell r="F131">
            <v>45.71</v>
          </cell>
          <cell r="G131">
            <v>49.08</v>
          </cell>
          <cell r="I131">
            <v>43.93</v>
          </cell>
          <cell r="R131">
            <v>48.278502281814042</v>
          </cell>
        </row>
        <row r="132">
          <cell r="A132">
            <v>40360</v>
          </cell>
          <cell r="B132">
            <v>56.92</v>
          </cell>
          <cell r="C132">
            <v>52.4</v>
          </cell>
          <cell r="D132">
            <v>48.46</v>
          </cell>
          <cell r="E132">
            <v>55.06</v>
          </cell>
          <cell r="F132">
            <v>60.25</v>
          </cell>
          <cell r="G132">
            <v>61.01</v>
          </cell>
          <cell r="I132">
            <v>55.11</v>
          </cell>
          <cell r="R132">
            <v>48.896067448716337</v>
          </cell>
        </row>
        <row r="133">
          <cell r="A133">
            <v>40391</v>
          </cell>
          <cell r="B133">
            <v>66.09</v>
          </cell>
          <cell r="C133">
            <v>55.41</v>
          </cell>
          <cell r="D133">
            <v>52.14</v>
          </cell>
          <cell r="E133">
            <v>63.89</v>
          </cell>
          <cell r="F133">
            <v>66.22</v>
          </cell>
          <cell r="G133">
            <v>71.03</v>
          </cell>
          <cell r="I133">
            <v>63.95</v>
          </cell>
          <cell r="R133">
            <v>49.424458036862077</v>
          </cell>
        </row>
        <row r="134">
          <cell r="A134">
            <v>40422</v>
          </cell>
          <cell r="B134">
            <v>54.51</v>
          </cell>
          <cell r="C134">
            <v>50.91</v>
          </cell>
          <cell r="D134">
            <v>47.25</v>
          </cell>
          <cell r="E134">
            <v>58.69</v>
          </cell>
          <cell r="F134">
            <v>52.72</v>
          </cell>
          <cell r="G134">
            <v>58.61</v>
          </cell>
          <cell r="I134">
            <v>52.77</v>
          </cell>
          <cell r="R134">
            <v>49.378738319468958</v>
          </cell>
        </row>
        <row r="135">
          <cell r="A135">
            <v>40452</v>
          </cell>
          <cell r="B135">
            <v>40.75</v>
          </cell>
          <cell r="C135">
            <v>47.53</v>
          </cell>
          <cell r="D135">
            <v>44.8</v>
          </cell>
          <cell r="E135">
            <v>41.81</v>
          </cell>
          <cell r="F135">
            <v>42.59</v>
          </cell>
          <cell r="G135">
            <v>43.27</v>
          </cell>
          <cell r="I135">
            <v>41.85</v>
          </cell>
          <cell r="R135">
            <v>49.410887060788724</v>
          </cell>
        </row>
        <row r="136">
          <cell r="A136">
            <v>40483</v>
          </cell>
          <cell r="B136">
            <v>39.79</v>
          </cell>
          <cell r="C136">
            <v>44.91</v>
          </cell>
          <cell r="D136">
            <v>42.85</v>
          </cell>
          <cell r="E136">
            <v>43.89</v>
          </cell>
          <cell r="F136">
            <v>42.33</v>
          </cell>
          <cell r="G136">
            <v>42.1</v>
          </cell>
          <cell r="I136">
            <v>42.37</v>
          </cell>
          <cell r="R136">
            <v>52.272675827346383</v>
          </cell>
        </row>
        <row r="137">
          <cell r="A137">
            <v>40513</v>
          </cell>
          <cell r="B137">
            <v>39.299999999999997</v>
          </cell>
          <cell r="C137">
            <v>45.29</v>
          </cell>
          <cell r="D137">
            <v>43.1</v>
          </cell>
          <cell r="E137">
            <v>45.97</v>
          </cell>
          <cell r="F137">
            <v>43.62</v>
          </cell>
          <cell r="G137">
            <v>41.5</v>
          </cell>
          <cell r="I137">
            <v>43.67</v>
          </cell>
          <cell r="R137">
            <v>53.814445483191605</v>
          </cell>
        </row>
        <row r="138">
          <cell r="A138">
            <v>40544</v>
          </cell>
          <cell r="B138">
            <v>39.81</v>
          </cell>
          <cell r="C138">
            <v>47.83</v>
          </cell>
          <cell r="D138">
            <v>45.44</v>
          </cell>
          <cell r="E138">
            <v>45.96</v>
          </cell>
          <cell r="F138">
            <v>44.13</v>
          </cell>
          <cell r="G138">
            <v>42.18</v>
          </cell>
          <cell r="I138">
            <v>44.18</v>
          </cell>
          <cell r="R138">
            <v>42.68374791449552</v>
          </cell>
        </row>
        <row r="139">
          <cell r="A139">
            <v>40575</v>
          </cell>
          <cell r="B139">
            <v>39.81</v>
          </cell>
          <cell r="C139">
            <v>47.49</v>
          </cell>
          <cell r="D139">
            <v>44.99</v>
          </cell>
          <cell r="E139">
            <v>43.87</v>
          </cell>
          <cell r="F139">
            <v>42.56</v>
          </cell>
          <cell r="G139">
            <v>42.18</v>
          </cell>
          <cell r="I139">
            <v>42.61</v>
          </cell>
          <cell r="R139">
            <v>41.783580680737771</v>
          </cell>
        </row>
        <row r="140">
          <cell r="A140">
            <v>40603</v>
          </cell>
          <cell r="B140">
            <v>39.32</v>
          </cell>
          <cell r="C140">
            <v>45.5</v>
          </cell>
          <cell r="D140">
            <v>42.72</v>
          </cell>
          <cell r="E140">
            <v>41.78</v>
          </cell>
          <cell r="F140">
            <v>41.78</v>
          </cell>
          <cell r="G140">
            <v>41.7</v>
          </cell>
          <cell r="I140">
            <v>41.82</v>
          </cell>
          <cell r="R140">
            <v>40.347747906504352</v>
          </cell>
        </row>
        <row r="141">
          <cell r="A141">
            <v>40634</v>
          </cell>
          <cell r="B141">
            <v>38.35</v>
          </cell>
          <cell r="C141">
            <v>45.04</v>
          </cell>
          <cell r="D141">
            <v>41.35</v>
          </cell>
          <cell r="E141">
            <v>38.380000000000003</v>
          </cell>
          <cell r="F141">
            <v>40.47</v>
          </cell>
          <cell r="G141">
            <v>40.729999999999997</v>
          </cell>
          <cell r="I141">
            <v>38.42</v>
          </cell>
          <cell r="R141">
            <v>37.814216385727725</v>
          </cell>
        </row>
        <row r="142">
          <cell r="A142">
            <v>40664</v>
          </cell>
          <cell r="B142">
            <v>39.32</v>
          </cell>
          <cell r="C142">
            <v>43.41</v>
          </cell>
          <cell r="D142">
            <v>39.54</v>
          </cell>
          <cell r="E142">
            <v>38.909999999999997</v>
          </cell>
          <cell r="F142">
            <v>41.25</v>
          </cell>
          <cell r="G142">
            <v>41.7</v>
          </cell>
          <cell r="I142">
            <v>38.950000000000003</v>
          </cell>
          <cell r="R142">
            <v>37.884632822316945</v>
          </cell>
        </row>
        <row r="143">
          <cell r="A143">
            <v>40695</v>
          </cell>
          <cell r="B143">
            <v>45.88</v>
          </cell>
          <cell r="C143">
            <v>43.77</v>
          </cell>
          <cell r="D143">
            <v>40</v>
          </cell>
          <cell r="E143">
            <v>44.13</v>
          </cell>
          <cell r="F143">
            <v>45.95</v>
          </cell>
          <cell r="G143">
            <v>49.24</v>
          </cell>
          <cell r="I143">
            <v>44.17</v>
          </cell>
          <cell r="R143">
            <v>38.301739516006961</v>
          </cell>
        </row>
        <row r="144">
          <cell r="A144">
            <v>40725</v>
          </cell>
          <cell r="B144">
            <v>57.3</v>
          </cell>
          <cell r="C144">
            <v>52.79</v>
          </cell>
          <cell r="D144">
            <v>48.66</v>
          </cell>
          <cell r="E144">
            <v>55.35</v>
          </cell>
          <cell r="F144">
            <v>60.57</v>
          </cell>
          <cell r="G144">
            <v>61.19</v>
          </cell>
          <cell r="I144">
            <v>55.41</v>
          </cell>
          <cell r="R144">
            <v>38.792373712091226</v>
          </cell>
        </row>
        <row r="145">
          <cell r="A145">
            <v>40756</v>
          </cell>
          <cell r="B145">
            <v>66.53</v>
          </cell>
          <cell r="C145">
            <v>55.61</v>
          </cell>
          <cell r="D145">
            <v>52.08</v>
          </cell>
          <cell r="E145">
            <v>64.23</v>
          </cell>
          <cell r="F145">
            <v>66.569999999999993</v>
          </cell>
          <cell r="G145">
            <v>71.2</v>
          </cell>
          <cell r="I145">
            <v>64.3</v>
          </cell>
          <cell r="R145">
            <v>39.211164017847089</v>
          </cell>
        </row>
        <row r="146">
          <cell r="A146">
            <v>40787</v>
          </cell>
          <cell r="B146">
            <v>54.87</v>
          </cell>
          <cell r="C146">
            <v>51.41</v>
          </cell>
          <cell r="D146">
            <v>47.53</v>
          </cell>
          <cell r="E146">
            <v>59.01</v>
          </cell>
          <cell r="F146">
            <v>53</v>
          </cell>
          <cell r="G146">
            <v>58.77</v>
          </cell>
          <cell r="I146">
            <v>53.06</v>
          </cell>
          <cell r="R146">
            <v>39.169252961735474</v>
          </cell>
        </row>
        <row r="147">
          <cell r="A147">
            <v>40817</v>
          </cell>
          <cell r="B147">
            <v>41.02</v>
          </cell>
          <cell r="C147">
            <v>48.25</v>
          </cell>
          <cell r="D147">
            <v>45.25</v>
          </cell>
          <cell r="E147">
            <v>42.04</v>
          </cell>
          <cell r="F147">
            <v>42.81</v>
          </cell>
          <cell r="G147">
            <v>43.48</v>
          </cell>
          <cell r="I147">
            <v>42.08</v>
          </cell>
          <cell r="R147">
            <v>39.18998045178467</v>
          </cell>
        </row>
        <row r="148">
          <cell r="A148">
            <v>40848</v>
          </cell>
          <cell r="B148">
            <v>40.049999999999997</v>
          </cell>
          <cell r="C148">
            <v>45.8</v>
          </cell>
          <cell r="D148">
            <v>43.43</v>
          </cell>
          <cell r="E148">
            <v>44.12</v>
          </cell>
          <cell r="F148">
            <v>42.55</v>
          </cell>
          <cell r="G148">
            <v>42.32</v>
          </cell>
          <cell r="I148">
            <v>42.6</v>
          </cell>
          <cell r="R148">
            <v>41.795141062585692</v>
          </cell>
        </row>
        <row r="149">
          <cell r="A149">
            <v>40878</v>
          </cell>
          <cell r="B149">
            <v>39.57</v>
          </cell>
          <cell r="C149">
            <v>46.16</v>
          </cell>
          <cell r="D149">
            <v>43.67</v>
          </cell>
          <cell r="E149">
            <v>46.21</v>
          </cell>
          <cell r="F149">
            <v>43.86</v>
          </cell>
          <cell r="G149">
            <v>41.73</v>
          </cell>
          <cell r="I149">
            <v>43.91</v>
          </cell>
          <cell r="R149">
            <v>43.026422568166602</v>
          </cell>
        </row>
        <row r="150">
          <cell r="A150">
            <v>40909</v>
          </cell>
          <cell r="B150">
            <v>40.07</v>
          </cell>
          <cell r="C150">
            <v>48.57</v>
          </cell>
          <cell r="D150">
            <v>45.88</v>
          </cell>
          <cell r="E150">
            <v>46.21</v>
          </cell>
          <cell r="F150">
            <v>44.36</v>
          </cell>
          <cell r="G150">
            <v>42.39</v>
          </cell>
          <cell r="I150">
            <v>44.42</v>
          </cell>
          <cell r="R150">
            <v>42.68374791449552</v>
          </cell>
        </row>
        <row r="151">
          <cell r="A151">
            <v>40940</v>
          </cell>
          <cell r="B151">
            <v>40.07</v>
          </cell>
          <cell r="C151">
            <v>48.25</v>
          </cell>
          <cell r="D151">
            <v>45.46</v>
          </cell>
          <cell r="E151">
            <v>44.1</v>
          </cell>
          <cell r="F151">
            <v>42.79</v>
          </cell>
          <cell r="G151">
            <v>42.39</v>
          </cell>
          <cell r="I151">
            <v>42.84</v>
          </cell>
          <cell r="R151">
            <v>41.783580680737771</v>
          </cell>
        </row>
        <row r="152">
          <cell r="A152">
            <v>40969</v>
          </cell>
          <cell r="B152">
            <v>39.58</v>
          </cell>
          <cell r="C152">
            <v>46.4</v>
          </cell>
          <cell r="D152">
            <v>43.34</v>
          </cell>
          <cell r="E152">
            <v>42</v>
          </cell>
          <cell r="F152">
            <v>42</v>
          </cell>
          <cell r="G152">
            <v>41.9</v>
          </cell>
          <cell r="I152">
            <v>42.05</v>
          </cell>
          <cell r="R152">
            <v>40.347747906504352</v>
          </cell>
        </row>
      </sheetData>
      <sheetData sheetId="16" refreshError="1"/>
      <sheetData sheetId="17" refreshError="1"/>
      <sheetData sheetId="18">
        <row r="38">
          <cell r="B38">
            <v>37</v>
          </cell>
          <cell r="C38">
            <v>44.25</v>
          </cell>
          <cell r="D38">
            <v>39</v>
          </cell>
          <cell r="E38">
            <v>44</v>
          </cell>
          <cell r="F38">
            <v>39</v>
          </cell>
          <cell r="G38">
            <v>38</v>
          </cell>
          <cell r="I38">
            <v>39</v>
          </cell>
          <cell r="R38">
            <v>59.799999237060547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" Type="http://schemas.openxmlformats.org/officeDocument/2006/relationships/ctrlProp" Target="../ctrlProps/ctrlProp6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8" zoomScaleNormal="100" workbookViewId="0">
      <selection activeCell="C32" sqref="C32:AI32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Q7" s="233" t="s">
        <v>186</v>
      </c>
      <c r="R7" s="233"/>
      <c r="S7" s="233"/>
      <c r="T7" s="233"/>
      <c r="U7" s="233"/>
      <c r="V7" s="233"/>
      <c r="W7" s="233"/>
      <c r="X7" s="233"/>
    </row>
    <row r="8" spans="1:38" ht="13.5" thickBot="1" x14ac:dyDescent="0.3"/>
    <row r="9" spans="1:38" ht="13.5" customHeight="1" thickBot="1" x14ac:dyDescent="0.3">
      <c r="C9" s="230" t="s">
        <v>82</v>
      </c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2"/>
    </row>
    <row r="10" spans="1:38" ht="14.25" customHeight="1" thickBot="1" x14ac:dyDescent="0.3">
      <c r="C10" s="230">
        <f>CurveFetch!E2</f>
        <v>37195</v>
      </c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2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190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0" t="s">
        <v>128</v>
      </c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2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37195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68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68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3.24</v>
      </c>
      <c r="L28" s="59">
        <f>LOOKUP($K$15+1,CurveFetch!D$8:D$1000,CurveFetch!F$8:F$1000)</f>
        <v>3.0720000000000001</v>
      </c>
      <c r="M28" s="59">
        <f>L28-$L$49</f>
        <v>-0.10299999999999976</v>
      </c>
      <c r="N28" s="124">
        <f>M28-'[20]Gas Average Basis'!M28</f>
        <v>-0.24299999999999988</v>
      </c>
      <c r="O28" s="59">
        <f>LOOKUP($K$15+2,CurveFetch!$D$8:$D$1000,CurveFetch!$F$8:$F$1000)</f>
        <v>3.15</v>
      </c>
      <c r="P28" s="59" t="e">
        <f t="shared" ref="P28:P43" ca="1" si="0">IF(P$22,AveragePrices($F$21,P$23,P$24,$AJ28:$AJ28)-INDIRECT(ADDRESS(P$23,$G$23,,,$F$21)),AveragePrices($F$15,P$23,P$24,$AL28:$AL28))</f>
        <v>#NAME?</v>
      </c>
      <c r="Q28" s="124" t="e">
        <f ca="1">P28-'[20]Gas Average Basis'!P28</f>
        <v>#NAME?</v>
      </c>
      <c r="R28" s="59" t="e">
        <f ca="1">IF(R$22,AveragePrices($F$21,R$23,R$24,$AJ28:$AJ28),AveragePrices($F$15,R$23,R$24,$AL28:$AL28))</f>
        <v>#NAME?</v>
      </c>
      <c r="S28" s="124" t="e">
        <f ca="1">R28-'[20]Gas Average Basis'!R28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t="shared" ref="V28:V43" ca="1" si="1">IF(V$22,AveragePrices($F$21,V$23,V$24,$AJ28:$AJ28),AveragePrices($F$15,V$23,V$24,$AL28:$AL28))</f>
        <v>#NAME?</v>
      </c>
      <c r="W28" s="124" t="e">
        <f ca="1">V28-'[20]Gas Average Basis'!V28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AB28-'[20]Gas Average Basis'!AB28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89" t="e">
        <f ca="1">AH28-'[20]Gas Average Basis'!AH28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2.92</v>
      </c>
      <c r="L29" s="59">
        <f>LOOKUP($K$15+1,CurveFetch!D$8:D$1000,CurveFetch!Q$8:Q$1000)</f>
        <v>3.1470000000000002</v>
      </c>
      <c r="M29" s="59">
        <f>L29-$L$49</f>
        <v>-2.7999999999999581E-2</v>
      </c>
      <c r="N29" s="124">
        <f>M29-'[20]Gas Average Basis'!M29</f>
        <v>0.16200000000000037</v>
      </c>
      <c r="O29" s="59">
        <f>LOOKUP($K$15+2,CurveFetch!$D$8:$D$1000,CurveFetch!$Q$8:$Q$1000)</f>
        <v>3.09</v>
      </c>
      <c r="P29" s="59" t="e">
        <f t="shared" ca="1" si="0"/>
        <v>#NAME?</v>
      </c>
      <c r="Q29" s="124" t="e">
        <f ca="1">P29-'[20]Gas Average Basis'!P29</f>
        <v>#NAME?</v>
      </c>
      <c r="R29" s="59" t="e">
        <f ca="1">IF(R$22,AveragePrices($F$21,R$23,R$24,$AJ29:$AJ29),AveragePrices($F$15,R$23,R$24,$AL29:$AL29))</f>
        <v>#NAME?</v>
      </c>
      <c r="S29" s="124" t="e">
        <f ca="1">R29-'[20]Gas Average Basis'!R29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T29-'[20]Gas Average Basis'!S29</f>
        <v>#NAME?</v>
      </c>
      <c r="V29" s="59" t="e">
        <f t="shared" ca="1" si="1"/>
        <v>#NAME?</v>
      </c>
      <c r="W29" s="124" t="e">
        <f ca="1">V29-'[20]Gas Average Basis'!V29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X29-'[20]Gas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Z29-'[20]Gas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AB29-'[20]Gas Average Basis'!AB29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AD29-'[20]Gas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AF29-'[20]Gas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AH29-'[20]Gas Average Basis'!AH29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2.88</v>
      </c>
      <c r="L30" s="59">
        <f>LOOKUP($K$15+1,CurveFetch!D$8:D$1000,CurveFetch!G$8:G$1000)</f>
        <v>2.9170000000000003</v>
      </c>
      <c r="M30" s="59">
        <f>L30-$L$49</f>
        <v>-0.25799999999999956</v>
      </c>
      <c r="N30" s="124">
        <f>M30-'[20]Gas Average Basis'!M30</f>
        <v>-3.7999999999999368E-2</v>
      </c>
      <c r="O30" s="59">
        <f>LOOKUP($K$15+2,CurveFetch!$D$8:$D$1000,CurveFetch!$G$8:$G$1000)</f>
        <v>3.03</v>
      </c>
      <c r="P30" s="59" t="e">
        <f t="shared" ca="1" si="0"/>
        <v>#NAME?</v>
      </c>
      <c r="Q30" s="124" t="e">
        <f ca="1">P30-'[20]Gas Average Basis'!P30</f>
        <v>#NAME?</v>
      </c>
      <c r="R30" s="59" t="e">
        <f ca="1">IF(R$22,AveragePrices($F$21,R$23,R$24,$AJ30:$AJ30),AveragePrices($F$15,R$23,R$24,$AL30:$AL30))</f>
        <v>#NAME?</v>
      </c>
      <c r="S30" s="124" t="e">
        <f ca="1">R30-'[20]Gas Average Basis'!R30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T30-'[20]Gas Average Basis'!S30</f>
        <v>#NAME?</v>
      </c>
      <c r="V30" s="59" t="e">
        <f t="shared" ca="1" si="1"/>
        <v>#NAME?</v>
      </c>
      <c r="W30" s="124" t="e">
        <f ca="1">V30-'[20]Gas Average Basis'!V30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X30-'[20]Gas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Z30-'[20]Gas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AB30-'[20]Gas Average Basis'!AB30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AD30-'[20]Gas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AF30-'[20]Gas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AH30-'[20]Gas Average Basis'!AH30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3.0049999999999999</v>
      </c>
      <c r="L31" s="59">
        <f>LOOKUP($K$15+1,CurveFetch!D$8:D$1000,CurveFetch!H$8:H$1000)</f>
        <v>2.95</v>
      </c>
      <c r="M31" s="59">
        <f>L31-$L$49</f>
        <v>-0.22499999999999964</v>
      </c>
      <c r="N31" s="124">
        <f>M31-'[20]Gas Average Basis'!M31</f>
        <v>-0.12499999999999956</v>
      </c>
      <c r="O31" s="59">
        <f>LOOKUP($K$15+2,CurveFetch!$D$8:$D$1000,CurveFetch!$H$8:$H$1000)</f>
        <v>3.06</v>
      </c>
      <c r="P31" s="59" t="e">
        <f t="shared" ca="1" si="0"/>
        <v>#NAME?</v>
      </c>
      <c r="Q31" s="124" t="e">
        <f ca="1">P31-'[20]Gas Average Basis'!P31</f>
        <v>#NAME?</v>
      </c>
      <c r="R31" s="59" t="e">
        <f ca="1">IF(R$22,AveragePrices($F$21,R$23,R$24,$AJ31:$AJ31),AveragePrices($F$15,R$23,R$24,$AL31:$AL31))</f>
        <v>#NAME?</v>
      </c>
      <c r="S31" s="124" t="e">
        <f ca="1">R31-'[20]Gas Average Basis'!R31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T31-'[20]Gas Average Basis'!S31</f>
        <v>#NAME?</v>
      </c>
      <c r="V31" s="59" t="e">
        <f t="shared" ca="1" si="1"/>
        <v>#NAME?</v>
      </c>
      <c r="W31" s="124" t="e">
        <f ca="1">V31-'[20]Gas Average Basis'!V31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X31-'[20]Gas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Z31-'[20]Gas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AB31-'[20]Gas Average Basis'!AB31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AD31-'[20]Gas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AF31-'[20]Gas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AH31-'[20]Gas Average Basis'!AH31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30" t="s">
        <v>110</v>
      </c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I32" s="234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2.78</v>
      </c>
      <c r="L33" s="59">
        <f>LOOKUP($K$15+1,CurveFetch!D$8:D$1000,CurveFetch!K$8:K$1000)</f>
        <v>2.71</v>
      </c>
      <c r="M33" s="59">
        <f>L33-$L$49</f>
        <v>-0.46499999999999986</v>
      </c>
      <c r="N33" s="124">
        <f>M33-'[20]Gas Average Basis'!M33</f>
        <v>-0.16499999999999959</v>
      </c>
      <c r="O33" s="59">
        <f>LOOKUP($K$15+2,CurveFetch!$D$8:$D$1000,CurveFetch!$K$8:$K$1000)</f>
        <v>2.83</v>
      </c>
      <c r="P33" s="59" t="e">
        <f t="shared" ca="1" si="0"/>
        <v>#NAME?</v>
      </c>
      <c r="Q33" s="124" t="e">
        <f ca="1">P33-'[20]Gas Average Basis'!P33</f>
        <v>#NAME?</v>
      </c>
      <c r="R33" s="59" t="e">
        <f ca="1">IF(R$22,AveragePrices($F$21,R$23,R$24,$AJ33:$AJ33),AveragePrices($F$15,R$23,R$24,$AL33:$AL33))</f>
        <v>#NAME?</v>
      </c>
      <c r="S33" s="124" t="e">
        <f ca="1">R33-'[20]Gas Average Basis'!R33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T33-'[20]Gas Average Basis'!S33</f>
        <v>#NAME?</v>
      </c>
      <c r="V33" s="59" t="e">
        <f t="shared" ca="1" si="1"/>
        <v>#NAME?</v>
      </c>
      <c r="W33" s="124" t="e">
        <f ca="1">V33-'[20]Gas Average Basis'!V33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X33-'[20]Gas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Z33-'[20]Gas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AB33-'[20]Gas Average Basis'!AB33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AD33-'[20]Gas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AF33-'[20]Gas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AH33-'[20]Gas Average Basis'!AH33</f>
        <v>#NAME?</v>
      </c>
      <c r="AJ33" s="46">
        <f ca="1">IF(E33="","",MATCH(E33,INDIRECT(CONCATENATE($F$21,"!",$G$21,":",$G$21)),0))</f>
        <v>11</v>
      </c>
      <c r="AL33" s="46">
        <f t="shared" ref="AL33:AL40" ca="1" si="2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2.86</v>
      </c>
      <c r="L34" s="59">
        <f>LOOKUP($K$15+1,CurveFetch!D$8:D$1000,CurveFetch!R$8:R$1000)</f>
        <v>2.8</v>
      </c>
      <c r="M34" s="59">
        <f>L34-$L$49</f>
        <v>-0.375</v>
      </c>
      <c r="N34" s="124">
        <f>M34-'[20]Gas Average Basis'!M34</f>
        <v>-0.125</v>
      </c>
      <c r="O34" s="59">
        <f>LOOKUP($K$15+2,CurveFetch!$D$8:$D$1000,CurveFetch!$R$8:$R$1000)</f>
        <v>2.93</v>
      </c>
      <c r="P34" s="59" t="e">
        <f t="shared" ca="1" si="0"/>
        <v>#NAME?</v>
      </c>
      <c r="Q34" s="124" t="e">
        <f ca="1">P34-'[20]Gas Average Basis'!P34</f>
        <v>#NAME?</v>
      </c>
      <c r="R34" s="59" t="e">
        <f ca="1">IF(R$22,AveragePrices($F$21,R$23,R$24,$AJ34:$AJ34),AveragePrices($F$15,R$23,R$24,$AL34:$AL34))</f>
        <v>#NAME?</v>
      </c>
      <c r="S34" s="124" t="e">
        <f ca="1">R34-'[20]Gas Average Basis'!R34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T34-'[20]Gas Average Basis'!S34</f>
        <v>#NAME?</v>
      </c>
      <c r="V34" s="59" t="e">
        <f t="shared" ca="1" si="1"/>
        <v>#NAME?</v>
      </c>
      <c r="W34" s="124" t="e">
        <f ca="1">V34-'[20]Gas Average Basis'!V34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X34-'[20]Gas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Z34-'[20]Gas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AB34-'[20]Gas Average Basis'!AB34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AD34-'[20]Gas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AF34-'[20]Gas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AH34-'[20]Gas Average Basis'!AH34</f>
        <v>#NAME?</v>
      </c>
      <c r="AJ34" s="46">
        <f ca="1">IF(E34="","",MATCH(E34,INDIRECT(CONCATENATE($F$21,"!",$G$21,":",$G$21)),0))</f>
        <v>18</v>
      </c>
      <c r="AL34" s="46">
        <f t="shared" ca="1" si="2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2.92</v>
      </c>
      <c r="L35" s="59">
        <f>LOOKUP($K$15+1,CurveFetch!D$8:D$1000,CurveFetch!L$8:L$1000)</f>
        <v>2.89</v>
      </c>
      <c r="M35" s="59">
        <f>L35-$L$49</f>
        <v>-0.2849999999999997</v>
      </c>
      <c r="N35" s="124">
        <f>M35-'[20]Gas Average Basis'!M35</f>
        <v>-8.499999999999952E-2</v>
      </c>
      <c r="O35" s="59">
        <f>LOOKUP($K$15+2,CurveFetch!$D$8:$D$1000,CurveFetch!$L$8:$L$1000)</f>
        <v>2.96</v>
      </c>
      <c r="P35" s="59" t="e">
        <f t="shared" ca="1" si="0"/>
        <v>#NAME?</v>
      </c>
      <c r="Q35" s="124" t="e">
        <f ca="1">P35-'[20]Gas Average Basis'!P35</f>
        <v>#NAME?</v>
      </c>
      <c r="R35" s="59" t="e">
        <f ca="1">IF(R$22,AveragePrices($F$21,R$23,R$24,$AJ35:$AJ35),AveragePrices($F$15,R$23,R$24,$AL35:$AL35))</f>
        <v>#NAME?</v>
      </c>
      <c r="S35" s="124" t="e">
        <f ca="1">R35-'[20]Gas Average Basis'!R35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T35-'[20]Gas Average Basis'!S35</f>
        <v>#NAME?</v>
      </c>
      <c r="V35" s="59" t="e">
        <f t="shared" ca="1" si="1"/>
        <v>#NAME?</v>
      </c>
      <c r="W35" s="124" t="e">
        <f ca="1">V35-'[20]Gas Average Basis'!V35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X35-'[20]Gas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Z35-'[20]Gas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AB35-'[20]Gas Average Basis'!AB35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AD35-'[20]Gas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AF35-'[20]Gas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AH35-'[20]Gas Average Basis'!AH35</f>
        <v>#NAME?</v>
      </c>
      <c r="AJ35" s="46">
        <f ca="1">IF(E35="","",MATCH(E35,INDIRECT(CONCATENATE($F$21,"!",$G$21,":",$G$21)),0))</f>
        <v>12</v>
      </c>
      <c r="AL35" s="46">
        <f t="shared" ca="1" si="2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2.95</v>
      </c>
      <c r="L36" s="59">
        <f>LOOKUP($K$15+1,CurveFetch!D$8:D$1000,CurveFetch!P$8:P$1000)</f>
        <v>3.0795000000000003</v>
      </c>
      <c r="M36" s="59">
        <f>L36-$L$49</f>
        <v>-9.5499999999999474E-2</v>
      </c>
      <c r="N36" s="124">
        <f>M36-'[20]Gas Average Basis'!M36</f>
        <v>7.4500000000000455E-2</v>
      </c>
      <c r="O36" s="59">
        <f>LOOKUP($K$15+2,CurveFetch!$D$8:$D$1000,CurveFetch!$P$8:$P$1000)</f>
        <v>3.02</v>
      </c>
      <c r="P36" s="59" t="e">
        <f t="shared" ca="1" si="0"/>
        <v>#NAME?</v>
      </c>
      <c r="Q36" s="124" t="e">
        <f ca="1">P36-'[20]Gas Average Basis'!P36</f>
        <v>#NAME?</v>
      </c>
      <c r="R36" s="59" t="e">
        <f ca="1">IF(R$22,AveragePrices($F$21,R$23,R$24,$AJ36:$AJ36),AveragePrices($F$15,R$23,R$24,$AL36:$AL36))</f>
        <v>#NAME?</v>
      </c>
      <c r="S36" s="124" t="e">
        <f ca="1">R36-'[20]Gas Average Basis'!R36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T36-'[20]Gas Average Basis'!S36</f>
        <v>#NAME?</v>
      </c>
      <c r="V36" s="59" t="e">
        <f t="shared" ca="1" si="1"/>
        <v>#NAME?</v>
      </c>
      <c r="W36" s="124" t="e">
        <f ca="1">V36-'[20]Gas Average Basis'!V36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X36-'[20]Gas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Z36-'[20]Gas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AB36-'[20]Gas Average Basis'!AB36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AD36-'[20]Gas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AF36-'[20]Gas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AH36-'[20]Gas Average Basis'!AH36</f>
        <v>#NAME?</v>
      </c>
      <c r="AJ36" s="46">
        <f ca="1">IF(E36="","",MATCH(E36,INDIRECT(CONCATENATE($F$21,"!",$G$21,":",$G$21)),0))</f>
        <v>16</v>
      </c>
      <c r="AL36" s="46">
        <f t="shared" ca="1" si="2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2"/>
        <v/>
      </c>
    </row>
    <row r="38" spans="3:38" ht="14.25" customHeight="1" thickBot="1" x14ac:dyDescent="0.3">
      <c r="C38" s="230" t="s">
        <v>109</v>
      </c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H38" s="231"/>
      <c r="AI38" s="234"/>
      <c r="AJ38" s="46" t="str">
        <f t="shared" ref="AJ38:AJ43" ca="1" si="3">IF(E38="","",MATCH(E38,INDIRECT(CONCATENATE($F$21,"!",$G$21,":",$G$21)),0))</f>
        <v/>
      </c>
      <c r="AL38" s="46" t="str">
        <f t="shared" ca="1" si="2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2.645</v>
      </c>
      <c r="L39" s="59">
        <f>LOOKUP($K$15+1,CurveFetch!D$8:D$1000,CurveFetch!I$8:I$1000)</f>
        <v>2.6020000000000003</v>
      </c>
      <c r="M39" s="59">
        <f>L39-$L$49</f>
        <v>-0.57299999999999951</v>
      </c>
      <c r="N39" s="124">
        <f>M39-'[20]Gas Average Basis'!M39</f>
        <v>-0.18299999999999939</v>
      </c>
      <c r="O39" s="59">
        <f>LOOKUP($K$15+2,CurveFetch!$D$8:$D$1000,CurveFetch!$I$8:$I$1000)</f>
        <v>2.72</v>
      </c>
      <c r="P39" s="59" t="e">
        <f ca="1">IF(P$22,AveragePrices($F$21,P$23,P$24,$AJ39:$AJ39)-INDIRECT(ADDRESS(P$23,$G$23,,,$F$21)),AveragePrices($F$15,P$23,P$24,$AL39:$AL39))</f>
        <v>#NAME?</v>
      </c>
      <c r="Q39" s="124" t="e">
        <f ca="1">P39-'[20]Gas Average Basis'!P39</f>
        <v>#NAME?</v>
      </c>
      <c r="R39" s="59" t="e">
        <f ca="1">IF(R$22,AveragePrices($F$21,R$23,R$24,$AJ39:$AJ39),AveragePrices($F$15,R$23,R$24,$AL39:$AL39))</f>
        <v>#NAME?</v>
      </c>
      <c r="S39" s="124" t="e">
        <f ca="1">R39-'[20]Gas Average Basis'!R39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T39-'[20]Gas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V39-'[20]Gas Average Basis'!V39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X39-'[20]Gas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Z39-'[20]Gas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AB39-'[20]Gas Average Basis'!AB39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AD39-'[20]Gas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AF39-'[20]Gas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AH39-'[20]Gas Average Basis'!AH39</f>
        <v>#NAME?</v>
      </c>
      <c r="AJ39" s="46">
        <f t="shared" ca="1" si="3"/>
        <v>9</v>
      </c>
      <c r="AL39" s="46">
        <f t="shared" ca="1" si="2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189</v>
      </c>
      <c r="G40" s="70"/>
      <c r="H40" s="70"/>
      <c r="I40" s="70"/>
      <c r="J40" s="77"/>
      <c r="K40" s="77">
        <f>LOOKUP($K$15,CurveFetch!$D$8:$D$1000,CurveFetch!$M$8:$M$1000)</f>
        <v>2.8149999999999999</v>
      </c>
      <c r="L40" s="59">
        <f>LOOKUP($K$15+1,CurveFetch!D$8:D$1000,CurveFetch!M$8:M$1000)</f>
        <v>2.802</v>
      </c>
      <c r="M40" s="59">
        <f>L40-$L$49</f>
        <v>-0.37299999999999978</v>
      </c>
      <c r="N40" s="124">
        <f>M40-'[20]Gas Average Basis'!M40</f>
        <v>-7.299999999999951E-2</v>
      </c>
      <c r="O40" s="59">
        <f>LOOKUP($K$15+2,CurveFetch!$D$8:$D$1000,CurveFetch!$M$8:$M$1000)</f>
        <v>2.78</v>
      </c>
      <c r="P40" s="59" t="e">
        <f ca="1">IF(P$22,AveragePrices($F$21,P$23,P$24,$AJ40:$AJ40)-INDIRECT(ADDRESS(P$23,$G$23,,,$F$21)),AveragePrices($F$15,P$23,P$24,$AL40:$AL40))</f>
        <v>#NAME?</v>
      </c>
      <c r="Q40" s="124" t="e">
        <f ca="1">P40-'[20]Gas Average Basis'!P40</f>
        <v>#NAME?</v>
      </c>
      <c r="R40" s="59" t="e">
        <f ca="1">IF(R$22,AveragePrices($F$21,R$23,R$24,$AJ40:$AJ40),AveragePrices($F$15,R$23,R$24,$AL40:$AL40))</f>
        <v>#NAME?</v>
      </c>
      <c r="S40" s="124" t="e">
        <f ca="1">R40-'[20]Gas Average Basis'!R40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T40-'[20]Gas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V40-'[20]Gas Average Basis'!V40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X40-'[20]Gas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Z40-'[20]Gas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AB40-'[20]Gas Average Basis'!AB40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AD40-'[20]Gas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AF40-'[20]Gas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AH40-'[20]Gas Average Basis'!AH40</f>
        <v>#NAME?</v>
      </c>
      <c r="AJ40" s="46">
        <f t="shared" ca="1" si="3"/>
        <v>10</v>
      </c>
      <c r="AL40" s="46">
        <f t="shared" ca="1" si="2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2.8149999999999999</v>
      </c>
      <c r="L41" s="59">
        <f>LOOKUP($K$15+1,CurveFetch!D$8:D$1000,CurveFetch!M$8:M$1000)</f>
        <v>2.802</v>
      </c>
      <c r="M41" s="59">
        <f>L41-$L$49</f>
        <v>-0.37299999999999978</v>
      </c>
      <c r="N41" s="124">
        <f>M41-'[20]Gas Average Basis'!M41</f>
        <v>-7.299999999999951E-2</v>
      </c>
      <c r="O41" s="59">
        <f>LOOKUP($K$15+2,CurveFetch!$D$8:$D$1000,CurveFetch!$M$8:$M$1000)</f>
        <v>2.78</v>
      </c>
      <c r="P41" s="59" t="e">
        <f ca="1">IF(P$22,AveragePrices($F$21,P$23,P$24,$AJ41:$AJ41)-INDIRECT(ADDRESS(P$23,$G$23,,,$F$21)),AveragePrices($F$15,P$23,P$24,$AL41:$AL41))</f>
        <v>#NAME?</v>
      </c>
      <c r="Q41" s="124" t="e">
        <f ca="1">P41-'[20]Gas Average Basis'!P41</f>
        <v>#NAME?</v>
      </c>
      <c r="R41" s="59" t="e">
        <f ca="1">IF(R$22,AveragePrices($F$21,R$23,R$24,$AJ41:$AJ41),AveragePrices($F$15,R$23,R$24,$AL41:$AL41))</f>
        <v>#NAME?</v>
      </c>
      <c r="S41" s="124" t="e">
        <f ca="1">R41-'[20]Gas Average Basis'!R41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T41-'[20]Gas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V41-'[20]Gas Average Basis'!V41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X41-'[20]Gas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Z41-'[20]Gas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AB41-'[20]Gas Average Basis'!AB41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AD41-'[20]Gas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AF41-'[20]Gas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AH41-'[20]Gas Average Basis'!AH41</f>
        <v>#NAME?</v>
      </c>
      <c r="AJ41" s="46">
        <f t="shared" ca="1" si="3"/>
        <v>13</v>
      </c>
      <c r="AL41" s="46">
        <f t="shared" ref="AL41:AL49" ca="1" si="4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2.6402000000000001</v>
      </c>
      <c r="L42" s="59">
        <f>LOOKUP($K$15+1,CurveFetch!D$8:D$1000,CurveFetch!N$8:N$1000)</f>
        <v>2.6280000000000001</v>
      </c>
      <c r="M42" s="59">
        <f>L42-$L$49</f>
        <v>-0.54699999999999971</v>
      </c>
      <c r="N42" s="124">
        <f>M42-'[20]Gas Average Basis'!M42</f>
        <v>-9.0999999999999748E-2</v>
      </c>
      <c r="O42" s="59">
        <f>LOOKUP($K$15+2,CurveFetch!$D$8:$D$1000,CurveFetch!$N$8:$N$1000)</f>
        <v>2.6390000000000002</v>
      </c>
      <c r="P42" s="59" t="e">
        <f t="shared" ca="1" si="0"/>
        <v>#NAME?</v>
      </c>
      <c r="Q42" s="124" t="e">
        <f ca="1">P42-'[20]Gas Average Basis'!P42</f>
        <v>#NAME?</v>
      </c>
      <c r="R42" s="59" t="e">
        <f ca="1">IF(R$22,AveragePrices($F$21,R$23,R$24,$AJ42:$AJ42),AveragePrices($F$15,R$23,R$24,$AL42:$AL42))</f>
        <v>#NAME?</v>
      </c>
      <c r="S42" s="124" t="e">
        <f ca="1">R42-'[20]Gas Average Basis'!R42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T42-'[20]Gas Average Basis'!S42</f>
        <v>#NAME?</v>
      </c>
      <c r="V42" s="59" t="e">
        <f t="shared" ca="1" si="1"/>
        <v>#NAME?</v>
      </c>
      <c r="W42" s="124" t="e">
        <f ca="1">V42-'[20]Gas Average Basis'!V42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X42-'[20]Gas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Z42-'[20]Gas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AB42-'[20]Gas Average Basis'!AB42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AD42-'[20]Gas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AF42-'[20]Gas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AH42-'[20]Gas Average Basis'!AH42</f>
        <v>#NAME?</v>
      </c>
      <c r="AJ42" s="46">
        <f t="shared" ca="1" si="3"/>
        <v>14</v>
      </c>
      <c r="AL42" s="46">
        <f t="shared" ca="1" si="4"/>
        <v>13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2.64</v>
      </c>
      <c r="L43" s="59">
        <f>LOOKUP($K$15+1,CurveFetch!D$8:D$1000,CurveFetch!O$8:O$1000)</f>
        <v>2.5420000000000003</v>
      </c>
      <c r="M43" s="59">
        <f>L43-$L$49</f>
        <v>-0.63299999999999956</v>
      </c>
      <c r="N43" s="124">
        <f>M43-'[20]Gas Average Basis'!M43</f>
        <v>-0.1729999999999996</v>
      </c>
      <c r="O43" s="59">
        <f>LOOKUP($K$15+2,CurveFetch!$D$8:$D$1000,CurveFetch!$O$8:$O$1000)</f>
        <v>2.66</v>
      </c>
      <c r="P43" s="59" t="e">
        <f t="shared" ca="1" si="0"/>
        <v>#NAME?</v>
      </c>
      <c r="Q43" s="124" t="e">
        <f ca="1">P43-'[20]Gas Average Basis'!P43</f>
        <v>#NAME?</v>
      </c>
      <c r="R43" s="59" t="e">
        <f ca="1">IF(R$22,AveragePrices($F$21,R$23,R$24,$AJ43:$AJ43),AveragePrices($F$15,R$23,R$24,$AL43:$AL43))</f>
        <v>#NAME?</v>
      </c>
      <c r="S43" s="124" t="e">
        <f ca="1">R43-'[20]Gas Average Basis'!R43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T43-'[20]Gas Average Basis'!S43</f>
        <v>#NAME?</v>
      </c>
      <c r="V43" s="59" t="e">
        <f t="shared" ca="1" si="1"/>
        <v>#NAME?</v>
      </c>
      <c r="W43" s="124" t="e">
        <f ca="1">V43-'[20]Gas Average Basis'!V43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X43-'[20]Gas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Z43-'[20]Gas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AB43-'[20]Gas Average Basis'!AB43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AD43-'[20]Gas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AF43-'[20]Gas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AH43-'[20]Gas Average Basis'!AH43</f>
        <v>#NAME?</v>
      </c>
      <c r="AJ43" s="46">
        <f t="shared" ca="1" si="3"/>
        <v>15</v>
      </c>
      <c r="AL43" s="46">
        <f t="shared" ca="1" si="4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4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4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4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4"/>
        <v/>
      </c>
    </row>
    <row r="48" spans="3:38" ht="13.5" customHeight="1" thickBot="1" x14ac:dyDescent="0.3">
      <c r="C48" s="230" t="s">
        <v>81</v>
      </c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H48" s="231"/>
      <c r="AI48" s="234"/>
      <c r="AJ48" s="46"/>
      <c r="AL48" s="46" t="str">
        <f t="shared" ca="1" si="4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3.2037</v>
      </c>
      <c r="K49" s="77">
        <f>LOOKUP($K$15,CurveFetch!$D$8:$D$1000,CurveFetch!$E$8:$E$1000)</f>
        <v>3.105</v>
      </c>
      <c r="L49" s="59">
        <f>LOOKUP($K$15+1,CurveFetch!D$8:D$1000,CurveFetch!E$8:E$1000)</f>
        <v>3.1749999999999998</v>
      </c>
      <c r="M49" s="59"/>
      <c r="N49" s="124">
        <f>L49-'[20]Gas Average Basis'!L49</f>
        <v>7.4999999999999734E-2</v>
      </c>
      <c r="O49" s="59">
        <f>LOOKUP($K$15+2,CurveFetch!$D$8:$D$1000,CurveFetch!$E$8:$E$1000)</f>
        <v>3.1575000000000002</v>
      </c>
      <c r="P49" s="59"/>
      <c r="Q49" s="124">
        <f>O49-'[20]Gas Average Basis'!O49</f>
        <v>-1.7499999999999627E-2</v>
      </c>
      <c r="R49" s="59" t="e">
        <f ca="1">IF(R$22,AveragePrices($F$21,R$23,R$24,$AJ49:$AJ49),AveragePrices($F$15,R$23,R$24,$AL49:$AL49))</f>
        <v>#NAME?</v>
      </c>
      <c r="S49" s="124" t="e">
        <f ca="1">R49-'[20]Gas Average Basis'!R49</f>
        <v>#NAME?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 t="e">
        <f ca="1">V49-'[20]Gas Average Basis'!V49</f>
        <v>#NAME?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 t="e">
        <f ca="1">AB49-'[20]Gas Average Basis'!AB49</f>
        <v>#NAME?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89" t="e">
        <f ca="1">AH49-'[20]Gas Average Basis'!AH49</f>
        <v>#NAME?</v>
      </c>
      <c r="AJ49" s="46">
        <f ca="1">IF(E49="","",MATCH(E49,INDIRECT(CONCATENATE($F$21,"!",$G$21,":",$G$21)),0))</f>
        <v>5</v>
      </c>
      <c r="AL49" s="46">
        <f t="shared" ca="1" si="4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3" t="s">
        <v>165</v>
      </c>
      <c r="S53" s="233"/>
      <c r="T53" s="233"/>
      <c r="U53" s="233"/>
      <c r="V53" s="233"/>
      <c r="W53" s="233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30" t="s">
        <v>82</v>
      </c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  <c r="AA55" s="235"/>
      <c r="AB55" s="235"/>
      <c r="AC55" s="235"/>
      <c r="AD55" s="235"/>
      <c r="AE55" s="235"/>
      <c r="AF55" s="235"/>
      <c r="AG55" s="235"/>
      <c r="AH55" s="235"/>
      <c r="AI55" s="236"/>
    </row>
    <row r="56" spans="3:38" ht="14.25" customHeight="1" thickBot="1" x14ac:dyDescent="0.3">
      <c r="C56" s="230">
        <v>37194</v>
      </c>
      <c r="D56" s="231"/>
      <c r="E56" s="231"/>
      <c r="F56" s="231"/>
      <c r="G56" s="231"/>
      <c r="H56" s="231"/>
      <c r="I56" s="231"/>
      <c r="J56" s="231"/>
      <c r="K56" s="231"/>
      <c r="L56" s="231"/>
      <c r="M56" s="231"/>
      <c r="N56" s="231"/>
      <c r="O56" s="231"/>
      <c r="P56" s="231"/>
      <c r="Q56" s="231"/>
      <c r="R56" s="231"/>
      <c r="S56" s="231"/>
      <c r="T56" s="231"/>
      <c r="U56" s="231"/>
      <c r="V56" s="231"/>
      <c r="W56" s="231"/>
      <c r="X56" s="231"/>
      <c r="Y56" s="231"/>
      <c r="Z56" s="231"/>
      <c r="AA56" s="231"/>
      <c r="AB56" s="231"/>
      <c r="AC56" s="231"/>
      <c r="AD56" s="231"/>
      <c r="AE56" s="231"/>
      <c r="AF56" s="231"/>
      <c r="AG56" s="231"/>
      <c r="AH56" s="231"/>
      <c r="AI56" s="232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163</v>
      </c>
      <c r="M57" s="210" t="s">
        <v>164</v>
      </c>
      <c r="N57" s="94" t="s">
        <v>163</v>
      </c>
      <c r="O57" s="210" t="s">
        <v>164</v>
      </c>
      <c r="P57" s="92" t="s">
        <v>163</v>
      </c>
      <c r="Q57" s="210" t="s">
        <v>164</v>
      </c>
      <c r="R57" s="92" t="s">
        <v>163</v>
      </c>
      <c r="S57" s="210" t="s">
        <v>164</v>
      </c>
      <c r="T57" s="92" t="s">
        <v>163</v>
      </c>
      <c r="U57" s="92" t="s">
        <v>164</v>
      </c>
      <c r="V57" s="92" t="s">
        <v>163</v>
      </c>
      <c r="W57" s="210" t="s">
        <v>164</v>
      </c>
      <c r="X57" s="92" t="s">
        <v>163</v>
      </c>
      <c r="Y57" s="92" t="s">
        <v>164</v>
      </c>
      <c r="Z57" s="210" t="s">
        <v>164</v>
      </c>
      <c r="AA57" s="92" t="s">
        <v>164</v>
      </c>
      <c r="AB57" s="92" t="s">
        <v>163</v>
      </c>
      <c r="AC57" s="210" t="s">
        <v>164</v>
      </c>
      <c r="AD57" s="92" t="s">
        <v>163</v>
      </c>
      <c r="AE57" s="92" t="s">
        <v>164</v>
      </c>
      <c r="AF57" s="210" t="s">
        <v>164</v>
      </c>
      <c r="AG57" s="92" t="s">
        <v>164</v>
      </c>
      <c r="AH57" s="92" t="s">
        <v>163</v>
      </c>
      <c r="AI57" s="210" t="s">
        <v>164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211" t="s">
        <v>86</v>
      </c>
      <c r="N58" s="94" t="s">
        <v>115</v>
      </c>
      <c r="O58" s="211" t="s">
        <v>115</v>
      </c>
      <c r="P58" s="94">
        <f>$R$25</f>
        <v>37226</v>
      </c>
      <c r="Q58" s="211">
        <f>$R$25</f>
        <v>37226</v>
      </c>
      <c r="R58" s="94" t="str">
        <f>V12</f>
        <v>Dec-01/Mar-02</v>
      </c>
      <c r="S58" s="211" t="str">
        <f>R58</f>
        <v>Dec-01/Mar-02</v>
      </c>
      <c r="T58" s="116">
        <v>2001</v>
      </c>
      <c r="U58" s="81"/>
      <c r="V58" s="94" t="s">
        <v>117</v>
      </c>
      <c r="W58" s="211" t="s">
        <v>117</v>
      </c>
      <c r="X58" s="116" t="s">
        <v>118</v>
      </c>
      <c r="Y58" s="81"/>
      <c r="Z58" s="213" t="s">
        <v>118</v>
      </c>
      <c r="AA58" s="81"/>
      <c r="AB58" s="94" t="s">
        <v>94</v>
      </c>
      <c r="AC58" s="211" t="s">
        <v>94</v>
      </c>
      <c r="AD58" s="116" t="s">
        <v>119</v>
      </c>
      <c r="AE58" s="81"/>
      <c r="AF58" s="213" t="s">
        <v>119</v>
      </c>
      <c r="AG58" s="81"/>
      <c r="AH58" s="94" t="s">
        <v>116</v>
      </c>
      <c r="AI58" s="211" t="s">
        <v>116</v>
      </c>
    </row>
    <row r="59" spans="3:38" ht="14.25" customHeight="1" thickBot="1" x14ac:dyDescent="0.3">
      <c r="C59" s="230"/>
      <c r="D59" s="231"/>
      <c r="E59" s="231"/>
      <c r="F59" s="231"/>
      <c r="G59" s="231"/>
      <c r="H59" s="231"/>
      <c r="I59" s="231"/>
      <c r="J59" s="231"/>
      <c r="K59" s="231"/>
      <c r="L59" s="231"/>
      <c r="M59" s="231"/>
      <c r="N59" s="231"/>
      <c r="O59" s="231"/>
      <c r="P59" s="231"/>
      <c r="Q59" s="231"/>
      <c r="R59" s="231"/>
      <c r="S59" s="231"/>
      <c r="T59" s="231"/>
      <c r="U59" s="231"/>
      <c r="V59" s="231"/>
      <c r="W59" s="231"/>
      <c r="X59" s="231"/>
      <c r="Y59" s="231"/>
      <c r="Z59" s="231"/>
      <c r="AA59" s="231"/>
      <c r="AB59" s="231"/>
      <c r="AC59" s="231"/>
      <c r="AD59" s="231"/>
      <c r="AE59" s="231"/>
      <c r="AF59" s="231"/>
      <c r="AG59" s="231"/>
      <c r="AH59" s="231"/>
      <c r="AI59" s="232"/>
      <c r="AJ59" s="60"/>
      <c r="AK59" s="60"/>
      <c r="AL59" s="60"/>
    </row>
    <row r="60" spans="3:38" x14ac:dyDescent="0.25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3.24</v>
      </c>
      <c r="L60" s="59">
        <f>(M60-2)/L30</f>
        <v>12.598560164552621</v>
      </c>
      <c r="M60" s="212">
        <v>38.75</v>
      </c>
      <c r="N60" s="59">
        <f>(PowerPrices!C9-2)/O30</f>
        <v>12.12871287128713</v>
      </c>
      <c r="O60" s="212">
        <f>PowerPrices!C9</f>
        <v>38.75</v>
      </c>
      <c r="P60" s="59" t="e">
        <f ca="1">(PowerPrices!D9-2)/(R$49+R30)</f>
        <v>#NAME?</v>
      </c>
      <c r="Q60" s="212">
        <f ca="1">PowerPrices!D9</f>
        <v>39</v>
      </c>
      <c r="R60" s="59" t="e">
        <f ca="1">(AVERAGE(PowerPrices!$D9,PowerPrices!$E9,PowerPrices!$H9,PowerPrices!$I9,PowerPrices!$K9)-2)/($V$49+$V30)</f>
        <v>#NAME?</v>
      </c>
      <c r="S60" s="212">
        <f ca="1">(AVERAGE(PowerPrices!$D9,PowerPrices!$E9,PowerPrices!$H9,PowerPrices!$I9,PowerPrices!$K9))</f>
        <v>40</v>
      </c>
      <c r="T60" s="59"/>
      <c r="U60" s="124"/>
      <c r="V60" s="59" t="e">
        <f ca="1">(AVERAGE(PowerPrices!$H9,PowerPrices!$I9,PowerPrices!$K9)-2)/($X$49+$X30)</f>
        <v>#NAME?</v>
      </c>
      <c r="W60" s="212">
        <f>AVERAGE(PowerPrices!$H9,PowerPrices!$I9,PowerPrices!$K9)</f>
        <v>41.333333333333336</v>
      </c>
      <c r="X60" s="59" t="e">
        <f ca="1">(AVERAGE(PowerPrices!$L9,PowerPrices!$M9,PowerPrices!$N9)-2)/($Z$49+$Z30)</f>
        <v>#NAME?</v>
      </c>
      <c r="Y60" s="124"/>
      <c r="Z60" s="212">
        <f>AVERAGE(PowerPrices!$L9,PowerPrices!$M9,PowerPrices!$N9)</f>
        <v>30.25</v>
      </c>
      <c r="AA60" s="124"/>
      <c r="AB60" s="59" t="e">
        <f ca="1">(AVERAGE(PowerPrices!$L9,PowerPrices!$M9,PowerPrices!$N9,PowerPrices!$P9,PowerPrices!$Q9,PowerPrices!$R9,PowerPrices!$T9)-2)/($AB$49+$AB30)</f>
        <v>#NAME?</v>
      </c>
      <c r="AC60" s="212">
        <f>AVERAGE(PowerPrices!$L9,PowerPrices!$M9,PowerPrices!$N9,PowerPrices!$P9,PowerPrices!$Q9,PowerPrices!$R9,PowerPrices!$T9)</f>
        <v>38.964285714285715</v>
      </c>
      <c r="AD60" s="59" t="e">
        <f ca="1">(AVERAGE(PowerPrices!$P9,PowerPrices!$Q9,PowerPrices!$R9)-2)/($AD$49+$AD30)</f>
        <v>#NAME?</v>
      </c>
      <c r="AE60" s="124"/>
      <c r="AF60" s="212">
        <f>AVERAGE(PowerPrices!$P9,PowerPrices!$Q9,PowerPrices!$R9)</f>
        <v>47.333333333333336</v>
      </c>
      <c r="AG60" s="124"/>
      <c r="AH60" s="59" t="e">
        <f ca="1">(PowerPrices!$S9-2)/($AF$49+$AF30)</f>
        <v>#NAME?</v>
      </c>
      <c r="AI60" s="212">
        <f>PowerPrices!$S9</f>
        <v>39</v>
      </c>
      <c r="AJ60" s="60"/>
      <c r="AK60" s="60"/>
      <c r="AL60" s="60"/>
    </row>
    <row r="61" spans="3:38" x14ac:dyDescent="0.25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2.92</v>
      </c>
      <c r="L61" s="59">
        <f>(M61-2)/(L28+0.2)</f>
        <v>10.8679706601467</v>
      </c>
      <c r="M61" s="212">
        <v>37.56</v>
      </c>
      <c r="N61" s="59">
        <f>(PowerPrices!C11-2)/(O28+0.2)</f>
        <v>10.614925373134328</v>
      </c>
      <c r="O61" s="212">
        <f>PowerPrices!C11</f>
        <v>37.56</v>
      </c>
      <c r="P61" s="59" t="e">
        <f ca="1">(PowerPrices!D11-2)/(R$49+R28+0.2)</f>
        <v>#NAME?</v>
      </c>
      <c r="Q61" s="212">
        <f ca="1">PowerPrices!D11</f>
        <v>44</v>
      </c>
      <c r="R61" s="59" t="e">
        <f ca="1">(AVERAGE(PowerPrices!$D11,PowerPrices!$E11,PowerPrices!$H11,PowerPrices!$I11,PowerPrices!$K11)-2)/($V$49+$V28+0.2)</f>
        <v>#NAME?</v>
      </c>
      <c r="S61" s="212">
        <f ca="1">AVERAGE(PowerPrices!$D11,PowerPrices!$E11,PowerPrices!$H11,PowerPrices!$I11,PowerPrices!$K11)</f>
        <v>40.85</v>
      </c>
      <c r="T61" s="59"/>
      <c r="U61" s="124"/>
      <c r="V61" s="59" t="e">
        <f ca="1">(AVERAGE(PowerPrices!$H11,PowerPrices!$I11,PowerPrices!$K11)-2)/($X$49+$X28+0.2)</f>
        <v>#NAME?</v>
      </c>
      <c r="W61" s="212">
        <f>AVERAGE(PowerPrices!$H11,PowerPrices!$I11,PowerPrices!$K11)</f>
        <v>41.25</v>
      </c>
      <c r="X61" s="59" t="e">
        <f ca="1">(AVERAGE(PowerPrices!$L11,PowerPrices!$M11,PowerPrices!$N11)-2)/($Z$49+$Z28+0.2)</f>
        <v>#NAME?</v>
      </c>
      <c r="Y61" s="124"/>
      <c r="Z61" s="212">
        <f>AVERAGE(PowerPrices!$L11,PowerPrices!$M11,PowerPrices!$N11)</f>
        <v>36.5</v>
      </c>
      <c r="AA61" s="124"/>
      <c r="AB61" s="59" t="e">
        <f ca="1">(AVERAGE(PowerPrices!$L11,PowerPrices!$M11,PowerPrices!$N11,PowerPrices!$P11,PowerPrices!$Q11,PowerPrices!$R11,PowerPrices!$T11)-2)/($AB$49+$AB28+0.2)</f>
        <v>#NAME?</v>
      </c>
      <c r="AC61" s="212">
        <f>AVERAGE(PowerPrices!$L11,PowerPrices!$M11,PowerPrices!$N11,PowerPrices!$P11,PowerPrices!$Q11,PowerPrices!$R11,PowerPrices!$T11)</f>
        <v>44.25</v>
      </c>
      <c r="AD61" s="59" t="e">
        <f ca="1">(AVERAGE(PowerPrices!$P11,PowerPrices!$Q11,PowerPrices!$R11)-2)/($AD$49+$AD28+0.2)</f>
        <v>#NAME?</v>
      </c>
      <c r="AE61" s="124"/>
      <c r="AF61" s="212">
        <f>AVERAGE(PowerPrices!$P11,PowerPrices!$Q11,PowerPrices!$R11)</f>
        <v>53</v>
      </c>
      <c r="AG61" s="124"/>
      <c r="AH61" s="59" t="e">
        <f ca="1">(PowerPrices!$S11-2)/($AF$49+$AF28+0.2)</f>
        <v>#NAME?</v>
      </c>
      <c r="AI61" s="212">
        <f>PowerPrices!$S11</f>
        <v>42.25</v>
      </c>
      <c r="AJ61" s="60"/>
      <c r="AK61" s="60"/>
      <c r="AL61" s="60"/>
    </row>
    <row r="62" spans="3:38" x14ac:dyDescent="0.25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2.88</v>
      </c>
      <c r="L62" s="59">
        <f>(M62-2)/(L31+0.33)</f>
        <v>10.871951219512193</v>
      </c>
      <c r="M62" s="212">
        <v>37.659999999999997</v>
      </c>
      <c r="N62" s="59">
        <f>(PowerPrices!C13-2)/(O31+0.33)</f>
        <v>10.519174041297934</v>
      </c>
      <c r="O62" s="212">
        <f>PowerPrices!C13</f>
        <v>37.659999999999997</v>
      </c>
      <c r="P62" s="59" t="e">
        <f ca="1">(PowerPrices!D13-2)/(R$49+R31+0.33)</f>
        <v>#NAME?</v>
      </c>
      <c r="Q62" s="212">
        <f ca="1">PowerPrices!D13</f>
        <v>39</v>
      </c>
      <c r="R62" s="59" t="e">
        <f ca="1">(AVERAGE(PowerPrices!$D13,PowerPrices!$E13,PowerPrices!$H13,PowerPrices!$I13,PowerPrices!$K13)-2)/($V$49+$V31+0.33)</f>
        <v>#NAME?</v>
      </c>
      <c r="S62" s="212">
        <f ca="1">AVERAGE(PowerPrices!$D13,PowerPrices!$E13,PowerPrices!$H13,PowerPrices!$I13,PowerPrices!$K13)</f>
        <v>38.1</v>
      </c>
      <c r="T62" s="59"/>
      <c r="U62" s="124"/>
      <c r="V62" s="59" t="e">
        <f ca="1">(AVERAGE(PowerPrices!$H13,PowerPrices!$I13,PowerPrices!$K13)-2)/($X$49+$X31+0.33)</f>
        <v>#NAME?</v>
      </c>
      <c r="W62" s="212">
        <f>AVERAGE(PowerPrices!$H13,PowerPrices!$I13,PowerPrices!$K13)</f>
        <v>38.75</v>
      </c>
      <c r="X62" s="59" t="e">
        <f ca="1">(AVERAGE(PowerPrices!$L13,PowerPrices!$M13,PowerPrices!$N13)-2)/($Z$49+$Z31+0.33)</f>
        <v>#NAME?</v>
      </c>
      <c r="Y62" s="124"/>
      <c r="Z62" s="212">
        <f>AVERAGE(PowerPrices!$L13,PowerPrices!$M13,PowerPrices!$N13)</f>
        <v>38.5</v>
      </c>
      <c r="AA62" s="124"/>
      <c r="AB62" s="59" t="e">
        <f ca="1">(AVERAGE(PowerPrices!$L13,PowerPrices!$M13,PowerPrices!$N13,PowerPrices!$P13,PowerPrices!$Q13,PowerPrices!$R13,PowerPrices!$T13)-2)/($AB$49+$AB31+0.33)</f>
        <v>#NAME?</v>
      </c>
      <c r="AC62" s="212">
        <f>AVERAGE(PowerPrices!$L13,PowerPrices!$M13,PowerPrices!$N13,PowerPrices!$P13,PowerPrices!$Q13,PowerPrices!$R13,PowerPrices!$T13)</f>
        <v>45.107142857142854</v>
      </c>
      <c r="AD62" s="59" t="e">
        <f ca="1">(AVERAGE(PowerPrices!$P13,PowerPrices!$Q13,PowerPrices!$R13)-2)/($AD$49+$AD31+0.33)</f>
        <v>#NAME?</v>
      </c>
      <c r="AE62" s="124"/>
      <c r="AF62" s="212">
        <f>AVERAGE(PowerPrices!$P13,PowerPrices!$Q13,PowerPrices!$R13)</f>
        <v>53.25</v>
      </c>
      <c r="AG62" s="124"/>
      <c r="AH62" s="59" t="e">
        <f ca="1">(PowerPrices!$S13-2)/($AF$49+$AF31+0.33)</f>
        <v>#NAME?</v>
      </c>
      <c r="AI62" s="212">
        <f>PowerPrices!$S13</f>
        <v>40.5</v>
      </c>
      <c r="AJ62" s="60"/>
      <c r="AK62" s="60"/>
      <c r="AL62" s="60"/>
    </row>
    <row r="63" spans="3:38" x14ac:dyDescent="0.25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3.0049999999999999</v>
      </c>
      <c r="L63" s="59">
        <f>(M63-2)/(L34+0.12)</f>
        <v>12.277397260273974</v>
      </c>
      <c r="M63" s="212">
        <v>37.85</v>
      </c>
      <c r="N63" s="59">
        <f>(PowerPrices!C14-2)/(O34+0.12)</f>
        <v>11.754098360655737</v>
      </c>
      <c r="O63" s="212">
        <f>PowerPrices!C14</f>
        <v>37.85</v>
      </c>
      <c r="P63" s="59" t="e">
        <f ca="1">(PowerPrices!D14-2)/(R$49+R34+0.12)</f>
        <v>#NAME?</v>
      </c>
      <c r="Q63" s="212">
        <f ca="1">PowerPrices!D14</f>
        <v>37</v>
      </c>
      <c r="R63" s="59" t="e">
        <f ca="1">(AVERAGE(PowerPrices!$D14,PowerPrices!$E14,PowerPrices!$H14,PowerPrices!$I14,PowerPrices!$K14)-2)/($V$49+$V34+0.12)</f>
        <v>#NAME?</v>
      </c>
      <c r="S63" s="212">
        <f ca="1">AVERAGE(PowerPrices!$D14,PowerPrices!$E14,PowerPrices!$H14,PowerPrices!$I14,PowerPrices!$K14)</f>
        <v>36.15</v>
      </c>
      <c r="T63" s="59"/>
      <c r="U63" s="124"/>
      <c r="V63" s="59" t="e">
        <f ca="1">(AVERAGE(PowerPrices!$H14,PowerPrices!$I14,PowerPrices!$K14)-2)/($X$49+$X34+0.12)</f>
        <v>#NAME?</v>
      </c>
      <c r="W63" s="212">
        <f>AVERAGE(PowerPrices!$H14,PowerPrices!$I14,PowerPrices!$K14)</f>
        <v>36.583333333333336</v>
      </c>
      <c r="X63" s="59" t="e">
        <f ca="1">(AVERAGE(PowerPrices!$L14,PowerPrices!$M14,PowerPrices!$N14)-2)/($Z$49+$Z34+0.12)</f>
        <v>#NAME?</v>
      </c>
      <c r="Y63" s="124"/>
      <c r="Z63" s="212">
        <f>AVERAGE(PowerPrices!$L14,PowerPrices!$M14,PowerPrices!$N14)</f>
        <v>39.333333333333336</v>
      </c>
      <c r="AA63" s="124"/>
      <c r="AB63" s="59" t="e">
        <f ca="1">(AVERAGE(PowerPrices!$L14,PowerPrices!$M14,PowerPrices!$N14,PowerPrices!$P14,PowerPrices!$Q14,PowerPrices!$R14,PowerPrices!$T14)-2)/($AB$49+$AB34+0.12)</f>
        <v>#NAME?</v>
      </c>
      <c r="AC63" s="212">
        <f>AVERAGE(PowerPrices!$L14,PowerPrices!$M14,PowerPrices!$N14,PowerPrices!$P14,PowerPrices!$Q14,PowerPrices!$R14,PowerPrices!$T14)</f>
        <v>46.928571428571431</v>
      </c>
      <c r="AD63" s="59" t="e">
        <f ca="1">(AVERAGE(PowerPrices!$P14,PowerPrices!$Q14,PowerPrices!$R14)-2)/($AD$49+$AD34+0.12)</f>
        <v>#NAME?</v>
      </c>
      <c r="AE63" s="124"/>
      <c r="AF63" s="212">
        <f>AVERAGE(PowerPrices!$P14,PowerPrices!$Q14,PowerPrices!$R14)</f>
        <v>57.333333333333336</v>
      </c>
      <c r="AG63" s="124"/>
      <c r="AH63" s="59" t="e">
        <f ca="1">(PowerPrices!$S14-2)/($AF$49+$AF34+0.12)</f>
        <v>#NAME?</v>
      </c>
      <c r="AI63" s="212">
        <f>PowerPrices!$S14</f>
        <v>37.333333333333336</v>
      </c>
      <c r="AJ63" s="60"/>
      <c r="AK63" s="60"/>
      <c r="AL63" s="60"/>
    </row>
    <row r="65" spans="3:13" x14ac:dyDescent="0.25">
      <c r="C65" s="60" t="s">
        <v>158</v>
      </c>
    </row>
    <row r="66" spans="3:13" x14ac:dyDescent="0.25">
      <c r="L66" s="228" t="s">
        <v>160</v>
      </c>
      <c r="M66" s="228"/>
    </row>
    <row r="67" spans="3:13" x14ac:dyDescent="0.25">
      <c r="C67" s="62"/>
      <c r="L67" s="229" t="s">
        <v>159</v>
      </c>
      <c r="M67" s="229"/>
    </row>
    <row r="68" spans="3:13" x14ac:dyDescent="0.25">
      <c r="C68" s="62"/>
      <c r="L68" s="229" t="s">
        <v>161</v>
      </c>
      <c r="M68" s="229"/>
    </row>
    <row r="69" spans="3:13" x14ac:dyDescent="0.25">
      <c r="C69" s="62"/>
      <c r="L69" s="229" t="s">
        <v>162</v>
      </c>
      <c r="M69" s="229"/>
    </row>
  </sheetData>
  <sheetCalcPr fullCalcOnLoad="1"/>
  <mergeCells count="15">
    <mergeCell ref="Q7:X7"/>
    <mergeCell ref="C32:AI32"/>
    <mergeCell ref="C56:AI56"/>
    <mergeCell ref="C55:AI55"/>
    <mergeCell ref="C59:AI59"/>
    <mergeCell ref="C38:AI38"/>
    <mergeCell ref="C48:AI48"/>
    <mergeCell ref="R53:W53"/>
    <mergeCell ref="L66:M66"/>
    <mergeCell ref="L67:M67"/>
    <mergeCell ref="L68:M68"/>
    <mergeCell ref="L69:M69"/>
    <mergeCell ref="C9:AI9"/>
    <mergeCell ref="C10:AI10"/>
    <mergeCell ref="C13:AI1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185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3" t="s">
        <v>187</v>
      </c>
      <c r="S7" s="233"/>
      <c r="T7" s="233"/>
      <c r="U7" s="233"/>
      <c r="V7" s="233"/>
      <c r="W7" s="233"/>
      <c r="X7" s="233"/>
      <c r="Y7" s="233"/>
      <c r="Z7" s="233"/>
      <c r="AA7" s="233"/>
      <c r="AB7" s="233"/>
      <c r="AC7" s="233"/>
      <c r="AD7" s="233"/>
      <c r="AE7" s="233"/>
      <c r="AF7" s="233"/>
    </row>
    <row r="8" spans="1:38" ht="13.5" thickBot="1" x14ac:dyDescent="0.3"/>
    <row r="9" spans="1:38" ht="13.5" customHeight="1" thickBot="1" x14ac:dyDescent="0.3">
      <c r="C9" s="230" t="s">
        <v>82</v>
      </c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2"/>
    </row>
    <row r="10" spans="1:38" ht="14.25" customHeight="1" thickBot="1" x14ac:dyDescent="0.3">
      <c r="C10" s="230">
        <f>CurveFetch!E2</f>
        <v>37195</v>
      </c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2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0" t="s">
        <v>128</v>
      </c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2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183</v>
      </c>
      <c r="G15" s="34">
        <v>13</v>
      </c>
      <c r="H15" s="34" t="s">
        <v>63</v>
      </c>
      <c r="I15" s="62"/>
      <c r="J15" s="62"/>
      <c r="K15" s="73">
        <f>CurveFetch!E2</f>
        <v>37195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68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68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 t="e">
        <f ca="1">IF(R$22,AveragePrices($F$21,R$23,R$24,$AJ28:$AJ28),AveragePrices($F$15,R$23,R$24,$AL28:$AL28))</f>
        <v>#NAME?</v>
      </c>
      <c r="S28" s="124" t="e">
        <f ca="1">R28-'[20]Gas Average PhyIdx'!R28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ca="1">IF(V$22,AveragePrices($F$21,V$23,V$24,$AJ28:$AJ28),AveragePrices($F$15,V$23,V$24,$AL28:$AL28))</f>
        <v>#NAME?</v>
      </c>
      <c r="W28" s="124" t="e">
        <f ca="1">V28-'[20]Gas Average PhyIdx'!V28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AB28-'[20]Gas Average PhyIdx'!AB28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89" t="e">
        <f ca="1">AH28-'[20]Gas Average PhyIdx'!AH28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 t="e">
        <f ca="1">IF(R$22,AveragePrices($F$21,R$23,R$24,$AJ29:$AJ29),AveragePrices($F$15,R$23,R$24,$AL29:$AL29))</f>
        <v>#NAME?</v>
      </c>
      <c r="S29" s="124" t="e">
        <f ca="1">R29-'[20]Gas Average PhyIdx'!R29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T29-'[20]Gas Average Basis'!S29</f>
        <v>#NAME?</v>
      </c>
      <c r="V29" s="59" t="e">
        <f ca="1">IF(V$22,AveragePrices($F$21,V$23,V$24,$AJ29:$AJ29),AveragePrices($F$15,V$23,V$24,$AL29:$AL29))</f>
        <v>#NAME?</v>
      </c>
      <c r="W29" s="124" t="e">
        <f ca="1">V29-'[20]Gas Average PhyIdx'!V29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X29-'[20]Gas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Z29-'[20]Gas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AB29-'[20]Gas Average PhyIdx'!AB29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AD29-'[20]Gas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AF29-'[20]Gas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AH29-'[20]Gas Average PhyIdx'!AH29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 t="e">
        <f ca="1">IF(R$22,AveragePrices($F$21,R$23,R$24,$AJ30:$AJ30),AveragePrices($F$15,R$23,R$24,$AL30:$AL30))</f>
        <v>#NAME?</v>
      </c>
      <c r="S30" s="124" t="e">
        <f ca="1">R30-'[20]Gas Average PhyIdx'!R30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T30-'[20]Gas Average Basis'!S30</f>
        <v>#NAME?</v>
      </c>
      <c r="V30" s="59" t="e">
        <f ca="1">IF(V$22,AveragePrices($F$21,V$23,V$24,$AJ30:$AJ30),AveragePrices($F$15,V$23,V$24,$AL30:$AL30))</f>
        <v>#NAME?</v>
      </c>
      <c r="W30" s="124" t="e">
        <f ca="1">V30-'[20]Gas Average PhyIdx'!V30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X30-'[20]Gas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Z30-'[20]Gas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AB30-'[20]Gas Average PhyIdx'!AB30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AD30-'[20]Gas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AF30-'[20]Gas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AH30-'[20]Gas Average PhyIdx'!AH30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 t="e">
        <f ca="1">IF(R$22,AveragePrices($F$21,R$23,R$24,$AJ31:$AJ31),AveragePrices($F$15,R$23,R$24,$AL31:$AL31))</f>
        <v>#NAME?</v>
      </c>
      <c r="S31" s="124" t="e">
        <f ca="1">R31-'[20]Gas Average PhyIdx'!R31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T31-'[20]Gas Average Basis'!S31</f>
        <v>#NAME?</v>
      </c>
      <c r="V31" s="59" t="e">
        <f ca="1">IF(V$22,AveragePrices($F$21,V$23,V$24,$AJ31:$AJ31),AveragePrices($F$15,V$23,V$24,$AL31:$AL31))</f>
        <v>#NAME?</v>
      </c>
      <c r="W31" s="124" t="e">
        <f ca="1">V31-'[20]Gas Average PhyIdx'!V31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X31-'[20]Gas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Z31-'[20]Gas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AB31-'[20]Gas Average PhyIdx'!AB31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AD31-'[20]Gas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AF31-'[20]Gas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AH31-'[20]Gas Average PhyIdx'!AH31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30" t="s">
        <v>110</v>
      </c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I32" s="234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 t="e">
        <f ca="1">IF(R$22,AveragePrices($F$21,R$23,R$24,$AJ33:$AJ33),AveragePrices($F$15,R$23,R$24,$AL33:$AL33))</f>
        <v>#NAME?</v>
      </c>
      <c r="S33" s="124" t="e">
        <f ca="1">R33-'[20]Gas Average PhyIdx'!R33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T33-'[20]Gas Average Basis'!S33</f>
        <v>#NAME?</v>
      </c>
      <c r="V33" s="59" t="e">
        <f ca="1">IF(V$22,AveragePrices($F$21,V$23,V$24,$AJ33:$AJ33),AveragePrices($F$15,V$23,V$24,$AL33:$AL33))</f>
        <v>#NAME?</v>
      </c>
      <c r="W33" s="124" t="e">
        <f ca="1">V33-'[20]Gas Average PhyIdx'!V33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X33-'[20]Gas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Z33-'[20]Gas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AB33-'[20]Gas Average PhyIdx'!AB33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AD33-'[20]Gas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AF33-'[20]Gas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AH33-'[20]Gas Average PhyIdx'!AH33</f>
        <v>#NAME?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 t="e">
        <f ca="1">IF(R$22,AveragePrices($F$21,R$23,R$24,$AJ34:$AJ34),AveragePrices($F$15,R$23,R$24,$AL34:$AL34))</f>
        <v>#NAME?</v>
      </c>
      <c r="S34" s="124" t="e">
        <f ca="1">R34-'[20]Gas Average PhyIdx'!R34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T34-'[20]Gas Average Basis'!S34</f>
        <v>#NAME?</v>
      </c>
      <c r="V34" s="59" t="e">
        <f ca="1">IF(V$22,AveragePrices($F$21,V$23,V$24,$AJ34:$AJ34),AveragePrices($F$15,V$23,V$24,$AL34:$AL34))</f>
        <v>#NAME?</v>
      </c>
      <c r="W34" s="124" t="e">
        <f ca="1">V34-'[20]Gas Average PhyIdx'!V34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X34-'[20]Gas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Z34-'[20]Gas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AB34-'[20]Gas Average PhyIdx'!AB34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AD34-'[20]Gas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AF34-'[20]Gas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AH34-'[20]Gas Average PhyIdx'!AH34</f>
        <v>#NAME?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 t="e">
        <f ca="1">IF(R$22,AveragePrices($F$21,R$23,R$24,$AJ35:$AJ35),AveragePrices($F$15,R$23,R$24,$AL35:$AL35))</f>
        <v>#NAME?</v>
      </c>
      <c r="S35" s="124" t="e">
        <f ca="1">R35-'[20]Gas Average PhyIdx'!R35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T35-'[20]Gas Average Basis'!S35</f>
        <v>#NAME?</v>
      </c>
      <c r="V35" s="59" t="e">
        <f ca="1">IF(V$22,AveragePrices($F$21,V$23,V$24,$AJ35:$AJ35),AveragePrices($F$15,V$23,V$24,$AL35:$AL35))</f>
        <v>#NAME?</v>
      </c>
      <c r="W35" s="124" t="e">
        <f ca="1">V35-'[20]Gas Average PhyIdx'!V35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X35-'[20]Gas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Z35-'[20]Gas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AB35-'[20]Gas Average PhyIdx'!AB35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AD35-'[20]Gas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AF35-'[20]Gas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AH35-'[20]Gas Average PhyIdx'!AH35</f>
        <v>#NAME?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 t="e">
        <f ca="1">IF(R$22,AveragePrices($F$21,R$23,R$24,$AJ36:$AJ36),AveragePrices($F$15,R$23,R$24,$AL36:$AL36))</f>
        <v>#NAME?</v>
      </c>
      <c r="S36" s="124" t="e">
        <f ca="1">R36-'[20]Gas Average PhyIdx'!R36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T36-'[20]Gas Average Basis'!S36</f>
        <v>#NAME?</v>
      </c>
      <c r="V36" s="59" t="e">
        <f ca="1">IF(V$22,AveragePrices($F$21,V$23,V$24,$AJ36:$AJ36),AveragePrices($F$15,V$23,V$24,$AL36:$AL36))</f>
        <v>#NAME?</v>
      </c>
      <c r="W36" s="124" t="e">
        <f ca="1">V36-'[20]Gas Average PhyIdx'!V36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X36-'[20]Gas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Z36-'[20]Gas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AB36-'[20]Gas Average PhyIdx'!AB36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AD36-'[20]Gas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AF36-'[20]Gas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AH36-'[20]Gas Average PhyIdx'!AH36</f>
        <v>#NAME?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0" t="s">
        <v>109</v>
      </c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H38" s="231"/>
      <c r="AI38" s="234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 t="e">
        <f ca="1">IF(R$22,AveragePrices($F$21,R$23,R$24,$AJ39:$AJ39),AveragePrices($F$15,R$23,R$24,$AL39:$AL39))</f>
        <v>#NAME?</v>
      </c>
      <c r="S39" s="124" t="e">
        <f ca="1">R39-'[20]Gas Average PhyIdx'!R39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T39-'[20]Gas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V39-'[20]Gas Average PhyIdx'!V39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X39-'[20]Gas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Z39-'[20]Gas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AB39-'[20]Gas Average PhyIdx'!AB39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AD39-'[20]Gas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AF39-'[20]Gas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AH39-'[20]Gas Average PhyIdx'!AH39</f>
        <v>#NAME?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 t="e">
        <f ca="1">IF(R$22,AveragePrices($F$21,R$23,R$24,$AJ40:$AJ40),AveragePrices($F$15,R$23,R$24,$AL40:$AL40))</f>
        <v>#NAME?</v>
      </c>
      <c r="S40" s="124" t="e">
        <f ca="1">R40-'[20]Gas Average PhyIdx'!R40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T40-'[20]Gas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V40-'[20]Gas Average PhyIdx'!V40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X40-'[20]Gas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Z40-'[20]Gas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AB40-'[20]Gas Average PhyIdx'!AB40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AD40-'[20]Gas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AF40-'[20]Gas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AH40-'[20]Gas Average PhyIdx'!AH40</f>
        <v>#NAME?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 t="e">
        <f ca="1">IF(R$22,AveragePrices($F$21,R$23,R$24,$AJ41:$AJ41),AveragePrices($F$15,R$23,R$24,$AL41:$AL41))</f>
        <v>#NAME?</v>
      </c>
      <c r="S41" s="124" t="e">
        <f ca="1">R41-'[20]Gas Average PhyIdx'!R41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T41-'[20]Gas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V41-'[20]Gas Average PhyIdx'!V41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X41-'[20]Gas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Z41-'[20]Gas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AB41-'[20]Gas Average PhyIdx'!AB41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AD41-'[20]Gas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AF41-'[20]Gas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AH41-'[20]Gas Average PhyIdx'!AH41</f>
        <v>#NAME?</v>
      </c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 t="e">
        <f ca="1">IF(R$22,AveragePrices($F$21,R$23,R$24,$AJ42:$AJ42),AveragePrices($F$15,R$23,R$24,$AL42:$AL42))</f>
        <v>#NAME?</v>
      </c>
      <c r="S42" s="124" t="e">
        <f ca="1">R42-'[20]Gas Average PhyIdx'!R42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T42-'[20]Gas Average Basis'!S42</f>
        <v>#NAME?</v>
      </c>
      <c r="V42" s="59" t="e">
        <f ca="1">IF(V$22,AveragePrices($F$21,V$23,V$24,$AJ42:$AJ42),AveragePrices($F$15,V$23,V$24,$AL42:$AL42))</f>
        <v>#NAME?</v>
      </c>
      <c r="W42" s="124" t="e">
        <f ca="1">V42-'[20]Gas Average PhyIdx'!V42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X42-'[20]Gas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Z42-'[20]Gas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AB42-'[20]Gas Average PhyIdx'!AB42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AD42-'[20]Gas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AF42-'[20]Gas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AH42-'[20]Gas Average PhyIdx'!AH42</f>
        <v>#NAME?</v>
      </c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 t="e">
        <f ca="1">IF(R$22,AveragePrices($F$21,R$23,R$24,$AJ43:$AJ43),AveragePrices($F$15,R$23,R$24,$AL43:$AL43))</f>
        <v>#NAME?</v>
      </c>
      <c r="S43" s="124" t="e">
        <f ca="1">R43-'[20]Gas Average PhyIdx'!R43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T43-'[20]Gas Average Basis'!S43</f>
        <v>#NAME?</v>
      </c>
      <c r="V43" s="59" t="e">
        <f ca="1">IF(V$22,AveragePrices($F$21,V$23,V$24,$AJ43:$AJ43),AveragePrices($F$15,V$23,V$24,$AL43:$AL43))</f>
        <v>#NAME?</v>
      </c>
      <c r="W43" s="124" t="e">
        <f ca="1">V43-'[20]Gas Average PhyIdx'!V43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X43-'[20]Gas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Z43-'[20]Gas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AB43-'[20]Gas Average PhyIdx'!AB43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AD43-'[20]Gas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AF43-'[20]Gas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AH43-'[20]Gas Average PhyIdx'!AH43</f>
        <v>#NAME?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0" t="s">
        <v>81</v>
      </c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H48" s="231"/>
      <c r="AI48" s="234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3.2037</v>
      </c>
      <c r="K49" s="77"/>
      <c r="L49" s="59"/>
      <c r="M49" s="59"/>
      <c r="N49" s="124"/>
      <c r="O49" s="59"/>
      <c r="P49" s="59"/>
      <c r="Q49" s="124"/>
      <c r="R49" s="59" t="e">
        <f ca="1">IF(R$22,AveragePrices($F$21,R$23,R$24,$AJ49:$AJ49),AveragePrices($F$15,R$23,R$24,$AL49:$AL49))</f>
        <v>#NAME?</v>
      </c>
      <c r="S49" s="124">
        <v>0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>
        <v>0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>
        <v>0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217"/>
      <c r="D51" s="217"/>
      <c r="E51" s="217"/>
      <c r="F51" s="217"/>
      <c r="G51" s="217"/>
      <c r="H51" s="217"/>
      <c r="I51" s="217"/>
      <c r="J51" s="217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9"/>
      <c r="AJ51" s="48"/>
      <c r="AK51" s="49"/>
      <c r="AL51" s="49"/>
    </row>
    <row r="52" spans="3:38" x14ac:dyDescent="0.25">
      <c r="C52" s="220"/>
      <c r="D52" s="221"/>
      <c r="E52" s="222"/>
      <c r="F52" s="222"/>
      <c r="G52" s="217"/>
      <c r="H52" s="217"/>
      <c r="I52" s="217"/>
      <c r="J52" s="217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9"/>
      <c r="AJ52" s="48"/>
      <c r="AK52" s="49"/>
      <c r="AL52" s="49"/>
    </row>
    <row r="53" spans="3:38" ht="18" x14ac:dyDescent="0.25">
      <c r="C53" s="220"/>
      <c r="D53" s="221"/>
      <c r="E53" s="222"/>
      <c r="F53" s="222"/>
      <c r="G53" s="217"/>
      <c r="H53" s="217"/>
      <c r="I53" s="217"/>
      <c r="J53" s="217"/>
      <c r="K53" s="218"/>
      <c r="L53" s="218"/>
      <c r="M53" s="218"/>
      <c r="N53" s="218"/>
      <c r="O53" s="218"/>
      <c r="P53" s="218"/>
      <c r="Q53" s="218"/>
      <c r="R53" s="237"/>
      <c r="S53" s="237"/>
      <c r="T53" s="237"/>
      <c r="U53" s="237"/>
      <c r="V53" s="237"/>
      <c r="W53" s="237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9"/>
      <c r="AJ53" s="48"/>
      <c r="AK53" s="49"/>
      <c r="AL53" s="49"/>
    </row>
    <row r="54" spans="3:38" x14ac:dyDescent="0.25">
      <c r="C54" s="217"/>
      <c r="D54" s="217"/>
      <c r="E54" s="217"/>
      <c r="F54" s="217"/>
      <c r="G54" s="217"/>
      <c r="H54" s="217"/>
      <c r="I54" s="217"/>
      <c r="J54" s="217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</row>
    <row r="55" spans="3:38" ht="13.5" customHeight="1" x14ac:dyDescent="0.25">
      <c r="C55" s="238"/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39"/>
    </row>
    <row r="56" spans="3:38" ht="14.25" customHeight="1" x14ac:dyDescent="0.25"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38"/>
      <c r="V56" s="238"/>
      <c r="W56" s="238"/>
      <c r="X56" s="238"/>
      <c r="Y56" s="238"/>
      <c r="Z56" s="238"/>
      <c r="AA56" s="238"/>
      <c r="AB56" s="238"/>
      <c r="AC56" s="238"/>
      <c r="AD56" s="238"/>
      <c r="AE56" s="238"/>
      <c r="AF56" s="238"/>
      <c r="AG56" s="238"/>
      <c r="AH56" s="238"/>
      <c r="AI56" s="238"/>
    </row>
    <row r="57" spans="3:38" x14ac:dyDescent="0.25">
      <c r="C57" s="227"/>
      <c r="D57" s="221"/>
      <c r="E57" s="221"/>
      <c r="F57" s="221"/>
      <c r="G57" s="221"/>
      <c r="H57" s="221"/>
      <c r="I57" s="221"/>
      <c r="J57" s="221"/>
      <c r="K57" s="226"/>
      <c r="L57" s="226"/>
      <c r="M57" s="226"/>
      <c r="N57" s="223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</row>
    <row r="58" spans="3:38" ht="14.25" customHeight="1" x14ac:dyDescent="0.25">
      <c r="C58" s="227"/>
      <c r="D58" s="221"/>
      <c r="E58" s="221"/>
      <c r="F58" s="221"/>
      <c r="G58" s="221"/>
      <c r="H58" s="221"/>
      <c r="I58" s="221"/>
      <c r="J58" s="221"/>
      <c r="K58" s="223"/>
      <c r="L58" s="223"/>
      <c r="M58" s="223"/>
      <c r="N58" s="223"/>
      <c r="O58" s="223"/>
      <c r="P58" s="223"/>
      <c r="Q58" s="223"/>
      <c r="R58" s="223"/>
      <c r="S58" s="223"/>
      <c r="T58" s="224"/>
      <c r="U58" s="225"/>
      <c r="V58" s="223"/>
      <c r="W58" s="223"/>
      <c r="X58" s="224"/>
      <c r="Y58" s="225"/>
      <c r="Z58" s="224"/>
      <c r="AA58" s="225"/>
      <c r="AB58" s="223"/>
      <c r="AC58" s="223"/>
      <c r="AD58" s="224"/>
      <c r="AE58" s="225"/>
      <c r="AF58" s="224"/>
      <c r="AG58" s="225"/>
      <c r="AH58" s="223"/>
      <c r="AI58" s="223"/>
    </row>
    <row r="59" spans="3:38" ht="14.25" customHeight="1" x14ac:dyDescent="0.25"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238"/>
      <c r="Y59" s="238"/>
      <c r="Z59" s="238"/>
      <c r="AA59" s="238"/>
      <c r="AB59" s="238"/>
      <c r="AC59" s="238"/>
      <c r="AD59" s="238"/>
      <c r="AE59" s="238"/>
      <c r="AF59" s="238"/>
      <c r="AG59" s="238"/>
      <c r="AH59" s="238"/>
      <c r="AI59" s="238"/>
      <c r="AJ59" s="60"/>
      <c r="AK59" s="60"/>
      <c r="AL59" s="60"/>
    </row>
    <row r="60" spans="3:38" x14ac:dyDescent="0.25">
      <c r="C60" s="217"/>
      <c r="D60" s="217"/>
      <c r="E60" s="217"/>
      <c r="F60" s="217"/>
      <c r="G60" s="217"/>
      <c r="H60" s="217"/>
      <c r="I60" s="217"/>
      <c r="J60" s="217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9"/>
      <c r="AJ60" s="60"/>
      <c r="AK60" s="60"/>
      <c r="AL60" s="60"/>
    </row>
    <row r="61" spans="3:38" x14ac:dyDescent="0.25">
      <c r="C61" s="220"/>
      <c r="D61" s="221"/>
      <c r="E61" s="222"/>
      <c r="F61" s="222"/>
      <c r="G61" s="217"/>
      <c r="H61" s="217"/>
      <c r="I61" s="217"/>
      <c r="J61" s="217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9"/>
      <c r="AJ61" s="60"/>
      <c r="AK61" s="60"/>
      <c r="AL61" s="60"/>
    </row>
    <row r="62" spans="3:38" ht="18" x14ac:dyDescent="0.25">
      <c r="C62" s="220"/>
      <c r="D62" s="221"/>
      <c r="E62" s="222"/>
      <c r="F62" s="222"/>
      <c r="G62" s="217"/>
      <c r="H62" s="217"/>
      <c r="I62" s="217"/>
      <c r="J62" s="217"/>
      <c r="K62" s="218"/>
      <c r="L62" s="218"/>
      <c r="M62" s="218"/>
      <c r="N62" s="218"/>
      <c r="O62" s="218"/>
      <c r="P62" s="218"/>
      <c r="Q62" s="218"/>
      <c r="R62" s="237"/>
      <c r="S62" s="237"/>
      <c r="T62" s="237"/>
      <c r="U62" s="237"/>
      <c r="V62" s="237"/>
      <c r="W62" s="237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9"/>
      <c r="AJ62" s="60"/>
      <c r="AK62" s="60"/>
      <c r="AL62" s="60"/>
    </row>
    <row r="63" spans="3:38" x14ac:dyDescent="0.25">
      <c r="C63" s="217"/>
      <c r="D63" s="217"/>
      <c r="E63" s="217"/>
      <c r="F63" s="217"/>
      <c r="G63" s="217"/>
      <c r="H63" s="217"/>
      <c r="I63" s="217"/>
      <c r="J63" s="217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60"/>
      <c r="AK63" s="60"/>
      <c r="AL63" s="60"/>
    </row>
    <row r="64" spans="3:38" ht="13.5" x14ac:dyDescent="0.25">
      <c r="C64" s="238"/>
      <c r="D64" s="239"/>
      <c r="E64" s="239"/>
      <c r="F64" s="239"/>
      <c r="G64" s="239"/>
      <c r="H64" s="239"/>
      <c r="I64" s="239"/>
      <c r="J64" s="239"/>
      <c r="K64" s="239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239"/>
      <c r="W64" s="239"/>
      <c r="X64" s="239"/>
      <c r="Y64" s="239"/>
      <c r="Z64" s="239"/>
      <c r="AA64" s="239"/>
      <c r="AB64" s="239"/>
      <c r="AC64" s="239"/>
      <c r="AD64" s="239"/>
      <c r="AE64" s="239"/>
      <c r="AF64" s="239"/>
      <c r="AG64" s="239"/>
      <c r="AH64" s="239"/>
      <c r="AI64" s="239"/>
    </row>
    <row r="65" spans="3:35" x14ac:dyDescent="0.25">
      <c r="C65" s="238"/>
      <c r="D65" s="238"/>
      <c r="E65" s="238"/>
      <c r="F65" s="238"/>
      <c r="G65" s="238"/>
      <c r="H65" s="238"/>
      <c r="I65" s="238"/>
      <c r="J65" s="238"/>
      <c r="K65" s="238"/>
      <c r="L65" s="238"/>
      <c r="M65" s="238"/>
      <c r="N65" s="238"/>
      <c r="O65" s="238"/>
      <c r="P65" s="238"/>
      <c r="Q65" s="238"/>
      <c r="R65" s="238"/>
      <c r="S65" s="238"/>
      <c r="T65" s="238"/>
      <c r="U65" s="238"/>
      <c r="V65" s="238"/>
      <c r="W65" s="238"/>
      <c r="X65" s="238"/>
      <c r="Y65" s="238"/>
      <c r="Z65" s="238"/>
      <c r="AA65" s="238"/>
      <c r="AB65" s="238"/>
      <c r="AC65" s="238"/>
      <c r="AD65" s="238"/>
      <c r="AE65" s="238"/>
      <c r="AF65" s="238"/>
      <c r="AG65" s="238"/>
      <c r="AH65" s="238"/>
      <c r="AI65" s="238"/>
    </row>
    <row r="66" spans="3:35" x14ac:dyDescent="0.25">
      <c r="C66" s="227"/>
      <c r="D66" s="221"/>
      <c r="E66" s="221"/>
      <c r="F66" s="221"/>
      <c r="G66" s="221"/>
      <c r="H66" s="221"/>
      <c r="I66" s="221"/>
      <c r="J66" s="221"/>
      <c r="K66" s="226"/>
      <c r="L66" s="226"/>
      <c r="M66" s="226"/>
      <c r="N66" s="223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</row>
    <row r="67" spans="3:35" x14ac:dyDescent="0.25">
      <c r="C67" s="221"/>
      <c r="D67" s="217"/>
      <c r="E67" s="217"/>
      <c r="F67" s="217"/>
      <c r="G67" s="217"/>
      <c r="H67" s="217"/>
      <c r="I67" s="217"/>
      <c r="J67" s="217"/>
      <c r="K67" s="218"/>
      <c r="L67" s="240"/>
      <c r="M67" s="240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</row>
    <row r="68" spans="3:35" x14ac:dyDescent="0.25">
      <c r="C68" s="221"/>
      <c r="D68" s="217"/>
      <c r="E68" s="217"/>
      <c r="F68" s="217"/>
      <c r="G68" s="217"/>
      <c r="H68" s="217"/>
      <c r="I68" s="217"/>
      <c r="J68" s="217"/>
      <c r="K68" s="218"/>
      <c r="L68" s="240"/>
      <c r="M68" s="240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</row>
    <row r="69" spans="3:35" x14ac:dyDescent="0.25">
      <c r="C69" s="221"/>
      <c r="D69" s="217"/>
      <c r="E69" s="217"/>
      <c r="F69" s="217"/>
      <c r="G69" s="217"/>
      <c r="H69" s="217"/>
      <c r="I69" s="217"/>
      <c r="J69" s="217"/>
      <c r="K69" s="218"/>
      <c r="L69" s="240"/>
      <c r="M69" s="240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</row>
    <row r="70" spans="3:35" x14ac:dyDescent="0.25">
      <c r="C70" s="217"/>
      <c r="D70" s="217"/>
      <c r="E70" s="217"/>
      <c r="F70" s="217"/>
      <c r="G70" s="217"/>
      <c r="H70" s="217"/>
      <c r="I70" s="217"/>
      <c r="J70" s="217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184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3" t="s">
        <v>188</v>
      </c>
      <c r="S7" s="233"/>
      <c r="T7" s="233"/>
      <c r="U7" s="233"/>
      <c r="V7" s="233"/>
      <c r="W7" s="233"/>
      <c r="X7" s="233"/>
      <c r="Y7" s="233"/>
      <c r="Z7" s="233"/>
      <c r="AA7" s="233"/>
      <c r="AB7" s="233"/>
      <c r="AC7" s="233"/>
      <c r="AD7" s="233"/>
      <c r="AE7" s="233"/>
      <c r="AF7" s="233"/>
    </row>
    <row r="8" spans="1:38" ht="13.5" thickBot="1" x14ac:dyDescent="0.3"/>
    <row r="9" spans="1:38" ht="13.5" customHeight="1" thickBot="1" x14ac:dyDescent="0.3">
      <c r="C9" s="230" t="s">
        <v>82</v>
      </c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2"/>
    </row>
    <row r="10" spans="1:38" ht="14.25" customHeight="1" thickBot="1" x14ac:dyDescent="0.3">
      <c r="C10" s="230">
        <f>CurveFetch!E2</f>
        <v>37195</v>
      </c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2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0" t="s">
        <v>128</v>
      </c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2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183</v>
      </c>
      <c r="G15" s="34">
        <v>13</v>
      </c>
      <c r="H15" s="34" t="s">
        <v>63</v>
      </c>
      <c r="I15" s="62"/>
      <c r="J15" s="62"/>
      <c r="K15" s="73">
        <f>CurveFetch!E2</f>
        <v>37195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68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68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170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 t="e">
        <f ca="1">IF(R$22,AveragePrices($F$21,R$23,R$24,$AJ28:$AJ28),AveragePrices($F$15,R$23,R$24,$AL28:$AL28))</f>
        <v>#NAME?</v>
      </c>
      <c r="S28" s="124" t="e">
        <f ca="1">R28-'[20]Gas Average FinIdx'!R28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ca="1">IF(V$22,AveragePrices($F$21,V$23,V$24,$AJ28:$AJ28),AveragePrices($F$15,V$23,V$24,$AL28:$AL28))</f>
        <v>#NAME?</v>
      </c>
      <c r="W28" s="124" t="e">
        <f ca="1">V28-'[20]Gas Average FinIdx'!V28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AB28-'[20]Gas Average FinIdx'!AB28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124" t="e">
        <f ca="1">AH28-'[20]Gas Average FinIdx'!AH28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180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 t="e">
        <f ca="1">IF(R$22,AveragePrices($F$21,R$23,R$24,$AJ29:$AJ29),AveragePrices($F$15,R$23,R$24,$AL29:$AL29))</f>
        <v>#NAME?</v>
      </c>
      <c r="S29" s="124" t="e">
        <f ca="1">R29-'[20]Gas Average FinIdx'!R29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T29-'[20]Gas Average Basis'!S29</f>
        <v>#NAME?</v>
      </c>
      <c r="V29" s="59" t="e">
        <f ca="1">IF(V$22,AveragePrices($F$21,V$23,V$24,$AJ29:$AJ29),AveragePrices($F$15,V$23,V$24,$AL29:$AL29))</f>
        <v>#NAME?</v>
      </c>
      <c r="W29" s="124" t="e">
        <f ca="1">V29-'[20]Gas Average FinIdx'!V29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X29-'[20]Gas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Z29-'[20]Gas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AB29-'[20]Gas Average FinIdx'!AB29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AD29-'[20]Gas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AF29-'[20]Gas Average Basis'!AE29</f>
        <v>#NAME?</v>
      </c>
      <c r="AH29" s="59" t="e">
        <f ca="1">IF(AH$22,AveragePrices($F$21,AH$23,AH$24,$AJ29:$AJ29),AveragePrices($F$15,AH$23,AH$24,$AL29:$AL29))</f>
        <v>#NAME?</v>
      </c>
      <c r="AI29" s="124" t="e">
        <f ca="1">AH29-'[20]Gas Average FinIdx'!AH29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182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 t="e">
        <f ca="1">IF(R$22,AveragePrices($F$21,R$23,R$24,$AJ30:$AJ30),AveragePrices($F$15,R$23,R$24,$AL30:$AL30))</f>
        <v>#NAME?</v>
      </c>
      <c r="S30" s="124" t="e">
        <f ca="1">R30-'[20]Gas Average FinIdx'!R30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T30-'[20]Gas Average Basis'!S30</f>
        <v>#NAME?</v>
      </c>
      <c r="V30" s="59" t="e">
        <f ca="1">IF(V$22,AveragePrices($F$21,V$23,V$24,$AJ30:$AJ30),AveragePrices($F$15,V$23,V$24,$AL30:$AL30))</f>
        <v>#NAME?</v>
      </c>
      <c r="W30" s="124" t="e">
        <f ca="1">V30-'[20]Gas Average FinIdx'!V30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X30-'[20]Gas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Z30-'[20]Gas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AB30-'[20]Gas Average FinIdx'!AB30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AD30-'[20]Gas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AF30-'[20]Gas Average Basis'!AE30</f>
        <v>#NAME?</v>
      </c>
      <c r="AH30" s="59" t="e">
        <f ca="1">IF(AH$22,AveragePrices($F$21,AH$23,AH$24,$AJ30:$AJ30),AveragePrices($F$15,AH$23,AH$24,$AL30:$AL30))</f>
        <v>#NAME?</v>
      </c>
      <c r="AI30" s="124" t="e">
        <f ca="1">AH30-'[20]Gas Average FinIdx'!AH30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171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 t="e">
        <f ca="1">IF(R$22,AveragePrices($F$21,R$23,R$24,$AJ31:$AJ31),AveragePrices($F$15,R$23,R$24,$AL31:$AL31))</f>
        <v>#NAME?</v>
      </c>
      <c r="S31" s="124" t="e">
        <f ca="1">R31-'[20]Gas Average FinIdx'!R31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T31-'[20]Gas Average Basis'!S31</f>
        <v>#NAME?</v>
      </c>
      <c r="V31" s="59" t="e">
        <f ca="1">IF(V$22,AveragePrices($F$21,V$23,V$24,$AJ31:$AJ31),AveragePrices($F$15,V$23,V$24,$AL31:$AL31))</f>
        <v>#NAME?</v>
      </c>
      <c r="W31" s="124" t="e">
        <f ca="1">V31-'[20]Gas Average FinIdx'!V31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X31-'[20]Gas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Z31-'[20]Gas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AB31-'[20]Gas Average FinIdx'!AB31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AD31-'[20]Gas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AF31-'[20]Gas Average Basis'!AE31</f>
        <v>#NAME?</v>
      </c>
      <c r="AH31" s="59" t="e">
        <f ca="1">IF(AH$22,AveragePrices($F$21,AH$23,AH$24,$AJ31:$AJ31),AveragePrices($F$15,AH$23,AH$24,$AL31:$AL31))</f>
        <v>#NAME?</v>
      </c>
      <c r="AI31" s="124" t="e">
        <f ca="1">AH31-'[20]Gas Average FinIdx'!AH31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30" t="s">
        <v>110</v>
      </c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I32" s="234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174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 t="e">
        <f ca="1">IF(R$22,AveragePrices($F$21,R$23,R$24,$AJ33:$AJ33),AveragePrices($F$15,R$23,R$24,$AL33:$AL33))</f>
        <v>#NAME?</v>
      </c>
      <c r="S33" s="124" t="e">
        <f ca="1">R33-'[20]Gas Average FinIdx'!R33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T33-'[20]Gas Average Basis'!S33</f>
        <v>#NAME?</v>
      </c>
      <c r="V33" s="59" t="e">
        <f ca="1">IF(V$22,AveragePrices($F$21,V$23,V$24,$AJ33:$AJ33),AveragePrices($F$15,V$23,V$24,$AL33:$AL33))</f>
        <v>#NAME?</v>
      </c>
      <c r="W33" s="124" t="e">
        <f ca="1">V33-'[20]Gas Average FinIdx'!V33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X33-'[20]Gas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Z33-'[20]Gas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AB33-'[20]Gas Average FinIdx'!AB33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AD33-'[20]Gas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AF33-'[20]Gas Average Basis'!AE33</f>
        <v>#NAME?</v>
      </c>
      <c r="AH33" s="59" t="e">
        <f ca="1">IF(AH$22,AveragePrices($F$21,AH$23,AH$24,$AJ33:$AJ33),AveragePrices($F$15,AH$23,AH$24,$AL33:$AL33))</f>
        <v>#NAME?</v>
      </c>
      <c r="AI33" s="124" t="e">
        <f ca="1">AH33-'[20]Gas Average FinIdx'!AH33</f>
        <v>#NAME?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181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 t="e">
        <f ca="1">IF(R$22,AveragePrices($F$21,R$23,R$24,$AJ34:$AJ34),AveragePrices($F$15,R$23,R$24,$AL34:$AL34))</f>
        <v>#NAME?</v>
      </c>
      <c r="S34" s="124" t="e">
        <f ca="1">R34-'[20]Gas Average FinIdx'!R34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T34-'[20]Gas Average Basis'!S34</f>
        <v>#NAME?</v>
      </c>
      <c r="V34" s="59" t="e">
        <f ca="1">IF(V$22,AveragePrices($F$21,V$23,V$24,$AJ34:$AJ34),AveragePrices($F$15,V$23,V$24,$AL34:$AL34))</f>
        <v>#NAME?</v>
      </c>
      <c r="W34" s="124" t="e">
        <f ca="1">V34-'[20]Gas Average FinIdx'!V34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X34-'[20]Gas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Z34-'[20]Gas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AB34-'[20]Gas Average FinIdx'!AB34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AD34-'[20]Gas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AF34-'[20]Gas Average Basis'!AE34</f>
        <v>#NAME?</v>
      </c>
      <c r="AH34" s="59" t="e">
        <f ca="1">IF(AH$22,AveragePrices($F$21,AH$23,AH$24,$AJ34:$AJ34),AveragePrices($F$15,AH$23,AH$24,$AL34:$AL34))</f>
        <v>#NAME?</v>
      </c>
      <c r="AI34" s="124" t="e">
        <f ca="1">AH34-'[20]Gas Average FinIdx'!AH34</f>
        <v>#NAME?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175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 t="e">
        <f ca="1">IF(R$22,AveragePrices($F$21,R$23,R$24,$AJ35:$AJ35),AveragePrices($F$15,R$23,R$24,$AL35:$AL35))</f>
        <v>#NAME?</v>
      </c>
      <c r="S35" s="124" t="e">
        <f ca="1">R35-'[20]Gas Average FinIdx'!R35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T35-'[20]Gas Average Basis'!S35</f>
        <v>#NAME?</v>
      </c>
      <c r="V35" s="59" t="e">
        <f ca="1">IF(V$22,AveragePrices($F$21,V$23,V$24,$AJ35:$AJ35),AveragePrices($F$15,V$23,V$24,$AL35:$AL35))</f>
        <v>#NAME?</v>
      </c>
      <c r="W35" s="124" t="e">
        <f ca="1">V35-'[20]Gas Average FinIdx'!V35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X35-'[20]Gas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Z35-'[20]Gas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AB35-'[20]Gas Average FinIdx'!AB35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AD35-'[20]Gas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AF35-'[20]Gas Average Basis'!AE35</f>
        <v>#NAME?</v>
      </c>
      <c r="AH35" s="59" t="e">
        <f ca="1">IF(AH$22,AveragePrices($F$21,AH$23,AH$24,$AJ35:$AJ35),AveragePrices($F$15,AH$23,AH$24,$AL35:$AL35))</f>
        <v>#NAME?</v>
      </c>
      <c r="AI35" s="124" t="e">
        <f ca="1">AH35-'[20]Gas Average FinIdx'!AH35</f>
        <v>#NAME?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179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 t="e">
        <f ca="1">IF(R$22,AveragePrices($F$21,R$23,R$24,$AJ36:$AJ36),AveragePrices($F$15,R$23,R$24,$AL36:$AL36))</f>
        <v>#NAME?</v>
      </c>
      <c r="S36" s="124" t="e">
        <f ca="1">R36-'[20]Gas Average FinIdx'!R36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T36-'[20]Gas Average Basis'!S36</f>
        <v>#NAME?</v>
      </c>
      <c r="V36" s="59" t="e">
        <f ca="1">IF(V$22,AveragePrices($F$21,V$23,V$24,$AJ36:$AJ36),AveragePrices($F$15,V$23,V$24,$AL36:$AL36))</f>
        <v>#NAME?</v>
      </c>
      <c r="W36" s="124" t="e">
        <f ca="1">V36-'[20]Gas Average FinIdx'!V36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X36-'[20]Gas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Z36-'[20]Gas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AB36-'[20]Gas Average FinIdx'!AB36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AD36-'[20]Gas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AF36-'[20]Gas Average Basis'!AE36</f>
        <v>#NAME?</v>
      </c>
      <c r="AH36" s="59" t="e">
        <f ca="1">IF(AH$22,AveragePrices($F$21,AH$23,AH$24,$AJ36:$AJ36),AveragePrices($F$15,AH$23,AH$24,$AL36:$AL36))</f>
        <v>#NAME?</v>
      </c>
      <c r="AI36" s="124" t="e">
        <f ca="1">AH36-'[20]Gas Average FinIdx'!AH36</f>
        <v>#NAME?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0" t="s">
        <v>109</v>
      </c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H38" s="231"/>
      <c r="AI38" s="234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172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 t="e">
        <f ca="1">IF(R$22,AveragePrices($F$21,R$23,R$24,$AJ39:$AJ39),AveragePrices($F$15,R$23,R$24,$AL39:$AL39))</f>
        <v>#NAME?</v>
      </c>
      <c r="S39" s="124" t="e">
        <f ca="1">R39-'[20]Gas Average FinIdx'!R39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T39-'[20]Gas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V39-'[20]Gas Average FinIdx'!V39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X39-'[20]Gas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Z39-'[20]Gas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AB39-'[20]Gas Average FinIdx'!AB39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AD39-'[20]Gas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AF39-'[20]Gas Average Basis'!AE39</f>
        <v>#NAME?</v>
      </c>
      <c r="AH39" s="59" t="e">
        <f ca="1">IF(AH$22,AveragePrices($F$21,AH$23,AH$24,$AJ39:$AJ39),AveragePrices($F$15,AH$23,AH$24,$AL39:$AL39))</f>
        <v>#NAME?</v>
      </c>
      <c r="AI39" s="124" t="e">
        <f ca="1">AH39-'[20]Gas Average FinIdx'!AH39</f>
        <v>#NAME?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173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 t="e">
        <f ca="1">IF(R$22,AveragePrices($F$21,R$23,R$24,$AJ40:$AJ40),AveragePrices($F$15,R$23,R$24,$AL40:$AL40))</f>
        <v>#NAME?</v>
      </c>
      <c r="S40" s="124" t="e">
        <f ca="1">R40-'[20]Gas Average FinIdx'!R40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T40-'[20]Gas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V40-'[20]Gas Average FinIdx'!V40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X40-'[20]Gas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Z40-'[20]Gas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AB40-'[20]Gas Average FinIdx'!AB40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AD40-'[20]Gas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AF40-'[20]Gas Average Basis'!AE40</f>
        <v>#NAME?</v>
      </c>
      <c r="AH40" s="59" t="e">
        <f ca="1">IF(AH$22,AveragePrices($F$21,AH$23,AH$24,$AJ40:$AJ40),AveragePrices($F$15,AH$23,AH$24,$AL40:$AL40))</f>
        <v>#NAME?</v>
      </c>
      <c r="AI40" s="124" t="e">
        <f ca="1">AH40-'[20]Gas Average FinIdx'!AH40</f>
        <v>#NAME?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176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 t="e">
        <f ca="1">IF(R$22,AveragePrices($F$21,R$23,R$24,$AJ41:$AJ41),AveragePrices($F$15,R$23,R$24,$AL41:$AL41))</f>
        <v>#NAME?</v>
      </c>
      <c r="S41" s="124" t="e">
        <f ca="1">R41-'[20]Gas Average FinIdx'!R41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T41-'[20]Gas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V41-'[20]Gas Average FinIdx'!V41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X41-'[20]Gas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Z41-'[20]Gas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AB41-'[20]Gas Average FinIdx'!AB41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AD41-'[20]Gas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AF41-'[20]Gas Average Basis'!AE41</f>
        <v>#NAME?</v>
      </c>
      <c r="AH41" s="59" t="e">
        <f ca="1">IF(AH$22,AveragePrices($F$21,AH$23,AH$24,$AJ41:$AJ41),AveragePrices($F$15,AH$23,AH$24,$AL41:$AL41))</f>
        <v>#NAME?</v>
      </c>
      <c r="AI41" s="124" t="e">
        <f ca="1">AH41-'[20]Gas Average FinIdx'!AH41</f>
        <v>#NAME?</v>
      </c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177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 t="e">
        <f ca="1">IF(R$22,AveragePrices($F$21,R$23,R$24,$AJ42:$AJ42),AveragePrices($F$15,R$23,R$24,$AL42:$AL42))</f>
        <v>#NAME?</v>
      </c>
      <c r="S42" s="124" t="e">
        <f ca="1">R42-'[20]Gas Average FinIdx'!R42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T42-'[20]Gas Average Basis'!S42</f>
        <v>#NAME?</v>
      </c>
      <c r="V42" s="59" t="e">
        <f ca="1">IF(V$22,AveragePrices($F$21,V$23,V$24,$AJ42:$AJ42),AveragePrices($F$15,V$23,V$24,$AL42:$AL42))</f>
        <v>#NAME?</v>
      </c>
      <c r="W42" s="124" t="e">
        <f ca="1">V42-'[20]Gas Average FinIdx'!V42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X42-'[20]Gas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Z42-'[20]Gas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AB42-'[20]Gas Average FinIdx'!AB42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AD42-'[20]Gas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AF42-'[20]Gas Average Basis'!AE42</f>
        <v>#NAME?</v>
      </c>
      <c r="AH42" s="59" t="e">
        <f ca="1">IF(AH$22,AveragePrices($F$21,AH$23,AH$24,$AJ42:$AJ42),AveragePrices($F$15,AH$23,AH$24,$AL42:$AL42))</f>
        <v>#NAME?</v>
      </c>
      <c r="AI42" s="124" t="e">
        <f ca="1">AH42-'[20]Gas Average FinIdx'!AH42</f>
        <v>#NAME?</v>
      </c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178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 t="e">
        <f ca="1">IF(R$22,AveragePrices($F$21,R$23,R$24,$AJ43:$AJ43),AveragePrices($F$15,R$23,R$24,$AL43:$AL43))</f>
        <v>#NAME?</v>
      </c>
      <c r="S43" s="124" t="e">
        <f ca="1">R43-'[20]Gas Average FinIdx'!R43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T43-'[20]Gas Average Basis'!S43</f>
        <v>#NAME?</v>
      </c>
      <c r="V43" s="59" t="e">
        <f ca="1">IF(V$22,AveragePrices($F$21,V$23,V$24,$AJ43:$AJ43),AveragePrices($F$15,V$23,V$24,$AL43:$AL43))</f>
        <v>#NAME?</v>
      </c>
      <c r="W43" s="124" t="e">
        <f ca="1">V43-'[20]Gas Average FinIdx'!V43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X43-'[20]Gas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Z43-'[20]Gas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AB43-'[20]Gas Average FinIdx'!AB43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AD43-'[20]Gas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AF43-'[20]Gas Average Basis'!AE43</f>
        <v>#NAME?</v>
      </c>
      <c r="AH43" s="59" t="e">
        <f ca="1">IF(AH$22,AveragePrices($F$21,AH$23,AH$24,$AJ43:$AJ43),AveragePrices($F$15,AH$23,AH$24,$AL43:$AL43))</f>
        <v>#NAME?</v>
      </c>
      <c r="AI43" s="124" t="e">
        <f ca="1">AH43-'[20]Gas Average FinIdx'!AH43</f>
        <v>#NAME?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0" t="s">
        <v>81</v>
      </c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H48" s="231"/>
      <c r="AI48" s="234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169</v>
      </c>
      <c r="F49" s="72" t="s">
        <v>42</v>
      </c>
      <c r="G49" s="72"/>
      <c r="H49" s="72"/>
      <c r="I49" s="70"/>
      <c r="J49" s="67">
        <f>LOOKUP($F$25,CurveFetch!D$8:D$1000,CurveFetch!E$8:E$1000)</f>
        <v>3.2037</v>
      </c>
      <c r="K49" s="77"/>
      <c r="L49" s="59"/>
      <c r="M49" s="59"/>
      <c r="N49" s="124"/>
      <c r="O49" s="59"/>
      <c r="P49" s="59"/>
      <c r="Q49" s="124"/>
      <c r="R49" s="59" t="e">
        <f ca="1">IF(R$22,AveragePrices($F$21,R$23,R$24,$AJ49:$AJ49),AveragePrices($F$15,R$23,R$24,$AL49:$AL49))</f>
        <v>#NAME?</v>
      </c>
      <c r="S49" s="124" t="e">
        <f ca="1">R49-'[20]Gas Average FinIdx'!R49</f>
        <v>#NAME?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 t="e">
        <f ca="1">V49-'[20]Gas Average FinIdx'!V49</f>
        <v>#NAME?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 t="e">
        <f ca="1">AB49-'[20]Gas Average FinIdx'!AB49</f>
        <v>#NAME?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124" t="e">
        <f ca="1">AH49-'[20]Gas Average FinIdx'!AH49</f>
        <v>#NAME?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217"/>
      <c r="D51" s="217"/>
      <c r="E51" s="217"/>
      <c r="F51" s="217"/>
      <c r="G51" s="217"/>
      <c r="H51" s="217"/>
      <c r="I51" s="217"/>
      <c r="J51" s="217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9"/>
      <c r="AJ51" s="48"/>
      <c r="AK51" s="49"/>
      <c r="AL51" s="49"/>
    </row>
    <row r="52" spans="3:38" x14ac:dyDescent="0.25">
      <c r="C52" s="220"/>
      <c r="D52" s="221"/>
      <c r="E52" s="222"/>
      <c r="F52" s="222"/>
      <c r="G52" s="217"/>
      <c r="H52" s="217"/>
      <c r="I52" s="217"/>
      <c r="J52" s="217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9"/>
      <c r="AJ52" s="48"/>
      <c r="AK52" s="49"/>
      <c r="AL52" s="49"/>
    </row>
    <row r="53" spans="3:38" ht="18" x14ac:dyDescent="0.25">
      <c r="C53" s="220"/>
      <c r="D53" s="221"/>
      <c r="E53" s="222"/>
      <c r="F53" s="222"/>
      <c r="G53" s="217"/>
      <c r="H53" s="217"/>
      <c r="I53" s="217"/>
      <c r="J53" s="217"/>
      <c r="K53" s="218"/>
      <c r="L53" s="218"/>
      <c r="M53" s="218"/>
      <c r="N53" s="218"/>
      <c r="O53" s="218"/>
      <c r="P53" s="218"/>
      <c r="Q53" s="218"/>
      <c r="R53" s="237"/>
      <c r="S53" s="237"/>
      <c r="T53" s="237"/>
      <c r="U53" s="237"/>
      <c r="V53" s="237"/>
      <c r="W53" s="237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9"/>
      <c r="AJ53" s="48"/>
      <c r="AK53" s="49"/>
      <c r="AL53" s="49"/>
    </row>
    <row r="54" spans="3:38" x14ac:dyDescent="0.25">
      <c r="C54" s="217"/>
      <c r="D54" s="217"/>
      <c r="E54" s="217"/>
      <c r="F54" s="217"/>
      <c r="G54" s="217"/>
      <c r="H54" s="217"/>
      <c r="I54" s="217"/>
      <c r="J54" s="217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</row>
    <row r="55" spans="3:38" ht="13.5" customHeight="1" x14ac:dyDescent="0.25">
      <c r="C55" s="238"/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39"/>
    </row>
    <row r="56" spans="3:38" ht="14.25" customHeight="1" x14ac:dyDescent="0.25"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38"/>
      <c r="V56" s="238"/>
      <c r="W56" s="238"/>
      <c r="X56" s="238"/>
      <c r="Y56" s="238"/>
      <c r="Z56" s="238"/>
      <c r="AA56" s="238"/>
      <c r="AB56" s="238"/>
      <c r="AC56" s="238"/>
      <c r="AD56" s="238"/>
      <c r="AE56" s="238"/>
      <c r="AF56" s="238"/>
      <c r="AG56" s="238"/>
      <c r="AH56" s="238"/>
      <c r="AI56" s="238"/>
    </row>
    <row r="57" spans="3:38" x14ac:dyDescent="0.25">
      <c r="C57" s="227"/>
      <c r="D57" s="221"/>
      <c r="E57" s="221"/>
      <c r="F57" s="221"/>
      <c r="G57" s="221"/>
      <c r="H57" s="221"/>
      <c r="I57" s="221"/>
      <c r="J57" s="221"/>
      <c r="K57" s="226"/>
      <c r="L57" s="226"/>
      <c r="M57" s="226"/>
      <c r="N57" s="223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</row>
    <row r="58" spans="3:38" ht="14.25" customHeight="1" x14ac:dyDescent="0.25">
      <c r="C58" s="227"/>
      <c r="D58" s="221"/>
      <c r="E58" s="221"/>
      <c r="F58" s="221"/>
      <c r="G58" s="221"/>
      <c r="H58" s="221"/>
      <c r="I58" s="221"/>
      <c r="J58" s="221"/>
      <c r="K58" s="223"/>
      <c r="L58" s="223"/>
      <c r="M58" s="223"/>
      <c r="N58" s="223"/>
      <c r="O58" s="223"/>
      <c r="P58" s="223"/>
      <c r="Q58" s="223"/>
      <c r="R58" s="223"/>
      <c r="S58" s="223"/>
      <c r="T58" s="224"/>
      <c r="U58" s="225"/>
      <c r="V58" s="223"/>
      <c r="W58" s="223"/>
      <c r="X58" s="224"/>
      <c r="Y58" s="225"/>
      <c r="Z58" s="224"/>
      <c r="AA58" s="225"/>
      <c r="AB58" s="223"/>
      <c r="AC58" s="223"/>
      <c r="AD58" s="224"/>
      <c r="AE58" s="225"/>
      <c r="AF58" s="224"/>
      <c r="AG58" s="225"/>
      <c r="AH58" s="223"/>
      <c r="AI58" s="223"/>
    </row>
    <row r="59" spans="3:38" ht="14.25" customHeight="1" x14ac:dyDescent="0.25"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238"/>
      <c r="Y59" s="238"/>
      <c r="Z59" s="238"/>
      <c r="AA59" s="238"/>
      <c r="AB59" s="238"/>
      <c r="AC59" s="238"/>
      <c r="AD59" s="238"/>
      <c r="AE59" s="238"/>
      <c r="AF59" s="238"/>
      <c r="AG59" s="238"/>
      <c r="AH59" s="238"/>
      <c r="AI59" s="238"/>
      <c r="AJ59" s="60"/>
      <c r="AK59" s="60"/>
      <c r="AL59" s="60"/>
    </row>
    <row r="60" spans="3:38" x14ac:dyDescent="0.25">
      <c r="C60" s="217"/>
      <c r="D60" s="217"/>
      <c r="E60" s="217"/>
      <c r="F60" s="217"/>
      <c r="G60" s="217"/>
      <c r="H60" s="217"/>
      <c r="I60" s="217"/>
      <c r="J60" s="217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9"/>
      <c r="AJ60" s="60"/>
      <c r="AK60" s="60"/>
      <c r="AL60" s="60"/>
    </row>
    <row r="61" spans="3:38" x14ac:dyDescent="0.25">
      <c r="C61" s="220"/>
      <c r="D61" s="221"/>
      <c r="E61" s="222"/>
      <c r="F61" s="222"/>
      <c r="G61" s="217"/>
      <c r="H61" s="217"/>
      <c r="I61" s="217"/>
      <c r="J61" s="217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9"/>
      <c r="AJ61" s="60"/>
      <c r="AK61" s="60"/>
      <c r="AL61" s="60"/>
    </row>
    <row r="62" spans="3:38" ht="18" x14ac:dyDescent="0.25">
      <c r="C62" s="220"/>
      <c r="D62" s="221"/>
      <c r="E62" s="222"/>
      <c r="F62" s="222"/>
      <c r="G62" s="217"/>
      <c r="H62" s="217"/>
      <c r="I62" s="217"/>
      <c r="J62" s="217"/>
      <c r="K62" s="218"/>
      <c r="L62" s="218"/>
      <c r="M62" s="218"/>
      <c r="N62" s="218"/>
      <c r="O62" s="218"/>
      <c r="P62" s="218"/>
      <c r="Q62" s="218"/>
      <c r="R62" s="237"/>
      <c r="S62" s="237"/>
      <c r="T62" s="237"/>
      <c r="U62" s="237"/>
      <c r="V62" s="237"/>
      <c r="W62" s="237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9"/>
      <c r="AJ62" s="60"/>
      <c r="AK62" s="60"/>
      <c r="AL62" s="60"/>
    </row>
    <row r="63" spans="3:38" x14ac:dyDescent="0.25">
      <c r="C63" s="217"/>
      <c r="D63" s="217"/>
      <c r="E63" s="217"/>
      <c r="F63" s="217"/>
      <c r="G63" s="217"/>
      <c r="H63" s="217"/>
      <c r="I63" s="217"/>
      <c r="J63" s="217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60"/>
      <c r="AK63" s="60"/>
      <c r="AL63" s="60"/>
    </row>
    <row r="64" spans="3:38" ht="13.5" x14ac:dyDescent="0.25">
      <c r="C64" s="238"/>
      <c r="D64" s="239"/>
      <c r="E64" s="239"/>
      <c r="F64" s="239"/>
      <c r="G64" s="239"/>
      <c r="H64" s="239"/>
      <c r="I64" s="239"/>
      <c r="J64" s="239"/>
      <c r="K64" s="239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239"/>
      <c r="W64" s="239"/>
      <c r="X64" s="239"/>
      <c r="Y64" s="239"/>
      <c r="Z64" s="239"/>
      <c r="AA64" s="239"/>
      <c r="AB64" s="239"/>
      <c r="AC64" s="239"/>
      <c r="AD64" s="239"/>
      <c r="AE64" s="239"/>
      <c r="AF64" s="239"/>
      <c r="AG64" s="239"/>
      <c r="AH64" s="239"/>
      <c r="AI64" s="239"/>
    </row>
    <row r="65" spans="3:35" x14ac:dyDescent="0.25">
      <c r="C65" s="238"/>
      <c r="D65" s="238"/>
      <c r="E65" s="238"/>
      <c r="F65" s="238"/>
      <c r="G65" s="238"/>
      <c r="H65" s="238"/>
      <c r="I65" s="238"/>
      <c r="J65" s="238"/>
      <c r="K65" s="238"/>
      <c r="L65" s="238"/>
      <c r="M65" s="238"/>
      <c r="N65" s="238"/>
      <c r="O65" s="238"/>
      <c r="P65" s="238"/>
      <c r="Q65" s="238"/>
      <c r="R65" s="238"/>
      <c r="S65" s="238"/>
      <c r="T65" s="238"/>
      <c r="U65" s="238"/>
      <c r="V65" s="238"/>
      <c r="W65" s="238"/>
      <c r="X65" s="238"/>
      <c r="Y65" s="238"/>
      <c r="Z65" s="238"/>
      <c r="AA65" s="238"/>
      <c r="AB65" s="238"/>
      <c r="AC65" s="238"/>
      <c r="AD65" s="238"/>
      <c r="AE65" s="238"/>
      <c r="AF65" s="238"/>
      <c r="AG65" s="238"/>
      <c r="AH65" s="238"/>
      <c r="AI65" s="238"/>
    </row>
    <row r="66" spans="3:35" x14ac:dyDescent="0.25">
      <c r="C66" s="227"/>
      <c r="D66" s="221"/>
      <c r="E66" s="221"/>
      <c r="F66" s="221"/>
      <c r="G66" s="221"/>
      <c r="H66" s="221"/>
      <c r="I66" s="221"/>
      <c r="J66" s="221"/>
      <c r="K66" s="226"/>
      <c r="L66" s="226"/>
      <c r="M66" s="226"/>
      <c r="N66" s="223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</row>
    <row r="67" spans="3:35" x14ac:dyDescent="0.25">
      <c r="C67" s="221"/>
      <c r="D67" s="217"/>
      <c r="E67" s="217"/>
      <c r="F67" s="217"/>
      <c r="G67" s="217"/>
      <c r="H67" s="217"/>
      <c r="I67" s="217"/>
      <c r="J67" s="217"/>
      <c r="K67" s="218"/>
      <c r="L67" s="240"/>
      <c r="M67" s="240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</row>
    <row r="68" spans="3:35" x14ac:dyDescent="0.25">
      <c r="C68" s="221"/>
      <c r="D68" s="217"/>
      <c r="E68" s="217"/>
      <c r="F68" s="217"/>
      <c r="G68" s="217"/>
      <c r="H68" s="217"/>
      <c r="I68" s="217"/>
      <c r="J68" s="217"/>
      <c r="K68" s="218"/>
      <c r="L68" s="240"/>
      <c r="M68" s="240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</row>
    <row r="69" spans="3:35" x14ac:dyDescent="0.25">
      <c r="C69" s="221"/>
      <c r="D69" s="217"/>
      <c r="E69" s="217"/>
      <c r="F69" s="217"/>
      <c r="G69" s="217"/>
      <c r="H69" s="217"/>
      <c r="I69" s="217"/>
      <c r="J69" s="217"/>
      <c r="K69" s="218"/>
      <c r="L69" s="240"/>
      <c r="M69" s="240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</row>
    <row r="70" spans="3:35" x14ac:dyDescent="0.25">
      <c r="C70" s="217"/>
      <c r="D70" s="217"/>
      <c r="E70" s="217"/>
      <c r="F70" s="217"/>
      <c r="G70" s="217"/>
      <c r="H70" s="217"/>
      <c r="I70" s="217"/>
      <c r="J70" s="217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0" sqref="E30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37195</v>
      </c>
      <c r="F2" s="6">
        <f t="shared" ref="F2:AE2" si="1">E2</f>
        <v>37195</v>
      </c>
      <c r="G2" s="6">
        <f t="shared" si="1"/>
        <v>37195</v>
      </c>
      <c r="H2" s="6">
        <f t="shared" si="1"/>
        <v>37195</v>
      </c>
      <c r="I2" s="6">
        <f t="shared" si="1"/>
        <v>37195</v>
      </c>
      <c r="J2" s="6">
        <f t="shared" si="1"/>
        <v>37195</v>
      </c>
      <c r="K2" s="6">
        <f t="shared" si="1"/>
        <v>37195</v>
      </c>
      <c r="L2" s="6">
        <f t="shared" si="1"/>
        <v>37195</v>
      </c>
      <c r="M2" s="6">
        <f t="shared" si="1"/>
        <v>37195</v>
      </c>
      <c r="N2" s="6">
        <f t="shared" si="1"/>
        <v>37195</v>
      </c>
      <c r="O2" s="6">
        <f t="shared" si="1"/>
        <v>37195</v>
      </c>
      <c r="P2" s="6">
        <f t="shared" si="1"/>
        <v>37195</v>
      </c>
      <c r="Q2" s="6">
        <f t="shared" si="1"/>
        <v>37195</v>
      </c>
      <c r="R2" s="6">
        <f t="shared" si="1"/>
        <v>37195</v>
      </c>
      <c r="S2" s="6">
        <f t="shared" si="1"/>
        <v>37195</v>
      </c>
      <c r="T2" s="6">
        <f t="shared" si="1"/>
        <v>37195</v>
      </c>
      <c r="U2" s="6">
        <f t="shared" si="1"/>
        <v>37195</v>
      </c>
      <c r="V2" s="6">
        <f t="shared" si="1"/>
        <v>37195</v>
      </c>
      <c r="W2" s="6">
        <f t="shared" si="1"/>
        <v>37195</v>
      </c>
      <c r="X2" s="6">
        <f t="shared" si="1"/>
        <v>37195</v>
      </c>
      <c r="Y2" s="6">
        <f t="shared" si="1"/>
        <v>37195</v>
      </c>
      <c r="Z2" s="6">
        <f t="shared" si="1"/>
        <v>37195</v>
      </c>
      <c r="AA2" s="6">
        <f t="shared" si="1"/>
        <v>37195</v>
      </c>
      <c r="AB2" s="23">
        <f t="shared" si="1"/>
        <v>37195</v>
      </c>
      <c r="AC2" s="23">
        <f t="shared" si="1"/>
        <v>37195</v>
      </c>
      <c r="AD2" s="23">
        <f t="shared" si="1"/>
        <v>37195</v>
      </c>
      <c r="AE2" s="23">
        <f t="shared" si="1"/>
        <v>37195</v>
      </c>
      <c r="AF2" s="23">
        <f>AE2</f>
        <v>37195</v>
      </c>
      <c r="AG2" s="23">
        <f>AE2</f>
        <v>37195</v>
      </c>
      <c r="AH2" s="23">
        <f>AF2</f>
        <v>37195</v>
      </c>
      <c r="AI2" s="23">
        <f>AH2</f>
        <v>37195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37166</v>
      </c>
      <c r="E9" s="10">
        <v>1.77</v>
      </c>
      <c r="F9" s="10">
        <v>1.885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37182</v>
      </c>
      <c r="E25" s="10">
        <v>2.65</v>
      </c>
      <c r="F25" s="10">
        <v>2.6749999999999998</v>
      </c>
      <c r="G25" s="10">
        <v>2.4900000000000002</v>
      </c>
      <c r="H25" s="10">
        <v>2.6</v>
      </c>
      <c r="I25" s="10">
        <v>2.2250000000000001</v>
      </c>
      <c r="J25" s="10">
        <v>2.4300000000000002</v>
      </c>
      <c r="K25" s="10">
        <v>2.355</v>
      </c>
      <c r="L25" s="10">
        <v>2.48</v>
      </c>
      <c r="M25" s="10">
        <v>2.375</v>
      </c>
      <c r="N25" s="10">
        <v>2.2198000000000002</v>
      </c>
      <c r="O25" s="10">
        <v>2.2050000000000001</v>
      </c>
      <c r="P25" s="10">
        <v>2.5249999999999999</v>
      </c>
      <c r="Q25" s="10">
        <v>2.5950000000000002</v>
      </c>
      <c r="R25" s="10">
        <v>2.46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37183</v>
      </c>
      <c r="E26" s="10">
        <v>2.4</v>
      </c>
      <c r="F26" s="10">
        <v>2.4449999999999998</v>
      </c>
      <c r="G26" s="10">
        <v>2.25</v>
      </c>
      <c r="H26" s="10">
        <v>2.34</v>
      </c>
      <c r="I26" s="10">
        <v>2.0049999999999999</v>
      </c>
      <c r="J26" s="10">
        <v>2.16</v>
      </c>
      <c r="K26" s="10">
        <v>2.12</v>
      </c>
      <c r="L26" s="10">
        <v>2.21</v>
      </c>
      <c r="M26" s="10">
        <v>2.085</v>
      </c>
      <c r="N26" s="10">
        <v>2.0199000000000003</v>
      </c>
      <c r="O26" s="10">
        <v>1.9950000000000001</v>
      </c>
      <c r="P26" s="10">
        <v>2.2549999999999999</v>
      </c>
      <c r="Q26" s="10">
        <v>2.35</v>
      </c>
      <c r="R26" s="10">
        <v>2.1949999999999998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37184</v>
      </c>
      <c r="E27" s="10">
        <v>2.335</v>
      </c>
      <c r="F27" s="10">
        <v>2.08</v>
      </c>
      <c r="G27" s="10">
        <v>1.9850000000000001</v>
      </c>
      <c r="H27" s="10">
        <v>2.17</v>
      </c>
      <c r="I27" s="10">
        <v>1.825</v>
      </c>
      <c r="J27" s="10">
        <v>2.0950000000000002</v>
      </c>
      <c r="K27" s="10">
        <v>1.92</v>
      </c>
      <c r="L27" s="10">
        <v>2.1</v>
      </c>
      <c r="M27" s="10">
        <v>2.06</v>
      </c>
      <c r="N27" s="10">
        <v>2.1411000000000002</v>
      </c>
      <c r="O27" s="10">
        <v>1.81</v>
      </c>
      <c r="P27" s="10">
        <v>2.1800000000000002</v>
      </c>
      <c r="Q27" s="10">
        <v>2.0150000000000001</v>
      </c>
      <c r="R27" s="10">
        <v>2.02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37185</v>
      </c>
      <c r="E28" s="10">
        <v>2.335</v>
      </c>
      <c r="F28" s="10">
        <v>2.08</v>
      </c>
      <c r="G28" s="10">
        <v>1.9850000000000001</v>
      </c>
      <c r="H28" s="10">
        <v>2.17</v>
      </c>
      <c r="I28" s="10">
        <v>1.825</v>
      </c>
      <c r="J28" s="10">
        <v>2.0950000000000002</v>
      </c>
      <c r="K28" s="10">
        <v>1.92</v>
      </c>
      <c r="L28" s="10">
        <v>2.1</v>
      </c>
      <c r="M28" s="10">
        <v>2.06</v>
      </c>
      <c r="N28" s="10">
        <v>2.1411000000000002</v>
      </c>
      <c r="O28" s="10">
        <v>1.81</v>
      </c>
      <c r="P28" s="10">
        <v>2.1800000000000002</v>
      </c>
      <c r="Q28" s="10">
        <v>2.0150000000000001</v>
      </c>
      <c r="R28" s="10">
        <v>2.02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37186</v>
      </c>
      <c r="E29" s="10">
        <v>2.335</v>
      </c>
      <c r="F29" s="10">
        <v>2.08</v>
      </c>
      <c r="G29" s="10">
        <v>1.9850000000000001</v>
      </c>
      <c r="H29" s="10">
        <v>2.17</v>
      </c>
      <c r="I29" s="10">
        <v>1.825</v>
      </c>
      <c r="J29" s="10">
        <v>2.0950000000000002</v>
      </c>
      <c r="K29" s="10">
        <v>1.92</v>
      </c>
      <c r="L29" s="10">
        <v>2.1</v>
      </c>
      <c r="M29" s="10">
        <v>2.06</v>
      </c>
      <c r="N29" s="10">
        <v>2.1411000000000002</v>
      </c>
      <c r="O29" s="10">
        <v>1.81</v>
      </c>
      <c r="P29" s="10">
        <v>2.1800000000000002</v>
      </c>
      <c r="Q29" s="10">
        <v>2.0150000000000001</v>
      </c>
      <c r="R29" s="10">
        <v>2.02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37187</v>
      </c>
      <c r="E30" s="10">
        <v>2.63</v>
      </c>
      <c r="F30" s="10">
        <v>2.6749999999999998</v>
      </c>
      <c r="G30" s="10">
        <v>2.54</v>
      </c>
      <c r="H30" s="10">
        <v>2.59</v>
      </c>
      <c r="I30" s="10">
        <v>2.2850000000000001</v>
      </c>
      <c r="J30" s="10">
        <v>2.52</v>
      </c>
      <c r="K30" s="10">
        <v>2.375</v>
      </c>
      <c r="L30" s="10">
        <v>2.5</v>
      </c>
      <c r="M30" s="10">
        <v>2.4849999999999999</v>
      </c>
      <c r="N30" s="10">
        <v>2.4502999999999999</v>
      </c>
      <c r="O30" s="10">
        <v>2.2850000000000001</v>
      </c>
      <c r="P30" s="10">
        <v>2.52</v>
      </c>
      <c r="Q30" s="10">
        <v>2.5150000000000001</v>
      </c>
      <c r="R30" s="10">
        <v>2.4449999999999998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37188</v>
      </c>
      <c r="E31" s="10">
        <v>2.83</v>
      </c>
      <c r="F31" s="10">
        <v>2.98</v>
      </c>
      <c r="G31" s="10">
        <v>2.8450000000000002</v>
      </c>
      <c r="H31" s="10">
        <v>2.895</v>
      </c>
      <c r="I31" s="10">
        <v>2.5750000000000002</v>
      </c>
      <c r="J31" s="10">
        <v>2.81</v>
      </c>
      <c r="K31" s="10">
        <v>2.665</v>
      </c>
      <c r="L31" s="10">
        <v>2.7349999999999999</v>
      </c>
      <c r="M31" s="10">
        <v>2.78</v>
      </c>
      <c r="N31" s="10">
        <v>2.5632999999999999</v>
      </c>
      <c r="O31" s="10">
        <v>2.585</v>
      </c>
      <c r="P31" s="10">
        <v>2.74</v>
      </c>
      <c r="Q31" s="10">
        <v>2.82</v>
      </c>
      <c r="R31" s="10">
        <v>2.7250000000000001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37189</v>
      </c>
      <c r="E32" s="10">
        <v>2.68</v>
      </c>
      <c r="F32" s="10">
        <v>2.82</v>
      </c>
      <c r="G32" s="10">
        <v>2.6549999999999998</v>
      </c>
      <c r="H32" s="10">
        <v>2.69</v>
      </c>
      <c r="I32" s="10">
        <v>2.39</v>
      </c>
      <c r="J32" s="10">
        <v>2.605</v>
      </c>
      <c r="K32" s="10">
        <v>2.48</v>
      </c>
      <c r="L32" s="10">
        <v>2.57</v>
      </c>
      <c r="M32" s="10">
        <v>2.5550000000000002</v>
      </c>
      <c r="N32" s="10">
        <v>2.4652000000000003</v>
      </c>
      <c r="O32" s="10">
        <v>2.4049999999999998</v>
      </c>
      <c r="P32" s="10">
        <v>2.6</v>
      </c>
      <c r="Q32" s="10">
        <v>2.625</v>
      </c>
      <c r="R32" s="10">
        <v>2.5449999999999999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37190</v>
      </c>
      <c r="E33" s="10">
        <v>3.145</v>
      </c>
      <c r="F33" s="10">
        <v>3.2149999999999999</v>
      </c>
      <c r="G33" s="10">
        <v>2.94</v>
      </c>
      <c r="H33" s="10">
        <v>3.07</v>
      </c>
      <c r="I33" s="10">
        <v>2.83</v>
      </c>
      <c r="J33" s="10">
        <v>2.97</v>
      </c>
      <c r="K33" s="10">
        <v>2.87</v>
      </c>
      <c r="L33" s="10">
        <v>3</v>
      </c>
      <c r="M33" s="10">
        <v>2.92</v>
      </c>
      <c r="N33" s="10">
        <v>2.8736999999999999</v>
      </c>
      <c r="O33" s="10">
        <v>2.8</v>
      </c>
      <c r="P33" s="10">
        <v>3.06</v>
      </c>
      <c r="Q33" s="10">
        <v>3.02</v>
      </c>
      <c r="R33" s="10">
        <v>2.98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37191</v>
      </c>
      <c r="E34" s="10">
        <v>3.0550000000000002</v>
      </c>
      <c r="F34" s="10">
        <v>2.74</v>
      </c>
      <c r="G34" s="10">
        <v>2.6549999999999998</v>
      </c>
      <c r="H34" s="10">
        <v>2.84</v>
      </c>
      <c r="I34" s="10">
        <v>2.4449999999999998</v>
      </c>
      <c r="J34" s="10">
        <v>2.645</v>
      </c>
      <c r="K34" s="10">
        <v>2.5449999999999999</v>
      </c>
      <c r="L34" s="10">
        <v>2.7949999999999999</v>
      </c>
      <c r="M34" s="10">
        <v>2.61</v>
      </c>
      <c r="N34" s="10">
        <v>2.6153</v>
      </c>
      <c r="O34" s="10">
        <v>2.38</v>
      </c>
      <c r="P34" s="10">
        <v>2.8849999999999998</v>
      </c>
      <c r="Q34" s="10">
        <v>2.625</v>
      </c>
      <c r="R34" s="10">
        <v>2.72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37192</v>
      </c>
      <c r="E35" s="10">
        <v>3.0550000000000002</v>
      </c>
      <c r="F35" s="10">
        <v>2.74</v>
      </c>
      <c r="G35" s="10">
        <v>2.6549999999999998</v>
      </c>
      <c r="H35" s="10">
        <v>2.84</v>
      </c>
      <c r="I35" s="10">
        <v>2.4449999999999998</v>
      </c>
      <c r="J35" s="10">
        <v>2.645</v>
      </c>
      <c r="K35" s="10">
        <v>2.5449999999999999</v>
      </c>
      <c r="L35" s="10">
        <v>2.7949999999999999</v>
      </c>
      <c r="M35" s="10">
        <v>2.61</v>
      </c>
      <c r="N35" s="10">
        <v>2.6153</v>
      </c>
      <c r="O35" s="10">
        <v>2.38</v>
      </c>
      <c r="P35" s="10">
        <v>2.8849999999999998</v>
      </c>
      <c r="Q35" s="10">
        <v>2.625</v>
      </c>
      <c r="R35" s="10">
        <v>2.72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37193</v>
      </c>
      <c r="E36" s="10">
        <v>3.0550000000000002</v>
      </c>
      <c r="F36" s="10">
        <v>2.74</v>
      </c>
      <c r="G36" s="10">
        <v>2.6549999999999998</v>
      </c>
      <c r="H36" s="10">
        <v>2.84</v>
      </c>
      <c r="I36" s="10">
        <v>2.4449999999999998</v>
      </c>
      <c r="J36" s="10">
        <v>2.645</v>
      </c>
      <c r="K36" s="10">
        <v>2.5449999999999999</v>
      </c>
      <c r="L36" s="10">
        <v>2.7949999999999999</v>
      </c>
      <c r="M36" s="10">
        <v>2.61</v>
      </c>
      <c r="N36" s="10">
        <v>2.6153</v>
      </c>
      <c r="O36" s="10">
        <v>2.38</v>
      </c>
      <c r="P36" s="10">
        <v>2.8849999999999998</v>
      </c>
      <c r="Q36" s="10">
        <v>2.625</v>
      </c>
      <c r="R36" s="10">
        <v>2.72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37194</v>
      </c>
      <c r="E37" s="10">
        <v>3.21</v>
      </c>
      <c r="F37" s="10">
        <v>3.21</v>
      </c>
      <c r="G37" s="10">
        <v>2.9449999999999998</v>
      </c>
      <c r="H37" s="10">
        <v>3.0750000000000002</v>
      </c>
      <c r="I37" s="10">
        <v>2.7050000000000001</v>
      </c>
      <c r="J37" s="10">
        <v>2.875</v>
      </c>
      <c r="K37" s="10">
        <v>2.8450000000000002</v>
      </c>
      <c r="L37" s="10">
        <v>2.98</v>
      </c>
      <c r="M37" s="10">
        <v>2.84</v>
      </c>
      <c r="N37" s="10">
        <v>2.7309000000000001</v>
      </c>
      <c r="O37" s="10">
        <v>2.65</v>
      </c>
      <c r="P37" s="10">
        <v>3.03</v>
      </c>
      <c r="Q37" s="10">
        <v>2.98</v>
      </c>
      <c r="R37" s="10">
        <v>2.92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37195</v>
      </c>
      <c r="E38" s="10">
        <v>3.105</v>
      </c>
      <c r="F38" s="10">
        <v>3.24</v>
      </c>
      <c r="G38" s="10">
        <v>2.88</v>
      </c>
      <c r="H38" s="10">
        <v>3.0049999999999999</v>
      </c>
      <c r="I38" s="10">
        <v>2.645</v>
      </c>
      <c r="J38" s="10">
        <v>2.8250000000000002</v>
      </c>
      <c r="K38" s="10">
        <v>2.78</v>
      </c>
      <c r="L38" s="10">
        <v>2.92</v>
      </c>
      <c r="M38" s="10">
        <v>2.8149999999999999</v>
      </c>
      <c r="N38" s="10">
        <v>2.6402000000000001</v>
      </c>
      <c r="O38" s="10">
        <v>2.64</v>
      </c>
      <c r="P38" s="10">
        <v>2.95</v>
      </c>
      <c r="Q38" s="10">
        <v>2.92</v>
      </c>
      <c r="R38" s="10">
        <v>2.86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37196</v>
      </c>
      <c r="E39" s="10">
        <v>3.1749999999999998</v>
      </c>
      <c r="F39" s="10">
        <v>3.0720000000000001</v>
      </c>
      <c r="G39" s="10">
        <v>2.9170000000000003</v>
      </c>
      <c r="H39" s="10">
        <v>2.95</v>
      </c>
      <c r="I39" s="10">
        <v>2.6020000000000003</v>
      </c>
      <c r="J39" s="10">
        <v>2.8520000000000003</v>
      </c>
      <c r="K39" s="10">
        <v>2.71</v>
      </c>
      <c r="L39" s="10">
        <v>2.89</v>
      </c>
      <c r="M39" s="10">
        <v>2.802</v>
      </c>
      <c r="N39" s="10">
        <v>2.6280000000000001</v>
      </c>
      <c r="O39" s="10">
        <v>2.5420000000000003</v>
      </c>
      <c r="P39" s="10">
        <v>3.0795000000000003</v>
      </c>
      <c r="Q39" s="10">
        <v>3.1470000000000002</v>
      </c>
      <c r="R39" s="10">
        <v>2.8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37197</v>
      </c>
      <c r="E40" s="10">
        <v>3.1575000000000002</v>
      </c>
      <c r="F40" s="10">
        <v>3.15</v>
      </c>
      <c r="G40" s="10">
        <v>3.03</v>
      </c>
      <c r="H40" s="10">
        <v>3.06</v>
      </c>
      <c r="I40" s="10">
        <v>2.72</v>
      </c>
      <c r="J40" s="10">
        <v>2.78</v>
      </c>
      <c r="K40" s="10">
        <v>2.83</v>
      </c>
      <c r="L40" s="10">
        <v>2.96</v>
      </c>
      <c r="M40" s="10">
        <v>2.78</v>
      </c>
      <c r="N40" s="10">
        <v>2.6390000000000002</v>
      </c>
      <c r="O40" s="10">
        <v>2.66</v>
      </c>
      <c r="P40" s="10">
        <v>3.02</v>
      </c>
      <c r="Q40" s="10">
        <v>3.09</v>
      </c>
      <c r="R40" s="10">
        <v>2.93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37198</v>
      </c>
      <c r="E41" s="10">
        <v>3.1591499999999999</v>
      </c>
      <c r="F41" s="10">
        <v>3.15</v>
      </c>
      <c r="G41" s="10">
        <v>3.03</v>
      </c>
      <c r="H41" s="10">
        <v>3.06</v>
      </c>
      <c r="I41" s="10">
        <v>2.72</v>
      </c>
      <c r="J41" s="10">
        <v>2.78</v>
      </c>
      <c r="K41" s="10">
        <v>2.83</v>
      </c>
      <c r="L41" s="10">
        <v>2.96</v>
      </c>
      <c r="M41" s="10">
        <v>2.78</v>
      </c>
      <c r="N41" s="10">
        <v>2.6390000000000002</v>
      </c>
      <c r="O41" s="10">
        <v>2.66</v>
      </c>
      <c r="P41" s="10">
        <v>3.02</v>
      </c>
      <c r="Q41" s="10">
        <v>3.09</v>
      </c>
      <c r="R41" s="10">
        <v>2.93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37199</v>
      </c>
      <c r="E42" s="10">
        <v>3.1608000000000001</v>
      </c>
      <c r="F42" s="10">
        <v>3.15</v>
      </c>
      <c r="G42" s="10">
        <v>3.03</v>
      </c>
      <c r="H42" s="10">
        <v>3.06</v>
      </c>
      <c r="I42" s="10">
        <v>2.72</v>
      </c>
      <c r="J42" s="10">
        <v>2.78</v>
      </c>
      <c r="K42" s="10">
        <v>2.83</v>
      </c>
      <c r="L42" s="10">
        <v>2.96</v>
      </c>
      <c r="M42" s="10">
        <v>2.78</v>
      </c>
      <c r="N42" s="10">
        <v>2.6390000000000002</v>
      </c>
      <c r="O42" s="10">
        <v>2.66</v>
      </c>
      <c r="P42" s="10">
        <v>3.02</v>
      </c>
      <c r="Q42" s="10">
        <v>3.09</v>
      </c>
      <c r="R42" s="10">
        <v>2.93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37200</v>
      </c>
      <c r="E43" s="10">
        <v>3.1624499999999998</v>
      </c>
      <c r="F43" s="10">
        <v>3.15</v>
      </c>
      <c r="G43" s="10">
        <v>3.03</v>
      </c>
      <c r="H43" s="10">
        <v>3.06</v>
      </c>
      <c r="I43" s="10">
        <v>2.72</v>
      </c>
      <c r="J43" s="10">
        <v>2.78</v>
      </c>
      <c r="K43" s="10">
        <v>2.83</v>
      </c>
      <c r="L43" s="10">
        <v>2.96</v>
      </c>
      <c r="M43" s="10">
        <v>2.78</v>
      </c>
      <c r="N43" s="10">
        <v>2.6390000000000002</v>
      </c>
      <c r="O43" s="10">
        <v>2.66</v>
      </c>
      <c r="P43" s="10">
        <v>3.02</v>
      </c>
      <c r="Q43" s="10">
        <v>3.09</v>
      </c>
      <c r="R43" s="10">
        <v>2.93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37201</v>
      </c>
      <c r="E44" s="10">
        <v>3.1641000000000004</v>
      </c>
      <c r="F44" s="10">
        <v>3.15</v>
      </c>
      <c r="G44" s="10">
        <v>3.03</v>
      </c>
      <c r="H44" s="10">
        <v>3.06</v>
      </c>
      <c r="I44" s="10">
        <v>2.72</v>
      </c>
      <c r="J44" s="10">
        <v>2.78</v>
      </c>
      <c r="K44" s="10">
        <v>2.83</v>
      </c>
      <c r="L44" s="10">
        <v>2.96</v>
      </c>
      <c r="M44" s="10">
        <v>2.78</v>
      </c>
      <c r="N44" s="10">
        <v>2.6390000000000002</v>
      </c>
      <c r="O44" s="10">
        <v>2.66</v>
      </c>
      <c r="P44" s="10">
        <v>3.02</v>
      </c>
      <c r="Q44" s="10">
        <v>3.09</v>
      </c>
      <c r="R44" s="10">
        <v>2.93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37202</v>
      </c>
      <c r="E45" s="10">
        <v>3.1657500000000001</v>
      </c>
      <c r="F45" s="10">
        <v>3.15</v>
      </c>
      <c r="G45" s="10">
        <v>3.03</v>
      </c>
      <c r="H45" s="10">
        <v>3.06</v>
      </c>
      <c r="I45" s="10">
        <v>2.72</v>
      </c>
      <c r="J45" s="10">
        <v>2.78</v>
      </c>
      <c r="K45" s="10">
        <v>2.83</v>
      </c>
      <c r="L45" s="10">
        <v>2.96</v>
      </c>
      <c r="M45" s="10">
        <v>2.78</v>
      </c>
      <c r="N45" s="10">
        <v>2.6390000000000002</v>
      </c>
      <c r="O45" s="10">
        <v>2.66</v>
      </c>
      <c r="P45" s="10">
        <v>3.02</v>
      </c>
      <c r="Q45" s="10">
        <v>3.09</v>
      </c>
      <c r="R45" s="10">
        <v>2.93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37203</v>
      </c>
      <c r="E46" s="10">
        <v>3.1674000000000002</v>
      </c>
      <c r="F46" s="10">
        <v>3.15</v>
      </c>
      <c r="G46" s="10">
        <v>3.03</v>
      </c>
      <c r="H46" s="10">
        <v>3.06</v>
      </c>
      <c r="I46" s="10">
        <v>2.72</v>
      </c>
      <c r="J46" s="10">
        <v>2.78</v>
      </c>
      <c r="K46" s="10">
        <v>2.83</v>
      </c>
      <c r="L46" s="10">
        <v>2.96</v>
      </c>
      <c r="M46" s="10">
        <v>2.78</v>
      </c>
      <c r="N46" s="10">
        <v>2.6390000000000002</v>
      </c>
      <c r="O46" s="10">
        <v>2.66</v>
      </c>
      <c r="P46" s="10">
        <v>3.02</v>
      </c>
      <c r="Q46" s="10">
        <v>3.09</v>
      </c>
      <c r="R46" s="10">
        <v>2.93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37204</v>
      </c>
      <c r="E47" s="10">
        <v>3.1690499999999999</v>
      </c>
      <c r="F47" s="10">
        <v>3.15</v>
      </c>
      <c r="G47" s="10">
        <v>3.03</v>
      </c>
      <c r="H47" s="10">
        <v>3.06</v>
      </c>
      <c r="I47" s="10">
        <v>2.72</v>
      </c>
      <c r="J47" s="10">
        <v>2.78</v>
      </c>
      <c r="K47" s="10">
        <v>2.83</v>
      </c>
      <c r="L47" s="10">
        <v>2.96</v>
      </c>
      <c r="M47" s="10">
        <v>2.78</v>
      </c>
      <c r="N47" s="10">
        <v>2.6390000000000002</v>
      </c>
      <c r="O47" s="10">
        <v>2.66</v>
      </c>
      <c r="P47" s="10">
        <v>3.02</v>
      </c>
      <c r="Q47" s="10">
        <v>3.09</v>
      </c>
      <c r="R47" s="10">
        <v>2.93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37205</v>
      </c>
      <c r="E48" s="10">
        <v>3.1707000000000001</v>
      </c>
      <c r="F48" s="10">
        <v>3.15</v>
      </c>
      <c r="G48" s="10">
        <v>3.03</v>
      </c>
      <c r="H48" s="10">
        <v>3.06</v>
      </c>
      <c r="I48" s="10">
        <v>2.72</v>
      </c>
      <c r="J48" s="10">
        <v>2.78</v>
      </c>
      <c r="K48" s="10">
        <v>2.83</v>
      </c>
      <c r="L48" s="10">
        <v>2.96</v>
      </c>
      <c r="M48" s="10">
        <v>2.78</v>
      </c>
      <c r="N48" s="10">
        <v>2.6390000000000002</v>
      </c>
      <c r="O48" s="10">
        <v>2.66</v>
      </c>
      <c r="P48" s="10">
        <v>3.02</v>
      </c>
      <c r="Q48" s="10">
        <v>3.09</v>
      </c>
      <c r="R48" s="10">
        <v>2.93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37206</v>
      </c>
      <c r="E49" s="10">
        <v>3.1723499999999998</v>
      </c>
      <c r="F49" s="10">
        <v>3.15</v>
      </c>
      <c r="G49" s="10">
        <v>3.03</v>
      </c>
      <c r="H49" s="10">
        <v>3.06</v>
      </c>
      <c r="I49" s="10">
        <v>2.72</v>
      </c>
      <c r="J49" s="10">
        <v>2.78</v>
      </c>
      <c r="K49" s="10">
        <v>2.83</v>
      </c>
      <c r="L49" s="10">
        <v>2.96</v>
      </c>
      <c r="M49" s="10">
        <v>2.78</v>
      </c>
      <c r="N49" s="10">
        <v>2.6390000000000002</v>
      </c>
      <c r="O49" s="10">
        <v>2.66</v>
      </c>
      <c r="P49" s="10">
        <v>3.02</v>
      </c>
      <c r="Q49" s="10">
        <v>3.09</v>
      </c>
      <c r="R49" s="10">
        <v>2.93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37207</v>
      </c>
      <c r="E50" s="10">
        <v>3.1739999999999999</v>
      </c>
      <c r="F50" s="10">
        <v>3.15</v>
      </c>
      <c r="G50" s="10">
        <v>3.03</v>
      </c>
      <c r="H50" s="10">
        <v>3.06</v>
      </c>
      <c r="I50" s="10">
        <v>2.72</v>
      </c>
      <c r="J50" s="10">
        <v>2.78</v>
      </c>
      <c r="K50" s="10">
        <v>2.83</v>
      </c>
      <c r="L50" s="10">
        <v>2.96</v>
      </c>
      <c r="M50" s="10">
        <v>2.78</v>
      </c>
      <c r="N50" s="10">
        <v>2.6390000000000002</v>
      </c>
      <c r="O50" s="10">
        <v>2.66</v>
      </c>
      <c r="P50" s="10">
        <v>3.02</v>
      </c>
      <c r="Q50" s="10">
        <v>3.09</v>
      </c>
      <c r="R50" s="10">
        <v>2.93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37208</v>
      </c>
      <c r="E51" s="10">
        <v>3.1756499999999996</v>
      </c>
      <c r="F51" s="10">
        <v>3.15</v>
      </c>
      <c r="G51" s="10">
        <v>3.03</v>
      </c>
      <c r="H51" s="10">
        <v>3.06</v>
      </c>
      <c r="I51" s="10">
        <v>2.72</v>
      </c>
      <c r="J51" s="10">
        <v>2.78</v>
      </c>
      <c r="K51" s="10">
        <v>2.83</v>
      </c>
      <c r="L51" s="10">
        <v>2.96</v>
      </c>
      <c r="M51" s="10">
        <v>2.78</v>
      </c>
      <c r="N51" s="10">
        <v>2.6390000000000002</v>
      </c>
      <c r="O51" s="10">
        <v>2.66</v>
      </c>
      <c r="P51" s="10">
        <v>3.02</v>
      </c>
      <c r="Q51" s="10">
        <v>3.09</v>
      </c>
      <c r="R51" s="10">
        <v>2.93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37209</v>
      </c>
      <c r="E52" s="10">
        <v>3.1773000000000002</v>
      </c>
      <c r="F52" s="10">
        <v>3.15</v>
      </c>
      <c r="G52" s="10">
        <v>3.03</v>
      </c>
      <c r="H52" s="10">
        <v>3.06</v>
      </c>
      <c r="I52" s="10">
        <v>2.72</v>
      </c>
      <c r="J52" s="10">
        <v>2.78</v>
      </c>
      <c r="K52" s="10">
        <v>2.83</v>
      </c>
      <c r="L52" s="10">
        <v>2.96</v>
      </c>
      <c r="M52" s="10">
        <v>2.78</v>
      </c>
      <c r="N52" s="10">
        <v>2.6390000000000002</v>
      </c>
      <c r="O52" s="10">
        <v>2.66</v>
      </c>
      <c r="P52" s="10">
        <v>3.02</v>
      </c>
      <c r="Q52" s="10">
        <v>3.09</v>
      </c>
      <c r="R52" s="10">
        <v>2.93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37210</v>
      </c>
      <c r="E53" s="10">
        <v>3.1789499999999999</v>
      </c>
      <c r="F53" s="10">
        <v>3.15</v>
      </c>
      <c r="G53" s="10">
        <v>3.03</v>
      </c>
      <c r="H53" s="10">
        <v>3.06</v>
      </c>
      <c r="I53" s="10">
        <v>2.72</v>
      </c>
      <c r="J53" s="10">
        <v>2.78</v>
      </c>
      <c r="K53" s="10">
        <v>2.83</v>
      </c>
      <c r="L53" s="10">
        <v>2.96</v>
      </c>
      <c r="M53" s="10">
        <v>2.78</v>
      </c>
      <c r="N53" s="10">
        <v>2.6390000000000002</v>
      </c>
      <c r="O53" s="10">
        <v>2.66</v>
      </c>
      <c r="P53" s="10">
        <v>3.02</v>
      </c>
      <c r="Q53" s="10">
        <v>3.09</v>
      </c>
      <c r="R53" s="10">
        <v>2.93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37211</v>
      </c>
      <c r="E54" s="10">
        <v>3.1806000000000001</v>
      </c>
      <c r="F54" s="10">
        <v>3.15</v>
      </c>
      <c r="G54" s="10">
        <v>3.03</v>
      </c>
      <c r="H54" s="10">
        <v>3.06</v>
      </c>
      <c r="I54" s="10">
        <v>2.72</v>
      </c>
      <c r="J54" s="10">
        <v>2.78</v>
      </c>
      <c r="K54" s="10">
        <v>2.83</v>
      </c>
      <c r="L54" s="10">
        <v>2.96</v>
      </c>
      <c r="M54" s="10">
        <v>2.78</v>
      </c>
      <c r="N54" s="10">
        <v>2.6390000000000002</v>
      </c>
      <c r="O54" s="10">
        <v>2.66</v>
      </c>
      <c r="P54" s="10">
        <v>3.02</v>
      </c>
      <c r="Q54" s="10">
        <v>3.09</v>
      </c>
      <c r="R54" s="10">
        <v>2.93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37212</v>
      </c>
      <c r="E55" s="10">
        <v>3.1822499999999998</v>
      </c>
      <c r="F55" s="10">
        <v>3.15</v>
      </c>
      <c r="G55" s="10">
        <v>3.03</v>
      </c>
      <c r="H55" s="10">
        <v>3.06</v>
      </c>
      <c r="I55" s="10">
        <v>2.72</v>
      </c>
      <c r="J55" s="10">
        <v>2.78</v>
      </c>
      <c r="K55" s="10">
        <v>2.83</v>
      </c>
      <c r="L55" s="10">
        <v>2.96</v>
      </c>
      <c r="M55" s="10">
        <v>2.78</v>
      </c>
      <c r="N55" s="10">
        <v>2.6390000000000002</v>
      </c>
      <c r="O55" s="10">
        <v>2.66</v>
      </c>
      <c r="P55" s="10">
        <v>3.02</v>
      </c>
      <c r="Q55" s="10">
        <v>3.09</v>
      </c>
      <c r="R55" s="10">
        <v>2.93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37213</v>
      </c>
      <c r="E56" s="10">
        <v>3.1839</v>
      </c>
      <c r="F56" s="10">
        <v>3.15</v>
      </c>
      <c r="G56" s="10">
        <v>3.03</v>
      </c>
      <c r="H56" s="10">
        <v>3.06</v>
      </c>
      <c r="I56" s="10">
        <v>2.72</v>
      </c>
      <c r="J56" s="10">
        <v>2.78</v>
      </c>
      <c r="K56" s="10">
        <v>2.83</v>
      </c>
      <c r="L56" s="10">
        <v>2.96</v>
      </c>
      <c r="M56" s="10">
        <v>2.78</v>
      </c>
      <c r="N56" s="10">
        <v>2.6390000000000002</v>
      </c>
      <c r="O56" s="10">
        <v>2.66</v>
      </c>
      <c r="P56" s="10">
        <v>3.02</v>
      </c>
      <c r="Q56" s="10">
        <v>3.09</v>
      </c>
      <c r="R56" s="10">
        <v>2.93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37214</v>
      </c>
      <c r="E57" s="10">
        <v>3.1855499999999997</v>
      </c>
      <c r="F57" s="10">
        <v>3.15</v>
      </c>
      <c r="G57" s="10">
        <v>3.03</v>
      </c>
      <c r="H57" s="10">
        <v>3.06</v>
      </c>
      <c r="I57" s="10">
        <v>2.72</v>
      </c>
      <c r="J57" s="10">
        <v>2.78</v>
      </c>
      <c r="K57" s="10">
        <v>2.83</v>
      </c>
      <c r="L57" s="10">
        <v>2.96</v>
      </c>
      <c r="M57" s="10">
        <v>2.78</v>
      </c>
      <c r="N57" s="10">
        <v>2.6390000000000002</v>
      </c>
      <c r="O57" s="10">
        <v>2.66</v>
      </c>
      <c r="P57" s="10">
        <v>3.02</v>
      </c>
      <c r="Q57" s="10">
        <v>3.09</v>
      </c>
      <c r="R57" s="10">
        <v>2.93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37215</v>
      </c>
      <c r="E58" s="10">
        <v>3.1872000000000003</v>
      </c>
      <c r="F58" s="10">
        <v>3.15</v>
      </c>
      <c r="G58" s="10">
        <v>3.03</v>
      </c>
      <c r="H58" s="10">
        <v>3.06</v>
      </c>
      <c r="I58" s="10">
        <v>2.72</v>
      </c>
      <c r="J58" s="10">
        <v>2.78</v>
      </c>
      <c r="K58" s="10">
        <v>2.83</v>
      </c>
      <c r="L58" s="10">
        <v>2.96</v>
      </c>
      <c r="M58" s="10">
        <v>2.78</v>
      </c>
      <c r="N58" s="10">
        <v>2.6390000000000002</v>
      </c>
      <c r="O58" s="10">
        <v>2.66</v>
      </c>
      <c r="P58" s="10">
        <v>3.02</v>
      </c>
      <c r="Q58" s="10">
        <v>3.09</v>
      </c>
      <c r="R58" s="10">
        <v>2.93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37216</v>
      </c>
      <c r="E59" s="10">
        <v>3.18885</v>
      </c>
      <c r="F59" s="10">
        <v>3.15</v>
      </c>
      <c r="G59" s="10">
        <v>3.03</v>
      </c>
      <c r="H59" s="10">
        <v>3.06</v>
      </c>
      <c r="I59" s="10">
        <v>2.72</v>
      </c>
      <c r="J59" s="10">
        <v>2.78</v>
      </c>
      <c r="K59" s="10">
        <v>2.83</v>
      </c>
      <c r="L59" s="10">
        <v>2.96</v>
      </c>
      <c r="M59" s="10">
        <v>2.78</v>
      </c>
      <c r="N59" s="10">
        <v>2.6390000000000002</v>
      </c>
      <c r="O59" s="10">
        <v>2.66</v>
      </c>
      <c r="P59" s="10">
        <v>3.02</v>
      </c>
      <c r="Q59" s="10">
        <v>3.09</v>
      </c>
      <c r="R59" s="10">
        <v>2.93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37217</v>
      </c>
      <c r="E60" s="10">
        <v>3.1905000000000001</v>
      </c>
      <c r="F60" s="10">
        <v>3.15</v>
      </c>
      <c r="G60" s="10">
        <v>3.03</v>
      </c>
      <c r="H60" s="10">
        <v>3.06</v>
      </c>
      <c r="I60" s="10">
        <v>2.72</v>
      </c>
      <c r="J60" s="10">
        <v>2.78</v>
      </c>
      <c r="K60" s="10">
        <v>2.83</v>
      </c>
      <c r="L60" s="10">
        <v>2.96</v>
      </c>
      <c r="M60" s="10">
        <v>2.78</v>
      </c>
      <c r="N60" s="10">
        <v>2.6390000000000002</v>
      </c>
      <c r="O60" s="10">
        <v>2.66</v>
      </c>
      <c r="P60" s="10">
        <v>3.02</v>
      </c>
      <c r="Q60" s="10">
        <v>3.09</v>
      </c>
      <c r="R60" s="10">
        <v>2.93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37218</v>
      </c>
      <c r="E61" s="10">
        <v>3.1921499999999998</v>
      </c>
      <c r="F61" s="10">
        <v>3.15</v>
      </c>
      <c r="G61" s="10">
        <v>3.03</v>
      </c>
      <c r="H61" s="10">
        <v>3.06</v>
      </c>
      <c r="I61" s="10">
        <v>2.72</v>
      </c>
      <c r="J61" s="10">
        <v>2.78</v>
      </c>
      <c r="K61" s="10">
        <v>2.83</v>
      </c>
      <c r="L61" s="10">
        <v>2.96</v>
      </c>
      <c r="M61" s="10">
        <v>2.78</v>
      </c>
      <c r="N61" s="10">
        <v>2.6390000000000002</v>
      </c>
      <c r="O61" s="10">
        <v>2.66</v>
      </c>
      <c r="P61" s="10">
        <v>3.02</v>
      </c>
      <c r="Q61" s="10">
        <v>3.09</v>
      </c>
      <c r="R61" s="10">
        <v>2.93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37219</v>
      </c>
      <c r="E62" s="10">
        <v>3.1938</v>
      </c>
      <c r="F62" s="10">
        <v>3.15</v>
      </c>
      <c r="G62" s="10">
        <v>3.03</v>
      </c>
      <c r="H62" s="10">
        <v>3.06</v>
      </c>
      <c r="I62" s="10">
        <v>2.72</v>
      </c>
      <c r="J62" s="10">
        <v>2.78</v>
      </c>
      <c r="K62" s="10">
        <v>2.83</v>
      </c>
      <c r="L62" s="10">
        <v>2.96</v>
      </c>
      <c r="M62" s="10">
        <v>2.78</v>
      </c>
      <c r="N62" s="10">
        <v>2.6390000000000002</v>
      </c>
      <c r="O62" s="10">
        <v>2.66</v>
      </c>
      <c r="P62" s="10">
        <v>3.02</v>
      </c>
      <c r="Q62" s="10">
        <v>3.09</v>
      </c>
      <c r="R62" s="10">
        <v>2.93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37220</v>
      </c>
      <c r="E63" s="10">
        <v>3.1954499999999997</v>
      </c>
      <c r="F63" s="10">
        <v>3.15</v>
      </c>
      <c r="G63" s="10">
        <v>3.03</v>
      </c>
      <c r="H63" s="10">
        <v>3.06</v>
      </c>
      <c r="I63" s="10">
        <v>2.72</v>
      </c>
      <c r="J63" s="10">
        <v>2.78</v>
      </c>
      <c r="K63" s="10">
        <v>2.83</v>
      </c>
      <c r="L63" s="10">
        <v>2.96</v>
      </c>
      <c r="M63" s="10">
        <v>2.78</v>
      </c>
      <c r="N63" s="10">
        <v>2.6390000000000002</v>
      </c>
      <c r="O63" s="10">
        <v>2.66</v>
      </c>
      <c r="P63" s="10">
        <v>3.02</v>
      </c>
      <c r="Q63" s="10">
        <v>3.09</v>
      </c>
      <c r="R63" s="10">
        <v>2.93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37221</v>
      </c>
      <c r="E64" s="10">
        <v>3.1971000000000003</v>
      </c>
      <c r="F64" s="10">
        <v>3.15</v>
      </c>
      <c r="G64" s="10">
        <v>3.03</v>
      </c>
      <c r="H64" s="10">
        <v>3.06</v>
      </c>
      <c r="I64" s="10">
        <v>2.72</v>
      </c>
      <c r="J64" s="10">
        <v>2.78</v>
      </c>
      <c r="K64" s="10">
        <v>2.83</v>
      </c>
      <c r="L64" s="10">
        <v>2.96</v>
      </c>
      <c r="M64" s="10">
        <v>2.78</v>
      </c>
      <c r="N64" s="10">
        <v>2.6390000000000002</v>
      </c>
      <c r="O64" s="10">
        <v>2.66</v>
      </c>
      <c r="P64" s="10">
        <v>3.02</v>
      </c>
      <c r="Q64" s="10">
        <v>3.09</v>
      </c>
      <c r="R64" s="10">
        <v>2.93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37222</v>
      </c>
      <c r="E65" s="10">
        <v>3.19875</v>
      </c>
      <c r="F65" s="10">
        <v>3.15</v>
      </c>
      <c r="G65" s="10">
        <v>3.03</v>
      </c>
      <c r="H65" s="10">
        <v>3.06</v>
      </c>
      <c r="I65" s="10">
        <v>2.72</v>
      </c>
      <c r="J65" s="10">
        <v>2.78</v>
      </c>
      <c r="K65" s="10">
        <v>2.83</v>
      </c>
      <c r="L65" s="10">
        <v>2.96</v>
      </c>
      <c r="M65" s="10">
        <v>2.78</v>
      </c>
      <c r="N65" s="10">
        <v>2.6390000000000002</v>
      </c>
      <c r="O65" s="10">
        <v>2.66</v>
      </c>
      <c r="P65" s="10">
        <v>3.02</v>
      </c>
      <c r="Q65" s="10">
        <v>3.09</v>
      </c>
      <c r="R65" s="10">
        <v>2.93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37223</v>
      </c>
      <c r="E66" s="10">
        <v>3.2004000000000001</v>
      </c>
      <c r="F66" s="10">
        <v>3.15</v>
      </c>
      <c r="G66" s="10">
        <v>3.03</v>
      </c>
      <c r="H66" s="10">
        <v>3.06</v>
      </c>
      <c r="I66" s="10">
        <v>2.72</v>
      </c>
      <c r="J66" s="10">
        <v>2.78</v>
      </c>
      <c r="K66" s="10">
        <v>2.83</v>
      </c>
      <c r="L66" s="10">
        <v>2.96</v>
      </c>
      <c r="M66" s="10">
        <v>2.78</v>
      </c>
      <c r="N66" s="10">
        <v>2.6390000000000002</v>
      </c>
      <c r="O66" s="10">
        <v>2.66</v>
      </c>
      <c r="P66" s="10">
        <v>3.02</v>
      </c>
      <c r="Q66" s="10">
        <v>3.09</v>
      </c>
      <c r="R66" s="10">
        <v>2.93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37224</v>
      </c>
      <c r="E67" s="10">
        <v>3.2020499999999998</v>
      </c>
      <c r="F67" s="10">
        <v>3.15</v>
      </c>
      <c r="G67" s="10">
        <v>3.03</v>
      </c>
      <c r="H67" s="10">
        <v>3.06</v>
      </c>
      <c r="I67" s="10">
        <v>2.72</v>
      </c>
      <c r="J67" s="10">
        <v>2.78</v>
      </c>
      <c r="K67" s="10">
        <v>2.83</v>
      </c>
      <c r="L67" s="10">
        <v>2.96</v>
      </c>
      <c r="M67" s="10">
        <v>2.78</v>
      </c>
      <c r="N67" s="10">
        <v>2.6390000000000002</v>
      </c>
      <c r="O67" s="10">
        <v>2.66</v>
      </c>
      <c r="P67" s="10">
        <v>3.02</v>
      </c>
      <c r="Q67" s="10">
        <v>3.09</v>
      </c>
      <c r="R67" s="10">
        <v>2.93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37225</v>
      </c>
      <c r="E68" s="10">
        <v>3.2037</v>
      </c>
      <c r="F68" s="10">
        <v>3.15</v>
      </c>
      <c r="G68" s="10">
        <v>3.03</v>
      </c>
      <c r="H68" s="10">
        <v>3.06</v>
      </c>
      <c r="I68" s="10">
        <v>2.72</v>
      </c>
      <c r="J68" s="10">
        <v>2.78</v>
      </c>
      <c r="K68" s="10">
        <v>2.83</v>
      </c>
      <c r="L68" s="10">
        <v>2.96</v>
      </c>
      <c r="M68" s="10">
        <v>2.78</v>
      </c>
      <c r="N68" s="10">
        <v>2.6390000000000002</v>
      </c>
      <c r="O68" s="10">
        <v>2.66</v>
      </c>
      <c r="P68" s="10">
        <v>3.02</v>
      </c>
      <c r="Q68" s="10">
        <v>3.09</v>
      </c>
      <c r="R68" s="10">
        <v>2.93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37195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37195</v>
      </c>
      <c r="D11" s="15">
        <f t="shared" si="0"/>
        <v>37195</v>
      </c>
      <c r="E11" s="15">
        <f t="shared" si="0"/>
        <v>37195</v>
      </c>
      <c r="F11" s="15">
        <f t="shared" si="0"/>
        <v>37195</v>
      </c>
      <c r="G11" s="15">
        <f t="shared" si="0"/>
        <v>37195</v>
      </c>
      <c r="H11" s="15">
        <f t="shared" si="0"/>
        <v>37195</v>
      </c>
      <c r="I11" s="15">
        <f t="shared" si="0"/>
        <v>37195</v>
      </c>
      <c r="J11" s="15">
        <f t="shared" si="0"/>
        <v>37195</v>
      </c>
      <c r="K11" s="21">
        <f t="shared" si="0"/>
        <v>37195</v>
      </c>
      <c r="L11" s="15">
        <f t="shared" si="0"/>
        <v>37195</v>
      </c>
      <c r="M11" s="15">
        <f t="shared" si="0"/>
        <v>37195</v>
      </c>
      <c r="N11" s="15">
        <f t="shared" si="0"/>
        <v>37195</v>
      </c>
      <c r="O11" s="15">
        <f t="shared" si="0"/>
        <v>37195</v>
      </c>
      <c r="P11" s="15">
        <f t="shared" si="0"/>
        <v>37195</v>
      </c>
      <c r="Q11" s="15">
        <f t="shared" si="0"/>
        <v>37195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189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37226</v>
      </c>
      <c r="C16" s="12">
        <v>3.2909999999999999</v>
      </c>
      <c r="D16" s="12">
        <v>5.0000000000000001E-3</v>
      </c>
      <c r="E16" s="12">
        <v>0.12</v>
      </c>
      <c r="F16" s="12">
        <v>-0.06</v>
      </c>
      <c r="G16" s="12">
        <v>-0.03</v>
      </c>
      <c r="H16" s="12">
        <v>-0.39</v>
      </c>
      <c r="I16" s="12">
        <v>0.16</v>
      </c>
      <c r="J16" s="12">
        <v>-0.3</v>
      </c>
      <c r="K16" s="20">
        <v>-0.155</v>
      </c>
      <c r="L16" s="12">
        <v>7.0000000000000007E-2</v>
      </c>
      <c r="M16" s="12">
        <v>-0.45</v>
      </c>
      <c r="N16" s="12">
        <v>-0.435</v>
      </c>
      <c r="O16" s="12">
        <v>-0.14249999999999999</v>
      </c>
      <c r="P16" s="12">
        <v>0.01</v>
      </c>
      <c r="Q16" s="12">
        <v>-0.20499999999999999</v>
      </c>
    </row>
    <row r="17" spans="1:17" x14ac:dyDescent="0.2">
      <c r="A17" s="12">
        <v>2</v>
      </c>
      <c r="B17" s="13">
        <f t="shared" ref="B17:B48" si="2">EOMONTH(B16,0)+1</f>
        <v>37257</v>
      </c>
      <c r="C17" s="12">
        <v>3.4279999999999999</v>
      </c>
      <c r="D17" s="12">
        <v>5.0000000000000001E-3</v>
      </c>
      <c r="E17" s="12">
        <v>0.23</v>
      </c>
      <c r="F17" s="12">
        <v>1.4999999999999999E-2</v>
      </c>
      <c r="G17" s="12">
        <v>0.02</v>
      </c>
      <c r="H17" s="12">
        <v>-0.34</v>
      </c>
      <c r="I17" s="12">
        <v>0.22</v>
      </c>
      <c r="J17" s="12">
        <v>-0.255</v>
      </c>
      <c r="K17" s="20">
        <v>-0.15</v>
      </c>
      <c r="L17" s="12">
        <v>0.15</v>
      </c>
      <c r="M17" s="12">
        <v>-0.46500000000000002</v>
      </c>
      <c r="N17" s="12">
        <v>-0.38500000000000001</v>
      </c>
      <c r="O17" s="12">
        <v>-0.14499999999999999</v>
      </c>
      <c r="P17" s="12">
        <v>0.14499999999999999</v>
      </c>
      <c r="Q17" s="12">
        <v>-0.1825</v>
      </c>
    </row>
    <row r="18" spans="1:17" x14ac:dyDescent="0.2">
      <c r="A18" s="12">
        <v>3</v>
      </c>
      <c r="B18" s="13">
        <f t="shared" si="2"/>
        <v>37288</v>
      </c>
      <c r="C18" s="12">
        <v>3.4180000000000001</v>
      </c>
      <c r="D18" s="12">
        <v>5.0000000000000001E-3</v>
      </c>
      <c r="E18" s="12">
        <v>0.185</v>
      </c>
      <c r="F18" s="12">
        <v>-0.05</v>
      </c>
      <c r="G18" s="12">
        <v>0.01</v>
      </c>
      <c r="H18" s="12">
        <v>-0.34</v>
      </c>
      <c r="I18" s="12">
        <v>-0.05</v>
      </c>
      <c r="J18" s="12">
        <v>-0.26</v>
      </c>
      <c r="K18" s="20">
        <v>-0.14000000000000001</v>
      </c>
      <c r="L18" s="12">
        <v>-0.12</v>
      </c>
      <c r="M18" s="12">
        <v>-0.48</v>
      </c>
      <c r="N18" s="12">
        <v>-0.38500000000000001</v>
      </c>
      <c r="O18" s="12">
        <v>-0.13750000000000001</v>
      </c>
      <c r="P18" s="12">
        <v>3.5000000000000003E-2</v>
      </c>
      <c r="Q18" s="12">
        <v>-0.17749999999999999</v>
      </c>
    </row>
    <row r="19" spans="1:17" x14ac:dyDescent="0.2">
      <c r="A19" s="12">
        <v>4</v>
      </c>
      <c r="B19" s="13">
        <f t="shared" si="2"/>
        <v>37316</v>
      </c>
      <c r="C19" s="12">
        <v>3.3580000000000001</v>
      </c>
      <c r="D19" s="12">
        <v>5.0000000000000001E-3</v>
      </c>
      <c r="E19" s="12">
        <v>0.02</v>
      </c>
      <c r="F19" s="12">
        <v>-0.1</v>
      </c>
      <c r="G19" s="12">
        <v>-0.03</v>
      </c>
      <c r="H19" s="12">
        <v>-0.41</v>
      </c>
      <c r="I19" s="12">
        <v>-0.3</v>
      </c>
      <c r="J19" s="12">
        <v>-0.3</v>
      </c>
      <c r="K19" s="20">
        <v>-0.13500000000000001</v>
      </c>
      <c r="L19" s="12">
        <v>-0.35</v>
      </c>
      <c r="M19" s="12">
        <v>-0.505</v>
      </c>
      <c r="N19" s="12">
        <v>-0.45500000000000002</v>
      </c>
      <c r="O19" s="12">
        <v>-0.13500000000000001</v>
      </c>
      <c r="P19" s="12">
        <v>-7.4999999999999997E-2</v>
      </c>
      <c r="Q19" s="12">
        <v>-0.17249999999999999</v>
      </c>
    </row>
    <row r="20" spans="1:17" x14ac:dyDescent="0.2">
      <c r="A20" s="12">
        <v>4</v>
      </c>
      <c r="B20" s="13">
        <f t="shared" si="2"/>
        <v>37347</v>
      </c>
      <c r="C20" s="12">
        <v>3.2549999999999999</v>
      </c>
      <c r="D20" s="12">
        <v>2.5000000000000001E-3</v>
      </c>
      <c r="E20" s="12">
        <v>0.12</v>
      </c>
      <c r="F20" s="12">
        <v>-0.12</v>
      </c>
      <c r="G20" s="12">
        <v>0.05</v>
      </c>
      <c r="H20" s="12">
        <v>-0.53</v>
      </c>
      <c r="I20" s="12">
        <v>-0.26</v>
      </c>
      <c r="J20" s="12">
        <v>-0.34499999999999997</v>
      </c>
      <c r="K20" s="20">
        <v>-0.12</v>
      </c>
      <c r="L20" s="12">
        <v>-0.315</v>
      </c>
      <c r="M20" s="12">
        <v>-0.505</v>
      </c>
      <c r="N20" s="12">
        <v>-0.63</v>
      </c>
      <c r="O20" s="12">
        <v>-0.14000000000000001</v>
      </c>
      <c r="P20" s="12">
        <v>-0.12</v>
      </c>
      <c r="Q20" s="12">
        <v>-0.155</v>
      </c>
    </row>
    <row r="21" spans="1:17" x14ac:dyDescent="0.2">
      <c r="A21" s="12">
        <v>4</v>
      </c>
      <c r="B21" s="13">
        <f t="shared" si="2"/>
        <v>37377</v>
      </c>
      <c r="C21" s="12">
        <v>3.2879999999999998</v>
      </c>
      <c r="D21" s="12">
        <v>2.5000000000000001E-3</v>
      </c>
      <c r="E21" s="12">
        <v>0.14000000000000001</v>
      </c>
      <c r="F21" s="12">
        <v>-0.12</v>
      </c>
      <c r="G21" s="12">
        <v>0.08</v>
      </c>
      <c r="H21" s="12">
        <v>-0.53</v>
      </c>
      <c r="I21" s="12">
        <v>-0.26</v>
      </c>
      <c r="J21" s="12">
        <v>-0.34499999999999997</v>
      </c>
      <c r="K21" s="20">
        <v>-0.1125</v>
      </c>
      <c r="L21" s="12">
        <v>-0.315</v>
      </c>
      <c r="M21" s="12">
        <v>-0.505</v>
      </c>
      <c r="N21" s="12">
        <v>-0.63</v>
      </c>
      <c r="O21" s="12">
        <v>-0.14000000000000001</v>
      </c>
      <c r="P21" s="12">
        <v>-9.5000000000000001E-2</v>
      </c>
      <c r="Q21" s="12">
        <v>-0.15</v>
      </c>
    </row>
    <row r="22" spans="1:17" x14ac:dyDescent="0.2">
      <c r="A22" s="12">
        <v>4</v>
      </c>
      <c r="B22" s="13">
        <f t="shared" si="2"/>
        <v>37408</v>
      </c>
      <c r="C22" s="12">
        <v>3.3279999999999998</v>
      </c>
      <c r="D22" s="12">
        <v>2.5000000000000001E-3</v>
      </c>
      <c r="E22" s="12">
        <v>0.14000000000000001</v>
      </c>
      <c r="F22" s="12">
        <v>-0.12</v>
      </c>
      <c r="G22" s="12">
        <v>0.13500000000000001</v>
      </c>
      <c r="H22" s="12">
        <v>-0.53</v>
      </c>
      <c r="I22" s="12">
        <v>-0.26</v>
      </c>
      <c r="J22" s="12">
        <v>-0.34499999999999997</v>
      </c>
      <c r="K22" s="20">
        <v>-9.7500000000000003E-2</v>
      </c>
      <c r="L22" s="12">
        <v>-0.315</v>
      </c>
      <c r="M22" s="12">
        <v>-0.505</v>
      </c>
      <c r="N22" s="12">
        <v>-0.63</v>
      </c>
      <c r="O22" s="12">
        <v>-0.14000000000000001</v>
      </c>
      <c r="P22" s="12">
        <v>-0.09</v>
      </c>
      <c r="Q22" s="12">
        <v>-0.14000000000000001</v>
      </c>
    </row>
    <row r="23" spans="1:17" x14ac:dyDescent="0.2">
      <c r="A23" s="12">
        <v>4</v>
      </c>
      <c r="B23" s="13">
        <f t="shared" si="2"/>
        <v>37438</v>
      </c>
      <c r="C23" s="12">
        <v>3.3679999999999999</v>
      </c>
      <c r="D23" s="12">
        <v>2.5000000000000001E-3</v>
      </c>
      <c r="E23" s="12">
        <v>0.27</v>
      </c>
      <c r="F23" s="12">
        <v>-5.0000000000000001E-3</v>
      </c>
      <c r="G23" s="12">
        <v>0.24</v>
      </c>
      <c r="H23" s="12">
        <v>-0.53</v>
      </c>
      <c r="I23" s="12">
        <v>-0.33</v>
      </c>
      <c r="J23" s="12">
        <v>-0.3</v>
      </c>
      <c r="K23" s="20">
        <v>-7.2499999999999995E-2</v>
      </c>
      <c r="L23" s="12">
        <v>-0.38500000000000001</v>
      </c>
      <c r="M23" s="12">
        <v>-0.505</v>
      </c>
      <c r="N23" s="12">
        <v>-0.63</v>
      </c>
      <c r="O23" s="12">
        <v>-0.14000000000000001</v>
      </c>
      <c r="P23" s="12">
        <v>5.5E-2</v>
      </c>
      <c r="Q23" s="12">
        <v>-0.115</v>
      </c>
    </row>
    <row r="24" spans="1:17" x14ac:dyDescent="0.2">
      <c r="A24" s="12">
        <v>5</v>
      </c>
      <c r="B24" s="13">
        <f t="shared" si="2"/>
        <v>37469</v>
      </c>
      <c r="C24" s="12">
        <v>3.4079999999999999</v>
      </c>
      <c r="D24" s="12">
        <v>2.5000000000000001E-3</v>
      </c>
      <c r="E24" s="12">
        <v>0.28000000000000003</v>
      </c>
      <c r="F24" s="12">
        <v>-5.0000000000000001E-3</v>
      </c>
      <c r="G24" s="12">
        <v>0.255</v>
      </c>
      <c r="H24" s="12">
        <v>-0.53</v>
      </c>
      <c r="I24" s="12">
        <v>-0.33</v>
      </c>
      <c r="J24" s="12">
        <v>-0.3</v>
      </c>
      <c r="K24" s="20">
        <v>-6.5000000000000002E-2</v>
      </c>
      <c r="L24" s="12">
        <v>-0.38500000000000001</v>
      </c>
      <c r="M24" s="12">
        <v>-0.505</v>
      </c>
      <c r="N24" s="12">
        <v>-0.63</v>
      </c>
      <c r="O24" s="12">
        <v>-0.14000000000000001</v>
      </c>
      <c r="P24" s="12">
        <v>0.06</v>
      </c>
      <c r="Q24" s="12">
        <v>-0.1075</v>
      </c>
    </row>
    <row r="25" spans="1:17" x14ac:dyDescent="0.2">
      <c r="A25" s="12">
        <v>5</v>
      </c>
      <c r="B25" s="13">
        <f t="shared" si="2"/>
        <v>37500</v>
      </c>
      <c r="C25" s="12">
        <v>3.4079999999999999</v>
      </c>
      <c r="D25" s="12">
        <v>2.5000000000000001E-3</v>
      </c>
      <c r="E25" s="12">
        <v>0.22500000000000001</v>
      </c>
      <c r="F25" s="12">
        <v>-5.0000000000000001E-3</v>
      </c>
      <c r="G25" s="12">
        <v>0.24</v>
      </c>
      <c r="H25" s="12">
        <v>-0.53</v>
      </c>
      <c r="I25" s="12">
        <v>-0.33</v>
      </c>
      <c r="J25" s="12">
        <v>-0.3</v>
      </c>
      <c r="K25" s="20">
        <v>-7.4999999999999997E-2</v>
      </c>
      <c r="L25" s="12">
        <v>-0.38500000000000001</v>
      </c>
      <c r="M25" s="12">
        <v>-0.505</v>
      </c>
      <c r="N25" s="12">
        <v>-0.63</v>
      </c>
      <c r="O25" s="12">
        <v>-0.14000000000000001</v>
      </c>
      <c r="P25" s="12">
        <v>-0.01</v>
      </c>
      <c r="Q25" s="12">
        <v>-0.11749999999999999</v>
      </c>
    </row>
    <row r="26" spans="1:17" x14ac:dyDescent="0.2">
      <c r="A26" s="12">
        <v>5</v>
      </c>
      <c r="B26" s="13">
        <f t="shared" si="2"/>
        <v>37530</v>
      </c>
      <c r="C26" s="16">
        <v>3.4380000000000002</v>
      </c>
      <c r="D26" s="12">
        <v>2.5000000000000001E-3</v>
      </c>
      <c r="E26" s="12">
        <v>0.16</v>
      </c>
      <c r="F26" s="12">
        <v>-0.04</v>
      </c>
      <c r="G26" s="12">
        <v>0.125</v>
      </c>
      <c r="H26" s="12">
        <v>-0.53</v>
      </c>
      <c r="I26" s="12">
        <v>-0.185</v>
      </c>
      <c r="J26" s="12">
        <v>-0.31</v>
      </c>
      <c r="K26" s="20">
        <v>-0.1225</v>
      </c>
      <c r="L26" s="12">
        <v>-0.24</v>
      </c>
      <c r="M26" s="12">
        <v>-0.505</v>
      </c>
      <c r="N26" s="12">
        <v>-0.63</v>
      </c>
      <c r="O26" s="12">
        <v>-0.14000000000000001</v>
      </c>
      <c r="P26" s="12">
        <v>-0.05</v>
      </c>
      <c r="Q26" s="12">
        <v>-0.16</v>
      </c>
    </row>
    <row r="27" spans="1:17" x14ac:dyDescent="0.2">
      <c r="A27" s="12">
        <v>5</v>
      </c>
      <c r="B27" s="13">
        <f t="shared" si="2"/>
        <v>37561</v>
      </c>
      <c r="C27" s="12">
        <v>3.6080000000000001</v>
      </c>
      <c r="D27" s="12">
        <v>2.5000000000000001E-3</v>
      </c>
      <c r="E27" s="12">
        <v>0.27500000000000002</v>
      </c>
      <c r="F27" s="12">
        <v>0.12</v>
      </c>
      <c r="G27" s="12">
        <v>0.17</v>
      </c>
      <c r="H27" s="12">
        <v>-0.27</v>
      </c>
      <c r="I27" s="12">
        <v>0.06</v>
      </c>
      <c r="J27" s="12">
        <v>-0.19500000000000001</v>
      </c>
      <c r="K27" s="20">
        <v>-0.12</v>
      </c>
      <c r="L27" s="12">
        <v>1.4999999999999999E-2</v>
      </c>
      <c r="M27" s="12">
        <v>-0.42</v>
      </c>
      <c r="N27" s="12">
        <v>-0.315</v>
      </c>
      <c r="O27" s="12">
        <v>-0.14000000000000001</v>
      </c>
      <c r="P27" s="12">
        <v>0.125</v>
      </c>
      <c r="Q27" s="12">
        <v>-0.14000000000000001</v>
      </c>
    </row>
    <row r="28" spans="1:17" x14ac:dyDescent="0.2">
      <c r="A28" s="12">
        <v>5</v>
      </c>
      <c r="B28" s="13">
        <f t="shared" si="2"/>
        <v>37591</v>
      </c>
      <c r="C28" s="12">
        <v>3.8029999999999999</v>
      </c>
      <c r="D28" s="12">
        <v>2.5000000000000001E-3</v>
      </c>
      <c r="E28" s="12">
        <v>0.35</v>
      </c>
      <c r="F28" s="12">
        <v>0.125</v>
      </c>
      <c r="G28" s="12">
        <v>0.17</v>
      </c>
      <c r="H28" s="12">
        <v>-0.27</v>
      </c>
      <c r="I28" s="12">
        <v>0.4</v>
      </c>
      <c r="J28" s="12">
        <v>-0.19500000000000001</v>
      </c>
      <c r="K28" s="20">
        <v>-0.12</v>
      </c>
      <c r="L28" s="12">
        <v>0.35499999999999998</v>
      </c>
      <c r="M28" s="12">
        <v>-0.42</v>
      </c>
      <c r="N28" s="12">
        <v>-0.315</v>
      </c>
      <c r="O28" s="12">
        <v>-0.14249999999999999</v>
      </c>
      <c r="P28" s="12">
        <v>0.22</v>
      </c>
      <c r="Q28" s="12">
        <v>-0.14000000000000001</v>
      </c>
    </row>
    <row r="29" spans="1:17" x14ac:dyDescent="0.2">
      <c r="A29" s="12">
        <v>5</v>
      </c>
      <c r="B29" s="13">
        <f t="shared" si="2"/>
        <v>37622</v>
      </c>
      <c r="C29" s="12">
        <v>3.9180000000000001</v>
      </c>
      <c r="D29" s="12">
        <v>2.5000000000000001E-3</v>
      </c>
      <c r="E29" s="12">
        <v>0.5</v>
      </c>
      <c r="F29" s="12">
        <v>0.2</v>
      </c>
      <c r="G29" s="12">
        <v>0.16</v>
      </c>
      <c r="H29" s="12">
        <v>-0.27</v>
      </c>
      <c r="I29" s="12">
        <v>0.43</v>
      </c>
      <c r="J29" s="12">
        <v>-0.19500000000000001</v>
      </c>
      <c r="K29" s="20">
        <v>-0.11749999999999999</v>
      </c>
      <c r="L29" s="12">
        <v>0.38500000000000001</v>
      </c>
      <c r="M29" s="12">
        <v>-0.42</v>
      </c>
      <c r="N29" s="12">
        <v>-0.315</v>
      </c>
      <c r="O29" s="12">
        <v>-0.14499999999999999</v>
      </c>
      <c r="P29" s="12">
        <v>0.23</v>
      </c>
      <c r="Q29" s="12">
        <v>-0.13750000000000001</v>
      </c>
    </row>
    <row r="30" spans="1:17" x14ac:dyDescent="0.2">
      <c r="A30" s="12">
        <v>5</v>
      </c>
      <c r="B30" s="13">
        <f t="shared" si="2"/>
        <v>37653</v>
      </c>
      <c r="C30" s="12">
        <v>3.8180000000000001</v>
      </c>
      <c r="D30" s="12">
        <v>2.5000000000000001E-3</v>
      </c>
      <c r="E30" s="12">
        <v>0.47</v>
      </c>
      <c r="F30" s="12">
        <v>0.185</v>
      </c>
      <c r="G30" s="12">
        <v>0.16</v>
      </c>
      <c r="H30" s="12">
        <v>-0.27</v>
      </c>
      <c r="I30" s="12">
        <v>0.11</v>
      </c>
      <c r="J30" s="12">
        <v>-0.19500000000000001</v>
      </c>
      <c r="K30" s="20">
        <v>-0.11749999999999999</v>
      </c>
      <c r="L30" s="12">
        <v>6.5000000000000002E-2</v>
      </c>
      <c r="M30" s="12">
        <v>-0.42</v>
      </c>
      <c r="N30" s="12">
        <v>-0.315</v>
      </c>
      <c r="O30" s="12">
        <v>-0.13750000000000001</v>
      </c>
      <c r="P30" s="12">
        <v>0.16</v>
      </c>
      <c r="Q30" s="12">
        <v>-0.13750000000000001</v>
      </c>
    </row>
    <row r="31" spans="1:17" x14ac:dyDescent="0.2">
      <c r="B31" s="13">
        <f t="shared" si="2"/>
        <v>37681</v>
      </c>
      <c r="C31" s="12">
        <v>3.7080000000000002</v>
      </c>
      <c r="D31" s="12">
        <v>2.5000000000000001E-3</v>
      </c>
      <c r="E31" s="12">
        <v>0.4</v>
      </c>
      <c r="F31" s="12">
        <v>0.125</v>
      </c>
      <c r="G31" s="12">
        <v>0.16</v>
      </c>
      <c r="H31" s="12">
        <v>-0.27</v>
      </c>
      <c r="I31" s="12">
        <v>-0.2</v>
      </c>
      <c r="J31" s="12">
        <v>-0.19500000000000001</v>
      </c>
      <c r="K31" s="20">
        <v>-0.11749999999999999</v>
      </c>
      <c r="L31" s="12">
        <v>-0.245</v>
      </c>
      <c r="M31" s="12">
        <v>-0.42</v>
      </c>
      <c r="N31" s="12">
        <v>-0.315</v>
      </c>
      <c r="O31" s="12">
        <v>-0.13500000000000001</v>
      </c>
      <c r="P31" s="12">
        <v>7.4999999999999997E-2</v>
      </c>
      <c r="Q31" s="12">
        <v>-0.13750000000000001</v>
      </c>
    </row>
    <row r="32" spans="1:17" x14ac:dyDescent="0.2">
      <c r="B32" s="13">
        <f t="shared" si="2"/>
        <v>37712</v>
      </c>
      <c r="C32" s="12">
        <v>3.5830000000000002</v>
      </c>
      <c r="D32" s="12">
        <v>2.5000000000000001E-3</v>
      </c>
      <c r="E32" s="12">
        <v>0.38500000000000001</v>
      </c>
      <c r="F32" s="12">
        <v>0.1</v>
      </c>
      <c r="G32" s="12">
        <v>0.27</v>
      </c>
      <c r="H32" s="12">
        <v>-0.42</v>
      </c>
      <c r="I32" s="12">
        <v>-0.19</v>
      </c>
      <c r="J32" s="12">
        <v>-0.27</v>
      </c>
      <c r="K32" s="20">
        <v>-8.5000000000000006E-2</v>
      </c>
      <c r="L32" s="12">
        <v>-0.245</v>
      </c>
      <c r="M32" s="12">
        <v>-0.42499999999999999</v>
      </c>
      <c r="N32" s="12">
        <v>-0.51</v>
      </c>
      <c r="O32" s="12">
        <v>-0.14000000000000001</v>
      </c>
      <c r="P32" s="12">
        <v>0.16</v>
      </c>
      <c r="Q32" s="12">
        <v>-0.105</v>
      </c>
    </row>
    <row r="33" spans="2:17" x14ac:dyDescent="0.2">
      <c r="B33" s="13">
        <f t="shared" si="2"/>
        <v>37742</v>
      </c>
      <c r="C33" s="12">
        <v>3.5830000000000002</v>
      </c>
      <c r="D33" s="12">
        <v>2.5000000000000001E-3</v>
      </c>
      <c r="E33" s="12">
        <v>0.38500000000000001</v>
      </c>
      <c r="F33" s="12">
        <v>0.1</v>
      </c>
      <c r="G33" s="12">
        <v>0.27</v>
      </c>
      <c r="H33" s="12">
        <v>-0.42</v>
      </c>
      <c r="I33" s="12">
        <v>-0.19</v>
      </c>
      <c r="J33" s="12">
        <v>-0.27</v>
      </c>
      <c r="K33" s="20">
        <v>-8.5000000000000006E-2</v>
      </c>
      <c r="L33" s="12">
        <v>-0.245</v>
      </c>
      <c r="M33" s="12">
        <v>-0.42499999999999999</v>
      </c>
      <c r="N33" s="12">
        <v>-0.51</v>
      </c>
      <c r="O33" s="12">
        <v>-0.14000000000000001</v>
      </c>
      <c r="P33" s="12">
        <v>0.16</v>
      </c>
      <c r="Q33" s="12">
        <v>-0.105</v>
      </c>
    </row>
    <row r="34" spans="2:17" x14ac:dyDescent="0.2">
      <c r="B34" s="13">
        <f t="shared" si="2"/>
        <v>37773</v>
      </c>
      <c r="C34" s="12">
        <v>3.6179999999999999</v>
      </c>
      <c r="D34" s="12">
        <v>2.5000000000000001E-3</v>
      </c>
      <c r="E34" s="12">
        <v>0.38500000000000001</v>
      </c>
      <c r="F34" s="12">
        <v>0.1</v>
      </c>
      <c r="G34" s="12">
        <v>0.27</v>
      </c>
      <c r="H34" s="12">
        <v>-0.42</v>
      </c>
      <c r="I34" s="12">
        <v>-0.19</v>
      </c>
      <c r="J34" s="12">
        <v>-0.27</v>
      </c>
      <c r="K34" s="20">
        <v>-8.5000000000000006E-2</v>
      </c>
      <c r="L34" s="12">
        <v>-0.245</v>
      </c>
      <c r="M34" s="12">
        <v>-0.42499999999999999</v>
      </c>
      <c r="N34" s="12">
        <v>-0.51</v>
      </c>
      <c r="O34" s="12">
        <v>-0.14000000000000001</v>
      </c>
      <c r="P34" s="12">
        <v>0.16</v>
      </c>
      <c r="Q34" s="12">
        <v>-0.105</v>
      </c>
    </row>
    <row r="35" spans="2:17" x14ac:dyDescent="0.2">
      <c r="B35" s="13">
        <f t="shared" si="2"/>
        <v>37803</v>
      </c>
      <c r="C35" s="12">
        <v>3.653</v>
      </c>
      <c r="D35" s="12">
        <v>2.5000000000000001E-3</v>
      </c>
      <c r="E35" s="12">
        <v>0.43</v>
      </c>
      <c r="F35" s="12">
        <v>0.1</v>
      </c>
      <c r="G35" s="12">
        <v>0.27</v>
      </c>
      <c r="H35" s="12">
        <v>-0.42</v>
      </c>
      <c r="I35" s="12">
        <v>-0.19</v>
      </c>
      <c r="J35" s="12">
        <v>-0.27</v>
      </c>
      <c r="K35" s="20">
        <v>-8.5000000000000006E-2</v>
      </c>
      <c r="L35" s="12">
        <v>-0.245</v>
      </c>
      <c r="M35" s="12">
        <v>-0.42499999999999999</v>
      </c>
      <c r="N35" s="12">
        <v>-0.51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37834</v>
      </c>
      <c r="C36" s="12">
        <v>3.6880000000000002</v>
      </c>
      <c r="D36" s="12">
        <v>2.5000000000000001E-3</v>
      </c>
      <c r="E36" s="12">
        <v>0.45</v>
      </c>
      <c r="F36" s="12">
        <v>0.1</v>
      </c>
      <c r="G36" s="12">
        <v>0.27</v>
      </c>
      <c r="H36" s="12">
        <v>-0.42</v>
      </c>
      <c r="I36" s="12">
        <v>-0.19</v>
      </c>
      <c r="J36" s="12">
        <v>-0.27</v>
      </c>
      <c r="K36" s="20">
        <v>-8.5000000000000006E-2</v>
      </c>
      <c r="L36" s="12">
        <v>-0.245</v>
      </c>
      <c r="M36" s="12">
        <v>-0.42499999999999999</v>
      </c>
      <c r="N36" s="12">
        <v>-0.51</v>
      </c>
      <c r="O36" s="12">
        <v>-0.14000000000000001</v>
      </c>
      <c r="P36" s="12">
        <v>0.2</v>
      </c>
      <c r="Q36" s="12">
        <v>-0.105</v>
      </c>
    </row>
    <row r="37" spans="2:17" x14ac:dyDescent="0.2">
      <c r="B37" s="13">
        <f t="shared" si="2"/>
        <v>37865</v>
      </c>
      <c r="C37" s="12">
        <v>3.6930000000000001</v>
      </c>
      <c r="D37" s="12">
        <v>2.5000000000000001E-3</v>
      </c>
      <c r="E37" s="12">
        <v>0.42</v>
      </c>
      <c r="F37" s="12">
        <v>0.1</v>
      </c>
      <c r="G37" s="12">
        <v>0.27</v>
      </c>
      <c r="H37" s="12">
        <v>-0.42</v>
      </c>
      <c r="I37" s="12">
        <v>-0.19</v>
      </c>
      <c r="J37" s="12">
        <v>-0.27</v>
      </c>
      <c r="K37" s="20">
        <v>-8.5000000000000006E-2</v>
      </c>
      <c r="L37" s="12">
        <v>-0.245</v>
      </c>
      <c r="M37" s="12">
        <v>-0.42499999999999999</v>
      </c>
      <c r="N37" s="12">
        <v>-0.51</v>
      </c>
      <c r="O37" s="12">
        <v>-0.14000000000000001</v>
      </c>
      <c r="P37" s="12">
        <v>0.17499999999999999</v>
      </c>
      <c r="Q37" s="12">
        <v>-0.105</v>
      </c>
    </row>
    <row r="38" spans="2:17" x14ac:dyDescent="0.2">
      <c r="B38" s="13">
        <f t="shared" si="2"/>
        <v>37895</v>
      </c>
      <c r="C38" s="12">
        <v>3.718</v>
      </c>
      <c r="D38" s="12">
        <v>2.5000000000000001E-3</v>
      </c>
      <c r="E38" s="12">
        <v>0.42</v>
      </c>
      <c r="F38" s="12">
        <v>0.1</v>
      </c>
      <c r="G38" s="12">
        <v>0.27</v>
      </c>
      <c r="H38" s="12">
        <v>-0.42</v>
      </c>
      <c r="I38" s="12">
        <v>-0.19</v>
      </c>
      <c r="J38" s="12">
        <v>-0.27</v>
      </c>
      <c r="K38" s="20">
        <v>-8.5000000000000006E-2</v>
      </c>
      <c r="L38" s="12">
        <v>-0.245</v>
      </c>
      <c r="M38" s="12">
        <v>-0.42499999999999999</v>
      </c>
      <c r="N38" s="12">
        <v>-0.51</v>
      </c>
      <c r="O38" s="12">
        <v>-0.14000000000000001</v>
      </c>
      <c r="P38" s="12">
        <v>0.17499999999999999</v>
      </c>
      <c r="Q38" s="12">
        <v>-0.105</v>
      </c>
    </row>
    <row r="39" spans="2:17" x14ac:dyDescent="0.2">
      <c r="B39" s="13">
        <f t="shared" si="2"/>
        <v>37926</v>
      </c>
      <c r="C39" s="12">
        <v>3.891</v>
      </c>
      <c r="D39" s="12">
        <v>2.5000000000000001E-3</v>
      </c>
      <c r="E39" s="12">
        <v>0.47499999999999998</v>
      </c>
      <c r="F39" s="12">
        <v>0.25</v>
      </c>
      <c r="G39" s="12">
        <v>0.24</v>
      </c>
      <c r="H39" s="12">
        <v>-0.25</v>
      </c>
      <c r="I39" s="12">
        <v>0.14000000000000001</v>
      </c>
      <c r="J39" s="12">
        <v>-0.155</v>
      </c>
      <c r="K39" s="20">
        <v>-8.5000000000000006E-2</v>
      </c>
      <c r="L39" s="12">
        <v>9.5000000000000001E-2</v>
      </c>
      <c r="M39" s="12">
        <v>-0.4</v>
      </c>
      <c r="N39" s="12">
        <v>-0.33</v>
      </c>
      <c r="O39" s="12">
        <v>-0.14000000000000001</v>
      </c>
      <c r="P39" s="12">
        <v>0.27500000000000002</v>
      </c>
      <c r="Q39" s="12">
        <v>-0.105</v>
      </c>
    </row>
    <row r="40" spans="2:17" x14ac:dyDescent="0.2">
      <c r="B40" s="13">
        <f t="shared" si="2"/>
        <v>37956</v>
      </c>
      <c r="C40" s="12">
        <v>4.0430000000000001</v>
      </c>
      <c r="D40" s="12">
        <v>2.5000000000000001E-3</v>
      </c>
      <c r="E40" s="12">
        <v>0.51</v>
      </c>
      <c r="F40" s="12">
        <v>0.25</v>
      </c>
      <c r="G40" s="12">
        <v>0.24</v>
      </c>
      <c r="H40" s="12">
        <v>-0.25</v>
      </c>
      <c r="I40" s="12">
        <v>0.48</v>
      </c>
      <c r="J40" s="12">
        <v>-0.155</v>
      </c>
      <c r="K40" s="20">
        <v>-8.5000000000000006E-2</v>
      </c>
      <c r="L40" s="12">
        <v>0.435</v>
      </c>
      <c r="M40" s="12">
        <v>-0.4</v>
      </c>
      <c r="N40" s="12">
        <v>-0.33</v>
      </c>
      <c r="O40" s="12">
        <v>-0.14249999999999999</v>
      </c>
      <c r="P40" s="12">
        <v>0.33</v>
      </c>
      <c r="Q40" s="12">
        <v>-0.105</v>
      </c>
    </row>
    <row r="41" spans="2:17" x14ac:dyDescent="0.2">
      <c r="B41" s="13">
        <f t="shared" si="2"/>
        <v>37987</v>
      </c>
      <c r="C41" s="12">
        <v>4.093</v>
      </c>
      <c r="D41" s="12">
        <v>2.5000000000000001E-3</v>
      </c>
      <c r="E41" s="12">
        <v>0.52</v>
      </c>
      <c r="F41" s="12">
        <v>0.28000000000000003</v>
      </c>
      <c r="G41" s="12">
        <v>0.24</v>
      </c>
      <c r="H41" s="12">
        <v>-0.25</v>
      </c>
      <c r="I41" s="12">
        <v>0.51</v>
      </c>
      <c r="J41" s="12">
        <v>-0.155</v>
      </c>
      <c r="K41" s="20">
        <v>-8.5000000000000006E-2</v>
      </c>
      <c r="L41" s="12">
        <v>0.46500000000000002</v>
      </c>
      <c r="M41" s="12">
        <v>-0.4</v>
      </c>
      <c r="N41" s="12">
        <v>-0.33</v>
      </c>
      <c r="O41" s="12">
        <v>-0.14499999999999999</v>
      </c>
      <c r="P41" s="12">
        <v>0.35</v>
      </c>
      <c r="Q41" s="12">
        <v>-9.5000000000000001E-2</v>
      </c>
    </row>
    <row r="42" spans="2:17" x14ac:dyDescent="0.2">
      <c r="B42" s="13">
        <f t="shared" si="2"/>
        <v>38018</v>
      </c>
      <c r="C42" s="12">
        <v>4.0049999999999999</v>
      </c>
      <c r="D42" s="12">
        <v>2.5000000000000001E-3</v>
      </c>
      <c r="E42" s="12">
        <v>0.47</v>
      </c>
      <c r="F42" s="12">
        <v>0.28000000000000003</v>
      </c>
      <c r="G42" s="12">
        <v>0.24</v>
      </c>
      <c r="H42" s="12">
        <v>-0.25</v>
      </c>
      <c r="I42" s="12">
        <v>0.19</v>
      </c>
      <c r="J42" s="12">
        <v>-0.155</v>
      </c>
      <c r="K42" s="20">
        <v>-8.5000000000000006E-2</v>
      </c>
      <c r="L42" s="12">
        <v>0.14499999999999999</v>
      </c>
      <c r="M42" s="12">
        <v>-0.4</v>
      </c>
      <c r="N42" s="12">
        <v>-0.33</v>
      </c>
      <c r="O42" s="12">
        <v>-0.13750000000000001</v>
      </c>
      <c r="P42" s="12">
        <v>0.27</v>
      </c>
      <c r="Q42" s="12">
        <v>-9.5000000000000001E-2</v>
      </c>
    </row>
    <row r="43" spans="2:17" x14ac:dyDescent="0.2">
      <c r="B43" s="13">
        <f t="shared" si="2"/>
        <v>38047</v>
      </c>
      <c r="C43" s="12">
        <v>3.8660000000000001</v>
      </c>
      <c r="D43" s="12">
        <v>2.5000000000000001E-3</v>
      </c>
      <c r="E43" s="12">
        <v>0.46</v>
      </c>
      <c r="F43" s="12">
        <v>0.28000000000000003</v>
      </c>
      <c r="G43" s="12">
        <v>0.24</v>
      </c>
      <c r="H43" s="12">
        <v>-0.25</v>
      </c>
      <c r="I43" s="12">
        <v>-0.12</v>
      </c>
      <c r="J43" s="12">
        <v>-0.155</v>
      </c>
      <c r="K43" s="20">
        <v>-8.5000000000000006E-2</v>
      </c>
      <c r="L43" s="12">
        <v>-0.16500000000000001</v>
      </c>
      <c r="M43" s="12">
        <v>-0.4</v>
      </c>
      <c r="N43" s="12">
        <v>-0.33</v>
      </c>
      <c r="O43" s="12">
        <v>-0.13500000000000001</v>
      </c>
      <c r="P43" s="12">
        <v>0.19</v>
      </c>
      <c r="Q43" s="12">
        <v>-9.5000000000000001E-2</v>
      </c>
    </row>
    <row r="44" spans="2:17" x14ac:dyDescent="0.2">
      <c r="B44" s="13">
        <f t="shared" si="2"/>
        <v>38078</v>
      </c>
      <c r="C44" s="12">
        <v>3.7120000000000002</v>
      </c>
      <c r="D44" s="12">
        <v>2.5000000000000001E-3</v>
      </c>
      <c r="E44" s="12">
        <v>0.44</v>
      </c>
      <c r="F44" s="12">
        <v>0.16500000000000001</v>
      </c>
      <c r="G44" s="12">
        <v>0.26</v>
      </c>
      <c r="H44" s="12">
        <v>-0.35499999999999998</v>
      </c>
      <c r="I44" s="12">
        <v>-0.25</v>
      </c>
      <c r="J44" s="12">
        <v>-0.22</v>
      </c>
      <c r="K44" s="20">
        <v>-8.5000000000000006E-2</v>
      </c>
      <c r="L44" s="12">
        <v>-0.3</v>
      </c>
      <c r="M44" s="12">
        <v>-0.43</v>
      </c>
      <c r="N44" s="12">
        <v>-0.44500000000000001</v>
      </c>
      <c r="O44" s="12">
        <v>-0.14000000000000001</v>
      </c>
      <c r="P44" s="12">
        <v>0.26</v>
      </c>
      <c r="Q44" s="12">
        <v>-9.5000000000000001E-2</v>
      </c>
    </row>
    <row r="45" spans="2:17" x14ac:dyDescent="0.2">
      <c r="B45" s="13">
        <f t="shared" si="2"/>
        <v>38108</v>
      </c>
      <c r="C45" s="12">
        <v>3.7170000000000001</v>
      </c>
      <c r="D45" s="12">
        <v>2.5000000000000001E-3</v>
      </c>
      <c r="E45" s="12">
        <v>0.44</v>
      </c>
      <c r="F45" s="12">
        <v>0.16500000000000001</v>
      </c>
      <c r="G45" s="12">
        <v>0.26</v>
      </c>
      <c r="H45" s="12">
        <v>-0.35499999999999998</v>
      </c>
      <c r="I45" s="12">
        <v>-0.25</v>
      </c>
      <c r="J45" s="12">
        <v>-0.22</v>
      </c>
      <c r="K45" s="20">
        <v>-8.5000000000000006E-2</v>
      </c>
      <c r="L45" s="12">
        <v>-0.3</v>
      </c>
      <c r="M45" s="12">
        <v>-0.43</v>
      </c>
      <c r="N45" s="12">
        <v>-0.44500000000000001</v>
      </c>
      <c r="O45" s="12">
        <v>-0.14000000000000001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38139</v>
      </c>
      <c r="C46" s="12">
        <v>3.7549999999999999</v>
      </c>
      <c r="D46" s="12">
        <v>2.5000000000000001E-3</v>
      </c>
      <c r="E46" s="12">
        <v>0.44</v>
      </c>
      <c r="F46" s="12">
        <v>0.16500000000000001</v>
      </c>
      <c r="G46" s="12">
        <v>0.26</v>
      </c>
      <c r="H46" s="12">
        <v>-0.35499999999999998</v>
      </c>
      <c r="I46" s="12">
        <v>-0.25</v>
      </c>
      <c r="J46" s="12">
        <v>-0.22</v>
      </c>
      <c r="K46" s="20">
        <v>-8.5000000000000006E-2</v>
      </c>
      <c r="L46" s="12">
        <v>-0.3</v>
      </c>
      <c r="M46" s="12">
        <v>-0.43</v>
      </c>
      <c r="N46" s="12">
        <v>-0.44500000000000001</v>
      </c>
      <c r="O46" s="12">
        <v>-0.14000000000000001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38169</v>
      </c>
      <c r="C47" s="12">
        <v>3.8</v>
      </c>
      <c r="D47" s="12">
        <v>2.5000000000000001E-3</v>
      </c>
      <c r="E47" s="12">
        <v>0.44</v>
      </c>
      <c r="F47" s="12">
        <v>0.16500000000000001</v>
      </c>
      <c r="G47" s="12">
        <v>0.26</v>
      </c>
      <c r="H47" s="12">
        <v>-0.35499999999999998</v>
      </c>
      <c r="I47" s="12">
        <v>-0.25</v>
      </c>
      <c r="J47" s="12">
        <v>-0.22</v>
      </c>
      <c r="K47" s="20">
        <v>-8.5000000000000006E-2</v>
      </c>
      <c r="L47" s="12">
        <v>-0.3</v>
      </c>
      <c r="M47" s="12">
        <v>-0.43</v>
      </c>
      <c r="N47" s="12">
        <v>-0.44500000000000001</v>
      </c>
      <c r="O47" s="12">
        <v>-0.14000000000000001</v>
      </c>
      <c r="P47" s="12">
        <v>0.26</v>
      </c>
      <c r="Q47" s="12">
        <v>-9.5000000000000001E-2</v>
      </c>
    </row>
    <row r="48" spans="2:17" x14ac:dyDescent="0.2">
      <c r="B48" s="13">
        <f t="shared" si="2"/>
        <v>38200</v>
      </c>
      <c r="C48" s="12">
        <v>3.8380000000000001</v>
      </c>
      <c r="D48" s="12">
        <v>2.5000000000000001E-3</v>
      </c>
      <c r="E48" s="12">
        <v>0.44</v>
      </c>
      <c r="F48" s="12">
        <v>0.16500000000000001</v>
      </c>
      <c r="G48" s="12">
        <v>0.26</v>
      </c>
      <c r="H48" s="12">
        <v>-0.35499999999999998</v>
      </c>
      <c r="I48" s="12">
        <v>-0.25</v>
      </c>
      <c r="J48" s="12">
        <v>-0.22</v>
      </c>
      <c r="K48" s="20">
        <v>-8.5000000000000006E-2</v>
      </c>
      <c r="L48" s="12">
        <v>-0.3</v>
      </c>
      <c r="M48" s="12">
        <v>-0.43</v>
      </c>
      <c r="N48" s="12">
        <v>-0.44500000000000001</v>
      </c>
      <c r="O48" s="12">
        <v>-0.14000000000000001</v>
      </c>
      <c r="P48" s="12">
        <v>0.26</v>
      </c>
      <c r="Q48" s="12">
        <v>-9.5000000000000001E-2</v>
      </c>
    </row>
    <row r="49" spans="2:17" x14ac:dyDescent="0.2">
      <c r="B49" s="13">
        <f t="shared" ref="B49:B80" si="3">EOMONTH(B48,0)+1</f>
        <v>38231</v>
      </c>
      <c r="C49" s="12">
        <v>3.8319999999999999</v>
      </c>
      <c r="D49" s="12">
        <v>2.5000000000000001E-3</v>
      </c>
      <c r="E49" s="12">
        <v>0.44</v>
      </c>
      <c r="F49" s="12">
        <v>0.16500000000000001</v>
      </c>
      <c r="G49" s="12">
        <v>0.26</v>
      </c>
      <c r="H49" s="12">
        <v>-0.35499999999999998</v>
      </c>
      <c r="I49" s="12">
        <v>-0.25</v>
      </c>
      <c r="J49" s="12">
        <v>-0.22</v>
      </c>
      <c r="K49" s="20">
        <v>-8.5000000000000006E-2</v>
      </c>
      <c r="L49" s="12">
        <v>-0.3</v>
      </c>
      <c r="M49" s="12">
        <v>-0.43</v>
      </c>
      <c r="N49" s="12">
        <v>-0.44500000000000001</v>
      </c>
      <c r="O49" s="12">
        <v>-0.14000000000000001</v>
      </c>
      <c r="P49" s="12">
        <v>0.26</v>
      </c>
      <c r="Q49" s="12">
        <v>-9.5000000000000001E-2</v>
      </c>
    </row>
    <row r="50" spans="2:17" x14ac:dyDescent="0.2">
      <c r="B50" s="13">
        <f t="shared" si="3"/>
        <v>38261</v>
      </c>
      <c r="C50" s="12">
        <v>3.8319999999999999</v>
      </c>
      <c r="D50" s="12">
        <v>2.5000000000000001E-3</v>
      </c>
      <c r="E50" s="12">
        <v>0.44</v>
      </c>
      <c r="F50" s="12">
        <v>0.16500000000000001</v>
      </c>
      <c r="G50" s="12">
        <v>0.26</v>
      </c>
      <c r="H50" s="12">
        <v>-0.35499999999999998</v>
      </c>
      <c r="I50" s="12">
        <v>-0.25</v>
      </c>
      <c r="J50" s="12">
        <v>-0.22</v>
      </c>
      <c r="K50" s="20">
        <v>-8.5000000000000006E-2</v>
      </c>
      <c r="L50" s="12">
        <v>-0.3</v>
      </c>
      <c r="M50" s="12">
        <v>-0.43</v>
      </c>
      <c r="N50" s="12">
        <v>-0.44500000000000001</v>
      </c>
      <c r="O50" s="12">
        <v>-0.14000000000000001</v>
      </c>
      <c r="P50" s="12">
        <v>0.26</v>
      </c>
      <c r="Q50" s="12">
        <v>-9.5000000000000001E-2</v>
      </c>
    </row>
    <row r="51" spans="2:17" x14ac:dyDescent="0.2">
      <c r="B51" s="13">
        <f t="shared" si="3"/>
        <v>38292</v>
      </c>
      <c r="C51" s="12">
        <v>4.0019999999999998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-0.24</v>
      </c>
      <c r="I51" s="12">
        <v>0.29799999999999999</v>
      </c>
      <c r="J51" s="12">
        <v>-0.14499999999999999</v>
      </c>
      <c r="K51" s="20">
        <v>-8.5000000000000006E-2</v>
      </c>
      <c r="L51" s="12">
        <v>0.248</v>
      </c>
      <c r="M51" s="12">
        <v>-0.4</v>
      </c>
      <c r="N51" s="12">
        <v>-0.32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38322</v>
      </c>
      <c r="C52" s="12">
        <v>4.133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-0.24</v>
      </c>
      <c r="I52" s="12">
        <v>0.35799999999999998</v>
      </c>
      <c r="J52" s="12">
        <v>-0.14499999999999999</v>
      </c>
      <c r="K52" s="20">
        <v>-8.5000000000000006E-2</v>
      </c>
      <c r="L52" s="12">
        <v>0.308</v>
      </c>
      <c r="M52" s="12">
        <v>-0.4</v>
      </c>
      <c r="N52" s="12">
        <v>-0.32</v>
      </c>
      <c r="O52" s="12">
        <v>-0.14249999999999999</v>
      </c>
      <c r="P52" s="12">
        <v>0.3</v>
      </c>
      <c r="Q52" s="12">
        <v>-9.5000000000000001E-2</v>
      </c>
    </row>
    <row r="53" spans="2:17" x14ac:dyDescent="0.2">
      <c r="B53" s="13">
        <f t="shared" si="3"/>
        <v>38353</v>
      </c>
      <c r="C53" s="12">
        <v>4.1905000000000001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-0.24</v>
      </c>
      <c r="I53" s="12">
        <v>0.42799999999999999</v>
      </c>
      <c r="J53" s="12">
        <v>-0.14499999999999999</v>
      </c>
      <c r="K53" s="20">
        <v>-7.4999999999999997E-2</v>
      </c>
      <c r="L53" s="12">
        <v>0.378</v>
      </c>
      <c r="M53" s="12">
        <v>-0.4</v>
      </c>
      <c r="N53" s="12">
        <v>-0.32</v>
      </c>
      <c r="O53" s="12">
        <v>-0.14499999999999999</v>
      </c>
      <c r="P53" s="12">
        <v>0.3</v>
      </c>
      <c r="Q53" s="12">
        <v>-8.5000000000000006E-2</v>
      </c>
    </row>
    <row r="54" spans="2:17" x14ac:dyDescent="0.2">
      <c r="B54" s="13">
        <f t="shared" si="3"/>
        <v>38384</v>
      </c>
      <c r="C54" s="12">
        <v>4.1025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-0.24</v>
      </c>
      <c r="I54" s="12">
        <v>0.29799999999999999</v>
      </c>
      <c r="J54" s="12">
        <v>-0.14499999999999999</v>
      </c>
      <c r="K54" s="20">
        <v>-7.4999999999999997E-2</v>
      </c>
      <c r="L54" s="12">
        <v>0.248</v>
      </c>
      <c r="M54" s="12">
        <v>-0.4</v>
      </c>
      <c r="N54" s="12">
        <v>-0.32</v>
      </c>
      <c r="O54" s="12">
        <v>-0.13750000000000001</v>
      </c>
      <c r="P54" s="12">
        <v>0.3</v>
      </c>
      <c r="Q54" s="12">
        <v>-8.5000000000000006E-2</v>
      </c>
    </row>
    <row r="55" spans="2:17" x14ac:dyDescent="0.2">
      <c r="B55" s="13">
        <f t="shared" si="3"/>
        <v>38412</v>
      </c>
      <c r="C55" s="12">
        <v>3.9634999999999998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-0.24</v>
      </c>
      <c r="I55" s="12">
        <v>0.11799999999999999</v>
      </c>
      <c r="J55" s="12">
        <v>-0.14499999999999999</v>
      </c>
      <c r="K55" s="20">
        <v>-7.4999999999999997E-2</v>
      </c>
      <c r="L55" s="12">
        <v>6.8000000000000005E-2</v>
      </c>
      <c r="M55" s="12">
        <v>-0.4</v>
      </c>
      <c r="N55" s="12">
        <v>-0.32</v>
      </c>
      <c r="O55" s="12">
        <v>-0.13500000000000001</v>
      </c>
      <c r="P55" s="12">
        <v>0.3</v>
      </c>
      <c r="Q55" s="12">
        <v>-8.5000000000000006E-2</v>
      </c>
    </row>
    <row r="56" spans="2:17" x14ac:dyDescent="0.2">
      <c r="B56" s="13">
        <f t="shared" si="3"/>
        <v>38443</v>
      </c>
      <c r="C56" s="12">
        <v>3.8094999999999999</v>
      </c>
      <c r="D56" s="12">
        <v>2.5000000000000001E-3</v>
      </c>
      <c r="E56" s="12">
        <v>0.44</v>
      </c>
      <c r="F56" s="12">
        <v>0.16500000000000001</v>
      </c>
      <c r="G56" s="12">
        <v>0.26</v>
      </c>
      <c r="H56" s="12">
        <v>-0.33</v>
      </c>
      <c r="I56" s="12">
        <v>-0.2</v>
      </c>
      <c r="J56" s="12">
        <v>-0.21</v>
      </c>
      <c r="K56" s="20">
        <v>-7.4999999999999997E-2</v>
      </c>
      <c r="L56" s="12">
        <v>-0.25</v>
      </c>
      <c r="M56" s="12">
        <v>-0.44</v>
      </c>
      <c r="N56" s="12">
        <v>-0.41</v>
      </c>
      <c r="O56" s="12">
        <v>-0.14000000000000001</v>
      </c>
      <c r="P56" s="12">
        <v>0.26</v>
      </c>
      <c r="Q56" s="12">
        <v>-8.5000000000000006E-2</v>
      </c>
    </row>
    <row r="57" spans="2:17" x14ac:dyDescent="0.2">
      <c r="B57" s="13">
        <f t="shared" si="3"/>
        <v>38473</v>
      </c>
      <c r="C57" s="12">
        <v>3.8144999999999998</v>
      </c>
      <c r="D57" s="12">
        <v>2.5000000000000001E-3</v>
      </c>
      <c r="E57" s="12">
        <v>0.44</v>
      </c>
      <c r="F57" s="12">
        <v>0.16500000000000001</v>
      </c>
      <c r="G57" s="12">
        <v>0.26</v>
      </c>
      <c r="H57" s="12">
        <v>-0.33</v>
      </c>
      <c r="I57" s="12">
        <v>-0.2</v>
      </c>
      <c r="J57" s="12">
        <v>-0.21</v>
      </c>
      <c r="K57" s="20">
        <v>-7.4999999999999997E-2</v>
      </c>
      <c r="L57" s="12">
        <v>-0.25</v>
      </c>
      <c r="M57" s="12">
        <v>-0.44</v>
      </c>
      <c r="N57" s="12">
        <v>-0.41</v>
      </c>
      <c r="O57" s="12">
        <v>-0.14000000000000001</v>
      </c>
      <c r="P57" s="12">
        <v>0.26</v>
      </c>
      <c r="Q57" s="12">
        <v>-8.5000000000000006E-2</v>
      </c>
    </row>
    <row r="58" spans="2:17" x14ac:dyDescent="0.2">
      <c r="B58" s="13">
        <f t="shared" si="3"/>
        <v>38504</v>
      </c>
      <c r="C58" s="12">
        <v>3.8525</v>
      </c>
      <c r="D58" s="12">
        <v>2.5000000000000001E-3</v>
      </c>
      <c r="E58" s="12">
        <v>0.44</v>
      </c>
      <c r="F58" s="12">
        <v>0.16500000000000001</v>
      </c>
      <c r="G58" s="12">
        <v>0.26</v>
      </c>
      <c r="H58" s="12">
        <v>-0.33</v>
      </c>
      <c r="I58" s="12">
        <v>-0.2</v>
      </c>
      <c r="J58" s="12">
        <v>-0.21</v>
      </c>
      <c r="K58" s="20">
        <v>-7.4999999999999997E-2</v>
      </c>
      <c r="L58" s="12">
        <v>-0.25</v>
      </c>
      <c r="M58" s="12">
        <v>-0.44</v>
      </c>
      <c r="N58" s="12">
        <v>-0.41</v>
      </c>
      <c r="O58" s="12">
        <v>-0.14000000000000001</v>
      </c>
      <c r="P58" s="12">
        <v>0.26</v>
      </c>
      <c r="Q58" s="12">
        <v>-8.5000000000000006E-2</v>
      </c>
    </row>
    <row r="59" spans="2:17" x14ac:dyDescent="0.2">
      <c r="B59" s="13">
        <f t="shared" si="3"/>
        <v>38534</v>
      </c>
      <c r="C59" s="12">
        <v>3.8975</v>
      </c>
      <c r="D59" s="12">
        <v>2.5000000000000001E-3</v>
      </c>
      <c r="E59" s="12">
        <v>0.44</v>
      </c>
      <c r="F59" s="12">
        <v>0.16500000000000001</v>
      </c>
      <c r="G59" s="12">
        <v>0.26</v>
      </c>
      <c r="H59" s="12">
        <v>-0.33</v>
      </c>
      <c r="I59" s="12">
        <v>-0.2</v>
      </c>
      <c r="J59" s="12">
        <v>-0.21</v>
      </c>
      <c r="K59" s="20">
        <v>-7.4999999999999997E-2</v>
      </c>
      <c r="L59" s="12">
        <v>-0.25</v>
      </c>
      <c r="M59" s="12">
        <v>-0.44</v>
      </c>
      <c r="N59" s="12">
        <v>-0.41</v>
      </c>
      <c r="O59" s="12">
        <v>-0.14000000000000001</v>
      </c>
      <c r="P59" s="12">
        <v>0.26</v>
      </c>
      <c r="Q59" s="12">
        <v>-8.5000000000000006E-2</v>
      </c>
    </row>
    <row r="60" spans="2:17" x14ac:dyDescent="0.2">
      <c r="B60" s="13">
        <f t="shared" si="3"/>
        <v>38565</v>
      </c>
      <c r="C60" s="12">
        <v>3.9355000000000002</v>
      </c>
      <c r="D60" s="12">
        <v>2.5000000000000001E-3</v>
      </c>
      <c r="E60" s="12">
        <v>0.44</v>
      </c>
      <c r="F60" s="12">
        <v>0.16500000000000001</v>
      </c>
      <c r="G60" s="12">
        <v>0.26</v>
      </c>
      <c r="H60" s="12">
        <v>-0.33</v>
      </c>
      <c r="I60" s="12">
        <v>-0.2</v>
      </c>
      <c r="J60" s="12">
        <v>-0.21</v>
      </c>
      <c r="K60" s="20">
        <v>-7.4999999999999997E-2</v>
      </c>
      <c r="L60" s="12">
        <v>-0.25</v>
      </c>
      <c r="M60" s="12">
        <v>-0.44</v>
      </c>
      <c r="N60" s="12">
        <v>-0.41</v>
      </c>
      <c r="O60" s="12">
        <v>-0.14000000000000001</v>
      </c>
      <c r="P60" s="12">
        <v>0.26</v>
      </c>
      <c r="Q60" s="12">
        <v>-8.5000000000000006E-2</v>
      </c>
    </row>
    <row r="61" spans="2:17" x14ac:dyDescent="0.2">
      <c r="B61" s="13">
        <f t="shared" si="3"/>
        <v>38596</v>
      </c>
      <c r="C61" s="12">
        <v>3.9295</v>
      </c>
      <c r="D61" s="12">
        <v>2.5000000000000001E-3</v>
      </c>
      <c r="E61" s="12">
        <v>0.44</v>
      </c>
      <c r="F61" s="12">
        <v>0.16500000000000001</v>
      </c>
      <c r="G61" s="12">
        <v>0.26</v>
      </c>
      <c r="H61" s="12">
        <v>-0.33</v>
      </c>
      <c r="I61" s="12">
        <v>-0.2</v>
      </c>
      <c r="J61" s="12">
        <v>-0.21</v>
      </c>
      <c r="K61" s="20">
        <v>-7.4999999999999997E-2</v>
      </c>
      <c r="L61" s="12">
        <v>-0.25</v>
      </c>
      <c r="M61" s="12">
        <v>-0.44</v>
      </c>
      <c r="N61" s="12">
        <v>-0.41</v>
      </c>
      <c r="O61" s="12">
        <v>-0.14000000000000001</v>
      </c>
      <c r="P61" s="12">
        <v>0.26</v>
      </c>
      <c r="Q61" s="12">
        <v>-8.5000000000000006E-2</v>
      </c>
    </row>
    <row r="62" spans="2:17" x14ac:dyDescent="0.2">
      <c r="B62" s="13">
        <f t="shared" si="3"/>
        <v>38626</v>
      </c>
      <c r="C62" s="12">
        <v>3.9295</v>
      </c>
      <c r="D62" s="12">
        <v>2.5000000000000001E-3</v>
      </c>
      <c r="E62" s="12">
        <v>0.44</v>
      </c>
      <c r="F62" s="12">
        <v>0.16500000000000001</v>
      </c>
      <c r="G62" s="12">
        <v>0.26</v>
      </c>
      <c r="H62" s="12">
        <v>-0.33</v>
      </c>
      <c r="I62" s="12">
        <v>-0.2</v>
      </c>
      <c r="J62" s="12">
        <v>-0.21</v>
      </c>
      <c r="K62" s="20">
        <v>-7.4999999999999997E-2</v>
      </c>
      <c r="L62" s="12">
        <v>-0.25</v>
      </c>
      <c r="M62" s="12">
        <v>-0.44</v>
      </c>
      <c r="N62" s="12">
        <v>-0.41</v>
      </c>
      <c r="O62" s="12">
        <v>-0.14000000000000001</v>
      </c>
      <c r="P62" s="12">
        <v>0.26</v>
      </c>
      <c r="Q62" s="12">
        <v>-8.5000000000000006E-2</v>
      </c>
    </row>
    <row r="63" spans="2:17" x14ac:dyDescent="0.2">
      <c r="B63" s="13">
        <f t="shared" si="3"/>
        <v>38657</v>
      </c>
      <c r="C63" s="12">
        <v>4.0994999999999999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-0.22</v>
      </c>
      <c r="I63" s="12">
        <v>0.29799999999999999</v>
      </c>
      <c r="J63" s="12">
        <v>-0.13</v>
      </c>
      <c r="K63" s="20">
        <v>-7.4999999999999997E-2</v>
      </c>
      <c r="L63" s="12">
        <v>0.248</v>
      </c>
      <c r="M63" s="12">
        <v>-0.4</v>
      </c>
      <c r="N63" s="12">
        <v>-0.3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38687</v>
      </c>
      <c r="C64" s="12">
        <v>4.2305000000000001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-0.22</v>
      </c>
      <c r="I64" s="12">
        <v>0.35799999999999998</v>
      </c>
      <c r="J64" s="12">
        <v>-0.13</v>
      </c>
      <c r="K64" s="20">
        <v>-7.4999999999999997E-2</v>
      </c>
      <c r="L64" s="12">
        <v>0.308</v>
      </c>
      <c r="M64" s="12">
        <v>-0.4</v>
      </c>
      <c r="N64" s="12">
        <v>-0.3</v>
      </c>
      <c r="O64" s="12">
        <v>-0.14249999999999999</v>
      </c>
      <c r="P64" s="12">
        <v>0.3</v>
      </c>
      <c r="Q64" s="12">
        <v>-8.5000000000000006E-2</v>
      </c>
    </row>
    <row r="65" spans="2:17" x14ac:dyDescent="0.2">
      <c r="B65" s="13">
        <f t="shared" si="3"/>
        <v>38718</v>
      </c>
      <c r="C65" s="12">
        <v>4.2904999999999998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-0.22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</v>
      </c>
      <c r="N65" s="12">
        <v>-0.3</v>
      </c>
      <c r="O65" s="12">
        <v>-0.14499999999999999</v>
      </c>
      <c r="P65" s="12">
        <v>0.3</v>
      </c>
      <c r="Q65" s="12">
        <v>-7.4999999999999997E-2</v>
      </c>
    </row>
    <row r="66" spans="2:17" x14ac:dyDescent="0.2">
      <c r="B66" s="13">
        <f t="shared" si="3"/>
        <v>38749</v>
      </c>
      <c r="C66" s="12">
        <v>4.2024999999999997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-0.22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</v>
      </c>
      <c r="N66" s="12">
        <v>-0.3</v>
      </c>
      <c r="O66" s="12">
        <v>-0.13750000000000001</v>
      </c>
      <c r="P66" s="12">
        <v>0.3</v>
      </c>
      <c r="Q66" s="12">
        <v>-7.4999999999999997E-2</v>
      </c>
    </row>
    <row r="67" spans="2:17" x14ac:dyDescent="0.2">
      <c r="B67" s="13">
        <f t="shared" si="3"/>
        <v>38777</v>
      </c>
      <c r="C67" s="12">
        <v>4.0635000000000003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-0.22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</v>
      </c>
      <c r="N67" s="12">
        <v>-0.3</v>
      </c>
      <c r="O67" s="12">
        <v>-0.13500000000000001</v>
      </c>
      <c r="P67" s="12">
        <v>0.3</v>
      </c>
      <c r="Q67" s="12">
        <v>-7.4999999999999997E-2</v>
      </c>
    </row>
    <row r="68" spans="2:17" x14ac:dyDescent="0.2">
      <c r="B68" s="13">
        <f t="shared" si="3"/>
        <v>38808</v>
      </c>
      <c r="C68" s="12">
        <v>3.9095</v>
      </c>
      <c r="D68" s="12">
        <v>2.5000000000000001E-3</v>
      </c>
      <c r="E68" s="12">
        <v>0.44</v>
      </c>
      <c r="F68" s="12">
        <v>0.16500000000000001</v>
      </c>
      <c r="G68" s="12">
        <v>0.26</v>
      </c>
      <c r="H68" s="12">
        <v>-0.33</v>
      </c>
      <c r="I68" s="12">
        <v>-0.2</v>
      </c>
      <c r="J68" s="12">
        <v>-0.2</v>
      </c>
      <c r="K68" s="20">
        <v>-6.5000000000000002E-2</v>
      </c>
      <c r="L68" s="12">
        <v>-0.25</v>
      </c>
      <c r="M68" s="12">
        <v>-0.44</v>
      </c>
      <c r="N68" s="12">
        <v>-0.41</v>
      </c>
      <c r="O68" s="12">
        <v>-0.14000000000000001</v>
      </c>
      <c r="P68" s="12">
        <v>0.26</v>
      </c>
      <c r="Q68" s="12">
        <v>-7.4999999999999997E-2</v>
      </c>
    </row>
    <row r="69" spans="2:17" x14ac:dyDescent="0.2">
      <c r="B69" s="13">
        <f t="shared" si="3"/>
        <v>38838</v>
      </c>
      <c r="C69" s="12">
        <v>3.9144999999999999</v>
      </c>
      <c r="D69" s="12">
        <v>2.5000000000000001E-3</v>
      </c>
      <c r="E69" s="12">
        <v>0.44</v>
      </c>
      <c r="F69" s="12">
        <v>0.16500000000000001</v>
      </c>
      <c r="G69" s="12">
        <v>0.26</v>
      </c>
      <c r="H69" s="12">
        <v>-0.33</v>
      </c>
      <c r="I69" s="12">
        <v>-0.2</v>
      </c>
      <c r="J69" s="12">
        <v>-0.2</v>
      </c>
      <c r="K69" s="20">
        <v>-6.5000000000000002E-2</v>
      </c>
      <c r="L69" s="12">
        <v>-0.25</v>
      </c>
      <c r="M69" s="12">
        <v>-0.44</v>
      </c>
      <c r="N69" s="12">
        <v>-0.41</v>
      </c>
      <c r="O69" s="12">
        <v>-0.14000000000000001</v>
      </c>
      <c r="P69" s="12">
        <v>0.26</v>
      </c>
      <c r="Q69" s="12">
        <v>-7.4999999999999997E-2</v>
      </c>
    </row>
    <row r="70" spans="2:17" x14ac:dyDescent="0.2">
      <c r="B70" s="13">
        <f t="shared" si="3"/>
        <v>38869</v>
      </c>
      <c r="C70" s="12">
        <v>3.9525000000000001</v>
      </c>
      <c r="D70" s="12">
        <v>2.5000000000000001E-3</v>
      </c>
      <c r="E70" s="12">
        <v>0.44</v>
      </c>
      <c r="F70" s="12">
        <v>0.16500000000000001</v>
      </c>
      <c r="G70" s="12">
        <v>0.26</v>
      </c>
      <c r="H70" s="12">
        <v>-0.33</v>
      </c>
      <c r="I70" s="12">
        <v>-0.2</v>
      </c>
      <c r="J70" s="12">
        <v>-0.2</v>
      </c>
      <c r="K70" s="20">
        <v>-6.5000000000000002E-2</v>
      </c>
      <c r="L70" s="12">
        <v>-0.25</v>
      </c>
      <c r="M70" s="12">
        <v>-0.44</v>
      </c>
      <c r="N70" s="12">
        <v>-0.41</v>
      </c>
      <c r="O70" s="12">
        <v>-0.14000000000000001</v>
      </c>
      <c r="P70" s="12">
        <v>0.26</v>
      </c>
      <c r="Q70" s="12">
        <v>-7.4999999999999997E-2</v>
      </c>
    </row>
    <row r="71" spans="2:17" x14ac:dyDescent="0.2">
      <c r="B71" s="13">
        <f t="shared" si="3"/>
        <v>38899</v>
      </c>
      <c r="C71" s="12">
        <v>3.9975000000000001</v>
      </c>
      <c r="D71" s="12">
        <v>2.5000000000000001E-3</v>
      </c>
      <c r="E71" s="12">
        <v>0.44</v>
      </c>
      <c r="F71" s="12">
        <v>0.16500000000000001</v>
      </c>
      <c r="G71" s="12">
        <v>0.26</v>
      </c>
      <c r="H71" s="12">
        <v>-0.33</v>
      </c>
      <c r="I71" s="12">
        <v>-0.2</v>
      </c>
      <c r="J71" s="12">
        <v>-0.2</v>
      </c>
      <c r="K71" s="20">
        <v>-6.5000000000000002E-2</v>
      </c>
      <c r="L71" s="12">
        <v>-0.25</v>
      </c>
      <c r="M71" s="12">
        <v>-0.44</v>
      </c>
      <c r="N71" s="12">
        <v>-0.41</v>
      </c>
      <c r="O71" s="12">
        <v>-0.14000000000000001</v>
      </c>
      <c r="P71" s="12">
        <v>0.26</v>
      </c>
      <c r="Q71" s="12">
        <v>-7.4999999999999997E-2</v>
      </c>
    </row>
    <row r="72" spans="2:17" x14ac:dyDescent="0.2">
      <c r="B72" s="13">
        <f t="shared" si="3"/>
        <v>38930</v>
      </c>
      <c r="C72" s="12">
        <v>4.0354999999999999</v>
      </c>
      <c r="D72" s="12">
        <v>2.5000000000000001E-3</v>
      </c>
      <c r="E72" s="12">
        <v>0.44</v>
      </c>
      <c r="F72" s="12">
        <v>0.16500000000000001</v>
      </c>
      <c r="G72" s="12">
        <v>0.26</v>
      </c>
      <c r="H72" s="12">
        <v>-0.33</v>
      </c>
      <c r="I72" s="12">
        <v>-0.2</v>
      </c>
      <c r="J72" s="12">
        <v>-0.2</v>
      </c>
      <c r="K72" s="20">
        <v>-6.5000000000000002E-2</v>
      </c>
      <c r="L72" s="12">
        <v>-0.25</v>
      </c>
      <c r="M72" s="12">
        <v>-0.44</v>
      </c>
      <c r="N72" s="12">
        <v>-0.41</v>
      </c>
      <c r="O72" s="12">
        <v>-0.14000000000000001</v>
      </c>
      <c r="P72" s="12">
        <v>0.26</v>
      </c>
      <c r="Q72" s="12">
        <v>-7.4999999999999997E-2</v>
      </c>
    </row>
    <row r="73" spans="2:17" x14ac:dyDescent="0.2">
      <c r="B73" s="13">
        <f t="shared" si="3"/>
        <v>38961</v>
      </c>
      <c r="C73" s="12">
        <v>4.0294999999999996</v>
      </c>
      <c r="D73" s="12">
        <v>2.5000000000000001E-3</v>
      </c>
      <c r="E73" s="12">
        <v>0.44</v>
      </c>
      <c r="F73" s="12">
        <v>0.16500000000000001</v>
      </c>
      <c r="G73" s="12">
        <v>0.26</v>
      </c>
      <c r="H73" s="12">
        <v>-0.33</v>
      </c>
      <c r="I73" s="12">
        <v>-0.2</v>
      </c>
      <c r="J73" s="12">
        <v>-0.2</v>
      </c>
      <c r="K73" s="20">
        <v>-6.5000000000000002E-2</v>
      </c>
      <c r="L73" s="12">
        <v>-0.25</v>
      </c>
      <c r="M73" s="12">
        <v>-0.44</v>
      </c>
      <c r="N73" s="12">
        <v>-0.41</v>
      </c>
      <c r="O73" s="12">
        <v>-0.14000000000000001</v>
      </c>
      <c r="P73" s="12">
        <v>0.26</v>
      </c>
      <c r="Q73" s="12">
        <v>-7.4999999999999997E-2</v>
      </c>
    </row>
    <row r="74" spans="2:17" x14ac:dyDescent="0.2">
      <c r="B74" s="13">
        <f t="shared" si="3"/>
        <v>38991</v>
      </c>
      <c r="C74" s="12">
        <v>4.0294999999999996</v>
      </c>
      <c r="D74" s="12">
        <v>2.5000000000000001E-3</v>
      </c>
      <c r="E74" s="12">
        <v>0.44</v>
      </c>
      <c r="F74" s="12">
        <v>0.16500000000000001</v>
      </c>
      <c r="G74" s="12">
        <v>0.26</v>
      </c>
      <c r="H74" s="12">
        <v>-0.33</v>
      </c>
      <c r="I74" s="12">
        <v>-0.2</v>
      </c>
      <c r="J74" s="12">
        <v>-0.2</v>
      </c>
      <c r="K74" s="20">
        <v>-6.5000000000000002E-2</v>
      </c>
      <c r="L74" s="12">
        <v>-0.25</v>
      </c>
      <c r="M74" s="12">
        <v>-0.44</v>
      </c>
      <c r="N74" s="12">
        <v>-0.41</v>
      </c>
      <c r="O74" s="12">
        <v>-0.14000000000000001</v>
      </c>
      <c r="P74" s="12">
        <v>0.26</v>
      </c>
      <c r="Q74" s="12">
        <v>-7.4999999999999997E-2</v>
      </c>
    </row>
    <row r="75" spans="2:17" x14ac:dyDescent="0.2">
      <c r="B75" s="13">
        <f t="shared" si="3"/>
        <v>39022</v>
      </c>
      <c r="C75" s="12">
        <v>4.1994999999999996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-0.21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</v>
      </c>
      <c r="N75" s="12">
        <v>-0.28999999999999998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39052</v>
      </c>
      <c r="C76" s="12">
        <v>4.3304999999999998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-0.21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</v>
      </c>
      <c r="N76" s="12">
        <v>-0.28999999999999998</v>
      </c>
      <c r="O76" s="12">
        <v>-0.14249999999999999</v>
      </c>
      <c r="P76" s="12">
        <v>0.3</v>
      </c>
      <c r="Q76" s="12">
        <v>-7.4999999999999997E-2</v>
      </c>
    </row>
    <row r="77" spans="2:17" x14ac:dyDescent="0.2">
      <c r="B77" s="13">
        <f t="shared" si="3"/>
        <v>39083</v>
      </c>
      <c r="C77" s="12">
        <v>4.3929999999999998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-0.21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</v>
      </c>
      <c r="N77" s="12">
        <v>-0.28999999999999998</v>
      </c>
      <c r="O77" s="12">
        <v>-0.14499999999999999</v>
      </c>
      <c r="P77" s="12">
        <v>0.3</v>
      </c>
      <c r="Q77" s="12">
        <v>-7.0000000000000007E-2</v>
      </c>
    </row>
    <row r="78" spans="2:17" x14ac:dyDescent="0.2">
      <c r="B78" s="13">
        <f t="shared" si="3"/>
        <v>39114</v>
      </c>
      <c r="C78" s="12">
        <v>4.3049999999999997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-0.21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</v>
      </c>
      <c r="N78" s="12">
        <v>-0.28999999999999998</v>
      </c>
      <c r="O78" s="12">
        <v>-0.13750000000000001</v>
      </c>
      <c r="P78" s="12">
        <v>0.3</v>
      </c>
      <c r="Q78" s="12">
        <v>-7.0000000000000007E-2</v>
      </c>
    </row>
    <row r="79" spans="2:17" x14ac:dyDescent="0.2">
      <c r="B79" s="13">
        <f t="shared" si="3"/>
        <v>39142</v>
      </c>
      <c r="C79" s="12">
        <v>4.1660000000000004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-0.21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</v>
      </c>
      <c r="N79" s="12">
        <v>-0.28999999999999998</v>
      </c>
      <c r="O79" s="12">
        <v>-0.13500000000000001</v>
      </c>
      <c r="P79" s="12">
        <v>0.3</v>
      </c>
      <c r="Q79" s="12">
        <v>-7.0000000000000007E-2</v>
      </c>
    </row>
    <row r="80" spans="2:17" x14ac:dyDescent="0.2">
      <c r="B80" s="13">
        <f t="shared" si="3"/>
        <v>39173</v>
      </c>
      <c r="C80" s="12">
        <v>4.0119999999999996</v>
      </c>
      <c r="D80" s="12">
        <v>2.5000000000000001E-3</v>
      </c>
      <c r="E80" s="12">
        <v>0.44</v>
      </c>
      <c r="F80" s="12">
        <v>0.16500000000000001</v>
      </c>
      <c r="G80" s="12">
        <v>0.26</v>
      </c>
      <c r="H80" s="12">
        <v>-0.33</v>
      </c>
      <c r="I80" s="12">
        <v>-0.2</v>
      </c>
      <c r="J80" s="12">
        <v>-0.2</v>
      </c>
      <c r="K80" s="20">
        <v>-0.06</v>
      </c>
      <c r="L80" s="12">
        <v>-0.25</v>
      </c>
      <c r="M80" s="12">
        <v>-0.45</v>
      </c>
      <c r="N80" s="12">
        <v>-0.41</v>
      </c>
      <c r="O80" s="12">
        <v>-0.14000000000000001</v>
      </c>
      <c r="P80" s="12">
        <v>0.26</v>
      </c>
      <c r="Q80" s="12">
        <v>-7.0000000000000007E-2</v>
      </c>
    </row>
    <row r="81" spans="2:17" x14ac:dyDescent="0.2">
      <c r="B81" s="13">
        <f t="shared" ref="B81:B107" si="4">EOMONTH(B80,0)+1</f>
        <v>39203</v>
      </c>
      <c r="C81" s="12">
        <v>4.0170000000000003</v>
      </c>
      <c r="D81" s="12">
        <v>2.5000000000000001E-3</v>
      </c>
      <c r="E81" s="12">
        <v>0.44</v>
      </c>
      <c r="F81" s="12">
        <v>0.16500000000000001</v>
      </c>
      <c r="G81" s="12">
        <v>0.26</v>
      </c>
      <c r="H81" s="12">
        <v>-0.33</v>
      </c>
      <c r="I81" s="12">
        <v>-0.2</v>
      </c>
      <c r="J81" s="12">
        <v>-0.2</v>
      </c>
      <c r="K81" s="20">
        <v>-0.06</v>
      </c>
      <c r="L81" s="12">
        <v>-0.25</v>
      </c>
      <c r="M81" s="12">
        <v>-0.45</v>
      </c>
      <c r="N81" s="12">
        <v>-0.41</v>
      </c>
      <c r="O81" s="12">
        <v>-0.14000000000000001</v>
      </c>
      <c r="P81" s="12">
        <v>0.26</v>
      </c>
      <c r="Q81" s="12">
        <v>-7.0000000000000007E-2</v>
      </c>
    </row>
    <row r="82" spans="2:17" x14ac:dyDescent="0.2">
      <c r="B82" s="13">
        <f t="shared" si="4"/>
        <v>39234</v>
      </c>
      <c r="C82" s="12">
        <v>4.0549999999999997</v>
      </c>
      <c r="D82" s="12">
        <v>2.5000000000000001E-3</v>
      </c>
      <c r="E82" s="12">
        <v>0.44</v>
      </c>
      <c r="F82" s="12">
        <v>0.16500000000000001</v>
      </c>
      <c r="G82" s="12">
        <v>0.26</v>
      </c>
      <c r="H82" s="12">
        <v>-0.33</v>
      </c>
      <c r="I82" s="12">
        <v>-0.2</v>
      </c>
      <c r="J82" s="12">
        <v>-0.2</v>
      </c>
      <c r="K82" s="20">
        <v>-0.06</v>
      </c>
      <c r="L82" s="12">
        <v>-0.25</v>
      </c>
      <c r="M82" s="12">
        <v>-0.45</v>
      </c>
      <c r="N82" s="12">
        <v>-0.41</v>
      </c>
      <c r="O82" s="12">
        <v>-0.14000000000000001</v>
      </c>
      <c r="P82" s="12">
        <v>0.26</v>
      </c>
      <c r="Q82" s="12">
        <v>-7.0000000000000007E-2</v>
      </c>
    </row>
    <row r="83" spans="2:17" x14ac:dyDescent="0.2">
      <c r="B83" s="13">
        <f t="shared" si="4"/>
        <v>39264</v>
      </c>
      <c r="C83" s="12">
        <v>4.0999999999999996</v>
      </c>
      <c r="D83" s="12">
        <v>2.5000000000000001E-3</v>
      </c>
      <c r="E83" s="12">
        <v>0.44</v>
      </c>
      <c r="F83" s="12">
        <v>0.16500000000000001</v>
      </c>
      <c r="G83" s="12">
        <v>0.26</v>
      </c>
      <c r="H83" s="12">
        <v>-0.33</v>
      </c>
      <c r="I83" s="12">
        <v>-0.2</v>
      </c>
      <c r="J83" s="12">
        <v>-0.2</v>
      </c>
      <c r="K83" s="20">
        <v>-0.06</v>
      </c>
      <c r="L83" s="12">
        <v>-0.25</v>
      </c>
      <c r="M83" s="12">
        <v>-0.45</v>
      </c>
      <c r="N83" s="12">
        <v>-0.41</v>
      </c>
      <c r="O83" s="12">
        <v>-0.14000000000000001</v>
      </c>
      <c r="P83" s="12">
        <v>0.26</v>
      </c>
      <c r="Q83" s="12">
        <v>-7.0000000000000007E-2</v>
      </c>
    </row>
    <row r="84" spans="2:17" x14ac:dyDescent="0.2">
      <c r="B84" s="13">
        <f t="shared" si="4"/>
        <v>39295</v>
      </c>
      <c r="C84" s="12">
        <v>4.1379999999999999</v>
      </c>
      <c r="D84" s="12">
        <v>2.5000000000000001E-3</v>
      </c>
      <c r="E84" s="12">
        <v>0.44</v>
      </c>
      <c r="F84" s="12">
        <v>0.16500000000000001</v>
      </c>
      <c r="G84" s="12">
        <v>0.26</v>
      </c>
      <c r="H84" s="12">
        <v>-0.33</v>
      </c>
      <c r="I84" s="12">
        <v>-0.2</v>
      </c>
      <c r="J84" s="12">
        <v>-0.2</v>
      </c>
      <c r="K84" s="20">
        <v>-0.06</v>
      </c>
      <c r="L84" s="12">
        <v>-0.25</v>
      </c>
      <c r="M84" s="12">
        <v>-0.45</v>
      </c>
      <c r="N84" s="12">
        <v>-0.41</v>
      </c>
      <c r="O84" s="12">
        <v>-0.14000000000000001</v>
      </c>
      <c r="P84" s="12">
        <v>0.26</v>
      </c>
      <c r="Q84" s="12">
        <v>-7.0000000000000007E-2</v>
      </c>
    </row>
    <row r="85" spans="2:17" x14ac:dyDescent="0.2">
      <c r="B85" s="13">
        <f t="shared" si="4"/>
        <v>39326</v>
      </c>
      <c r="C85" s="12">
        <v>4.1319999999999997</v>
      </c>
      <c r="D85" s="12">
        <v>2.5000000000000001E-3</v>
      </c>
      <c r="E85" s="12">
        <v>0.44</v>
      </c>
      <c r="F85" s="12">
        <v>0.16500000000000001</v>
      </c>
      <c r="G85" s="12">
        <v>0.26</v>
      </c>
      <c r="H85" s="12">
        <v>-0.33</v>
      </c>
      <c r="I85" s="12">
        <v>-0.2</v>
      </c>
      <c r="J85" s="12">
        <v>-0.2</v>
      </c>
      <c r="K85" s="20">
        <v>-0.06</v>
      </c>
      <c r="L85" s="12">
        <v>-0.25</v>
      </c>
      <c r="M85" s="12">
        <v>-0.45</v>
      </c>
      <c r="N85" s="12">
        <v>-0.41</v>
      </c>
      <c r="O85" s="12">
        <v>-0.14000000000000001</v>
      </c>
      <c r="P85" s="12">
        <v>0.26</v>
      </c>
      <c r="Q85" s="12">
        <v>-7.0000000000000007E-2</v>
      </c>
    </row>
    <row r="86" spans="2:17" x14ac:dyDescent="0.2">
      <c r="B86" s="13">
        <f t="shared" si="4"/>
        <v>39356</v>
      </c>
      <c r="C86" s="12">
        <v>4.1319999999999997</v>
      </c>
      <c r="D86" s="12">
        <v>2.5000000000000001E-3</v>
      </c>
      <c r="E86" s="12">
        <v>0.44</v>
      </c>
      <c r="F86" s="12">
        <v>0.16500000000000001</v>
      </c>
      <c r="G86" s="12">
        <v>0.26</v>
      </c>
      <c r="H86" s="12">
        <v>-0.33</v>
      </c>
      <c r="I86" s="12">
        <v>-0.2</v>
      </c>
      <c r="J86" s="12">
        <v>-0.2</v>
      </c>
      <c r="K86" s="20">
        <v>-0.06</v>
      </c>
      <c r="L86" s="12">
        <v>-0.25</v>
      </c>
      <c r="M86" s="12">
        <v>-0.45</v>
      </c>
      <c r="N86" s="12">
        <v>-0.41</v>
      </c>
      <c r="O86" s="12">
        <v>-0.14000000000000001</v>
      </c>
      <c r="P86" s="12">
        <v>0.26</v>
      </c>
      <c r="Q86" s="12">
        <v>-7.0000000000000007E-2</v>
      </c>
    </row>
    <row r="87" spans="2:17" x14ac:dyDescent="0.2">
      <c r="B87" s="13">
        <f t="shared" si="4"/>
        <v>39387</v>
      </c>
      <c r="C87" s="12">
        <v>4.3019999999999996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-0.21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-0.41</v>
      </c>
      <c r="N87" s="12">
        <v>-0.28999999999999998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39417</v>
      </c>
      <c r="C88" s="12">
        <v>4.4329999999999998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-0.21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-0.41</v>
      </c>
      <c r="N88" s="12">
        <v>-0.28999999999999998</v>
      </c>
      <c r="O88" s="12">
        <v>-0.14249999999999999</v>
      </c>
      <c r="P88" s="12">
        <v>0.3</v>
      </c>
      <c r="Q88" s="12">
        <v>-7.0000000000000007E-2</v>
      </c>
    </row>
    <row r="89" spans="2:17" x14ac:dyDescent="0.2">
      <c r="B89" s="13">
        <f t="shared" si="4"/>
        <v>39448</v>
      </c>
      <c r="C89" s="12">
        <v>4.4980000000000002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-0.21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-0.41</v>
      </c>
      <c r="N89" s="12">
        <v>-0.28999999999999998</v>
      </c>
      <c r="O89" s="12">
        <v>-0.14499999999999999</v>
      </c>
      <c r="P89" s="12">
        <v>0.3</v>
      </c>
      <c r="Q89" s="12">
        <v>-7.0000000000000007E-2</v>
      </c>
    </row>
    <row r="90" spans="2:17" x14ac:dyDescent="0.2">
      <c r="B90" s="13">
        <f t="shared" si="4"/>
        <v>39479</v>
      </c>
      <c r="C90" s="12">
        <v>4.41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-0.21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-0.41</v>
      </c>
      <c r="N90" s="12">
        <v>-0.28999999999999998</v>
      </c>
      <c r="O90" s="12">
        <v>-0.13750000000000001</v>
      </c>
      <c r="P90" s="12">
        <v>0.3</v>
      </c>
      <c r="Q90" s="12">
        <v>-7.0000000000000007E-2</v>
      </c>
    </row>
    <row r="91" spans="2:17" x14ac:dyDescent="0.2">
      <c r="B91" s="13">
        <f t="shared" si="4"/>
        <v>39508</v>
      </c>
      <c r="C91" s="12">
        <v>4.2709999999999999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-0.21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-0.41</v>
      </c>
      <c r="N91" s="12">
        <v>-0.28999999999999998</v>
      </c>
      <c r="O91" s="12">
        <v>-0.13500000000000001</v>
      </c>
      <c r="P91" s="12">
        <v>0.3</v>
      </c>
      <c r="Q91" s="12">
        <v>-7.0000000000000007E-2</v>
      </c>
    </row>
    <row r="92" spans="2:17" x14ac:dyDescent="0.2">
      <c r="B92" s="13">
        <f t="shared" si="4"/>
        <v>39539</v>
      </c>
      <c r="C92" s="12">
        <v>4.117</v>
      </c>
      <c r="D92" s="12">
        <v>2.5000000000000001E-3</v>
      </c>
      <c r="E92" s="12">
        <v>0.44</v>
      </c>
      <c r="F92" s="12">
        <v>0.16500000000000001</v>
      </c>
      <c r="G92" s="12">
        <v>0.26</v>
      </c>
      <c r="H92" s="12">
        <v>-0.33</v>
      </c>
      <c r="I92" s="12">
        <v>-0.2</v>
      </c>
      <c r="J92" s="12">
        <v>-0.2</v>
      </c>
      <c r="K92" s="20">
        <v>-0.06</v>
      </c>
      <c r="L92" s="12">
        <v>-0.25</v>
      </c>
      <c r="M92" s="12">
        <v>-0.46500000000000002</v>
      </c>
      <c r="N92" s="12">
        <v>-0.41</v>
      </c>
      <c r="O92" s="12">
        <v>-0.14000000000000001</v>
      </c>
      <c r="P92" s="12">
        <v>0.26</v>
      </c>
      <c r="Q92" s="12">
        <v>-7.0000000000000007E-2</v>
      </c>
    </row>
    <row r="93" spans="2:17" x14ac:dyDescent="0.2">
      <c r="B93" s="13">
        <f t="shared" si="4"/>
        <v>39569</v>
      </c>
      <c r="C93" s="12">
        <v>4.1219999999999999</v>
      </c>
      <c r="D93" s="12">
        <v>2.5000000000000001E-3</v>
      </c>
      <c r="E93" s="12">
        <v>0.44</v>
      </c>
      <c r="F93" s="12">
        <v>0.16500000000000001</v>
      </c>
      <c r="G93" s="12">
        <v>0.26</v>
      </c>
      <c r="H93" s="12">
        <v>-0.33</v>
      </c>
      <c r="I93" s="12">
        <v>-0.2</v>
      </c>
      <c r="J93" s="12">
        <v>-0.2</v>
      </c>
      <c r="K93" s="20">
        <v>-0.06</v>
      </c>
      <c r="L93" s="12">
        <v>-0.25</v>
      </c>
      <c r="M93" s="12">
        <v>-0.46500000000000002</v>
      </c>
      <c r="N93" s="12">
        <v>-0.41</v>
      </c>
      <c r="O93" s="12">
        <v>-0.14000000000000001</v>
      </c>
      <c r="P93" s="12">
        <v>0.26</v>
      </c>
      <c r="Q93" s="12">
        <v>-7.0000000000000007E-2</v>
      </c>
    </row>
    <row r="94" spans="2:17" x14ac:dyDescent="0.2">
      <c r="B94" s="13">
        <f t="shared" si="4"/>
        <v>39600</v>
      </c>
      <c r="C94" s="12">
        <v>4.16</v>
      </c>
      <c r="D94" s="12">
        <v>2.5000000000000001E-3</v>
      </c>
      <c r="E94" s="12">
        <v>0.44</v>
      </c>
      <c r="F94" s="12">
        <v>0.16500000000000001</v>
      </c>
      <c r="G94" s="12">
        <v>0.26</v>
      </c>
      <c r="H94" s="12">
        <v>-0.33</v>
      </c>
      <c r="I94" s="12">
        <v>-0.2</v>
      </c>
      <c r="J94" s="12">
        <v>-0.2</v>
      </c>
      <c r="K94" s="20">
        <v>-0.06</v>
      </c>
      <c r="L94" s="12">
        <v>-0.25</v>
      </c>
      <c r="M94" s="12">
        <v>-0.46500000000000002</v>
      </c>
      <c r="N94" s="12">
        <v>-0.41</v>
      </c>
      <c r="O94" s="12">
        <v>-0.14000000000000001</v>
      </c>
      <c r="P94" s="12">
        <v>0.26</v>
      </c>
      <c r="Q94" s="12">
        <v>-7.0000000000000007E-2</v>
      </c>
    </row>
    <row r="95" spans="2:17" x14ac:dyDescent="0.2">
      <c r="B95" s="13">
        <f t="shared" si="4"/>
        <v>39630</v>
      </c>
      <c r="C95" s="12">
        <v>4.2050000000000001</v>
      </c>
      <c r="D95" s="12">
        <v>2.5000000000000001E-3</v>
      </c>
      <c r="E95" s="12">
        <v>0.44</v>
      </c>
      <c r="F95" s="12">
        <v>0.16500000000000001</v>
      </c>
      <c r="G95" s="12">
        <v>0.26</v>
      </c>
      <c r="H95" s="12">
        <v>-0.33</v>
      </c>
      <c r="I95" s="12">
        <v>-0.2</v>
      </c>
      <c r="J95" s="12">
        <v>-0.2</v>
      </c>
      <c r="K95" s="20">
        <v>-0.06</v>
      </c>
      <c r="L95" s="12">
        <v>-0.25</v>
      </c>
      <c r="M95" s="12">
        <v>-0.46500000000000002</v>
      </c>
      <c r="N95" s="12">
        <v>-0.41</v>
      </c>
      <c r="O95" s="12">
        <v>-0.14000000000000001</v>
      </c>
      <c r="P95" s="12">
        <v>0.26</v>
      </c>
      <c r="Q95" s="12">
        <v>-7.0000000000000007E-2</v>
      </c>
    </row>
    <row r="96" spans="2:17" x14ac:dyDescent="0.2">
      <c r="B96" s="13">
        <f t="shared" si="4"/>
        <v>39661</v>
      </c>
      <c r="C96" s="12">
        <v>4.2430000000000003</v>
      </c>
      <c r="D96" s="12">
        <v>2.5000000000000001E-3</v>
      </c>
      <c r="E96" s="12">
        <v>0.44</v>
      </c>
      <c r="F96" s="12">
        <v>0.16500000000000001</v>
      </c>
      <c r="G96" s="12">
        <v>0.26</v>
      </c>
      <c r="H96" s="12">
        <v>-0.33</v>
      </c>
      <c r="I96" s="12">
        <v>-0.2</v>
      </c>
      <c r="J96" s="12">
        <v>-0.2</v>
      </c>
      <c r="K96" s="20">
        <v>-0.06</v>
      </c>
      <c r="L96" s="12">
        <v>-0.25</v>
      </c>
      <c r="M96" s="12">
        <v>-0.46500000000000002</v>
      </c>
      <c r="N96" s="12">
        <v>-0.41</v>
      </c>
      <c r="O96" s="12">
        <v>-0.14000000000000001</v>
      </c>
      <c r="P96" s="12">
        <v>0.26</v>
      </c>
      <c r="Q96" s="12">
        <v>-7.0000000000000007E-2</v>
      </c>
    </row>
    <row r="97" spans="2:17" x14ac:dyDescent="0.2">
      <c r="B97" s="13">
        <f t="shared" si="4"/>
        <v>39692</v>
      </c>
      <c r="C97" s="12">
        <v>4.2370000000000001</v>
      </c>
      <c r="D97" s="12">
        <v>2.5000000000000001E-3</v>
      </c>
      <c r="E97" s="12">
        <v>0.44</v>
      </c>
      <c r="F97" s="12">
        <v>0.16500000000000001</v>
      </c>
      <c r="G97" s="12">
        <v>0.26</v>
      </c>
      <c r="H97" s="12">
        <v>-0.33</v>
      </c>
      <c r="I97" s="12">
        <v>-0.2</v>
      </c>
      <c r="J97" s="12">
        <v>-0.2</v>
      </c>
      <c r="K97" s="20">
        <v>-0.06</v>
      </c>
      <c r="L97" s="12">
        <v>-0.25</v>
      </c>
      <c r="M97" s="12">
        <v>-0.46500000000000002</v>
      </c>
      <c r="N97" s="12">
        <v>-0.41</v>
      </c>
      <c r="O97" s="12">
        <v>-0.14000000000000001</v>
      </c>
      <c r="P97" s="12">
        <v>0.26</v>
      </c>
      <c r="Q97" s="12">
        <v>-7.0000000000000007E-2</v>
      </c>
    </row>
    <row r="98" spans="2:17" x14ac:dyDescent="0.2">
      <c r="B98" s="13">
        <f t="shared" si="4"/>
        <v>39722</v>
      </c>
      <c r="C98" s="12">
        <v>4.2370000000000001</v>
      </c>
      <c r="D98" s="12">
        <v>2.5000000000000001E-3</v>
      </c>
      <c r="E98" s="12">
        <v>0.44</v>
      </c>
      <c r="F98" s="12">
        <v>0.16500000000000001</v>
      </c>
      <c r="G98" s="12">
        <v>0.26</v>
      </c>
      <c r="H98" s="12">
        <v>-0.33</v>
      </c>
      <c r="I98" s="12">
        <v>-0.2</v>
      </c>
      <c r="J98" s="12">
        <v>-0.2</v>
      </c>
      <c r="K98" s="20">
        <v>-0.06</v>
      </c>
      <c r="L98" s="12">
        <v>-0.25</v>
      </c>
      <c r="M98" s="12">
        <v>-0.46500000000000002</v>
      </c>
      <c r="N98" s="12">
        <v>-0.41</v>
      </c>
      <c r="O98" s="12">
        <v>-0.14000000000000001</v>
      </c>
      <c r="P98" s="12">
        <v>0.26</v>
      </c>
      <c r="Q98" s="12">
        <v>-7.0000000000000007E-2</v>
      </c>
    </row>
    <row r="99" spans="2:17" x14ac:dyDescent="0.2">
      <c r="B99" s="13">
        <f t="shared" si="4"/>
        <v>39753</v>
      </c>
      <c r="C99" s="12">
        <v>4.407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-0.21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-0.44</v>
      </c>
      <c r="N99" s="12">
        <v>-0.28999999999999998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39783</v>
      </c>
      <c r="C100" s="12">
        <v>4.5380000000000003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-0.21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-0.44</v>
      </c>
      <c r="N100" s="12">
        <v>-0.28999999999999998</v>
      </c>
      <c r="O100" s="12">
        <v>-0.14249999999999999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39814</v>
      </c>
      <c r="C101" s="12">
        <v>4.6055000000000001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-0.21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-0.44</v>
      </c>
      <c r="N101" s="12">
        <v>-0.28999999999999998</v>
      </c>
      <c r="O101" s="12">
        <v>-0.14499999999999999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39845</v>
      </c>
      <c r="C102" s="12">
        <v>4.5175000000000001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-0.21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-0.44</v>
      </c>
      <c r="N102" s="12">
        <v>-0.28999999999999998</v>
      </c>
      <c r="O102" s="12">
        <v>-0.13750000000000001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39873</v>
      </c>
      <c r="C103" s="12">
        <v>4.3784999999999998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-0.21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-0.44</v>
      </c>
      <c r="N103" s="12">
        <v>-0.28999999999999998</v>
      </c>
      <c r="O103" s="12">
        <v>-0.13500000000000001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39904</v>
      </c>
      <c r="C104" s="12">
        <v>4.2244999999999999</v>
      </c>
      <c r="D104" s="12">
        <v>2.5000000000000001E-3</v>
      </c>
      <c r="E104" s="12">
        <v>0.44</v>
      </c>
      <c r="F104" s="12">
        <v>0</v>
      </c>
      <c r="G104" s="12">
        <v>0.26</v>
      </c>
      <c r="H104" s="12">
        <v>-0.33</v>
      </c>
      <c r="I104" s="12">
        <v>-0.2</v>
      </c>
      <c r="J104" s="12">
        <v>-0.2</v>
      </c>
      <c r="K104" s="20">
        <v>-0.06</v>
      </c>
      <c r="L104" s="12">
        <v>-0.25</v>
      </c>
      <c r="M104" s="12">
        <v>-0.53</v>
      </c>
      <c r="N104" s="12">
        <v>-0.41</v>
      </c>
      <c r="O104" s="12">
        <v>-0.14000000000000001</v>
      </c>
      <c r="P104" s="12">
        <v>0.26</v>
      </c>
      <c r="Q104" s="12">
        <v>-7.0000000000000007E-2</v>
      </c>
    </row>
    <row r="105" spans="2:17" x14ac:dyDescent="0.2">
      <c r="B105" s="13">
        <f t="shared" si="4"/>
        <v>39934</v>
      </c>
      <c r="C105" s="12">
        <v>4.2294999999999998</v>
      </c>
      <c r="D105" s="12">
        <v>2.5000000000000001E-3</v>
      </c>
      <c r="E105" s="12">
        <v>0.44</v>
      </c>
      <c r="F105" s="12">
        <v>0</v>
      </c>
      <c r="G105" s="12">
        <v>0.26</v>
      </c>
      <c r="H105" s="12">
        <v>-0.33</v>
      </c>
      <c r="I105" s="12">
        <v>-0.2</v>
      </c>
      <c r="J105" s="12">
        <v>-0.2</v>
      </c>
      <c r="K105" s="20">
        <v>-0.06</v>
      </c>
      <c r="L105" s="12">
        <v>-0.25</v>
      </c>
      <c r="M105" s="12">
        <v>-0.53</v>
      </c>
      <c r="N105" s="12">
        <v>-0.41</v>
      </c>
      <c r="O105" s="12">
        <v>-0.14000000000000001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39965</v>
      </c>
      <c r="C106" s="12">
        <v>4.2675000000000001</v>
      </c>
      <c r="D106" s="12">
        <v>2.5000000000000001E-3</v>
      </c>
      <c r="E106" s="12">
        <v>0.44</v>
      </c>
      <c r="F106" s="12">
        <v>0</v>
      </c>
      <c r="G106" s="12">
        <v>0.26</v>
      </c>
      <c r="H106" s="12">
        <v>-0.33</v>
      </c>
      <c r="I106" s="12">
        <v>-0.2</v>
      </c>
      <c r="J106" s="12">
        <v>-0.2</v>
      </c>
      <c r="K106" s="20">
        <v>-0.06</v>
      </c>
      <c r="L106" s="12">
        <v>-0.25</v>
      </c>
      <c r="M106" s="12">
        <v>-0.53</v>
      </c>
      <c r="N106" s="12">
        <v>-0.41</v>
      </c>
      <c r="O106" s="12">
        <v>-0.14000000000000001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39995</v>
      </c>
      <c r="C107" s="12">
        <v>4.3125</v>
      </c>
      <c r="D107" s="12">
        <v>2.5000000000000001E-3</v>
      </c>
      <c r="E107" s="12">
        <v>0.44</v>
      </c>
      <c r="F107" s="12">
        <v>0</v>
      </c>
      <c r="G107" s="12">
        <v>0.26</v>
      </c>
      <c r="H107" s="12">
        <v>-0.33</v>
      </c>
      <c r="I107" s="12">
        <v>-0.2</v>
      </c>
      <c r="J107" s="12">
        <v>-0.2</v>
      </c>
      <c r="K107" s="20">
        <v>-0.06</v>
      </c>
      <c r="L107" s="12">
        <v>-0.25</v>
      </c>
      <c r="M107" s="12">
        <v>-0.53</v>
      </c>
      <c r="N107" s="12">
        <v>-0.41</v>
      </c>
      <c r="O107" s="12">
        <v>-0.14000000000000001</v>
      </c>
      <c r="P107" s="12">
        <v>0.26</v>
      </c>
      <c r="Q107" s="12">
        <v>-7.0000000000000007E-2</v>
      </c>
    </row>
    <row r="108" spans="2:17" x14ac:dyDescent="0.2">
      <c r="C108" s="12">
        <v>4.3505000000000003</v>
      </c>
      <c r="D108" s="12">
        <v>2.5000000000000001E-3</v>
      </c>
      <c r="E108" s="12">
        <v>0.44</v>
      </c>
      <c r="F108" s="12">
        <v>0</v>
      </c>
      <c r="G108" s="12">
        <v>0.26</v>
      </c>
      <c r="H108" s="12">
        <v>-0.33</v>
      </c>
      <c r="I108" s="12">
        <v>-0.2</v>
      </c>
      <c r="J108" s="12">
        <v>-0.2</v>
      </c>
      <c r="K108" s="20">
        <v>-0.06</v>
      </c>
      <c r="L108" s="12">
        <v>-0.25</v>
      </c>
      <c r="M108" s="12">
        <v>-0.53</v>
      </c>
      <c r="N108" s="12">
        <v>-0.41</v>
      </c>
      <c r="O108" s="12">
        <v>-0.14000000000000001</v>
      </c>
      <c r="P108" s="12">
        <v>0.26</v>
      </c>
      <c r="Q108" s="12">
        <v>-7.0000000000000007E-2</v>
      </c>
    </row>
    <row r="109" spans="2:17" x14ac:dyDescent="0.2">
      <c r="C109" s="12">
        <v>4.3445</v>
      </c>
      <c r="D109" s="12">
        <v>2.5000000000000001E-3</v>
      </c>
      <c r="E109" s="12">
        <v>0.44</v>
      </c>
      <c r="F109" s="12">
        <v>0</v>
      </c>
      <c r="G109" s="12">
        <v>0.26</v>
      </c>
      <c r="H109" s="12">
        <v>-0.33</v>
      </c>
      <c r="I109" s="12">
        <v>-0.2</v>
      </c>
      <c r="J109" s="12">
        <v>-0.2</v>
      </c>
      <c r="K109" s="20">
        <v>-0.06</v>
      </c>
      <c r="L109" s="12">
        <v>-0.25</v>
      </c>
      <c r="M109" s="12">
        <v>-0.53</v>
      </c>
      <c r="N109" s="12">
        <v>-0.41</v>
      </c>
      <c r="O109" s="12">
        <v>-0.14000000000000001</v>
      </c>
      <c r="P109" s="12">
        <v>0.26</v>
      </c>
      <c r="Q109" s="12">
        <v>-7.0000000000000007E-2</v>
      </c>
    </row>
    <row r="110" spans="2:17" x14ac:dyDescent="0.2">
      <c r="C110" s="12">
        <v>4.3445</v>
      </c>
      <c r="D110" s="12">
        <v>2.5000000000000001E-3</v>
      </c>
      <c r="E110" s="12">
        <v>0.44</v>
      </c>
      <c r="F110" s="12">
        <v>0</v>
      </c>
      <c r="G110" s="12">
        <v>0.26</v>
      </c>
      <c r="H110" s="12">
        <v>-0.33</v>
      </c>
      <c r="I110" s="12">
        <v>-0.2</v>
      </c>
      <c r="J110" s="12">
        <v>-0.2</v>
      </c>
      <c r="K110" s="20">
        <v>-0.06</v>
      </c>
      <c r="L110" s="12">
        <v>-0.25</v>
      </c>
      <c r="M110" s="12">
        <v>-0.53</v>
      </c>
      <c r="N110" s="12">
        <v>-0.41</v>
      </c>
      <c r="O110" s="12">
        <v>-0.14000000000000001</v>
      </c>
      <c r="P110" s="12">
        <v>0.26</v>
      </c>
      <c r="Q110" s="12">
        <v>-7.0000000000000007E-2</v>
      </c>
    </row>
    <row r="111" spans="2:17" x14ac:dyDescent="0.2">
      <c r="C111" s="12">
        <v>4.5145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-0.21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-0.47</v>
      </c>
      <c r="N111" s="12">
        <v>-0.28999999999999998</v>
      </c>
      <c r="O111" s="12">
        <v>-0.14000000000000001</v>
      </c>
      <c r="P111" s="12">
        <v>0.3</v>
      </c>
      <c r="Q111" s="12">
        <v>-7.0000000000000007E-2</v>
      </c>
    </row>
    <row r="112" spans="2:17" x14ac:dyDescent="0.2">
      <c r="C112" s="12">
        <v>4.6455000000000002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-0.21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-0.47</v>
      </c>
      <c r="N112" s="12">
        <v>-0.28999999999999998</v>
      </c>
      <c r="O112" s="12">
        <v>-0.14249999999999999</v>
      </c>
      <c r="P112" s="12">
        <v>0.3</v>
      </c>
      <c r="Q112" s="12">
        <v>-7.0000000000000007E-2</v>
      </c>
    </row>
    <row r="113" spans="3:17" x14ac:dyDescent="0.2">
      <c r="C113" s="12">
        <v>4.7154999999999996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-0.21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-0.47</v>
      </c>
      <c r="N113" s="12">
        <v>-0.28999999999999998</v>
      </c>
      <c r="O113" s="12">
        <v>-0.14499999999999999</v>
      </c>
      <c r="P113" s="12">
        <v>0.3</v>
      </c>
      <c r="Q113" s="12">
        <v>-7.0000000000000007E-2</v>
      </c>
    </row>
    <row r="114" spans="3:17" x14ac:dyDescent="0.2">
      <c r="C114" s="12">
        <v>4.6275000000000004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-0.21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-0.47</v>
      </c>
      <c r="N114" s="12">
        <v>-0.28999999999999998</v>
      </c>
      <c r="O114" s="12">
        <v>-0.13750000000000001</v>
      </c>
      <c r="P114" s="12">
        <v>0.3</v>
      </c>
      <c r="Q114" s="12">
        <v>-7.0000000000000007E-2</v>
      </c>
    </row>
    <row r="115" spans="3:17" x14ac:dyDescent="0.2">
      <c r="C115" s="12">
        <v>4.4885000000000002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-0.21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-0.47</v>
      </c>
      <c r="N115" s="12">
        <v>-0.28999999999999998</v>
      </c>
      <c r="O115" s="12">
        <v>-0.13500000000000001</v>
      </c>
      <c r="P115" s="12">
        <v>0.3</v>
      </c>
      <c r="Q115" s="12">
        <v>-7.0000000000000007E-2</v>
      </c>
    </row>
    <row r="116" spans="3:17" x14ac:dyDescent="0.2">
      <c r="C116" s="12">
        <v>4.3345000000000002</v>
      </c>
      <c r="D116" s="12">
        <v>2.5000000000000001E-3</v>
      </c>
      <c r="E116" s="12">
        <v>0.44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-0.2</v>
      </c>
      <c r="K116" s="20">
        <v>-0.06</v>
      </c>
      <c r="L116" s="12">
        <v>-0.25</v>
      </c>
      <c r="M116" s="12">
        <v>-0.59499999999999997</v>
      </c>
      <c r="N116" s="12">
        <v>-0.4</v>
      </c>
      <c r="O116" s="12">
        <v>-0.14000000000000001</v>
      </c>
      <c r="P116" s="12">
        <v>0.26</v>
      </c>
      <c r="Q116" s="12">
        <v>-7.0000000000000007E-2</v>
      </c>
    </row>
    <row r="117" spans="3:17" x14ac:dyDescent="0.2">
      <c r="C117" s="12">
        <v>4.3395000000000001</v>
      </c>
      <c r="D117" s="12">
        <v>2.5000000000000001E-3</v>
      </c>
      <c r="E117" s="12">
        <v>0.44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-0.2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-0.14000000000000001</v>
      </c>
      <c r="P117" s="12">
        <v>0.26</v>
      </c>
      <c r="Q117" s="12">
        <v>-7.0000000000000007E-2</v>
      </c>
    </row>
    <row r="118" spans="3:17" x14ac:dyDescent="0.2">
      <c r="C118" s="12">
        <v>4.3775000000000004</v>
      </c>
      <c r="D118" s="12">
        <v>2.5000000000000001E-3</v>
      </c>
      <c r="E118" s="12">
        <v>0.44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-0.2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-0.14000000000000001</v>
      </c>
      <c r="P118" s="12">
        <v>0.26</v>
      </c>
      <c r="Q118" s="12">
        <v>-7.0000000000000007E-2</v>
      </c>
    </row>
    <row r="119" spans="3:17" x14ac:dyDescent="0.2">
      <c r="C119" s="12">
        <v>4.4225000000000003</v>
      </c>
      <c r="D119" s="12">
        <v>2.5000000000000001E-3</v>
      </c>
      <c r="E119" s="12">
        <v>0.44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-0.2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0.26</v>
      </c>
      <c r="Q119" s="12">
        <v>-7.0000000000000007E-2</v>
      </c>
    </row>
    <row r="120" spans="3:17" x14ac:dyDescent="0.2">
      <c r="C120" s="12">
        <v>4.4604999999999997</v>
      </c>
      <c r="D120" s="12">
        <v>2.5000000000000001E-3</v>
      </c>
      <c r="E120" s="12">
        <v>0.44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-0.2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0.26</v>
      </c>
      <c r="Q120" s="12">
        <v>-7.0000000000000007E-2</v>
      </c>
    </row>
    <row r="121" spans="3:17" x14ac:dyDescent="0.2">
      <c r="C121" s="12">
        <v>4.4545000000000003</v>
      </c>
      <c r="D121" s="12">
        <v>2.5000000000000001E-3</v>
      </c>
      <c r="E121" s="12">
        <v>0.44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-0.2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0.26</v>
      </c>
      <c r="Q121" s="12">
        <v>-7.0000000000000007E-2</v>
      </c>
    </row>
    <row r="122" spans="3:17" x14ac:dyDescent="0.2">
      <c r="C122" s="12">
        <v>4.4545000000000003</v>
      </c>
      <c r="D122" s="12">
        <v>2.5000000000000001E-3</v>
      </c>
      <c r="E122" s="12">
        <v>0.44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-0.2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0.26</v>
      </c>
      <c r="Q122" s="12">
        <v>-7.0000000000000007E-2</v>
      </c>
    </row>
    <row r="123" spans="3:17" x14ac:dyDescent="0.2">
      <c r="C123" s="12">
        <v>4.6245000000000003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-0.21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-0.56499999999999995</v>
      </c>
      <c r="N123" s="12">
        <v>-0.28999999999999998</v>
      </c>
      <c r="O123" s="12">
        <v>-0.14000000000000001</v>
      </c>
      <c r="P123" s="12">
        <v>0.3</v>
      </c>
      <c r="Q123" s="12">
        <v>-7.0000000000000007E-2</v>
      </c>
    </row>
    <row r="124" spans="3:17" x14ac:dyDescent="0.2">
      <c r="C124" s="12">
        <v>4.7554999999999996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-0.21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-0.56499999999999995</v>
      </c>
      <c r="N124" s="12">
        <v>-0.28999999999999998</v>
      </c>
      <c r="O124" s="12">
        <v>-0.14249999999999999</v>
      </c>
      <c r="P124" s="12">
        <v>0.3</v>
      </c>
      <c r="Q124" s="12">
        <v>-7.0000000000000007E-2</v>
      </c>
    </row>
    <row r="125" spans="3:17" x14ac:dyDescent="0.2">
      <c r="C125" s="12">
        <v>4.8280000000000003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-0.21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-0.56499999999999995</v>
      </c>
      <c r="N125" s="12">
        <v>-0.28999999999999998</v>
      </c>
      <c r="O125" s="12">
        <v>-0.14499999999999999</v>
      </c>
      <c r="P125" s="12">
        <v>0.3</v>
      </c>
      <c r="Q125" s="12">
        <v>-7.0000000000000007E-2</v>
      </c>
    </row>
    <row r="126" spans="3:17" x14ac:dyDescent="0.2">
      <c r="C126" s="12">
        <v>4.74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-0.21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-0.56499999999999995</v>
      </c>
      <c r="N126" s="12">
        <v>-0.28999999999999998</v>
      </c>
      <c r="O126" s="12">
        <v>-0.13750000000000001</v>
      </c>
      <c r="P126" s="12">
        <v>0.3</v>
      </c>
      <c r="Q126" s="12">
        <v>-7.0000000000000007E-2</v>
      </c>
    </row>
    <row r="127" spans="3:17" x14ac:dyDescent="0.2">
      <c r="C127" s="12">
        <v>4.601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-0.21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-0.56499999999999995</v>
      </c>
      <c r="N127" s="12">
        <v>-0.28999999999999998</v>
      </c>
      <c r="O127" s="12">
        <v>-0.13500000000000001</v>
      </c>
      <c r="P127" s="12">
        <v>0.3</v>
      </c>
      <c r="Q127" s="12">
        <v>-7.0000000000000007E-2</v>
      </c>
    </row>
    <row r="128" spans="3:17" x14ac:dyDescent="0.2">
      <c r="C128" s="12">
        <v>4.4470000000000001</v>
      </c>
      <c r="D128" s="12">
        <v>2.5000000000000001E-3</v>
      </c>
      <c r="E128" s="12">
        <v>0.44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-0.2</v>
      </c>
      <c r="K128" s="20">
        <v>-0.06</v>
      </c>
      <c r="L128" s="12">
        <v>-0.25</v>
      </c>
      <c r="M128" s="12">
        <v>-0.56499999999999995</v>
      </c>
      <c r="N128" s="12">
        <v>-0.4</v>
      </c>
      <c r="O128" s="12">
        <v>-0.14000000000000001</v>
      </c>
      <c r="P128" s="12">
        <v>0.26</v>
      </c>
      <c r="Q128" s="12">
        <v>-7.0000000000000007E-2</v>
      </c>
    </row>
    <row r="129" spans="3:17" x14ac:dyDescent="0.2">
      <c r="C129" s="12">
        <v>4.452</v>
      </c>
      <c r="D129" s="12">
        <v>2.5000000000000001E-3</v>
      </c>
      <c r="E129" s="12">
        <v>0.44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-0.2</v>
      </c>
      <c r="K129" s="20">
        <v>-0.06</v>
      </c>
      <c r="L129" s="12">
        <v>-0.1</v>
      </c>
      <c r="M129" s="12">
        <v>-0.56499999999999995</v>
      </c>
      <c r="N129" s="12">
        <v>-0.4</v>
      </c>
      <c r="O129" s="12">
        <v>-0.14000000000000001</v>
      </c>
      <c r="P129" s="12">
        <v>0.26</v>
      </c>
      <c r="Q129" s="12">
        <v>-7.0000000000000007E-2</v>
      </c>
    </row>
    <row r="130" spans="3:17" x14ac:dyDescent="0.2">
      <c r="C130" s="12">
        <v>4.49</v>
      </c>
      <c r="D130" s="12">
        <v>2.5000000000000001E-3</v>
      </c>
      <c r="E130" s="12">
        <v>0.44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-0.2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-0.14000000000000001</v>
      </c>
      <c r="P130" s="12">
        <v>0.26</v>
      </c>
      <c r="Q130" s="12">
        <v>-7.0000000000000007E-2</v>
      </c>
    </row>
    <row r="131" spans="3:17" x14ac:dyDescent="0.2">
      <c r="C131" s="12">
        <v>4.5350000000000001</v>
      </c>
      <c r="D131" s="12">
        <v>2.5000000000000001E-3</v>
      </c>
      <c r="E131" s="12">
        <v>0.44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-0.2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-0.14000000000000001</v>
      </c>
      <c r="P131" s="12">
        <v>0.26</v>
      </c>
      <c r="Q131" s="12">
        <v>-7.0000000000000007E-2</v>
      </c>
    </row>
    <row r="132" spans="3:17" x14ac:dyDescent="0.2">
      <c r="C132" s="12">
        <v>4.5730000000000004</v>
      </c>
      <c r="D132" s="12">
        <v>2.5000000000000001E-3</v>
      </c>
      <c r="E132" s="12">
        <v>0.44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-0.2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0.26</v>
      </c>
      <c r="Q132" s="12">
        <v>-7.0000000000000007E-2</v>
      </c>
    </row>
    <row r="133" spans="3:17" x14ac:dyDescent="0.2">
      <c r="C133" s="12">
        <v>4.5670000000000002</v>
      </c>
      <c r="D133" s="12">
        <v>2.5000000000000001E-3</v>
      </c>
      <c r="E133" s="12">
        <v>0.44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-0.2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0.26</v>
      </c>
      <c r="Q133" s="12">
        <v>-7.0000000000000007E-2</v>
      </c>
    </row>
    <row r="134" spans="3:17" x14ac:dyDescent="0.2">
      <c r="C134" s="12">
        <v>4.5670000000000002</v>
      </c>
      <c r="D134" s="12">
        <v>2.5000000000000001E-3</v>
      </c>
      <c r="E134" s="12">
        <v>0.44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-0.2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0.26</v>
      </c>
      <c r="Q134" s="12">
        <v>-7.0000000000000007E-2</v>
      </c>
    </row>
    <row r="135" spans="3:17" x14ac:dyDescent="0.2">
      <c r="C135" s="12">
        <v>4.7370000000000001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-0.21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-0.28999999999999998</v>
      </c>
      <c r="O135" s="12">
        <v>-0.14000000000000001</v>
      </c>
      <c r="P135" s="12">
        <v>0.3</v>
      </c>
      <c r="Q135" s="12">
        <v>-7.0000000000000007E-2</v>
      </c>
    </row>
    <row r="136" spans="3:17" x14ac:dyDescent="0.2">
      <c r="C136" s="12">
        <v>4.8680000000000003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-0.21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-0.28999999999999998</v>
      </c>
      <c r="O136" s="12">
        <v>-0.14249999999999999</v>
      </c>
      <c r="P136" s="12">
        <v>0.3</v>
      </c>
      <c r="Q136" s="12">
        <v>-7.0000000000000007E-2</v>
      </c>
    </row>
    <row r="137" spans="3:17" x14ac:dyDescent="0.2">
      <c r="C137" s="12">
        <v>4.9429999999999996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-0.21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-0.28999999999999998</v>
      </c>
      <c r="O137" s="12">
        <v>-0.14499999999999999</v>
      </c>
      <c r="P137" s="12">
        <v>0.3</v>
      </c>
      <c r="Q137" s="12">
        <v>-7.0000000000000007E-2</v>
      </c>
    </row>
    <row r="138" spans="3:17" x14ac:dyDescent="0.2">
      <c r="C138" s="12">
        <v>4.8550000000000004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-0.21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-0.28999999999999998</v>
      </c>
      <c r="O138" s="12">
        <v>-0.13750000000000001</v>
      </c>
      <c r="P138" s="12">
        <v>0.3</v>
      </c>
      <c r="Q138" s="12">
        <v>-7.0000000000000007E-2</v>
      </c>
    </row>
    <row r="139" spans="3:17" x14ac:dyDescent="0.2">
      <c r="C139" s="12">
        <v>4.7160000000000002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-0.21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-0.28999999999999998</v>
      </c>
      <c r="O139" s="12">
        <v>-0.13500000000000001</v>
      </c>
      <c r="P139" s="12">
        <v>0.3</v>
      </c>
      <c r="Q139" s="12">
        <v>-7.0000000000000007E-2</v>
      </c>
    </row>
    <row r="140" spans="3:17" x14ac:dyDescent="0.2">
      <c r="C140" s="12">
        <v>4.5620000000000003</v>
      </c>
      <c r="D140" s="12">
        <v>2.5000000000000001E-3</v>
      </c>
      <c r="E140" s="12">
        <v>0.44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-0.2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-0.14000000000000001</v>
      </c>
      <c r="P140" s="12">
        <v>0.26</v>
      </c>
      <c r="Q140" s="12">
        <v>-7.0000000000000007E-2</v>
      </c>
    </row>
    <row r="141" spans="3:17" x14ac:dyDescent="0.2">
      <c r="C141" s="12">
        <v>4.5670000000000002</v>
      </c>
      <c r="D141" s="12">
        <v>2.5000000000000001E-3</v>
      </c>
      <c r="E141" s="12">
        <v>0.44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-0.2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-0.14000000000000001</v>
      </c>
      <c r="P141" s="12">
        <v>0.26</v>
      </c>
      <c r="Q141" s="12">
        <v>-7.0000000000000007E-2</v>
      </c>
    </row>
    <row r="142" spans="3:17" x14ac:dyDescent="0.2">
      <c r="C142" s="12">
        <v>4.6050000000000004</v>
      </c>
      <c r="D142" s="12">
        <v>2.5000000000000001E-3</v>
      </c>
      <c r="E142" s="12">
        <v>0.44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-0.2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-0.14000000000000001</v>
      </c>
      <c r="P142" s="12">
        <v>0.26</v>
      </c>
      <c r="Q142" s="12">
        <v>-7.0000000000000007E-2</v>
      </c>
    </row>
    <row r="143" spans="3:17" x14ac:dyDescent="0.2">
      <c r="C143" s="12">
        <v>4.6500000000000004</v>
      </c>
      <c r="D143" s="12">
        <v>2.5000000000000001E-3</v>
      </c>
      <c r="E143" s="12">
        <v>0.44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-0.2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-0.14000000000000001</v>
      </c>
      <c r="P143" s="12">
        <v>0.26</v>
      </c>
      <c r="Q143" s="12">
        <v>-7.0000000000000007E-2</v>
      </c>
    </row>
    <row r="144" spans="3:17" x14ac:dyDescent="0.2">
      <c r="C144" s="12">
        <v>4.6879999999999997</v>
      </c>
      <c r="D144" s="12">
        <v>2.5000000000000001E-3</v>
      </c>
      <c r="E144" s="12">
        <v>0.44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-0.2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0.26</v>
      </c>
      <c r="Q144" s="12">
        <v>-7.0000000000000007E-2</v>
      </c>
    </row>
    <row r="145" spans="3:17" x14ac:dyDescent="0.2">
      <c r="C145" s="12">
        <v>4.6820000000000004</v>
      </c>
      <c r="D145" s="12">
        <v>2.5000000000000001E-3</v>
      </c>
      <c r="E145" s="12">
        <v>0.44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-0.2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0.26</v>
      </c>
      <c r="Q145" s="12">
        <v>-7.0000000000000007E-2</v>
      </c>
    </row>
    <row r="146" spans="3:17" x14ac:dyDescent="0.2">
      <c r="C146" s="12">
        <v>4.6820000000000004</v>
      </c>
      <c r="D146" s="12">
        <v>2.5000000000000001E-3</v>
      </c>
      <c r="E146" s="12">
        <v>0.44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-0.2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0.26</v>
      </c>
      <c r="Q146" s="12">
        <v>-7.0000000000000007E-2</v>
      </c>
    </row>
    <row r="147" spans="3:17" x14ac:dyDescent="0.2">
      <c r="C147" s="12">
        <v>4.8520000000000003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-0.21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-0.28999999999999998</v>
      </c>
      <c r="O147" s="12">
        <v>-0.14000000000000001</v>
      </c>
      <c r="P147" s="12">
        <v>0.3</v>
      </c>
      <c r="Q147" s="12">
        <v>-7.0000000000000007E-2</v>
      </c>
    </row>
    <row r="148" spans="3:17" x14ac:dyDescent="0.2">
      <c r="C148" s="12">
        <v>4.9829999999999997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-0.21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-0.28999999999999998</v>
      </c>
      <c r="O148" s="12">
        <v>-0.14249999999999999</v>
      </c>
      <c r="P148" s="12">
        <v>0.3</v>
      </c>
      <c r="Q148" s="12">
        <v>-7.0000000000000007E-2</v>
      </c>
    </row>
    <row r="149" spans="3:17" x14ac:dyDescent="0.2">
      <c r="C149" s="12">
        <v>5.0579999999999998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-0.21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-0.28999999999999998</v>
      </c>
      <c r="O149" s="12">
        <v>-0.14499999999999999</v>
      </c>
      <c r="P149" s="12">
        <v>0.3</v>
      </c>
      <c r="Q149" s="12">
        <v>-7.0000000000000007E-2</v>
      </c>
    </row>
    <row r="150" spans="3:17" x14ac:dyDescent="0.2">
      <c r="C150" s="12">
        <v>4.97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-0.21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-0.28999999999999998</v>
      </c>
      <c r="O150" s="12">
        <v>-0.13750000000000001</v>
      </c>
      <c r="P150" s="12">
        <v>0.3</v>
      </c>
      <c r="Q150" s="12">
        <v>-7.0000000000000007E-2</v>
      </c>
    </row>
    <row r="151" spans="3:17" x14ac:dyDescent="0.2">
      <c r="C151" s="12">
        <v>4.8310000000000004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-0.21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-0.28999999999999998</v>
      </c>
      <c r="O151" s="12">
        <v>-0.13500000000000001</v>
      </c>
      <c r="P151" s="12">
        <v>0.3</v>
      </c>
      <c r="Q151" s="12">
        <v>-7.0000000000000007E-2</v>
      </c>
    </row>
    <row r="152" spans="3:17" x14ac:dyDescent="0.2">
      <c r="C152" s="12">
        <v>4.6769999999999996</v>
      </c>
      <c r="D152" s="12">
        <v>2.5000000000000001E-3</v>
      </c>
      <c r="E152" s="12">
        <v>0.44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-0.2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-0.14000000000000001</v>
      </c>
      <c r="P152" s="12">
        <v>0.26</v>
      </c>
      <c r="Q152" s="12">
        <v>-7.0000000000000007E-2</v>
      </c>
    </row>
    <row r="153" spans="3:17" x14ac:dyDescent="0.2">
      <c r="C153" s="12">
        <v>4.6820000000000004</v>
      </c>
      <c r="D153" s="12">
        <v>2.5000000000000001E-3</v>
      </c>
      <c r="E153" s="12">
        <v>0.44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-0.2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-0.14000000000000001</v>
      </c>
      <c r="P153" s="12">
        <v>0.26</v>
      </c>
      <c r="Q153" s="12">
        <v>-7.0000000000000007E-2</v>
      </c>
    </row>
    <row r="154" spans="3:17" x14ac:dyDescent="0.2">
      <c r="C154" s="12">
        <v>4.72</v>
      </c>
      <c r="D154" s="12">
        <v>2.5000000000000001E-3</v>
      </c>
      <c r="E154" s="12">
        <v>0.44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-0.2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-0.14000000000000001</v>
      </c>
      <c r="P154" s="12">
        <v>0.26</v>
      </c>
      <c r="Q154" s="12">
        <v>-7.0000000000000007E-2</v>
      </c>
    </row>
    <row r="155" spans="3:17" x14ac:dyDescent="0.2">
      <c r="C155" s="12">
        <v>4.7649999999999997</v>
      </c>
      <c r="D155" s="12">
        <v>2.5000000000000001E-3</v>
      </c>
      <c r="E155" s="12">
        <v>0.44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-0.2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-0.14000000000000001</v>
      </c>
      <c r="P155" s="12">
        <v>0.26</v>
      </c>
      <c r="Q155" s="12">
        <v>-7.0000000000000007E-2</v>
      </c>
    </row>
    <row r="156" spans="3:17" x14ac:dyDescent="0.2">
      <c r="C156" s="12">
        <v>4.8029999999999999</v>
      </c>
      <c r="D156" s="12">
        <v>2.5000000000000001E-3</v>
      </c>
      <c r="E156" s="12">
        <v>0.44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-0.2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0.26</v>
      </c>
      <c r="Q156" s="12">
        <v>-7.0000000000000007E-2</v>
      </c>
    </row>
    <row r="157" spans="3:17" x14ac:dyDescent="0.2">
      <c r="C157" s="12">
        <v>4.7969999999999997</v>
      </c>
      <c r="D157" s="12">
        <v>2.5000000000000001E-3</v>
      </c>
      <c r="E157" s="12">
        <v>0.44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-0.2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0.26</v>
      </c>
      <c r="Q157" s="12">
        <v>-7.0000000000000007E-2</v>
      </c>
    </row>
    <row r="158" spans="3:17" x14ac:dyDescent="0.2">
      <c r="C158" s="12">
        <v>4.7969999999999997</v>
      </c>
      <c r="D158" s="12">
        <v>2.5000000000000001E-3</v>
      </c>
      <c r="E158" s="12">
        <v>0.44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-0.2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0.26</v>
      </c>
      <c r="Q158" s="12">
        <v>-7.0000000000000007E-2</v>
      </c>
    </row>
    <row r="159" spans="3:17" x14ac:dyDescent="0.2">
      <c r="C159" s="12">
        <v>4.9669999999999996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-0.21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-0.28999999999999998</v>
      </c>
      <c r="O159" s="12">
        <v>-0.14000000000000001</v>
      </c>
      <c r="P159" s="12">
        <v>0.3</v>
      </c>
      <c r="Q159" s="12">
        <v>-7.0000000000000007E-2</v>
      </c>
    </row>
    <row r="160" spans="3:17" x14ac:dyDescent="0.2">
      <c r="C160" s="12">
        <v>5.0979999999999999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-0.21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-0.28999999999999998</v>
      </c>
      <c r="O160" s="12">
        <v>-0.14249999999999999</v>
      </c>
      <c r="P160" s="12">
        <v>0.3</v>
      </c>
      <c r="Q160" s="12">
        <v>-7.0000000000000007E-2</v>
      </c>
    </row>
    <row r="161" spans="3:17" x14ac:dyDescent="0.2">
      <c r="C161" s="12">
        <v>5.173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-0.21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-0.28999999999999998</v>
      </c>
      <c r="O161" s="12">
        <v>-0.14499999999999999</v>
      </c>
      <c r="P161" s="12">
        <v>0.3</v>
      </c>
      <c r="Q161" s="12">
        <v>-7.0000000000000007E-2</v>
      </c>
    </row>
    <row r="162" spans="3:17" x14ac:dyDescent="0.2">
      <c r="C162" s="12">
        <v>5.085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-0.21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-0.28999999999999998</v>
      </c>
      <c r="O162" s="12">
        <v>-0.13750000000000001</v>
      </c>
      <c r="P162" s="12">
        <v>0.3</v>
      </c>
      <c r="Q162" s="12">
        <v>-7.0000000000000007E-2</v>
      </c>
    </row>
    <row r="163" spans="3:17" x14ac:dyDescent="0.2">
      <c r="C163" s="12">
        <v>4.9459999999999997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-0.21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-0.28999999999999998</v>
      </c>
      <c r="O163" s="12">
        <v>-0.13500000000000001</v>
      </c>
      <c r="P163" s="12">
        <v>0.3</v>
      </c>
      <c r="Q163" s="12">
        <v>-7.0000000000000007E-2</v>
      </c>
    </row>
    <row r="164" spans="3:17" x14ac:dyDescent="0.2">
      <c r="C164" s="12">
        <v>4.7919999999999998</v>
      </c>
      <c r="D164" s="12">
        <v>2.5000000000000001E-3</v>
      </c>
      <c r="E164" s="12">
        <v>0.44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-0.2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-0.14000000000000001</v>
      </c>
      <c r="P164" s="12">
        <v>0.26</v>
      </c>
      <c r="Q164" s="12">
        <v>-7.0000000000000007E-2</v>
      </c>
    </row>
    <row r="165" spans="3:17" x14ac:dyDescent="0.2">
      <c r="C165" s="12">
        <v>4.7969999999999997</v>
      </c>
      <c r="D165" s="12">
        <v>2.5000000000000001E-3</v>
      </c>
      <c r="E165" s="12">
        <v>0.44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-0.2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-0.14000000000000001</v>
      </c>
      <c r="P165" s="12">
        <v>0.26</v>
      </c>
      <c r="Q165" s="12">
        <v>-7.0000000000000007E-2</v>
      </c>
    </row>
    <row r="166" spans="3:17" x14ac:dyDescent="0.2">
      <c r="C166" s="12">
        <v>4.835</v>
      </c>
      <c r="D166" s="12">
        <v>2.5000000000000001E-3</v>
      </c>
      <c r="E166" s="12">
        <v>0.44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-0.2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-0.14000000000000001</v>
      </c>
      <c r="P166" s="12">
        <v>0.26</v>
      </c>
      <c r="Q166" s="12">
        <v>-7.0000000000000007E-2</v>
      </c>
    </row>
    <row r="167" spans="3:17" x14ac:dyDescent="0.2">
      <c r="C167" s="12">
        <v>4.88</v>
      </c>
      <c r="D167" s="12">
        <v>2.5000000000000001E-3</v>
      </c>
      <c r="E167" s="12">
        <v>0.44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-0.2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-0.14000000000000001</v>
      </c>
      <c r="P167" s="12">
        <v>0.26</v>
      </c>
      <c r="Q167" s="12">
        <v>-7.0000000000000007E-2</v>
      </c>
    </row>
    <row r="168" spans="3:17" x14ac:dyDescent="0.2">
      <c r="C168" s="12">
        <v>4.9180000000000001</v>
      </c>
      <c r="D168" s="12">
        <v>2.5000000000000001E-3</v>
      </c>
      <c r="E168" s="12">
        <v>0.44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-0.2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0.26</v>
      </c>
      <c r="Q168" s="12">
        <v>-7.0000000000000007E-2</v>
      </c>
    </row>
    <row r="169" spans="3:17" x14ac:dyDescent="0.2">
      <c r="C169" s="12">
        <v>4.9119999999999999</v>
      </c>
      <c r="D169" s="12">
        <v>2.5000000000000001E-3</v>
      </c>
      <c r="E169" s="12">
        <v>0.44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-0.2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0.26</v>
      </c>
      <c r="Q169" s="12">
        <v>-7.0000000000000007E-2</v>
      </c>
    </row>
    <row r="170" spans="3:17" x14ac:dyDescent="0.2">
      <c r="C170" s="12">
        <v>4.9119999999999999</v>
      </c>
      <c r="D170" s="12">
        <v>2.5000000000000001E-3</v>
      </c>
      <c r="E170" s="12">
        <v>0.44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-0.2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0.26</v>
      </c>
      <c r="Q170" s="12">
        <v>-7.0000000000000007E-2</v>
      </c>
    </row>
    <row r="171" spans="3:17" x14ac:dyDescent="0.2">
      <c r="C171" s="12">
        <v>5.0819999999999999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-0.21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-0.28999999999999998</v>
      </c>
      <c r="O171" s="12">
        <v>-0.14000000000000001</v>
      </c>
      <c r="P171" s="12">
        <v>0.3</v>
      </c>
      <c r="Q171" s="12">
        <v>-7.0000000000000007E-2</v>
      </c>
    </row>
    <row r="172" spans="3:17" x14ac:dyDescent="0.2">
      <c r="C172" s="12">
        <v>5.2130000000000001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-0.21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-0.28999999999999998</v>
      </c>
      <c r="O172" s="12">
        <v>-0.14249999999999999</v>
      </c>
      <c r="P172" s="12">
        <v>0.3</v>
      </c>
      <c r="Q172" s="12">
        <v>-7.0000000000000007E-2</v>
      </c>
    </row>
    <row r="173" spans="3:17" x14ac:dyDescent="0.2">
      <c r="C173" s="12">
        <v>5.2880000000000003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-0.21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-0.28999999999999998</v>
      </c>
      <c r="O173" s="12">
        <v>-0.14499999999999999</v>
      </c>
      <c r="P173" s="12">
        <v>0.3</v>
      </c>
      <c r="Q173" s="12">
        <v>-7.0000000000000007E-2</v>
      </c>
    </row>
    <row r="174" spans="3:17" x14ac:dyDescent="0.2">
      <c r="C174" s="12">
        <v>5.2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-0.21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-0.28999999999999998</v>
      </c>
      <c r="O174" s="12">
        <v>-0.13750000000000001</v>
      </c>
      <c r="P174" s="12">
        <v>0.3</v>
      </c>
      <c r="Q174" s="12">
        <v>-7.0000000000000007E-2</v>
      </c>
    </row>
    <row r="175" spans="3:17" x14ac:dyDescent="0.2">
      <c r="C175" s="12">
        <v>5.0609999999999999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-0.21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-0.28999999999999998</v>
      </c>
      <c r="O175" s="12">
        <v>-0.13500000000000001</v>
      </c>
      <c r="P175" s="12">
        <v>0.3</v>
      </c>
      <c r="Q175" s="12">
        <v>-7.0000000000000007E-2</v>
      </c>
    </row>
    <row r="176" spans="3:17" x14ac:dyDescent="0.2">
      <c r="C176" s="12">
        <v>4.907</v>
      </c>
      <c r="D176" s="12">
        <v>2.5000000000000001E-3</v>
      </c>
      <c r="E176" s="12">
        <v>0.44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-0.2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-0.14000000000000001</v>
      </c>
      <c r="P176" s="12">
        <v>0.26</v>
      </c>
      <c r="Q176" s="12">
        <v>-7.0000000000000007E-2</v>
      </c>
    </row>
    <row r="177" spans="3:17" x14ac:dyDescent="0.2">
      <c r="C177" s="12">
        <v>4.9119999999999999</v>
      </c>
      <c r="D177" s="12">
        <v>2.5000000000000001E-3</v>
      </c>
      <c r="E177" s="12">
        <v>0.44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-0.2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-0.14000000000000001</v>
      </c>
      <c r="P177" s="12">
        <v>0.26</v>
      </c>
      <c r="Q177" s="12">
        <v>-7.0000000000000007E-2</v>
      </c>
    </row>
    <row r="178" spans="3:17" x14ac:dyDescent="0.2">
      <c r="C178" s="12">
        <v>4.95</v>
      </c>
      <c r="D178" s="12">
        <v>2.5000000000000001E-3</v>
      </c>
      <c r="E178" s="12">
        <v>0.44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-0.2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-0.14000000000000001</v>
      </c>
      <c r="P178" s="12">
        <v>0.26</v>
      </c>
      <c r="Q178" s="12">
        <v>-7.0000000000000007E-2</v>
      </c>
    </row>
    <row r="179" spans="3:17" x14ac:dyDescent="0.2">
      <c r="C179" s="12">
        <v>4.9950000000000001</v>
      </c>
      <c r="D179" s="12">
        <v>2.5000000000000001E-3</v>
      </c>
      <c r="E179" s="12">
        <v>0.44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-0.2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-0.14000000000000001</v>
      </c>
      <c r="P179" s="12">
        <v>0.26</v>
      </c>
      <c r="Q179" s="12">
        <v>-7.0000000000000007E-2</v>
      </c>
    </row>
    <row r="180" spans="3:17" x14ac:dyDescent="0.2">
      <c r="C180" s="12">
        <v>5.0330000000000004</v>
      </c>
      <c r="D180" s="12">
        <v>2.5000000000000001E-3</v>
      </c>
      <c r="E180" s="12">
        <v>0.44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-0.2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0.26</v>
      </c>
      <c r="Q180" s="12">
        <v>-7.0000000000000007E-2</v>
      </c>
    </row>
    <row r="181" spans="3:17" x14ac:dyDescent="0.2">
      <c r="C181" s="12">
        <v>5.0270000000000001</v>
      </c>
      <c r="D181" s="12">
        <v>2.5000000000000001E-3</v>
      </c>
      <c r="E181" s="12">
        <v>0.44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-0.2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0.26</v>
      </c>
      <c r="Q181" s="12">
        <v>-7.0000000000000007E-2</v>
      </c>
    </row>
    <row r="182" spans="3:17" x14ac:dyDescent="0.2">
      <c r="C182" s="12">
        <v>5.0270000000000001</v>
      </c>
      <c r="D182" s="12">
        <v>2.5000000000000001E-3</v>
      </c>
      <c r="E182" s="12">
        <v>0.44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-0.2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0.26</v>
      </c>
      <c r="Q182" s="12">
        <v>-7.0000000000000007E-2</v>
      </c>
    </row>
    <row r="183" spans="3:17" x14ac:dyDescent="0.2">
      <c r="C183" s="12">
        <v>5.1970000000000001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-0.21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-0.14000000000000001</v>
      </c>
      <c r="P183" s="12">
        <v>0.3</v>
      </c>
      <c r="Q183" s="12">
        <v>-7.0000000000000007E-2</v>
      </c>
    </row>
    <row r="184" spans="3:17" x14ac:dyDescent="0.2">
      <c r="C184" s="12">
        <v>5.3280000000000003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-0.21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-0.14249999999999999</v>
      </c>
      <c r="P184" s="12">
        <v>0.3</v>
      </c>
      <c r="Q184" s="12">
        <v>-7.0000000000000007E-2</v>
      </c>
    </row>
    <row r="185" spans="3:17" x14ac:dyDescent="0.2">
      <c r="C185" s="12">
        <v>5.4029999999999996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-0.21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-0.14499999999999999</v>
      </c>
      <c r="P185" s="12">
        <v>0.3</v>
      </c>
      <c r="Q185" s="12">
        <v>-7.0000000000000007E-2</v>
      </c>
    </row>
    <row r="186" spans="3:17" x14ac:dyDescent="0.2">
      <c r="C186" s="12">
        <v>5.3150000000000004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-0.21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-0.13750000000000001</v>
      </c>
      <c r="P186" s="12">
        <v>0.3</v>
      </c>
      <c r="Q186" s="12">
        <v>-7.0000000000000007E-2</v>
      </c>
    </row>
    <row r="187" spans="3:17" x14ac:dyDescent="0.2">
      <c r="C187" s="12">
        <v>5.1760000000000002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-0.21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-0.13500000000000001</v>
      </c>
      <c r="P187" s="12">
        <v>0.3</v>
      </c>
      <c r="Q187" s="12">
        <v>-7.0000000000000007E-2</v>
      </c>
    </row>
    <row r="188" spans="3:17" x14ac:dyDescent="0.2">
      <c r="C188" s="12">
        <v>5.0220000000000002</v>
      </c>
      <c r="D188" s="12">
        <v>2.5000000000000001E-3</v>
      </c>
      <c r="E188" s="12">
        <v>0.44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-0.2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-0.14000000000000001</v>
      </c>
      <c r="P188" s="12">
        <v>0.26</v>
      </c>
      <c r="Q188" s="12">
        <v>-7.0000000000000007E-2</v>
      </c>
    </row>
    <row r="189" spans="3:17" x14ac:dyDescent="0.2">
      <c r="C189" s="12">
        <v>5.0270000000000001</v>
      </c>
      <c r="D189" s="12">
        <v>2.5000000000000001E-3</v>
      </c>
      <c r="E189" s="12">
        <v>0.44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-0.2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">
      <c r="C190" s="12">
        <v>5.0650000000000004</v>
      </c>
      <c r="D190" s="12">
        <v>2.5000000000000001E-3</v>
      </c>
      <c r="E190" s="12">
        <v>0.44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-0.2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5.1100000000000003</v>
      </c>
      <c r="D191" s="12">
        <v>2.5000000000000001E-3</v>
      </c>
      <c r="E191" s="12">
        <v>0.44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-0.2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5.1479999999999997</v>
      </c>
      <c r="D192" s="12">
        <v>2.5000000000000001E-3</v>
      </c>
      <c r="E192" s="12">
        <v>0.44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-0.2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5.1420000000000003</v>
      </c>
      <c r="D193" s="12">
        <v>2.5000000000000001E-3</v>
      </c>
      <c r="E193" s="12">
        <v>0.44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-0.2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5.1420000000000003</v>
      </c>
      <c r="D194" s="12">
        <v>2.5000000000000001E-3</v>
      </c>
      <c r="E194" s="12">
        <v>0.44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-0.2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5.3120000000000003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-0.21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">
      <c r="C196" s="12">
        <v>5.4429999999999996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-0.21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5.5179999999999998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-0.21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5.43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-0.21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5.2910000000000004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-0.21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5.1369999999999996</v>
      </c>
      <c r="D200" s="12">
        <v>0</v>
      </c>
      <c r="E200" s="12">
        <v>0.44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-0.2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">
      <c r="C201" s="12">
        <v>5.1420000000000003</v>
      </c>
      <c r="D201" s="12">
        <v>0</v>
      </c>
      <c r="E201" s="12">
        <v>0.44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-0.2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5.18</v>
      </c>
      <c r="D202" s="12">
        <v>0</v>
      </c>
      <c r="E202" s="12">
        <v>0.44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-0.2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5.2249999999999996</v>
      </c>
      <c r="D203" s="12">
        <v>0</v>
      </c>
      <c r="E203" s="12">
        <v>0.44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-0.2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5.2629999999999999</v>
      </c>
      <c r="D204" s="12">
        <v>0</v>
      </c>
      <c r="E204" s="12">
        <v>0.44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-0.2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5.2569999999999997</v>
      </c>
      <c r="D205" s="12">
        <v>0</v>
      </c>
      <c r="E205" s="12">
        <v>0.44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-0.2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5.2569999999999997</v>
      </c>
      <c r="D206" s="12">
        <v>0</v>
      </c>
      <c r="E206" s="12">
        <v>0.44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-0.2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5.4269999999999996</v>
      </c>
      <c r="D207" s="12">
        <v>0</v>
      </c>
      <c r="E207" s="12">
        <v>0.5</v>
      </c>
      <c r="F207" s="12">
        <v>0</v>
      </c>
      <c r="G207" s="12">
        <v>0.35</v>
      </c>
      <c r="H207" s="12">
        <v>-0.21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">
      <c r="C208" s="12">
        <v>5.5579999999999998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-0.21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5.633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-0.21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5.5449999999999999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-0.21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5.4059999999999997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-0.21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5.2519999999999998</v>
      </c>
      <c r="D212" s="12">
        <v>0</v>
      </c>
      <c r="E212" s="12">
        <v>0.44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-0.2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">
      <c r="C213" s="12">
        <v>5.2569999999999997</v>
      </c>
      <c r="D213" s="12">
        <v>0</v>
      </c>
      <c r="E213" s="12">
        <v>0.44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-0.2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5.2949999999999999</v>
      </c>
      <c r="D214" s="12">
        <v>0</v>
      </c>
      <c r="E214" s="12">
        <v>0.44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-0.2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5.34</v>
      </c>
      <c r="D215" s="12">
        <v>0</v>
      </c>
      <c r="E215" s="12">
        <v>0.44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-0.2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5.3780000000000001</v>
      </c>
      <c r="D216" s="12">
        <v>0</v>
      </c>
      <c r="E216" s="12">
        <v>0.44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-0.2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5.3719999999999999</v>
      </c>
      <c r="D217" s="12">
        <v>0</v>
      </c>
      <c r="E217" s="12">
        <v>0.44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-0.2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5.3719999999999999</v>
      </c>
      <c r="D218" s="12">
        <v>0</v>
      </c>
      <c r="E218" s="12">
        <v>0.44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-0.2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5.5419999999999998</v>
      </c>
      <c r="D219" s="12">
        <v>0</v>
      </c>
      <c r="E219" s="12">
        <v>0.5</v>
      </c>
      <c r="F219" s="12">
        <v>0</v>
      </c>
      <c r="G219" s="12">
        <v>0.35</v>
      </c>
      <c r="H219" s="12">
        <v>-0.21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">
      <c r="C220" s="12">
        <v>5.673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-0.21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5.7480000000000002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-0.21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5.66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-0.21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5.5209999999999999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-0.21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5.367</v>
      </c>
      <c r="D224" s="12">
        <v>0</v>
      </c>
      <c r="E224" s="12">
        <v>0.44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-0.2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">
      <c r="C225" s="12">
        <v>5.3719999999999999</v>
      </c>
      <c r="D225" s="12">
        <v>0</v>
      </c>
      <c r="E225" s="12">
        <v>0.44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-0.2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5.41</v>
      </c>
      <c r="D226" s="12">
        <v>0</v>
      </c>
      <c r="E226" s="12">
        <v>0.44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-0.2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5.4550000000000001</v>
      </c>
      <c r="D227" s="12">
        <v>0</v>
      </c>
      <c r="E227" s="12">
        <v>0.44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-0.2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5.4930000000000003</v>
      </c>
      <c r="D228" s="12">
        <v>0</v>
      </c>
      <c r="E228" s="12">
        <v>0.44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-0.2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5.4870000000000001</v>
      </c>
      <c r="D229" s="12">
        <v>0</v>
      </c>
      <c r="E229" s="12">
        <v>0.44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-0.2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5.4870000000000001</v>
      </c>
      <c r="D230" s="12">
        <v>0</v>
      </c>
      <c r="E230" s="12">
        <v>0.44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-0.2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5.657</v>
      </c>
      <c r="D231" s="12">
        <v>0</v>
      </c>
      <c r="E231" s="12">
        <v>0.5</v>
      </c>
      <c r="F231" s="12">
        <v>0</v>
      </c>
      <c r="G231" s="12">
        <v>0.35</v>
      </c>
      <c r="H231" s="12">
        <v>-0.21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">
      <c r="C232" s="12">
        <v>5.7880000000000003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-0.21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5.8630000000000004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-0.21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5.7750000000000004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-0.21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5.6360000000000001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-0.21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5.4820000000000002</v>
      </c>
      <c r="D236" s="12">
        <v>0</v>
      </c>
      <c r="E236" s="12">
        <v>0.44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-0.2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">
      <c r="C237" s="12">
        <v>5.4870000000000001</v>
      </c>
      <c r="D237" s="12">
        <v>0</v>
      </c>
      <c r="E237" s="12">
        <v>0.44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-0.2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5.5250000000000004</v>
      </c>
      <c r="D238" s="12">
        <v>0</v>
      </c>
      <c r="E238" s="12">
        <v>0.44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-0.2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5.57</v>
      </c>
      <c r="D239" s="12">
        <v>0</v>
      </c>
      <c r="E239" s="12">
        <v>0.44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-0.2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5.6079999999999997</v>
      </c>
      <c r="D240" s="12">
        <v>0</v>
      </c>
      <c r="E240" s="12">
        <v>0.44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-0.2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5.6020000000000003</v>
      </c>
      <c r="D241" s="12">
        <v>0</v>
      </c>
      <c r="E241" s="12">
        <v>0.44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-0.2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5.6020000000000003</v>
      </c>
      <c r="D242" s="12">
        <v>0</v>
      </c>
      <c r="E242" s="12">
        <v>0.44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-0.2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5.7720000000000002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">
      <c r="C244" s="12">
        <v>5.9029999999999996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5.9779999999999998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5.89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5.7510000000000003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5.5970000000000004</v>
      </c>
      <c r="D248" s="12">
        <v>0</v>
      </c>
      <c r="E248" s="12">
        <v>0.44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">
      <c r="C249" s="12">
        <v>5.6020000000000003</v>
      </c>
      <c r="D249" s="12">
        <v>0</v>
      </c>
      <c r="E249" s="12">
        <v>0.44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5.64</v>
      </c>
      <c r="D250" s="12">
        <v>0</v>
      </c>
      <c r="E250" s="12">
        <v>0.44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5.6849999999999996</v>
      </c>
      <c r="D251" s="12">
        <v>0</v>
      </c>
      <c r="E251" s="12">
        <v>0.44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5.7229999999999999</v>
      </c>
      <c r="D252" s="12">
        <v>0</v>
      </c>
      <c r="E252" s="12">
        <v>0.44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5.7169999999999996</v>
      </c>
      <c r="D253" s="12">
        <v>0</v>
      </c>
      <c r="E253" s="12">
        <v>0.44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5.7169999999999996</v>
      </c>
      <c r="D254" s="12">
        <v>0</v>
      </c>
      <c r="E254" s="12">
        <v>0.44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5.8869999999999996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">
      <c r="C256" s="12">
        <v>6.0179999999999998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6.093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6.0049999999999999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5.8659999999999997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5.7119999999999997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5.7169999999999996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5.7549999999999999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5.8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5.8380000000000001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5.8319999999999999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5.8319999999999999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6.0019999999999998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6.133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6.2080000000000002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6.12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5.9809999999999999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5.827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5.8319999999999999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5.87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5.915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5.9530000000000003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5.9470000000000001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5.9470000000000001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6.117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6.2480000000000002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6.3230000000000004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6.2350000000000003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6.0960000000000001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5.9420000000000002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5.9470000000000001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5.9850000000000003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6.03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6.0679999999999996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6.0620000000000003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6.0620000000000003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6.2320000000000002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6.3630000000000004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21" sqref="C21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37195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37195</v>
      </c>
      <c r="D11" s="15">
        <f t="shared" ref="D11:P11" si="0">EffDt</f>
        <v>37195</v>
      </c>
      <c r="E11" s="15">
        <f t="shared" si="0"/>
        <v>37195</v>
      </c>
      <c r="F11" s="15">
        <f t="shared" si="0"/>
        <v>37195</v>
      </c>
      <c r="G11" s="15">
        <f t="shared" si="0"/>
        <v>37195</v>
      </c>
      <c r="H11" s="15">
        <f t="shared" si="0"/>
        <v>37195</v>
      </c>
      <c r="I11" s="15">
        <f t="shared" si="0"/>
        <v>37195</v>
      </c>
      <c r="J11" s="21">
        <f t="shared" si="0"/>
        <v>37195</v>
      </c>
      <c r="K11" s="15">
        <f t="shared" si="0"/>
        <v>37195</v>
      </c>
      <c r="L11" s="15">
        <f t="shared" si="0"/>
        <v>37195</v>
      </c>
      <c r="M11" s="15">
        <f t="shared" si="0"/>
        <v>37195</v>
      </c>
      <c r="N11" s="15">
        <f t="shared" si="0"/>
        <v>37195</v>
      </c>
      <c r="O11" s="15">
        <f t="shared" si="0"/>
        <v>37195</v>
      </c>
      <c r="P11" s="15">
        <f t="shared" si="0"/>
        <v>37195</v>
      </c>
      <c r="Q11" s="15">
        <f t="shared" ref="Q11:AD11" si="1">EffDt</f>
        <v>37195</v>
      </c>
      <c r="R11" s="15">
        <f t="shared" si="1"/>
        <v>37195</v>
      </c>
      <c r="S11" s="15">
        <f t="shared" si="1"/>
        <v>37195</v>
      </c>
      <c r="T11" s="15">
        <f t="shared" si="1"/>
        <v>37195</v>
      </c>
      <c r="U11" s="15">
        <f t="shared" si="1"/>
        <v>37195</v>
      </c>
      <c r="V11" s="15">
        <f t="shared" si="1"/>
        <v>37195</v>
      </c>
      <c r="W11" s="15">
        <f t="shared" si="1"/>
        <v>37195</v>
      </c>
      <c r="X11" s="21">
        <f t="shared" si="1"/>
        <v>37195</v>
      </c>
      <c r="Y11" s="15">
        <f t="shared" si="1"/>
        <v>37195</v>
      </c>
      <c r="Z11" s="15">
        <f t="shared" si="1"/>
        <v>37195</v>
      </c>
      <c r="AA11" s="15">
        <f t="shared" si="1"/>
        <v>37195</v>
      </c>
      <c r="AB11" s="15">
        <f t="shared" si="1"/>
        <v>37195</v>
      </c>
      <c r="AC11" s="15">
        <f t="shared" si="1"/>
        <v>37195</v>
      </c>
      <c r="AD11" s="15">
        <f t="shared" si="1"/>
        <v>37195</v>
      </c>
    </row>
    <row r="12" spans="1:30" x14ac:dyDescent="0.2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169</v>
      </c>
      <c r="R13" s="13" t="s">
        <v>170</v>
      </c>
      <c r="S13" s="13" t="s">
        <v>182</v>
      </c>
      <c r="T13" s="13" t="s">
        <v>171</v>
      </c>
      <c r="U13" s="13" t="s">
        <v>172</v>
      </c>
      <c r="V13" s="13" t="s">
        <v>173</v>
      </c>
      <c r="W13" s="13" t="s">
        <v>174</v>
      </c>
      <c r="X13" s="13" t="s">
        <v>175</v>
      </c>
      <c r="Y13" s="13" t="s">
        <v>176</v>
      </c>
      <c r="Z13" s="13" t="s">
        <v>177</v>
      </c>
      <c r="AA13" s="13" t="s">
        <v>178</v>
      </c>
      <c r="AB13" s="13" t="s">
        <v>179</v>
      </c>
      <c r="AC13" s="13" t="s">
        <v>180</v>
      </c>
      <c r="AD13" s="13" t="s">
        <v>181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167</v>
      </c>
      <c r="D15" s="12" t="s">
        <v>167</v>
      </c>
      <c r="E15" s="12" t="s">
        <v>167</v>
      </c>
      <c r="F15" s="12" t="s">
        <v>167</v>
      </c>
      <c r="G15" s="12" t="s">
        <v>167</v>
      </c>
      <c r="H15" s="12" t="s">
        <v>167</v>
      </c>
      <c r="I15" s="12" t="s">
        <v>167</v>
      </c>
      <c r="J15" s="12" t="s">
        <v>167</v>
      </c>
      <c r="K15" s="12" t="s">
        <v>167</v>
      </c>
      <c r="L15" s="12" t="s">
        <v>167</v>
      </c>
      <c r="M15" s="12" t="s">
        <v>167</v>
      </c>
      <c r="N15" s="12" t="s">
        <v>167</v>
      </c>
      <c r="O15" s="12" t="s">
        <v>167</v>
      </c>
      <c r="P15" s="12" t="s">
        <v>167</v>
      </c>
      <c r="Q15" s="12" t="s">
        <v>168</v>
      </c>
      <c r="R15" s="12" t="s">
        <v>168</v>
      </c>
      <c r="S15" s="12" t="s">
        <v>168</v>
      </c>
      <c r="T15" s="12" t="s">
        <v>168</v>
      </c>
      <c r="U15" s="12" t="s">
        <v>168</v>
      </c>
      <c r="V15" s="12" t="s">
        <v>168</v>
      </c>
      <c r="W15" s="12" t="s">
        <v>168</v>
      </c>
      <c r="X15" s="12" t="s">
        <v>168</v>
      </c>
      <c r="Y15" s="12" t="s">
        <v>168</v>
      </c>
      <c r="Z15" s="12" t="s">
        <v>168</v>
      </c>
      <c r="AA15" s="12" t="s">
        <v>168</v>
      </c>
      <c r="AB15" s="12" t="s">
        <v>168</v>
      </c>
      <c r="AC15" s="12" t="s">
        <v>168</v>
      </c>
      <c r="AD15" s="12" t="s">
        <v>168</v>
      </c>
    </row>
    <row r="16" spans="1:30" x14ac:dyDescent="0.2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-1.3286476115831E-3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-1.3285537654603001E-3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-1.3284078531798E-3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0.02</v>
      </c>
      <c r="L20" s="12">
        <v>-1.328279177753E-3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0.02</v>
      </c>
      <c r="L21" s="12">
        <v>-1.3281769933453E-3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0.02</v>
      </c>
      <c r="L22" s="12">
        <v>-1.3281070627949E-3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0.02</v>
      </c>
      <c r="L23" s="12">
        <v>-1.3280321084355999E-3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0.02</v>
      </c>
      <c r="L24" s="12">
        <v>-1.3279565091041E-3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0.02</v>
      </c>
      <c r="L25" s="12">
        <v>-1.3279009141997E-3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0.02</v>
      </c>
      <c r="L26" s="12">
        <v>-1.3278324867239E-3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0.06</v>
      </c>
      <c r="L27" s="12">
        <v>-1.3277674072465001E-3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0.06</v>
      </c>
      <c r="L28" s="12">
        <v>-1.3277160780344E-3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0.06</v>
      </c>
      <c r="L29" s="12">
        <v>5.3104547489383003E-3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0.06</v>
      </c>
      <c r="L30" s="12">
        <v>5.3099321578104998E-3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0.06</v>
      </c>
      <c r="L31" s="12">
        <v>5.3094569629505003E-3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0.02</v>
      </c>
      <c r="L32" s="12">
        <v>1.6590891037015E-3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0.02</v>
      </c>
      <c r="L33" s="12">
        <v>1.6590241074651E-3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0.02</v>
      </c>
      <c r="L34" s="12">
        <v>1.6589665104552E-3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0.02</v>
      </c>
      <c r="L35" s="12">
        <v>1.6589430390438001E-3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0.02</v>
      </c>
      <c r="L36" s="12">
        <v>1.6589653358983999E-3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0.02</v>
      </c>
      <c r="L37" s="12">
        <v>1.6590030812280001E-3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0.02</v>
      </c>
      <c r="L38" s="12">
        <v>1.6590593016124E-3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0.06</v>
      </c>
      <c r="L39" s="12">
        <v>5.3092502733918003E-3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0.06</v>
      </c>
      <c r="L40" s="12">
        <v>5.3096643487215E-3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0.06</v>
      </c>
      <c r="L41" s="12">
        <v>5.3102035048277997E-3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0.06</v>
      </c>
      <c r="L42" s="12">
        <v>5.3108642365839002E-3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0.06</v>
      </c>
      <c r="L43" s="12">
        <v>5.3115458917158999E-3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0.02</v>
      </c>
      <c r="L44" s="12">
        <v>1.6600010208073E-3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0.02</v>
      </c>
      <c r="L45" s="12">
        <v>1.6600400446549E-3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0.02</v>
      </c>
      <c r="L46" s="12">
        <v>1.6600868771655E-3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0.02</v>
      </c>
      <c r="L47" s="12">
        <v>1.6600705128294001E-3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0.02</v>
      </c>
      <c r="L48" s="12">
        <v>1.6599788030696001E-3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0.02</v>
      </c>
      <c r="L49" s="12">
        <v>1.6598845580902001E-3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0.02</v>
      </c>
      <c r="L50" s="12">
        <v>1.6597177491669E-3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0.06</v>
      </c>
      <c r="L51" s="12">
        <v>5.3105284046873003E-3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0.06</v>
      </c>
      <c r="L52" s="12">
        <v>5.3121512728277996E-3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0.06</v>
      </c>
      <c r="L53" s="12">
        <v>5.3137499969309002E-3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0.06</v>
      </c>
      <c r="L54" s="12">
        <v>5.3152901983048E-3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0.06</v>
      </c>
      <c r="L55" s="12">
        <v>5.3167544742336002E-3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0.02</v>
      </c>
      <c r="L56" s="12">
        <v>1.6618552517001001E-3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0.02</v>
      </c>
      <c r="L57" s="12">
        <v>1.6620858175309E-3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0.02</v>
      </c>
      <c r="L58" s="12">
        <v>1.6623351486034E-3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0.02</v>
      </c>
      <c r="L59" s="12">
        <v>1.6625079145764E-3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0.02</v>
      </c>
      <c r="L60" s="12">
        <v>1.6626157883194001E-3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0.02</v>
      </c>
      <c r="L61" s="12">
        <v>1.6627276199385999E-3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0.02</v>
      </c>
      <c r="L62" s="12">
        <v>1.6627867650008999E-3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0.06</v>
      </c>
      <c r="L63" s="12">
        <v>5.3207268469411999E-3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0.06</v>
      </c>
      <c r="L64" s="12">
        <v>5.3205314018278001E-3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0.06</v>
      </c>
      <c r="L65" s="12">
        <v>5.3199782483922004E-3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0.06</v>
      </c>
      <c r="L66" s="12">
        <v>5.3187694587965998E-3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0.06</v>
      </c>
      <c r="L67" s="12">
        <v>5.3176348961264004E-3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0.02</v>
      </c>
      <c r="L68" s="12">
        <v>1.6613535916934999E-3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0.02</v>
      </c>
      <c r="L69" s="12">
        <v>1.6609446514374E-3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0.02</v>
      </c>
      <c r="L70" s="12">
        <v>1.6605068400909E-3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0.02</v>
      </c>
      <c r="L71" s="12">
        <v>1.6600684216455999E-3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0.02</v>
      </c>
      <c r="L72" s="12">
        <v>1.6596001875151E-3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0.02</v>
      </c>
      <c r="L73" s="12">
        <v>1.6591165224763E-3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0.02</v>
      </c>
      <c r="L74" s="12">
        <v>1.6586337867213999E-3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0.06</v>
      </c>
      <c r="L75" s="12">
        <v>5.3061237611747997E-3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0.06</v>
      </c>
      <c r="L76" s="12">
        <v>5.3064194952036001E-3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0.06</v>
      </c>
      <c r="L77" s="12">
        <v>5.3066562466453004E-3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0.06</v>
      </c>
      <c r="L78" s="12">
        <v>5.3069066545696E-3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0.06</v>
      </c>
      <c r="L79" s="12">
        <v>5.3071445661192996E-3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0.02</v>
      </c>
      <c r="L80" s="12">
        <v>1.658569050281E-3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0.02</v>
      </c>
      <c r="L81" s="12">
        <v>1.6586566994364999E-3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0.02</v>
      </c>
      <c r="L82" s="12">
        <v>1.6587514672419001E-3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0.02</v>
      </c>
      <c r="L83" s="12">
        <v>1.6588472392797E-3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0.02</v>
      </c>
      <c r="L84" s="12">
        <v>1.6589504000019001E-3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0.02</v>
      </c>
      <c r="L85" s="12">
        <v>1.659057825475E-3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0.02</v>
      </c>
      <c r="L86" s="12">
        <v>1.6591658459434999E-3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0.06</v>
      </c>
      <c r="L87" s="12">
        <v>5.3097013200535999E-3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0.06</v>
      </c>
      <c r="L88" s="12">
        <v>5.3100729694203E-3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0.06</v>
      </c>
      <c r="L89" s="12">
        <v>5.3104704311293001E-3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0.06</v>
      </c>
      <c r="L90" s="12">
        <v>5.3108815364135004E-3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0.06</v>
      </c>
      <c r="L91" s="12">
        <v>5.3112784700242001E-3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0.02</v>
      </c>
      <c r="L92" s="12">
        <v>1.6599112441005E-3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0.02</v>
      </c>
      <c r="L93" s="12">
        <v>1.6600476151765E-3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0.02</v>
      </c>
      <c r="L94" s="12">
        <v>1.6601927264806001E-3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0.02</v>
      </c>
      <c r="L95" s="12">
        <v>1.6603372159897001E-3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0.02</v>
      </c>
      <c r="L96" s="12">
        <v>1.6604907163657E-3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0.02</v>
      </c>
      <c r="L97" s="12">
        <v>1.6606484801153999E-3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0.02</v>
      </c>
      <c r="L98" s="12">
        <v>1.6608052140996E-3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0.06</v>
      </c>
      <c r="L99" s="12">
        <v>5.3151083755946004E-3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0.06</v>
      </c>
      <c r="L100" s="12">
        <v>5.3124936479291996E-3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0.06</v>
      </c>
      <c r="L101" s="12">
        <v>5.3094959445962996E-3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0.06</v>
      </c>
      <c r="L102" s="12">
        <v>5.3064307661722003E-3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0.06</v>
      </c>
      <c r="L103" s="12">
        <v>5.3036043315817004E-3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0.02</v>
      </c>
      <c r="L104" s="12">
        <v>1.6563784688326999E-3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0.02</v>
      </c>
      <c r="L105" s="12">
        <v>1.6553928130917999E-3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0.02</v>
      </c>
      <c r="L106" s="12">
        <v>1.6543537184462E-3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0.02</v>
      </c>
      <c r="L107" s="12">
        <v>1.6533282645933001E-3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0.02</v>
      </c>
      <c r="L108" s="12">
        <v>1.6522481318686001E-3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0.02</v>
      </c>
      <c r="L109" s="12">
        <v>1.6511472114556999E-3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0.02</v>
      </c>
      <c r="L110" s="12">
        <v>1.6500620559045001E-3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0.06</v>
      </c>
      <c r="L111" s="12">
        <v>5.2765451765336997E-3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0.06</v>
      </c>
      <c r="L112" s="12">
        <v>5.2729467165772001E-3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0.06</v>
      </c>
      <c r="L113" s="12">
        <v>5.2691634540716998E-3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0.06</v>
      </c>
      <c r="L114" s="12">
        <v>5.2653144317613004E-3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0.06</v>
      </c>
      <c r="L115" s="12">
        <v>5.2617815076996003E-3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0.02</v>
      </c>
      <c r="L116" s="12">
        <v>1.6430649304507001E-3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0.02</v>
      </c>
      <c r="L117" s="12">
        <v>1.641843772061E-3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0.02</v>
      </c>
      <c r="L118" s="12">
        <v>1.6405618866105001E-3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0.02</v>
      </c>
      <c r="L119" s="12">
        <v>1.6393020260598E-3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0.02</v>
      </c>
      <c r="L120" s="12">
        <v>1.6379802523055001E-3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0.02</v>
      </c>
      <c r="L121" s="12">
        <v>1.6366382883597E-3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0.02</v>
      </c>
      <c r="L122" s="12">
        <v>1.6353204420884999E-3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0.06</v>
      </c>
      <c r="L123" s="12">
        <v>5.2286045177090002E-3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0.06</v>
      </c>
      <c r="L124" s="12">
        <v>5.2242652206937997E-3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0.06</v>
      </c>
      <c r="L125" s="12">
        <v>5.2197184166633999E-3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0.06</v>
      </c>
      <c r="L126" s="12">
        <v>5.2151079029809999E-3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0.06</v>
      </c>
      <c r="L127" s="12">
        <v>5.2108889653582E-3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0.02</v>
      </c>
      <c r="L128" s="12">
        <v>1.6269242880387999E-3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0.02</v>
      </c>
      <c r="L129" s="12">
        <v>1.6254746765727E-3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0.02</v>
      </c>
      <c r="L130" s="12">
        <v>1.6239573859591001E-3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0.02</v>
      </c>
      <c r="L131" s="12">
        <v>1.6224703634572001E-3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0.02</v>
      </c>
      <c r="L132" s="12">
        <v>1.6209145350096999E-3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0.02</v>
      </c>
      <c r="L133" s="12">
        <v>1.619339215095E-3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0.02</v>
      </c>
      <c r="L134" s="12">
        <v>1.6177962135704999E-3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0.06</v>
      </c>
      <c r="L135" s="12">
        <v>5.1719414545983999E-3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0.06</v>
      </c>
      <c r="L136" s="12">
        <v>5.1697432815392E-3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0.06</v>
      </c>
      <c r="L137" s="12">
        <v>5.1673878444886004E-3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0.06</v>
      </c>
      <c r="L138" s="12">
        <v>5.1650146792639002E-3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0.06</v>
      </c>
      <c r="L139" s="12">
        <v>5.1627785961118004E-3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0.02</v>
      </c>
      <c r="L140" s="12">
        <v>1.6126159986484001E-3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0.02</v>
      </c>
      <c r="L141" s="12">
        <v>1.6118827030972001E-3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0.02</v>
      </c>
      <c r="L142" s="12">
        <v>1.6111195466871999E-3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0.02</v>
      </c>
      <c r="L143" s="12">
        <v>1.6103757734318E-3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0.02</v>
      </c>
      <c r="L144" s="12">
        <v>1.6096018069788E-3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0.02</v>
      </c>
      <c r="L145" s="12">
        <v>1.608822359958E-3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0.02</v>
      </c>
      <c r="L146" s="12">
        <v>1.6080628465170001E-3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0.06</v>
      </c>
      <c r="L147" s="12">
        <v>5.1432724515710002E-3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0.06</v>
      </c>
      <c r="L148" s="12">
        <v>5.1408087459700004E-3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0.06</v>
      </c>
      <c r="L149" s="12">
        <v>5.1382457731500002E-3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0.06</v>
      </c>
      <c r="L150" s="12">
        <v>5.1356654043557002E-3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0.06</v>
      </c>
      <c r="L151" s="12">
        <v>5.1333198207886999E-3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0.02</v>
      </c>
      <c r="L152" s="12">
        <v>1.6033457576527001E-3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0.02</v>
      </c>
      <c r="L153" s="12">
        <v>1.6025502653189E-3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0.02</v>
      </c>
      <c r="L154" s="12">
        <v>1.6017229432205001E-3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0.02</v>
      </c>
      <c r="L155" s="12">
        <v>1.6009171756861001E-3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0.02</v>
      </c>
      <c r="L156" s="12">
        <v>1.6000792540295E-3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0.02</v>
      </c>
      <c r="L157" s="12">
        <v>1.5992359597131001E-3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0.02</v>
      </c>
      <c r="L158" s="12">
        <v>1.5984147619039E-3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0.06</v>
      </c>
      <c r="L159" s="12">
        <v>5.1121949548249002E-3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0.06</v>
      </c>
      <c r="L160" s="12">
        <v>5.1095345262636002E-3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0.06</v>
      </c>
      <c r="L161" s="12">
        <v>5.1067686205898003E-3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0.06</v>
      </c>
      <c r="L162" s="12">
        <v>5.1039856741493996E-3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0.06</v>
      </c>
      <c r="L163" s="12">
        <v>5.1014574241859002E-3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0.02</v>
      </c>
      <c r="L164" s="12">
        <v>1.5933256661761E-3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0.02</v>
      </c>
      <c r="L165" s="12">
        <v>1.5924692239407999E-3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0.02</v>
      </c>
      <c r="L166" s="12">
        <v>1.5915790318492E-3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0.02</v>
      </c>
      <c r="L167" s="12">
        <v>1.5907125309296E-3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0.02</v>
      </c>
      <c r="L168" s="12">
        <v>1.5898119641976E-3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0.02</v>
      </c>
      <c r="L169" s="12">
        <v>1.5889061400126E-3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0.02</v>
      </c>
      <c r="L170" s="12">
        <v>1.5880245396904999E-3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0.06</v>
      </c>
      <c r="L171" s="12">
        <v>5.0787468792525998E-3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0.06</v>
      </c>
      <c r="L172" s="12">
        <v>5.0758938737743E-3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0.06</v>
      </c>
      <c r="L173" s="12">
        <v>5.0729293421635999E-3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0.06</v>
      </c>
      <c r="L174" s="12">
        <v>5.0699481479594003E-3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0.06</v>
      </c>
      <c r="L175" s="12">
        <v>5.0672411621332002E-3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0.02</v>
      </c>
      <c r="L176" s="12">
        <v>5.0642283469573002E-3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0.02</v>
      </c>
      <c r="L177" s="12">
        <v>5.0612969460559999E-3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0.02</v>
      </c>
      <c r="L178" s="12">
        <v>5.0582515654062996E-3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0.02</v>
      </c>
      <c r="L179" s="12">
        <v>5.0552887126269997E-3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0.02</v>
      </c>
      <c r="L180" s="12">
        <v>5.0522108972019999E-3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0.02</v>
      </c>
      <c r="L181" s="12">
        <v>5.0491166489982E-3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0.02</v>
      </c>
      <c r="L182" s="12">
        <v>5.0461066012845003E-3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0.06</v>
      </c>
      <c r="L183" s="12">
        <v>5.0429801176619998E-3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0.06</v>
      </c>
      <c r="L184" s="12">
        <v>5.03993893891E-3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0.06</v>
      </c>
      <c r="L185" s="12">
        <v>5.0367803535203001E-3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0.06</v>
      </c>
      <c r="L186" s="12">
        <v>5.0336055057093E-3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0.06</v>
      </c>
      <c r="L187" s="12">
        <v>5.0306207952804001E-3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0.02</v>
      </c>
      <c r="L188" s="12">
        <v>5.0274145712878001E-3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0.02</v>
      </c>
      <c r="L189" s="12">
        <v>5.0242963876660999E-3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0.02</v>
      </c>
      <c r="L190" s="12">
        <v>5.0210583999689001E-3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0.02</v>
      </c>
      <c r="L191" s="12">
        <v>5.0179095437519004E-3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0.02</v>
      </c>
      <c r="L192" s="12">
        <v>5.0146399300133003E-3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0.02</v>
      </c>
      <c r="L193" s="12">
        <v>5.0113542971425996E-3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0.02</v>
      </c>
      <c r="L194" s="12">
        <v>5.0081594339810003E-3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0.06</v>
      </c>
      <c r="L195" s="12">
        <v>5.0049467617100003E-3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0.06</v>
      </c>
      <c r="L196" s="12">
        <v>5.0048694286727998E-3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0.06</v>
      </c>
      <c r="L197" s="12">
        <v>5.0048075414343999E-3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0.06</v>
      </c>
      <c r="L198" s="12">
        <v>5.0047639714425997E-3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0.06</v>
      </c>
      <c r="L199" s="12">
        <v>5.004740360624E-3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0.02</v>
      </c>
      <c r="L200" s="12">
        <v>5.0047316482129001E-3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0.02</v>
      </c>
      <c r="L201" s="12">
        <v>5.0047406534005998E-3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0.02</v>
      </c>
      <c r="L202" s="12">
        <v>5.0047679755330001E-3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0.02</v>
      </c>
      <c r="L203" s="12">
        <v>5.0048118511188001E-3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0.02</v>
      </c>
      <c r="L204" s="12">
        <v>5.0048752045825E-3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0.02</v>
      </c>
      <c r="L205" s="12">
        <v>5.0049568683105004E-3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0.02</v>
      </c>
      <c r="L206" s="12">
        <v>5.0050533313141E-3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0.06</v>
      </c>
      <c r="L207" s="12">
        <v>5.0051710244258998E-3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0.06</v>
      </c>
      <c r="L208" s="12">
        <v>5.0053023546932996E-3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0.06</v>
      </c>
      <c r="L209" s="12">
        <v>5.0054560778179996E-3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0.06</v>
      </c>
      <c r="L210" s="12">
        <v>5.0056281120086999E-3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0.06</v>
      </c>
      <c r="L211" s="12">
        <v>5.0057992371082003E-3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0.02</v>
      </c>
      <c r="L212" s="12">
        <v>5.0060061236553996E-3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0.02</v>
      </c>
      <c r="L213" s="12">
        <v>5.0062237736293999E-3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0.02</v>
      </c>
      <c r="L214" s="12">
        <v>5.0064666983313001E-3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0.02</v>
      </c>
      <c r="L215" s="12">
        <v>5.0067192266311997E-3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0.02</v>
      </c>
      <c r="L216" s="12">
        <v>5.0069981954367002E-3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0.02</v>
      </c>
      <c r="L217" s="12">
        <v>5.0072954845076997E-3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0.02</v>
      </c>
      <c r="L218" s="12">
        <v>5.0076006289489E-3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0.06</v>
      </c>
      <c r="L219" s="12">
        <v>5.0079339739912002E-3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0.06</v>
      </c>
      <c r="L220" s="12">
        <v>5.0082740158580996E-3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0.06</v>
      </c>
      <c r="L221" s="12">
        <v>5.0086434266604996E-3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0.06</v>
      </c>
      <c r="L222" s="12">
        <v>5.0090311702060001E-3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0.06</v>
      </c>
      <c r="L223" s="12">
        <v>5.0093971501615001E-3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0.02</v>
      </c>
      <c r="L224" s="12">
        <v>5.0098197938568999E-3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0.02</v>
      </c>
      <c r="L225" s="12">
        <v>5.0102462682270997E-3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0.02</v>
      </c>
      <c r="L226" s="12">
        <v>5.0107050085031997E-3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0.02</v>
      </c>
      <c r="L227" s="12">
        <v>5.0111664221750996E-3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0.02</v>
      </c>
      <c r="L228" s="12">
        <v>5.0116612741459001E-3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0.02</v>
      </c>
      <c r="L229" s="12">
        <v>5.0121744842450003E-3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0.02</v>
      </c>
      <c r="L230" s="12">
        <v>5.0126886228008998E-3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0.06</v>
      </c>
      <c r="L231" s="12">
        <v>5.0132379702908002E-3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0.06</v>
      </c>
      <c r="L232" s="12">
        <v>5.0137870895037998E-3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0.06</v>
      </c>
      <c r="L233" s="12">
        <v>5.0143725933468998E-3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0.06</v>
      </c>
      <c r="L234" s="12">
        <v>5.0149764794894004E-3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0.06</v>
      </c>
      <c r="L235" s="12">
        <v>5.0155580517247996E-3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0.02</v>
      </c>
      <c r="L236" s="12">
        <v>5.0161975323023003E-3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0.02</v>
      </c>
      <c r="L237" s="12">
        <v>5.0168339027159004E-3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0.02</v>
      </c>
      <c r="L238" s="12">
        <v>5.0175095935828E-3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0.02</v>
      </c>
      <c r="L239" s="12">
        <v>5.0181810177980001E-3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0.02</v>
      </c>
      <c r="L240" s="12">
        <v>5.0188929432857E-3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0.02</v>
      </c>
      <c r="L241" s="12">
        <v>5.0196232929069998E-3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0.02</v>
      </c>
      <c r="L242" s="12">
        <v>5.0203476315748997E-3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0.06</v>
      </c>
      <c r="L243" s="12">
        <v>5.0211142554282004E-3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0.06</v>
      </c>
      <c r="L244" s="12">
        <v>5.0218737116481003E-3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26" customWidth="1"/>
    <col min="2" max="2" width="9.28515625" style="126" hidden="1" customWidth="1"/>
    <col min="3" max="5" width="9.140625" style="126" customWidth="1"/>
    <col min="6" max="6" width="9.7109375" style="126" customWidth="1"/>
    <col min="7" max="7" width="13" style="126" customWidth="1"/>
    <col min="8" max="9" width="9.7109375" style="126" hidden="1" customWidth="1"/>
    <col min="10" max="10" width="13" style="126" customWidth="1"/>
    <col min="11" max="12" width="9.7109375" style="126" hidden="1" customWidth="1"/>
    <col min="13" max="14" width="9.7109375" style="126" customWidth="1"/>
    <col min="15" max="15" width="12.140625" style="126" customWidth="1"/>
    <col min="16" max="17" width="9.7109375" style="126" hidden="1" customWidth="1"/>
    <col min="18" max="18" width="9.7109375" style="126" customWidth="1"/>
    <col min="19" max="19" width="12.5703125" style="126" customWidth="1"/>
    <col min="20" max="22" width="9.7109375" style="126" hidden="1" customWidth="1"/>
    <col min="23" max="27" width="9.7109375" style="126" customWidth="1"/>
    <col min="28" max="28" width="10.42578125" style="126" customWidth="1"/>
    <col min="29" max="29" width="12.5703125" style="126" bestFit="1" customWidth="1"/>
    <col min="30" max="31" width="9.85546875" style="137" bestFit="1" customWidth="1"/>
    <col min="32" max="32" width="14.85546875" style="126" customWidth="1"/>
    <col min="33" max="140" width="9.140625" style="126" customWidth="1"/>
    <col min="141" max="16384" width="0" style="126" hidden="1"/>
  </cols>
  <sheetData>
    <row r="1" spans="1:140" x14ac:dyDescent="0.2">
      <c r="A1" s="134" t="s">
        <v>130</v>
      </c>
      <c r="N1" s="134" t="s">
        <v>131</v>
      </c>
      <c r="O1" s="135"/>
      <c r="P1" s="136" t="s">
        <v>132</v>
      </c>
    </row>
    <row r="2" spans="1:140" ht="24" customHeight="1" x14ac:dyDescent="0.2">
      <c r="A2" s="138">
        <f>PrReportDate</f>
        <v>37165</v>
      </c>
      <c r="B2" s="135"/>
      <c r="P2" s="136" t="s">
        <v>133</v>
      </c>
      <c r="AC2" s="137"/>
      <c r="AD2" s="126"/>
      <c r="AE2" s="126"/>
    </row>
    <row r="3" spans="1:140" ht="12.75" hidden="1" customHeight="1" x14ac:dyDescent="0.2">
      <c r="C3" s="126">
        <v>1</v>
      </c>
      <c r="D3" s="126">
        <v>25</v>
      </c>
      <c r="E3" s="126">
        <v>25</v>
      </c>
      <c r="AC3" s="137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9"/>
      <c r="B4" s="135"/>
      <c r="F4" s="140">
        <v>36892</v>
      </c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>
        <v>37257</v>
      </c>
      <c r="X4" s="140">
        <v>37622</v>
      </c>
      <c r="Y4" s="140">
        <v>37987</v>
      </c>
      <c r="Z4" s="140">
        <v>38353</v>
      </c>
      <c r="AA4" s="140">
        <v>38718</v>
      </c>
      <c r="AB4" s="141">
        <v>40179</v>
      </c>
      <c r="AC4" s="141">
        <v>40544</v>
      </c>
      <c r="AD4" s="126"/>
      <c r="AE4" s="126"/>
    </row>
    <row r="5" spans="1:140" ht="10.5" hidden="1" customHeight="1" x14ac:dyDescent="0.2">
      <c r="A5" s="139"/>
      <c r="B5" s="135"/>
      <c r="C5" s="126">
        <v>1</v>
      </c>
      <c r="D5" s="126">
        <v>21</v>
      </c>
      <c r="E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2.75" x14ac:dyDescent="0.2">
      <c r="A6" s="142">
        <f>+crvDate</f>
        <v>37154</v>
      </c>
    </row>
    <row r="7" spans="1:140" ht="10.5" hidden="1" customHeight="1" x14ac:dyDescent="0.2">
      <c r="A7" s="142"/>
      <c r="C7" s="143">
        <v>37165</v>
      </c>
      <c r="D7" s="143">
        <v>37196</v>
      </c>
      <c r="E7" s="143">
        <v>37226</v>
      </c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3"/>
      <c r="X7" s="143"/>
      <c r="Y7" s="143"/>
      <c r="Z7" s="143"/>
      <c r="AA7" s="143"/>
      <c r="AB7" s="145"/>
      <c r="AG7" s="141">
        <v>37257</v>
      </c>
      <c r="AH7" s="141">
        <v>37288</v>
      </c>
      <c r="AI7" s="141">
        <v>37316</v>
      </c>
      <c r="AJ7" s="141">
        <v>37347</v>
      </c>
      <c r="AK7" s="141">
        <v>37377</v>
      </c>
      <c r="AL7" s="141">
        <v>37408</v>
      </c>
      <c r="AM7" s="141">
        <v>37438</v>
      </c>
      <c r="AN7" s="141">
        <v>37469</v>
      </c>
      <c r="AO7" s="141">
        <v>37500</v>
      </c>
      <c r="AP7" s="141">
        <v>37530</v>
      </c>
      <c r="AQ7" s="141">
        <v>37561</v>
      </c>
      <c r="AR7" s="141">
        <v>37591</v>
      </c>
      <c r="AS7" s="141">
        <v>37622</v>
      </c>
      <c r="AT7" s="141">
        <v>37653</v>
      </c>
      <c r="AU7" s="141">
        <v>37681</v>
      </c>
      <c r="AV7" s="141">
        <v>37712</v>
      </c>
      <c r="AW7" s="141">
        <v>37742</v>
      </c>
      <c r="AX7" s="141">
        <v>37773</v>
      </c>
      <c r="AY7" s="141">
        <v>37803</v>
      </c>
      <c r="AZ7" s="141">
        <v>37834</v>
      </c>
      <c r="BA7" s="141">
        <v>37865</v>
      </c>
      <c r="BB7" s="141">
        <v>37895</v>
      </c>
      <c r="BC7" s="141">
        <v>37926</v>
      </c>
      <c r="BD7" s="141">
        <v>37956</v>
      </c>
      <c r="BE7" s="141">
        <v>37987</v>
      </c>
      <c r="BF7" s="141">
        <v>38018</v>
      </c>
      <c r="BG7" s="141">
        <v>38047</v>
      </c>
      <c r="BH7" s="141">
        <v>38078</v>
      </c>
      <c r="BI7" s="141">
        <v>38108</v>
      </c>
      <c r="BJ7" s="141">
        <v>38139</v>
      </c>
      <c r="BK7" s="141">
        <v>38169</v>
      </c>
      <c r="BL7" s="141">
        <v>38200</v>
      </c>
      <c r="BM7" s="141">
        <v>38231</v>
      </c>
      <c r="BN7" s="141">
        <v>38261</v>
      </c>
      <c r="BO7" s="141">
        <v>38292</v>
      </c>
      <c r="BP7" s="141">
        <v>38322</v>
      </c>
      <c r="BQ7" s="141">
        <v>38353</v>
      </c>
      <c r="BR7" s="141">
        <v>38384</v>
      </c>
      <c r="BS7" s="141">
        <v>38412</v>
      </c>
      <c r="BT7" s="141">
        <v>38443</v>
      </c>
      <c r="BU7" s="141">
        <v>38473</v>
      </c>
      <c r="BV7" s="141">
        <v>38504</v>
      </c>
      <c r="BW7" s="141">
        <v>38534</v>
      </c>
      <c r="BX7" s="141">
        <v>38565</v>
      </c>
      <c r="BY7" s="141">
        <v>38596</v>
      </c>
      <c r="BZ7" s="141">
        <v>38626</v>
      </c>
      <c r="CA7" s="141">
        <v>38657</v>
      </c>
      <c r="CB7" s="141">
        <v>38687</v>
      </c>
      <c r="CC7" s="141">
        <v>38718</v>
      </c>
      <c r="CD7" s="141">
        <v>38749</v>
      </c>
      <c r="CE7" s="141">
        <v>38777</v>
      </c>
      <c r="CF7" s="141">
        <v>38808</v>
      </c>
      <c r="CG7" s="141">
        <v>38838</v>
      </c>
      <c r="CH7" s="141">
        <v>38869</v>
      </c>
      <c r="CI7" s="141">
        <v>38899</v>
      </c>
      <c r="CJ7" s="141">
        <v>38930</v>
      </c>
      <c r="CK7" s="141">
        <v>38961</v>
      </c>
      <c r="CL7" s="141">
        <v>38991</v>
      </c>
      <c r="CM7" s="141">
        <v>39022</v>
      </c>
      <c r="CN7" s="141">
        <v>39052</v>
      </c>
      <c r="CO7" s="141">
        <v>39083</v>
      </c>
      <c r="CP7" s="141">
        <v>39114</v>
      </c>
      <c r="CQ7" s="141">
        <v>39142</v>
      </c>
      <c r="CR7" s="141">
        <v>39173</v>
      </c>
      <c r="CS7" s="141">
        <v>39203</v>
      </c>
      <c r="CT7" s="141">
        <v>39234</v>
      </c>
      <c r="CU7" s="141">
        <v>39264</v>
      </c>
      <c r="CV7" s="141">
        <v>39295</v>
      </c>
      <c r="CW7" s="141">
        <v>39326</v>
      </c>
      <c r="CX7" s="141">
        <v>39356</v>
      </c>
      <c r="CY7" s="141">
        <v>39387</v>
      </c>
      <c r="CZ7" s="141">
        <v>39417</v>
      </c>
      <c r="DA7" s="141">
        <v>39448</v>
      </c>
      <c r="DB7" s="141">
        <v>39479</v>
      </c>
      <c r="DC7" s="141">
        <v>39508</v>
      </c>
      <c r="DD7" s="141">
        <v>39539</v>
      </c>
      <c r="DE7" s="141">
        <v>39569</v>
      </c>
      <c r="DF7" s="141">
        <v>39600</v>
      </c>
      <c r="DG7" s="141">
        <v>39630</v>
      </c>
      <c r="DH7" s="141">
        <v>39661</v>
      </c>
      <c r="DI7" s="141">
        <v>39692</v>
      </c>
      <c r="DJ7" s="141">
        <v>39722</v>
      </c>
      <c r="DK7" s="141">
        <v>39753</v>
      </c>
      <c r="DL7" s="141">
        <v>39783</v>
      </c>
      <c r="DM7" s="141">
        <v>39814</v>
      </c>
      <c r="DN7" s="141">
        <v>39845</v>
      </c>
      <c r="DO7" s="141">
        <v>39873</v>
      </c>
      <c r="DP7" s="141">
        <v>39904</v>
      </c>
      <c r="DQ7" s="141">
        <v>39934</v>
      </c>
      <c r="DR7" s="141">
        <v>39965</v>
      </c>
      <c r="DS7" s="141">
        <v>39995</v>
      </c>
      <c r="DT7" s="141">
        <v>40026</v>
      </c>
      <c r="DU7" s="141">
        <v>40057</v>
      </c>
      <c r="DV7" s="141">
        <v>40087</v>
      </c>
      <c r="DW7" s="141">
        <v>40118</v>
      </c>
      <c r="DX7" s="141">
        <v>40148</v>
      </c>
      <c r="DY7" s="141">
        <v>40179</v>
      </c>
      <c r="DZ7" s="141">
        <v>40210</v>
      </c>
      <c r="EA7" s="141">
        <v>40238</v>
      </c>
      <c r="EB7" s="141">
        <v>40269</v>
      </c>
      <c r="EC7" s="141">
        <v>40299</v>
      </c>
      <c r="ED7" s="141">
        <v>40330</v>
      </c>
      <c r="EE7" s="141">
        <v>40360</v>
      </c>
      <c r="EF7" s="141">
        <v>40391</v>
      </c>
      <c r="EG7" s="141">
        <v>40422</v>
      </c>
      <c r="EH7" s="141">
        <v>40452</v>
      </c>
      <c r="EI7" s="141">
        <v>40483</v>
      </c>
      <c r="EJ7" s="141">
        <v>40513</v>
      </c>
    </row>
    <row r="8" spans="1:140" s="153" customFormat="1" ht="15.75" customHeight="1" thickBot="1" x14ac:dyDescent="0.25">
      <c r="A8" s="146" t="s">
        <v>134</v>
      </c>
      <c r="B8" s="147"/>
      <c r="C8" s="148" t="s">
        <v>135</v>
      </c>
      <c r="D8" s="148" t="s">
        <v>136</v>
      </c>
      <c r="E8" s="148" t="s">
        <v>137</v>
      </c>
      <c r="F8" s="149" t="s">
        <v>138</v>
      </c>
      <c r="G8" s="150" t="s">
        <v>139</v>
      </c>
      <c r="H8" s="151">
        <f>AG7</f>
        <v>37257</v>
      </c>
      <c r="I8" s="151">
        <f>AH7</f>
        <v>37288</v>
      </c>
      <c r="J8" s="150" t="s">
        <v>140</v>
      </c>
      <c r="K8" s="151">
        <f>AI7</f>
        <v>37316</v>
      </c>
      <c r="L8" s="151">
        <f>AJ7</f>
        <v>37347</v>
      </c>
      <c r="M8" s="151">
        <f>AK7</f>
        <v>37377</v>
      </c>
      <c r="N8" s="151">
        <f>AL7</f>
        <v>37408</v>
      </c>
      <c r="O8" s="152" t="s">
        <v>141</v>
      </c>
      <c r="P8" s="151">
        <f>AM7</f>
        <v>37438</v>
      </c>
      <c r="Q8" s="151">
        <f>AN7</f>
        <v>37469</v>
      </c>
      <c r="R8" s="151">
        <f>AO7</f>
        <v>37500</v>
      </c>
      <c r="S8" s="152" t="s">
        <v>142</v>
      </c>
      <c r="T8" s="151">
        <f>AP7</f>
        <v>37530</v>
      </c>
      <c r="U8" s="151">
        <f>AQ7</f>
        <v>37561</v>
      </c>
      <c r="V8" s="151">
        <f>AR7</f>
        <v>37591</v>
      </c>
      <c r="W8" s="148" t="s">
        <v>143</v>
      </c>
      <c r="X8" s="148" t="s">
        <v>144</v>
      </c>
      <c r="Y8" s="149" t="s">
        <v>145</v>
      </c>
      <c r="Z8" s="149" t="s">
        <v>146</v>
      </c>
      <c r="AA8" s="149" t="s">
        <v>147</v>
      </c>
      <c r="AB8" s="148" t="s">
        <v>148</v>
      </c>
      <c r="AC8" s="150" t="s">
        <v>149</v>
      </c>
      <c r="AD8" s="150"/>
      <c r="AE8" s="150"/>
      <c r="AG8" s="154"/>
    </row>
    <row r="9" spans="1:140" ht="13.7" customHeight="1" x14ac:dyDescent="0.2">
      <c r="A9" s="214" t="s">
        <v>120</v>
      </c>
      <c r="B9" s="137" t="s">
        <v>150</v>
      </c>
      <c r="C9" s="129">
        <f>'[21]Power Desk Daily Price'!$AC9</f>
        <v>38.75</v>
      </c>
      <c r="D9" s="129">
        <f ca="1">IF(ISERROR((AVERAGE(OFFSET('[21]Curve Summary'!$D$6,2,0,25,1))*25+ 0* '[21]Curve Summary Backup'!$D$38)/25), '[21]Curve Summary Backup'!$D$38,(AVERAGE(OFFSET('[21]Curve Summary'!$D$6,2,0,25,1))*25+ 0* '[21]Curve Summary Backup'!$D$38)/25)</f>
        <v>39</v>
      </c>
      <c r="E9" s="129">
        <f>VLOOKUP(E$7,'[21]Curve Summary'!$A$7:$AG$54,4)</f>
        <v>37</v>
      </c>
      <c r="F9" s="156">
        <f t="shared" ref="F9:F15" ca="1" si="0">(C9*C$5+D9*D$5+E9*E$5)/(SUM(C$5:E$5))</f>
        <v>38.041666666666664</v>
      </c>
      <c r="G9" s="129">
        <f t="shared" ref="G9:G15" si="1">AVERAGE(H9:I9)</f>
        <v>44.5</v>
      </c>
      <c r="H9" s="129">
        <f t="shared" ref="H9:I15" si="2">AG9</f>
        <v>46</v>
      </c>
      <c r="I9" s="129">
        <f t="shared" si="2"/>
        <v>43</v>
      </c>
      <c r="J9" s="129">
        <f t="shared" ref="J9:J15" si="3">AVERAGE(K9:L9)</f>
        <v>33.125</v>
      </c>
      <c r="K9" s="129">
        <f t="shared" ref="K9:N15" si="4">AI9</f>
        <v>35</v>
      </c>
      <c r="L9" s="129">
        <f t="shared" si="4"/>
        <v>31.25</v>
      </c>
      <c r="M9" s="129">
        <f t="shared" si="4"/>
        <v>29.5</v>
      </c>
      <c r="N9" s="129">
        <f t="shared" si="4"/>
        <v>30</v>
      </c>
      <c r="O9" s="129">
        <f t="shared" ref="O9:O15" si="5">AVERAGE(P9:Q9)</f>
        <v>49</v>
      </c>
      <c r="P9" s="127">
        <f t="shared" ref="P9:R15" si="6">AM9</f>
        <v>45</v>
      </c>
      <c r="Q9" s="129">
        <f t="shared" si="6"/>
        <v>53</v>
      </c>
      <c r="R9" s="129">
        <f t="shared" si="6"/>
        <v>44</v>
      </c>
      <c r="S9" s="129">
        <f t="shared" ref="S9:S15" si="7">AVERAGE(T9:V9)</f>
        <v>39</v>
      </c>
      <c r="T9" s="129">
        <f t="shared" ref="T9:V15" si="8">AP9</f>
        <v>40</v>
      </c>
      <c r="U9" s="129">
        <f t="shared" si="8"/>
        <v>38</v>
      </c>
      <c r="V9" s="129">
        <f t="shared" si="8"/>
        <v>39</v>
      </c>
      <c r="W9" s="156">
        <f>SUM(AG28:AR28)/SUM($AG$5:$AR$5)</f>
        <v>39.523529411764706</v>
      </c>
      <c r="X9" s="129">
        <f>SUM(AS28:BD28)/SUM($AS$5:$BD$5)</f>
        <v>41.035294117647062</v>
      </c>
      <c r="Y9" s="129">
        <f>SUM(BE28:BR28)/SUM($BE$5:$BR$5)</f>
        <v>41.596442953020137</v>
      </c>
      <c r="Z9" s="129">
        <f>SUM(BQ28:CB28)/SUM($BQ$5:$CB$5)</f>
        <v>41.768627450980389</v>
      </c>
      <c r="AA9" s="129">
        <f t="shared" ref="AA9:AA15" si="9">SUM(CC28:DX28)/SUM($CC$5:$DX$5)</f>
        <v>42.840392156862734</v>
      </c>
      <c r="AB9" s="130">
        <f t="shared" ref="AB9:AB15" si="10">SUM(DY28:EJ28)/SUM($DY$5:$EJ$5)</f>
        <v>44.045859374999992</v>
      </c>
      <c r="AC9" s="157">
        <f t="shared" ref="AC9:AC15" ca="1" si="11">(C9*C$5+D9*D$5+E9*E$5+SUM(AG28:EJ28))/(SUM(C$5:E$5)+SUM($AG$5:$EJ$5))</f>
        <v>42.052440170940145</v>
      </c>
      <c r="AD9" s="158"/>
      <c r="AE9" s="158"/>
      <c r="AF9" s="159"/>
      <c r="AG9" s="127">
        <f>VLOOKUP(AG$7,'[21]Curve Summary'!$A$7:$AG$161,4)</f>
        <v>46</v>
      </c>
      <c r="AH9" s="127">
        <f>VLOOKUP(AH$7,'[21]Curve Summary'!$A$7:$AG$161,4)</f>
        <v>43</v>
      </c>
      <c r="AI9" s="127">
        <f>VLOOKUP(AI$7,'[21]Curve Summary'!$A$7:$AG$161,4)</f>
        <v>35</v>
      </c>
      <c r="AJ9" s="127">
        <f>VLOOKUP(AJ$7,'[21]Curve Summary'!$A$7:$AG$161,4)</f>
        <v>31.25</v>
      </c>
      <c r="AK9" s="127">
        <f>VLOOKUP(AK$7,'[21]Curve Summary'!$A$7:$AG$161,4)</f>
        <v>29.5</v>
      </c>
      <c r="AL9" s="127">
        <f>VLOOKUP(AL$7,'[21]Curve Summary'!$A$7:$AG$161,4)</f>
        <v>30</v>
      </c>
      <c r="AM9" s="127">
        <f>VLOOKUP(AM$7,'[21]Curve Summary'!$A$7:$AG$161,4)</f>
        <v>45</v>
      </c>
      <c r="AN9" s="127">
        <f>VLOOKUP(AN$7,'[21]Curve Summary'!$A$7:$AG$161,4)</f>
        <v>53</v>
      </c>
      <c r="AO9" s="127">
        <f>VLOOKUP(AO$7,'[21]Curve Summary'!$A$7:$AG$161,4)</f>
        <v>44</v>
      </c>
      <c r="AP9" s="127">
        <f>VLOOKUP(AP$7,'[21]Curve Summary'!$A$7:$AG$161,4)</f>
        <v>40</v>
      </c>
      <c r="AQ9" s="127">
        <f>VLOOKUP(AQ$7,'[21]Curve Summary'!$A$7:$AG$161,4)</f>
        <v>38</v>
      </c>
      <c r="AR9" s="127">
        <f>VLOOKUP(AR$7,'[21]Curve Summary'!$A$7:$AG$161,4)</f>
        <v>39</v>
      </c>
      <c r="AS9" s="127">
        <f>VLOOKUP(AS$7,'[21]Curve Summary'!$A$7:$AG$161,4)</f>
        <v>43</v>
      </c>
      <c r="AT9" s="127">
        <f>VLOOKUP(AT$7,'[21]Curve Summary'!$A$7:$AG$161,4)</f>
        <v>42</v>
      </c>
      <c r="AU9" s="127">
        <f>VLOOKUP(AU$7,'[21]Curve Summary'!$A$7:$AG$161,4)</f>
        <v>37</v>
      </c>
      <c r="AV9" s="127">
        <f>VLOOKUP(AV$7,'[21]Curve Summary'!$A$7:$AG$161,4)</f>
        <v>34</v>
      </c>
      <c r="AW9" s="127">
        <f>VLOOKUP(AW$7,'[21]Curve Summary'!$A$7:$AG$161,4)</f>
        <v>30</v>
      </c>
      <c r="AX9" s="127">
        <f>VLOOKUP(AX$7,'[21]Curve Summary'!$A$7:$AG$161,4)</f>
        <v>31</v>
      </c>
      <c r="AY9" s="127">
        <f>VLOOKUP(AY$7,'[21]Curve Summary'!$A$7:$AG$161,4)</f>
        <v>50</v>
      </c>
      <c r="AZ9" s="127">
        <f>VLOOKUP(AZ$7,'[21]Curve Summary'!$A$7:$AG$161,4)</f>
        <v>57.5</v>
      </c>
      <c r="BA9" s="127">
        <f>VLOOKUP(BA$7,'[21]Curve Summary'!$A$7:$AG$161,4)</f>
        <v>47.5</v>
      </c>
      <c r="BB9" s="127">
        <f>VLOOKUP(BB$7,'[21]Curve Summary'!$A$7:$AG$161,4)</f>
        <v>42.5</v>
      </c>
      <c r="BC9" s="127">
        <f>VLOOKUP(BC$7,'[21]Curve Summary'!$A$7:$AG$161,4)</f>
        <v>38.5</v>
      </c>
      <c r="BD9" s="127">
        <f>VLOOKUP(BD$7,'[21]Curve Summary'!$A$7:$AG$161,4)</f>
        <v>39</v>
      </c>
      <c r="BE9" s="127">
        <f>VLOOKUP(BE$7,'[21]Curve Summary'!$A$7:$AG$161,4)</f>
        <v>43.12</v>
      </c>
      <c r="BF9" s="127">
        <f>VLOOKUP(BF$7,'[21]Curve Summary'!$A$7:$AG$161,4)</f>
        <v>42.26</v>
      </c>
      <c r="BG9" s="127">
        <f>VLOOKUP(BG$7,'[21]Curve Summary'!$A$7:$AG$161,4)</f>
        <v>37.97</v>
      </c>
      <c r="BH9" s="127">
        <f>VLOOKUP(BH$7,'[21]Curve Summary'!$A$7:$AG$161,4)</f>
        <v>35.39</v>
      </c>
      <c r="BI9" s="127">
        <f>VLOOKUP(BI$7,'[21]Curve Summary'!$A$7:$AG$161,4)</f>
        <v>31.96</v>
      </c>
      <c r="BJ9" s="127">
        <f>VLOOKUP(BJ$7,'[21]Curve Summary'!$A$7:$AG$161,4)</f>
        <v>32.82</v>
      </c>
      <c r="BK9" s="127">
        <f>VLOOKUP(BK$7,'[21]Curve Summary'!$A$7:$AG$161,4)</f>
        <v>49.13</v>
      </c>
      <c r="BL9" s="127">
        <f>VLOOKUP(BL$7,'[21]Curve Summary'!$A$7:$AG$161,4)</f>
        <v>55.57</v>
      </c>
      <c r="BM9" s="127">
        <f>VLOOKUP(BM$7,'[21]Curve Summary'!$A$7:$AG$161,4)</f>
        <v>46.98</v>
      </c>
      <c r="BN9" s="127">
        <f>VLOOKUP(BN$7,'[21]Curve Summary'!$A$7:$AG$161,4)</f>
        <v>42.69</v>
      </c>
      <c r="BO9" s="127">
        <f>VLOOKUP(BO$7,'[21]Curve Summary'!$A$7:$AG$161,4)</f>
        <v>39.26</v>
      </c>
      <c r="BP9" s="127">
        <f>VLOOKUP(BP$7,'[21]Curve Summary'!$A$7:$AG$161,4)</f>
        <v>39.69</v>
      </c>
      <c r="BQ9" s="127">
        <f>VLOOKUP(BQ$7,'[21]Curve Summary'!$A$7:$AG$161,4)</f>
        <v>43.22</v>
      </c>
      <c r="BR9" s="127">
        <f>VLOOKUP(BR$7,'[21]Curve Summary'!$A$7:$AG$161,4)</f>
        <v>42.48</v>
      </c>
      <c r="BS9" s="127">
        <f>VLOOKUP(BS$7,'[21]Curve Summary'!$A$7:$AG$161,4)</f>
        <v>38.81</v>
      </c>
      <c r="BT9" s="127">
        <f>VLOOKUP(BT$7,'[21]Curve Summary'!$A$7:$AG$161,4)</f>
        <v>36.6</v>
      </c>
      <c r="BU9" s="127">
        <f>VLOOKUP(BU$7,'[21]Curve Summary'!$A$7:$AG$161,4)</f>
        <v>33.659999999999997</v>
      </c>
      <c r="BV9" s="127">
        <f>VLOOKUP(BV$7,'[21]Curve Summary'!$A$7:$AG$161,4)</f>
        <v>34.39</v>
      </c>
      <c r="BW9" s="127">
        <f>VLOOKUP(BW$7,'[21]Curve Summary'!$A$7:$AG$161,4)</f>
        <v>48.38</v>
      </c>
      <c r="BX9" s="127">
        <f>VLOOKUP(BX$7,'[21]Curve Summary'!$A$7:$AG$161,4)</f>
        <v>53.9</v>
      </c>
      <c r="BY9" s="127">
        <f>VLOOKUP(BY$7,'[21]Curve Summary'!$A$7:$AG$161,4)</f>
        <v>46.54</v>
      </c>
      <c r="BZ9" s="127">
        <f>VLOOKUP(BZ$7,'[21]Curve Summary'!$A$7:$AG$161,4)</f>
        <v>42.86</v>
      </c>
      <c r="CA9" s="127">
        <f>VLOOKUP(CA$7,'[21]Curve Summary'!$A$7:$AG$161,4)</f>
        <v>39.92</v>
      </c>
      <c r="CB9" s="127">
        <f>VLOOKUP(CB$7,'[21]Curve Summary'!$A$7:$AG$161,4)</f>
        <v>40.29</v>
      </c>
      <c r="CC9" s="127">
        <f>VLOOKUP(CC$7,'[21]Curve Summary'!$A$7:$AG$161,4)</f>
        <v>43.48</v>
      </c>
      <c r="CD9" s="127">
        <f>VLOOKUP(CD$7,'[21]Curve Summary'!$A$7:$AG$161,4)</f>
        <v>42.81</v>
      </c>
      <c r="CE9" s="127">
        <f>VLOOKUP(CE$7,'[21]Curve Summary'!$A$7:$AG$161,4)</f>
        <v>39.47</v>
      </c>
      <c r="CF9" s="127">
        <f>VLOOKUP(CF$7,'[21]Curve Summary'!$A$7:$AG$161,4)</f>
        <v>37.47</v>
      </c>
      <c r="CG9" s="127">
        <f>VLOOKUP(CG$7,'[21]Curve Summary'!$A$7:$AG$161,4)</f>
        <v>34.799999999999997</v>
      </c>
      <c r="CH9" s="127">
        <f>VLOOKUP(CH$7,'[21]Curve Summary'!$A$7:$AG$161,4)</f>
        <v>35.47</v>
      </c>
      <c r="CI9" s="127">
        <f>VLOOKUP(CI$7,'[21]Curve Summary'!$A$7:$AG$161,4)</f>
        <v>48.17</v>
      </c>
      <c r="CJ9" s="127">
        <f>VLOOKUP(CJ$7,'[21]Curve Summary'!$A$7:$AG$161,4)</f>
        <v>53.19</v>
      </c>
      <c r="CK9" s="127">
        <f>VLOOKUP(CK$7,'[21]Curve Summary'!$A$7:$AG$161,4)</f>
        <v>46.5</v>
      </c>
      <c r="CL9" s="127">
        <f>VLOOKUP(CL$7,'[21]Curve Summary'!$A$7:$AG$161,4)</f>
        <v>43.16</v>
      </c>
      <c r="CM9" s="127">
        <f>VLOOKUP(CM$7,'[21]Curve Summary'!$A$7:$AG$161,4)</f>
        <v>40.49</v>
      </c>
      <c r="CN9" s="127">
        <f>VLOOKUP(CN$7,'[21]Curve Summary'!$A$7:$AG$161,4)</f>
        <v>40.83</v>
      </c>
      <c r="CO9" s="127">
        <f>VLOOKUP(CO$7,'[21]Curve Summary'!$A$7:$AG$161,4)</f>
        <v>43.75</v>
      </c>
      <c r="CP9" s="127">
        <f>VLOOKUP(CP$7,'[21]Curve Summary'!$A$7:$AG$161,4)</f>
        <v>43.15</v>
      </c>
      <c r="CQ9" s="127">
        <f>VLOOKUP(CQ$7,'[21]Curve Summary'!$A$7:$AG$161,4)</f>
        <v>40.11</v>
      </c>
      <c r="CR9" s="127">
        <f>VLOOKUP(CR$7,'[21]Curve Summary'!$A$7:$AG$161,4)</f>
        <v>38.29</v>
      </c>
      <c r="CS9" s="127">
        <f>VLOOKUP(CS$7,'[21]Curve Summary'!$A$7:$AG$161,4)</f>
        <v>35.869999999999997</v>
      </c>
      <c r="CT9" s="127">
        <f>VLOOKUP(CT$7,'[21]Curve Summary'!$A$7:$AG$161,4)</f>
        <v>36.479999999999997</v>
      </c>
      <c r="CU9" s="127">
        <f>VLOOKUP(CU$7,'[21]Curve Summary'!$A$7:$AG$161,4)</f>
        <v>48.02</v>
      </c>
      <c r="CV9" s="127">
        <f>VLOOKUP(CV$7,'[21]Curve Summary'!$A$7:$AG$161,4)</f>
        <v>52.58</v>
      </c>
      <c r="CW9" s="127">
        <f>VLOOKUP(CW$7,'[21]Curve Summary'!$A$7:$AG$161,4)</f>
        <v>46.51</v>
      </c>
      <c r="CX9" s="127">
        <f>VLOOKUP(CX$7,'[21]Curve Summary'!$A$7:$AG$161,4)</f>
        <v>43.48</v>
      </c>
      <c r="CY9" s="127">
        <f>VLOOKUP(CY$7,'[21]Curve Summary'!$A$7:$AG$161,4)</f>
        <v>41.05</v>
      </c>
      <c r="CZ9" s="127">
        <f>VLOOKUP(CZ$7,'[21]Curve Summary'!$A$7:$AG$161,4)</f>
        <v>41.36</v>
      </c>
      <c r="DA9" s="127">
        <f>VLOOKUP(DA$7,'[21]Curve Summary'!$A$7:$AG$161,4)</f>
        <v>44.16</v>
      </c>
      <c r="DB9" s="127">
        <f>VLOOKUP(DB$7,'[21]Curve Summary'!$A$7:$AG$161,4)</f>
        <v>43.6</v>
      </c>
      <c r="DC9" s="127">
        <f>VLOOKUP(DC$7,'[21]Curve Summary'!$A$7:$AG$161,4)</f>
        <v>40.78</v>
      </c>
      <c r="DD9" s="127">
        <f>VLOOKUP(DD$7,'[21]Curve Summary'!$A$7:$AG$161,4)</f>
        <v>39.090000000000003</v>
      </c>
      <c r="DE9" s="127">
        <f>VLOOKUP(DE$7,'[21]Curve Summary'!$A$7:$AG$161,4)</f>
        <v>36.83</v>
      </c>
      <c r="DF9" s="127">
        <f>VLOOKUP(DF$7,'[21]Curve Summary'!$A$7:$AG$161,4)</f>
        <v>37.4</v>
      </c>
      <c r="DG9" s="127">
        <f>VLOOKUP(DG$7,'[21]Curve Summary'!$A$7:$AG$161,4)</f>
        <v>48.14</v>
      </c>
      <c r="DH9" s="127">
        <f>VLOOKUP(DH$7,'[21]Curve Summary'!$A$7:$AG$161,4)</f>
        <v>52.39</v>
      </c>
      <c r="DI9" s="127">
        <f>VLOOKUP(DI$7,'[21]Curve Summary'!$A$7:$AG$161,4)</f>
        <v>46.74</v>
      </c>
      <c r="DJ9" s="127">
        <f>VLOOKUP(DJ$7,'[21]Curve Summary'!$A$7:$AG$161,4)</f>
        <v>43.92</v>
      </c>
      <c r="DK9" s="127">
        <f>VLOOKUP(DK$7,'[21]Curve Summary'!$A$7:$AG$161,4)</f>
        <v>41.66</v>
      </c>
      <c r="DL9" s="127">
        <f>VLOOKUP(DL$7,'[21]Curve Summary'!$A$7:$AG$161,4)</f>
        <v>41.94</v>
      </c>
      <c r="DM9" s="127">
        <f>VLOOKUP(DM$7,'[21]Curve Summary'!$A$7:$AG$161,4)</f>
        <v>44.58</v>
      </c>
      <c r="DN9" s="127">
        <f>VLOOKUP(DN$7,'[21]Curve Summary'!$A$7:$AG$161,4)</f>
        <v>44.06</v>
      </c>
      <c r="DO9" s="127">
        <f>VLOOKUP(DO$7,'[21]Curve Summary'!$A$7:$AG$161,4)</f>
        <v>41.44</v>
      </c>
      <c r="DP9" s="127">
        <f>VLOOKUP(DP$7,'[21]Curve Summary'!$A$7:$AG$161,4)</f>
        <v>39.86</v>
      </c>
      <c r="DQ9" s="127">
        <f>VLOOKUP(DQ$7,'[21]Curve Summary'!$A$7:$AG$161,4)</f>
        <v>37.76</v>
      </c>
      <c r="DR9" s="127">
        <f>VLOOKUP(DR$7,'[21]Curve Summary'!$A$7:$AG$161,4)</f>
        <v>38.29</v>
      </c>
      <c r="DS9" s="127">
        <f>VLOOKUP(DS$7,'[21]Curve Summary'!$A$7:$AG$161,4)</f>
        <v>48.29</v>
      </c>
      <c r="DT9" s="127">
        <f>VLOOKUP(DT$7,'[21]Curve Summary'!$A$7:$AG$161,4)</f>
        <v>52.24</v>
      </c>
      <c r="DU9" s="127">
        <f>VLOOKUP(DU$7,'[21]Curve Summary'!$A$7:$AG$161,4)</f>
        <v>46.98</v>
      </c>
      <c r="DV9" s="127">
        <f>VLOOKUP(DV$7,'[21]Curve Summary'!$A$7:$AG$161,4)</f>
        <v>44.36</v>
      </c>
      <c r="DW9" s="127">
        <f>VLOOKUP(DW$7,'[21]Curve Summary'!$A$7:$AG$161,4)</f>
        <v>42.26</v>
      </c>
      <c r="DX9" s="127">
        <f>VLOOKUP(DX$7,'[21]Curve Summary'!$A$7:$AG$161,4)</f>
        <v>42.52</v>
      </c>
      <c r="DY9" s="127">
        <f>VLOOKUP(DY$7,'[21]Curve Summary'!$A$7:$AG$161,4)</f>
        <v>45.01</v>
      </c>
      <c r="DZ9" s="127">
        <f>VLOOKUP(DZ$7,'[21]Curve Summary'!$A$7:$AG$161,4)</f>
        <v>44.52</v>
      </c>
      <c r="EA9" s="127">
        <f>VLOOKUP(EA$7,'[21]Curve Summary'!$A$7:$AG$161,4)</f>
        <v>42.08</v>
      </c>
      <c r="EB9" s="127">
        <f>VLOOKUP(EB$7,'[21]Curve Summary'!$A$7:$AG$161,4)</f>
        <v>40.619999999999997</v>
      </c>
      <c r="EC9" s="127">
        <f>VLOOKUP(EC$7,'[21]Curve Summary'!$A$7:$AG$161,4)</f>
        <v>38.659999999999997</v>
      </c>
      <c r="ED9" s="127">
        <f>VLOOKUP(ED$7,'[21]Curve Summary'!$A$7:$AG$161,4)</f>
        <v>39.159999999999997</v>
      </c>
      <c r="EE9" s="127">
        <f>VLOOKUP(EE$7,'[21]Curve Summary'!$A$7:$AG$161,4)</f>
        <v>48.46</v>
      </c>
      <c r="EF9" s="127">
        <f>VLOOKUP(EF$7,'[21]Curve Summary'!$A$7:$AG$161,4)</f>
        <v>52.14</v>
      </c>
      <c r="EG9" s="127">
        <f>VLOOKUP(EG$7,'[21]Curve Summary'!$A$7:$AG$161,4)</f>
        <v>47.25</v>
      </c>
      <c r="EH9" s="127">
        <f>VLOOKUP(EH$7,'[21]Curve Summary'!$A$7:$AG$161,4)</f>
        <v>44.8</v>
      </c>
      <c r="EI9" s="127">
        <f>VLOOKUP(EI$7,'[21]Curve Summary'!$A$7:$AG$161,4)</f>
        <v>42.85</v>
      </c>
      <c r="EJ9" s="127">
        <f>VLOOKUP(EJ$7,'[21]Curve Summary'!$A$7:$AG$161,4)</f>
        <v>43.1</v>
      </c>
    </row>
    <row r="10" spans="1:140" ht="13.7" customHeight="1" x14ac:dyDescent="0.2">
      <c r="A10" s="215" t="s">
        <v>121</v>
      </c>
      <c r="B10" s="161" t="s">
        <v>151</v>
      </c>
      <c r="C10" s="127">
        <f>'[21]Power Desk Daily Price'!$AC10</f>
        <v>39</v>
      </c>
      <c r="D10" s="127">
        <f ca="1">IF(ISERROR((AVERAGE(OFFSET('[21]Curve Summary'!$C$6,2,0,25,1))*25+ 0* '[21]Curve Summary Backup'!$C$38)/25), '[21]Curve Summary Backup'!$C$38,(AVERAGE(OFFSET('[21]Curve Summary'!$C$6,2,0,25,1))*25+ 0* '[21]Curve Summary Backup'!$C$38)/25)</f>
        <v>44.25</v>
      </c>
      <c r="E10" s="127">
        <f>VLOOKUP(E$7,'[21]Curve Summary'!$A$7:$AG$55,3)</f>
        <v>37.5</v>
      </c>
      <c r="F10" s="162">
        <f t="shared" ca="1" si="0"/>
        <v>40.910714285714285</v>
      </c>
      <c r="G10" s="127">
        <f t="shared" si="1"/>
        <v>41.825000000000003</v>
      </c>
      <c r="H10" s="127">
        <f t="shared" si="2"/>
        <v>43.75</v>
      </c>
      <c r="I10" s="127">
        <f t="shared" si="2"/>
        <v>39.9</v>
      </c>
      <c r="J10" s="127">
        <f t="shared" si="3"/>
        <v>35.375</v>
      </c>
      <c r="K10" s="127">
        <f t="shared" si="4"/>
        <v>37.5</v>
      </c>
      <c r="L10" s="127">
        <f t="shared" si="4"/>
        <v>33.25</v>
      </c>
      <c r="M10" s="127">
        <f t="shared" si="4"/>
        <v>32</v>
      </c>
      <c r="N10" s="127">
        <f t="shared" si="4"/>
        <v>32.5</v>
      </c>
      <c r="O10" s="127">
        <f t="shared" si="5"/>
        <v>51.5</v>
      </c>
      <c r="P10" s="127">
        <f t="shared" si="6"/>
        <v>48</v>
      </c>
      <c r="Q10" s="127">
        <f t="shared" si="6"/>
        <v>55</v>
      </c>
      <c r="R10" s="127">
        <f t="shared" si="6"/>
        <v>47.5</v>
      </c>
      <c r="S10" s="127">
        <f t="shared" si="7"/>
        <v>39.416666666666664</v>
      </c>
      <c r="T10" s="127">
        <f t="shared" si="8"/>
        <v>40.75</v>
      </c>
      <c r="U10" s="127">
        <f t="shared" si="8"/>
        <v>38.25</v>
      </c>
      <c r="V10" s="127">
        <f t="shared" si="8"/>
        <v>39.25</v>
      </c>
      <c r="W10" s="162">
        <f t="shared" ref="W10:W15" si="12">SUM(AG29:AR29)/SUM($AG$5:$AR$5)</f>
        <v>40.69019607843137</v>
      </c>
      <c r="X10" s="127">
        <f t="shared" ref="X10:X15" si="13">SUM(AS29:BD29)/SUM($AS$5:$BD$5)</f>
        <v>42.8</v>
      </c>
      <c r="Y10" s="127">
        <f t="shared" ref="Y10:Y15" si="14">SUM(BE29:BR29)/SUM($BE$5:$BR$5)</f>
        <v>43.175268456375832</v>
      </c>
      <c r="Z10" s="127">
        <f t="shared" ref="Z10:Z15" si="15">SUM(BQ29:CB29)/SUM($BQ$5:$CB$5)</f>
        <v>43.518431372549024</v>
      </c>
      <c r="AA10" s="127">
        <f t="shared" si="9"/>
        <v>45.146215686274502</v>
      </c>
      <c r="AB10" s="128">
        <f t="shared" si="10"/>
        <v>46.997421875000001</v>
      </c>
      <c r="AC10" s="163">
        <f t="shared" ca="1" si="11"/>
        <v>44.133628205128218</v>
      </c>
      <c r="AD10" s="158"/>
      <c r="AE10" s="158"/>
      <c r="AF10" s="159"/>
      <c r="AG10" s="164">
        <f>VLOOKUP(AG$7,'[21]Curve Summary'!$A$8:$AG$161,3)</f>
        <v>43.75</v>
      </c>
      <c r="AH10" s="164">
        <f>VLOOKUP(AH$7,'[21]Curve Summary'!$A$8:$AG$161,3)</f>
        <v>39.9</v>
      </c>
      <c r="AI10" s="164">
        <f>VLOOKUP(AI$7,'[21]Curve Summary'!$A$8:$AG$161,3)</f>
        <v>37.5</v>
      </c>
      <c r="AJ10" s="164">
        <f>VLOOKUP(AJ$7,'[21]Curve Summary'!$A$8:$AG$161,3)</f>
        <v>33.25</v>
      </c>
      <c r="AK10" s="164">
        <f>VLOOKUP(AK$7,'[21]Curve Summary'!$A$8:$AG$161,3)</f>
        <v>32</v>
      </c>
      <c r="AL10" s="164">
        <f>VLOOKUP(AL$7,'[21]Curve Summary'!$A$8:$AG$161,3)</f>
        <v>32.5</v>
      </c>
      <c r="AM10" s="164">
        <f>VLOOKUP(AM$7,'[21]Curve Summary'!$A$8:$AG$161,3)</f>
        <v>48</v>
      </c>
      <c r="AN10" s="164">
        <f>VLOOKUP(AN$7,'[21]Curve Summary'!$A$8:$AG$161,3)</f>
        <v>55</v>
      </c>
      <c r="AO10" s="164">
        <f>VLOOKUP(AO$7,'[21]Curve Summary'!$A$8:$AG$161,3)</f>
        <v>47.5</v>
      </c>
      <c r="AP10" s="164">
        <f>VLOOKUP(AP$7,'[21]Curve Summary'!$A$8:$AG$161,3)</f>
        <v>40.75</v>
      </c>
      <c r="AQ10" s="164">
        <f>VLOOKUP(AQ$7,'[21]Curve Summary'!$A$8:$AG$161,3)</f>
        <v>38.25</v>
      </c>
      <c r="AR10" s="164">
        <f>VLOOKUP(AR$7,'[21]Curve Summary'!$A$8:$AG$161,3)</f>
        <v>39.25</v>
      </c>
      <c r="AS10" s="164">
        <f>VLOOKUP(AS$7,'[21]Curve Summary'!$A$8:$AG$161,3)</f>
        <v>43</v>
      </c>
      <c r="AT10" s="164">
        <f>VLOOKUP(AT$7,'[21]Curve Summary'!$A$8:$AG$161,3)</f>
        <v>42.25</v>
      </c>
      <c r="AU10" s="164">
        <f>VLOOKUP(AU$7,'[21]Curve Summary'!$A$8:$AG$161,3)</f>
        <v>38</v>
      </c>
      <c r="AV10" s="164">
        <f>VLOOKUP(AV$7,'[21]Curve Summary'!$A$8:$AG$161,3)</f>
        <v>37</v>
      </c>
      <c r="AW10" s="164">
        <f>VLOOKUP(AW$7,'[21]Curve Summary'!$A$8:$AG$161,3)</f>
        <v>33.5</v>
      </c>
      <c r="AX10" s="164">
        <f>VLOOKUP(AX$7,'[21]Curve Summary'!$A$8:$AG$161,3)</f>
        <v>34.25</v>
      </c>
      <c r="AY10" s="164">
        <f>VLOOKUP(AY$7,'[21]Curve Summary'!$A$8:$AG$161,3)</f>
        <v>53.5</v>
      </c>
      <c r="AZ10" s="164">
        <f>VLOOKUP(AZ$7,'[21]Curve Summary'!$A$8:$AG$161,3)</f>
        <v>59.5</v>
      </c>
      <c r="BA10" s="164">
        <f>VLOOKUP(BA$7,'[21]Curve Summary'!$A$8:$AG$161,3)</f>
        <v>50.5</v>
      </c>
      <c r="BB10" s="164">
        <f>VLOOKUP(BB$7,'[21]Curve Summary'!$A$8:$AG$161,3)</f>
        <v>43.75</v>
      </c>
      <c r="BC10" s="164">
        <f>VLOOKUP(BC$7,'[21]Curve Summary'!$A$8:$AG$161,3)</f>
        <v>38.5</v>
      </c>
      <c r="BD10" s="164">
        <f>VLOOKUP(BD$7,'[21]Curve Summary'!$A$8:$AG$161,3)</f>
        <v>39.25</v>
      </c>
      <c r="BE10" s="164">
        <f>VLOOKUP(BE$7,'[21]Curve Summary'!$A$8:$AG$161,3)</f>
        <v>43.37</v>
      </c>
      <c r="BF10" s="164">
        <f>VLOOKUP(BF$7,'[21]Curve Summary'!$A$8:$AG$161,3)</f>
        <v>42.72</v>
      </c>
      <c r="BG10" s="164">
        <f>VLOOKUP(BG$7,'[21]Curve Summary'!$A$8:$AG$161,3)</f>
        <v>39.08</v>
      </c>
      <c r="BH10" s="164">
        <f>VLOOKUP(BH$7,'[21]Curve Summary'!$A$8:$AG$161,3)</f>
        <v>38.22</v>
      </c>
      <c r="BI10" s="164">
        <f>VLOOKUP(BI$7,'[21]Curve Summary'!$A$8:$AG$161,3)</f>
        <v>35.22</v>
      </c>
      <c r="BJ10" s="164">
        <f>VLOOKUP(BJ$7,'[21]Curve Summary'!$A$8:$AG$161,3)</f>
        <v>35.86</v>
      </c>
      <c r="BK10" s="164">
        <f>VLOOKUP(BK$7,'[21]Curve Summary'!$A$8:$AG$161,3)</f>
        <v>52.38</v>
      </c>
      <c r="BL10" s="164">
        <f>VLOOKUP(BL$7,'[21]Curve Summary'!$A$8:$AG$161,3)</f>
        <v>57.52</v>
      </c>
      <c r="BM10" s="164">
        <f>VLOOKUP(BM$7,'[21]Curve Summary'!$A$8:$AG$161,3)</f>
        <v>49.8</v>
      </c>
      <c r="BN10" s="164">
        <f>VLOOKUP(BN$7,'[21]Curve Summary'!$A$8:$AG$161,3)</f>
        <v>44.01</v>
      </c>
      <c r="BO10" s="164">
        <f>VLOOKUP(BO$7,'[21]Curve Summary'!$A$8:$AG$161,3)</f>
        <v>39.51</v>
      </c>
      <c r="BP10" s="164">
        <f>VLOOKUP(BP$7,'[21]Curve Summary'!$A$8:$AG$161,3)</f>
        <v>40.15</v>
      </c>
      <c r="BQ10" s="164">
        <f>VLOOKUP(BQ$7,'[21]Curve Summary'!$A$8:$AG$161,3)</f>
        <v>43.67</v>
      </c>
      <c r="BR10" s="164">
        <f>VLOOKUP(BR$7,'[21]Curve Summary'!$A$8:$AG$161,3)</f>
        <v>43.12</v>
      </c>
      <c r="BS10" s="164">
        <f>VLOOKUP(BS$7,'[21]Curve Summary'!$A$8:$AG$161,3)</f>
        <v>40</v>
      </c>
      <c r="BT10" s="164">
        <f>VLOOKUP(BT$7,'[21]Curve Summary'!$A$8:$AG$161,3)</f>
        <v>39.270000000000003</v>
      </c>
      <c r="BU10" s="164">
        <f>VLOOKUP(BU$7,'[21]Curve Summary'!$A$8:$AG$161,3)</f>
        <v>36.700000000000003</v>
      </c>
      <c r="BV10" s="164">
        <f>VLOOKUP(BV$7,'[21]Curve Summary'!$A$8:$AG$161,3)</f>
        <v>37.25</v>
      </c>
      <c r="BW10" s="164">
        <f>VLOOKUP(BW$7,'[21]Curve Summary'!$A$8:$AG$161,3)</f>
        <v>51.41</v>
      </c>
      <c r="BX10" s="164">
        <f>VLOOKUP(BX$7,'[21]Curve Summary'!$A$8:$AG$161,3)</f>
        <v>55.82</v>
      </c>
      <c r="BY10" s="164">
        <f>VLOOKUP(BY$7,'[21]Curve Summary'!$A$8:$AG$161,3)</f>
        <v>49.21</v>
      </c>
      <c r="BZ10" s="164">
        <f>VLOOKUP(BZ$7,'[21]Curve Summary'!$A$8:$AG$161,3)</f>
        <v>44.25</v>
      </c>
      <c r="CA10" s="164">
        <f>VLOOKUP(CA$7,'[21]Curve Summary'!$A$8:$AG$161,3)</f>
        <v>40.39</v>
      </c>
      <c r="CB10" s="164">
        <f>VLOOKUP(CB$7,'[21]Curve Summary'!$A$8:$AG$161,3)</f>
        <v>40.950000000000003</v>
      </c>
      <c r="CC10" s="164">
        <f>VLOOKUP(CC$7,'[21]Curve Summary'!$A$8:$AG$161,3)</f>
        <v>44.14</v>
      </c>
      <c r="CD10" s="164">
        <f>VLOOKUP(CD$7,'[21]Curve Summary'!$A$8:$AG$161,3)</f>
        <v>43.64</v>
      </c>
      <c r="CE10" s="164">
        <f>VLOOKUP(CE$7,'[21]Curve Summary'!$A$8:$AG$161,3)</f>
        <v>40.799999999999997</v>
      </c>
      <c r="CF10" s="164">
        <f>VLOOKUP(CF$7,'[21]Curve Summary'!$A$8:$AG$161,3)</f>
        <v>40.14</v>
      </c>
      <c r="CG10" s="164">
        <f>VLOOKUP(CG$7,'[21]Curve Summary'!$A$8:$AG$161,3)</f>
        <v>37.81</v>
      </c>
      <c r="CH10" s="164">
        <f>VLOOKUP(CH$7,'[21]Curve Summary'!$A$8:$AG$161,3)</f>
        <v>38.31</v>
      </c>
      <c r="CI10" s="164">
        <f>VLOOKUP(CI$7,'[21]Curve Summary'!$A$8:$AG$161,3)</f>
        <v>51.2</v>
      </c>
      <c r="CJ10" s="164">
        <f>VLOOKUP(CJ$7,'[21]Curve Summary'!$A$8:$AG$161,3)</f>
        <v>55.23</v>
      </c>
      <c r="CK10" s="164">
        <f>VLOOKUP(CK$7,'[21]Curve Summary'!$A$8:$AG$161,3)</f>
        <v>49.21</v>
      </c>
      <c r="CL10" s="164">
        <f>VLOOKUP(CL$7,'[21]Curve Summary'!$A$8:$AG$161,3)</f>
        <v>44.7</v>
      </c>
      <c r="CM10" s="164">
        <f>VLOOKUP(CM$7,'[21]Curve Summary'!$A$8:$AG$161,3)</f>
        <v>41.19</v>
      </c>
      <c r="CN10" s="164">
        <f>VLOOKUP(CN$7,'[21]Curve Summary'!$A$8:$AG$161,3)</f>
        <v>41.7</v>
      </c>
      <c r="CO10" s="164">
        <f>VLOOKUP(CO$7,'[21]Curve Summary'!$A$8:$AG$161,3)</f>
        <v>44.87</v>
      </c>
      <c r="CP10" s="164">
        <f>VLOOKUP(CP$7,'[21]Curve Summary'!$A$8:$AG$161,3)</f>
        <v>44.42</v>
      </c>
      <c r="CQ10" s="164">
        <f>VLOOKUP(CQ$7,'[21]Curve Summary'!$A$8:$AG$161,3)</f>
        <v>41.82</v>
      </c>
      <c r="CR10" s="164">
        <f>VLOOKUP(CR$7,'[21]Curve Summary'!$A$8:$AG$161,3)</f>
        <v>41.22</v>
      </c>
      <c r="CS10" s="164">
        <f>VLOOKUP(CS$7,'[21]Curve Summary'!$A$8:$AG$161,3)</f>
        <v>39.08</v>
      </c>
      <c r="CT10" s="164">
        <f>VLOOKUP(CT$7,'[21]Curve Summary'!$A$8:$AG$161,3)</f>
        <v>39.54</v>
      </c>
      <c r="CU10" s="164">
        <f>VLOOKUP(CU$7,'[21]Curve Summary'!$A$8:$AG$161,3)</f>
        <v>51.35</v>
      </c>
      <c r="CV10" s="164">
        <f>VLOOKUP(CV$7,'[21]Curve Summary'!$A$8:$AG$161,3)</f>
        <v>55.03</v>
      </c>
      <c r="CW10" s="164">
        <f>VLOOKUP(CW$7,'[21]Curve Summary'!$A$8:$AG$161,3)</f>
        <v>49.52</v>
      </c>
      <c r="CX10" s="164">
        <f>VLOOKUP(CX$7,'[21]Curve Summary'!$A$8:$AG$161,3)</f>
        <v>45.39</v>
      </c>
      <c r="CY10" s="164">
        <f>VLOOKUP(CY$7,'[21]Curve Summary'!$A$8:$AG$161,3)</f>
        <v>42.18</v>
      </c>
      <c r="CZ10" s="164">
        <f>VLOOKUP(CZ$7,'[21]Curve Summary'!$A$8:$AG$161,3)</f>
        <v>42.65</v>
      </c>
      <c r="DA10" s="164">
        <f>VLOOKUP(DA$7,'[21]Curve Summary'!$A$8:$AG$161,3)</f>
        <v>45.61</v>
      </c>
      <c r="DB10" s="164">
        <f>VLOOKUP(DB$7,'[21]Curve Summary'!$A$8:$AG$161,3)</f>
        <v>45.19</v>
      </c>
      <c r="DC10" s="164">
        <f>VLOOKUP(DC$7,'[21]Curve Summary'!$A$8:$AG$161,3)</f>
        <v>42.76</v>
      </c>
      <c r="DD10" s="164">
        <f>VLOOKUP(DD$7,'[21]Curve Summary'!$A$8:$AG$161,3)</f>
        <v>42.19</v>
      </c>
      <c r="DE10" s="164">
        <f>VLOOKUP(DE$7,'[21]Curve Summary'!$A$8:$AG$161,3)</f>
        <v>40.19</v>
      </c>
      <c r="DF10" s="164">
        <f>VLOOKUP(DF$7,'[21]Curve Summary'!$A$8:$AG$161,3)</f>
        <v>40.630000000000003</v>
      </c>
      <c r="DG10" s="164">
        <f>VLOOKUP(DG$7,'[21]Curve Summary'!$A$8:$AG$161,3)</f>
        <v>51.67</v>
      </c>
      <c r="DH10" s="164">
        <f>VLOOKUP(DH$7,'[21]Curve Summary'!$A$8:$AG$161,3)</f>
        <v>55.12</v>
      </c>
      <c r="DI10" s="164">
        <f>VLOOKUP(DI$7,'[21]Curve Summary'!$A$8:$AG$161,3)</f>
        <v>49.97</v>
      </c>
      <c r="DJ10" s="164">
        <f>VLOOKUP(DJ$7,'[21]Curve Summary'!$A$8:$AG$161,3)</f>
        <v>46.1</v>
      </c>
      <c r="DK10" s="164">
        <f>VLOOKUP(DK$7,'[21]Curve Summary'!$A$8:$AG$161,3)</f>
        <v>43.1</v>
      </c>
      <c r="DL10" s="164">
        <f>VLOOKUP(DL$7,'[21]Curve Summary'!$A$8:$AG$161,3)</f>
        <v>43.54</v>
      </c>
      <c r="DM10" s="164">
        <f>VLOOKUP(DM$7,'[21]Curve Summary'!$A$8:$AG$161,3)</f>
        <v>46.35</v>
      </c>
      <c r="DN10" s="164">
        <f>VLOOKUP(DN$7,'[21]Curve Summary'!$A$8:$AG$161,3)</f>
        <v>45.95</v>
      </c>
      <c r="DO10" s="164">
        <f>VLOOKUP(DO$7,'[21]Curve Summary'!$A$8:$AG$161,3)</f>
        <v>43.68</v>
      </c>
      <c r="DP10" s="164">
        <f>VLOOKUP(DP$7,'[21]Curve Summary'!$A$8:$AG$161,3)</f>
        <v>43.16</v>
      </c>
      <c r="DQ10" s="164">
        <f>VLOOKUP(DQ$7,'[21]Curve Summary'!$A$8:$AG$161,3)</f>
        <v>41.29</v>
      </c>
      <c r="DR10" s="164">
        <f>VLOOKUP(DR$7,'[21]Curve Summary'!$A$8:$AG$161,3)</f>
        <v>41.7</v>
      </c>
      <c r="DS10" s="164">
        <f>VLOOKUP(DS$7,'[21]Curve Summary'!$A$8:$AG$161,3)</f>
        <v>52.02</v>
      </c>
      <c r="DT10" s="164">
        <f>VLOOKUP(DT$7,'[21]Curve Summary'!$A$8:$AG$161,3)</f>
        <v>55.25</v>
      </c>
      <c r="DU10" s="164">
        <f>VLOOKUP(DU$7,'[21]Curve Summary'!$A$8:$AG$161,3)</f>
        <v>50.43</v>
      </c>
      <c r="DV10" s="164">
        <f>VLOOKUP(DV$7,'[21]Curve Summary'!$A$8:$AG$161,3)</f>
        <v>46.82</v>
      </c>
      <c r="DW10" s="164">
        <f>VLOOKUP(DW$7,'[21]Curve Summary'!$A$8:$AG$161,3)</f>
        <v>44.01</v>
      </c>
      <c r="DX10" s="164">
        <f>VLOOKUP(DX$7,'[21]Curve Summary'!$A$8:$AG$161,3)</f>
        <v>44.42</v>
      </c>
      <c r="DY10" s="164">
        <f>VLOOKUP(DY$7,'[21]Curve Summary'!$A$8:$AG$161,3)</f>
        <v>47.09</v>
      </c>
      <c r="DZ10" s="164">
        <f>VLOOKUP(DZ$7,'[21]Curve Summary'!$A$8:$AG$161,3)</f>
        <v>46.72</v>
      </c>
      <c r="EA10" s="164">
        <f>VLOOKUP(EA$7,'[21]Curve Summary'!$A$8:$AG$161,3)</f>
        <v>44.6</v>
      </c>
      <c r="EB10" s="164">
        <f>VLOOKUP(EB$7,'[21]Curve Summary'!$A$8:$AG$161,3)</f>
        <v>44.11</v>
      </c>
      <c r="EC10" s="164">
        <f>VLOOKUP(EC$7,'[21]Curve Summary'!$A$8:$AG$161,3)</f>
        <v>42.36</v>
      </c>
      <c r="ED10" s="164">
        <f>VLOOKUP(ED$7,'[21]Curve Summary'!$A$8:$AG$161,3)</f>
        <v>42.74</v>
      </c>
      <c r="EE10" s="164">
        <f>VLOOKUP(EE$7,'[21]Curve Summary'!$A$8:$AG$161,3)</f>
        <v>52.4</v>
      </c>
      <c r="EF10" s="164">
        <f>VLOOKUP(EF$7,'[21]Curve Summary'!$A$8:$AG$161,3)</f>
        <v>55.41</v>
      </c>
      <c r="EG10" s="164">
        <f>VLOOKUP(EG$7,'[21]Curve Summary'!$A$8:$AG$161,3)</f>
        <v>50.91</v>
      </c>
      <c r="EH10" s="164">
        <f>VLOOKUP(EH$7,'[21]Curve Summary'!$A$8:$AG$161,3)</f>
        <v>47.53</v>
      </c>
      <c r="EI10" s="164">
        <f>VLOOKUP(EI$7,'[21]Curve Summary'!$A$8:$AG$161,3)</f>
        <v>44.91</v>
      </c>
      <c r="EJ10" s="164">
        <f>VLOOKUP(EJ$7,'[21]Curve Summary'!$A$8:$AG$161,3)</f>
        <v>45.29</v>
      </c>
    </row>
    <row r="11" spans="1:140" ht="13.7" customHeight="1" x14ac:dyDescent="0.2">
      <c r="A11" s="215" t="s">
        <v>122</v>
      </c>
      <c r="B11" s="137"/>
      <c r="C11" s="127">
        <f>'[21]Power Desk Daily Price'!$AC11</f>
        <v>37.56</v>
      </c>
      <c r="D11" s="127">
        <f ca="1">IF(ISERROR((AVERAGE(OFFSET('[21]Curve Summary'!$E$6,2,0,25,1))*25+ 0* '[21]Curve Summary Backup'!$E$38)/25), '[21]Curve Summary Backup'!$E$38,(AVERAGE(OFFSET('[21]Curve Summary'!$E$6,2,0,25,1))*25+ 0* '[21]Curve Summary Backup'!$E$38)/25)</f>
        <v>44</v>
      </c>
      <c r="E11" s="127">
        <f>VLOOKUP(E$7,'[21]Curve Summary'!$A$7:$AG$55,5)</f>
        <v>36.5</v>
      </c>
      <c r="F11" s="162">
        <f t="shared" ca="1" si="0"/>
        <v>40.275238095238095</v>
      </c>
      <c r="G11" s="127">
        <f t="shared" si="1"/>
        <v>42.5</v>
      </c>
      <c r="H11" s="127">
        <f t="shared" si="2"/>
        <v>44</v>
      </c>
      <c r="I11" s="127">
        <f t="shared" si="2"/>
        <v>41</v>
      </c>
      <c r="J11" s="127">
        <f t="shared" si="3"/>
        <v>36.625</v>
      </c>
      <c r="K11" s="127">
        <f t="shared" si="4"/>
        <v>38.75</v>
      </c>
      <c r="L11" s="127">
        <f t="shared" si="4"/>
        <v>34.5</v>
      </c>
      <c r="M11" s="127">
        <f t="shared" si="4"/>
        <v>34.25</v>
      </c>
      <c r="N11" s="127">
        <f t="shared" si="4"/>
        <v>40.75</v>
      </c>
      <c r="O11" s="127">
        <f t="shared" si="5"/>
        <v>54.375</v>
      </c>
      <c r="P11" s="127">
        <f t="shared" si="6"/>
        <v>51.25</v>
      </c>
      <c r="Q11" s="127">
        <f t="shared" si="6"/>
        <v>57.5</v>
      </c>
      <c r="R11" s="127">
        <f t="shared" si="6"/>
        <v>50.25</v>
      </c>
      <c r="S11" s="127">
        <f t="shared" si="7"/>
        <v>42.25</v>
      </c>
      <c r="T11" s="127">
        <f t="shared" si="8"/>
        <v>41.25</v>
      </c>
      <c r="U11" s="127">
        <f t="shared" si="8"/>
        <v>42.25</v>
      </c>
      <c r="V11" s="127">
        <f t="shared" si="8"/>
        <v>43.25</v>
      </c>
      <c r="W11" s="162">
        <f t="shared" si="12"/>
        <v>43.25</v>
      </c>
      <c r="X11" s="127">
        <f t="shared" si="13"/>
        <v>44.988235294117644</v>
      </c>
      <c r="Y11" s="127">
        <f t="shared" si="14"/>
        <v>45.024463087248328</v>
      </c>
      <c r="Z11" s="127">
        <f t="shared" si="15"/>
        <v>45.561294117647073</v>
      </c>
      <c r="AA11" s="127">
        <f t="shared" si="9"/>
        <v>46.110617647058831</v>
      </c>
      <c r="AB11" s="128">
        <f t="shared" si="10"/>
        <v>46.773281250000004</v>
      </c>
      <c r="AC11" s="163">
        <f t="shared" ca="1" si="11"/>
        <v>45.491807692307695</v>
      </c>
      <c r="AD11" s="158"/>
      <c r="AE11" s="158"/>
      <c r="AF11" s="159"/>
      <c r="AG11" s="164">
        <f>VLOOKUP(AG$7,'[21]Curve Summary'!$A$8:$AG$161,5)</f>
        <v>44</v>
      </c>
      <c r="AH11" s="164">
        <f>VLOOKUP(AH$7,'[21]Curve Summary'!$A$8:$AG$161,5)</f>
        <v>41</v>
      </c>
      <c r="AI11" s="164">
        <f>VLOOKUP(AI$7,'[21]Curve Summary'!$A$8:$AG$161,5)</f>
        <v>38.75</v>
      </c>
      <c r="AJ11" s="164">
        <f>VLOOKUP(AJ$7,'[21]Curve Summary'!$A$8:$AG$161,5)</f>
        <v>34.5</v>
      </c>
      <c r="AK11" s="164">
        <f>VLOOKUP(AK$7,'[21]Curve Summary'!$A$8:$AG$161,5)</f>
        <v>34.25</v>
      </c>
      <c r="AL11" s="164">
        <f>VLOOKUP(AL$7,'[21]Curve Summary'!$A$8:$AG$161,5)</f>
        <v>40.75</v>
      </c>
      <c r="AM11" s="164">
        <f>VLOOKUP(AM$7,'[21]Curve Summary'!$A$8:$AG$161,5)</f>
        <v>51.25</v>
      </c>
      <c r="AN11" s="164">
        <f>VLOOKUP(AN$7,'[21]Curve Summary'!$A$8:$AG$161,5)</f>
        <v>57.5</v>
      </c>
      <c r="AO11" s="164">
        <f>VLOOKUP(AO$7,'[21]Curve Summary'!$A$8:$AG$161,5)</f>
        <v>50.25</v>
      </c>
      <c r="AP11" s="164">
        <f>VLOOKUP(AP$7,'[21]Curve Summary'!$A$8:$AG$161,5)</f>
        <v>41.25</v>
      </c>
      <c r="AQ11" s="164">
        <f>VLOOKUP(AQ$7,'[21]Curve Summary'!$A$8:$AG$161,5)</f>
        <v>42.25</v>
      </c>
      <c r="AR11" s="164">
        <f>VLOOKUP(AR$7,'[21]Curve Summary'!$A$8:$AG$161,5)</f>
        <v>43.25</v>
      </c>
      <c r="AS11" s="164">
        <f>VLOOKUP(AS$7,'[21]Curve Summary'!$A$8:$AG$161,5)</f>
        <v>44</v>
      </c>
      <c r="AT11" s="164">
        <f>VLOOKUP(AT$7,'[21]Curve Summary'!$A$8:$AG$161,5)</f>
        <v>42</v>
      </c>
      <c r="AU11" s="164">
        <f>VLOOKUP(AU$7,'[21]Curve Summary'!$A$8:$AG$161,5)</f>
        <v>40</v>
      </c>
      <c r="AV11" s="164">
        <f>VLOOKUP(AV$7,'[21]Curve Summary'!$A$8:$AG$161,5)</f>
        <v>36.75</v>
      </c>
      <c r="AW11" s="164">
        <f>VLOOKUP(AW$7,'[21]Curve Summary'!$A$8:$AG$161,5)</f>
        <v>37.25</v>
      </c>
      <c r="AX11" s="164">
        <f>VLOOKUP(AX$7,'[21]Curve Summary'!$A$8:$AG$161,5)</f>
        <v>42.25</v>
      </c>
      <c r="AY11" s="164">
        <f>VLOOKUP(AY$7,'[21]Curve Summary'!$A$8:$AG$161,5)</f>
        <v>53</v>
      </c>
      <c r="AZ11" s="164">
        <f>VLOOKUP(AZ$7,'[21]Curve Summary'!$A$8:$AG$161,5)</f>
        <v>61.5</v>
      </c>
      <c r="BA11" s="164">
        <f>VLOOKUP(BA$7,'[21]Curve Summary'!$A$8:$AG$161,5)</f>
        <v>56.5</v>
      </c>
      <c r="BB11" s="164">
        <f>VLOOKUP(BB$7,'[21]Curve Summary'!$A$8:$AG$161,5)</f>
        <v>40.25</v>
      </c>
      <c r="BC11" s="164">
        <f>VLOOKUP(BC$7,'[21]Curve Summary'!$A$8:$AG$161,5)</f>
        <v>42.25</v>
      </c>
      <c r="BD11" s="164">
        <f>VLOOKUP(BD$7,'[21]Curve Summary'!$A$8:$AG$161,5)</f>
        <v>44.25</v>
      </c>
      <c r="BE11" s="164">
        <f>VLOOKUP(BE$7,'[21]Curve Summary'!$A$8:$AG$161,5)</f>
        <v>44.25</v>
      </c>
      <c r="BF11" s="164">
        <f>VLOOKUP(BF$7,'[21]Curve Summary'!$A$8:$AG$161,5)</f>
        <v>42.23</v>
      </c>
      <c r="BG11" s="164">
        <f>VLOOKUP(BG$7,'[21]Curve Summary'!$A$8:$AG$161,5)</f>
        <v>40.22</v>
      </c>
      <c r="BH11" s="164">
        <f>VLOOKUP(BH$7,'[21]Curve Summary'!$A$8:$AG$161,5)</f>
        <v>36.950000000000003</v>
      </c>
      <c r="BI11" s="164">
        <f>VLOOKUP(BI$7,'[21]Curve Summary'!$A$8:$AG$161,5)</f>
        <v>37.46</v>
      </c>
      <c r="BJ11" s="164">
        <f>VLOOKUP(BJ$7,'[21]Curve Summary'!$A$8:$AG$161,5)</f>
        <v>42.48</v>
      </c>
      <c r="BK11" s="164">
        <f>VLOOKUP(BK$7,'[21]Curve Summary'!$A$8:$AG$161,5)</f>
        <v>53.29</v>
      </c>
      <c r="BL11" s="164">
        <f>VLOOKUP(BL$7,'[21]Curve Summary'!$A$8:$AG$161,5)</f>
        <v>61.84</v>
      </c>
      <c r="BM11" s="164">
        <f>VLOOKUP(BM$7,'[21]Curve Summary'!$A$8:$AG$161,5)</f>
        <v>56.81</v>
      </c>
      <c r="BN11" s="164">
        <f>VLOOKUP(BN$7,'[21]Curve Summary'!$A$8:$AG$161,5)</f>
        <v>40.47</v>
      </c>
      <c r="BO11" s="164">
        <f>VLOOKUP(BO$7,'[21]Curve Summary'!$A$8:$AG$161,5)</f>
        <v>42.48</v>
      </c>
      <c r="BP11" s="164">
        <f>VLOOKUP(BP$7,'[21]Curve Summary'!$A$8:$AG$161,5)</f>
        <v>44.5</v>
      </c>
      <c r="BQ11" s="164">
        <f>VLOOKUP(BQ$7,'[21]Curve Summary'!$A$8:$AG$161,5)</f>
        <v>44.49</v>
      </c>
      <c r="BR11" s="164">
        <f>VLOOKUP(BR$7,'[21]Curve Summary'!$A$8:$AG$161,5)</f>
        <v>42.47</v>
      </c>
      <c r="BS11" s="164">
        <f>VLOOKUP(BS$7,'[21]Curve Summary'!$A$8:$AG$161,5)</f>
        <v>40.450000000000003</v>
      </c>
      <c r="BT11" s="164">
        <f>VLOOKUP(BT$7,'[21]Curve Summary'!$A$8:$AG$161,5)</f>
        <v>37.159999999999997</v>
      </c>
      <c r="BU11" s="164">
        <f>VLOOKUP(BU$7,'[21]Curve Summary'!$A$8:$AG$161,5)</f>
        <v>37.659999999999997</v>
      </c>
      <c r="BV11" s="164">
        <f>VLOOKUP(BV$7,'[21]Curve Summary'!$A$8:$AG$161,5)</f>
        <v>42.72</v>
      </c>
      <c r="BW11" s="164">
        <f>VLOOKUP(BW$7,'[21]Curve Summary'!$A$8:$AG$161,5)</f>
        <v>53.59</v>
      </c>
      <c r="BX11" s="164">
        <f>VLOOKUP(BX$7,'[21]Curve Summary'!$A$8:$AG$161,5)</f>
        <v>62.18</v>
      </c>
      <c r="BY11" s="164">
        <f>VLOOKUP(BY$7,'[21]Curve Summary'!$A$8:$AG$161,5)</f>
        <v>57.13</v>
      </c>
      <c r="BZ11" s="164">
        <f>VLOOKUP(BZ$7,'[21]Curve Summary'!$A$8:$AG$161,5)</f>
        <v>40.700000000000003</v>
      </c>
      <c r="CA11" s="164">
        <f>VLOOKUP(CA$7,'[21]Curve Summary'!$A$8:$AG$161,5)</f>
        <v>42.72</v>
      </c>
      <c r="CB11" s="164">
        <f>VLOOKUP(CB$7,'[21]Curve Summary'!$A$8:$AG$161,5)</f>
        <v>44.74</v>
      </c>
      <c r="CC11" s="164">
        <f>VLOOKUP(CC$7,'[21]Curve Summary'!$A$8:$AG$161,5)</f>
        <v>44.74</v>
      </c>
      <c r="CD11" s="164">
        <f>VLOOKUP(CD$7,'[21]Curve Summary'!$A$8:$AG$161,5)</f>
        <v>42.7</v>
      </c>
      <c r="CE11" s="164">
        <f>VLOOKUP(CE$7,'[21]Curve Summary'!$A$8:$AG$161,5)</f>
        <v>40.67</v>
      </c>
      <c r="CF11" s="164">
        <f>VLOOKUP(CF$7,'[21]Curve Summary'!$A$8:$AG$161,5)</f>
        <v>37.36</v>
      </c>
      <c r="CG11" s="164">
        <f>VLOOKUP(CG$7,'[21]Curve Summary'!$A$8:$AG$161,5)</f>
        <v>37.869999999999997</v>
      </c>
      <c r="CH11" s="164">
        <f>VLOOKUP(CH$7,'[21]Curve Summary'!$A$8:$AG$161,5)</f>
        <v>42.95</v>
      </c>
      <c r="CI11" s="164">
        <f>VLOOKUP(CI$7,'[21]Curve Summary'!$A$8:$AG$161,5)</f>
        <v>53.88</v>
      </c>
      <c r="CJ11" s="164">
        <f>VLOOKUP(CJ$7,'[21]Curve Summary'!$A$8:$AG$161,5)</f>
        <v>62.52</v>
      </c>
      <c r="CK11" s="164">
        <f>VLOOKUP(CK$7,'[21]Curve Summary'!$A$8:$AG$161,5)</f>
        <v>57.44</v>
      </c>
      <c r="CL11" s="164">
        <f>VLOOKUP(CL$7,'[21]Curve Summary'!$A$8:$AG$161,5)</f>
        <v>40.92</v>
      </c>
      <c r="CM11" s="164">
        <f>VLOOKUP(CM$7,'[21]Curve Summary'!$A$8:$AG$161,5)</f>
        <v>42.95</v>
      </c>
      <c r="CN11" s="164">
        <f>VLOOKUP(CN$7,'[21]Curve Summary'!$A$8:$AG$161,5)</f>
        <v>44.99</v>
      </c>
      <c r="CO11" s="164">
        <f>VLOOKUP(CO$7,'[21]Curve Summary'!$A$8:$AG$161,5)</f>
        <v>44.98</v>
      </c>
      <c r="CP11" s="164">
        <f>VLOOKUP(CP$7,'[21]Curve Summary'!$A$8:$AG$161,5)</f>
        <v>42.94</v>
      </c>
      <c r="CQ11" s="164">
        <f>VLOOKUP(CQ$7,'[21]Curve Summary'!$A$8:$AG$161,5)</f>
        <v>40.89</v>
      </c>
      <c r="CR11" s="164">
        <f>VLOOKUP(CR$7,'[21]Curve Summary'!$A$8:$AG$161,5)</f>
        <v>37.57</v>
      </c>
      <c r="CS11" s="164">
        <f>VLOOKUP(CS$7,'[21]Curve Summary'!$A$8:$AG$161,5)</f>
        <v>38.08</v>
      </c>
      <c r="CT11" s="164">
        <f>VLOOKUP(CT$7,'[21]Curve Summary'!$A$8:$AG$161,5)</f>
        <v>43.19</v>
      </c>
      <c r="CU11" s="164">
        <f>VLOOKUP(CU$7,'[21]Curve Summary'!$A$8:$AG$161,5)</f>
        <v>54.18</v>
      </c>
      <c r="CV11" s="164">
        <f>VLOOKUP(CV$7,'[21]Curve Summary'!$A$8:$AG$161,5)</f>
        <v>62.87</v>
      </c>
      <c r="CW11" s="164">
        <f>VLOOKUP(CW$7,'[21]Curve Summary'!$A$8:$AG$161,5)</f>
        <v>57.75</v>
      </c>
      <c r="CX11" s="164">
        <f>VLOOKUP(CX$7,'[21]Curve Summary'!$A$8:$AG$161,5)</f>
        <v>41.14</v>
      </c>
      <c r="CY11" s="164">
        <f>VLOOKUP(CY$7,'[21]Curve Summary'!$A$8:$AG$161,5)</f>
        <v>43.19</v>
      </c>
      <c r="CZ11" s="164">
        <f>VLOOKUP(CZ$7,'[21]Curve Summary'!$A$8:$AG$161,5)</f>
        <v>45.23</v>
      </c>
      <c r="DA11" s="164">
        <f>VLOOKUP(DA$7,'[21]Curve Summary'!$A$8:$AG$161,5)</f>
        <v>45.23</v>
      </c>
      <c r="DB11" s="164">
        <f>VLOOKUP(DB$7,'[21]Curve Summary'!$A$8:$AG$161,5)</f>
        <v>43.17</v>
      </c>
      <c r="DC11" s="164">
        <f>VLOOKUP(DC$7,'[21]Curve Summary'!$A$8:$AG$161,5)</f>
        <v>41.11</v>
      </c>
      <c r="DD11" s="164">
        <f>VLOOKUP(DD$7,'[21]Curve Summary'!$A$8:$AG$161,5)</f>
        <v>37.770000000000003</v>
      </c>
      <c r="DE11" s="164">
        <f>VLOOKUP(DE$7,'[21]Curve Summary'!$A$8:$AG$161,5)</f>
        <v>38.29</v>
      </c>
      <c r="DF11" s="164">
        <f>VLOOKUP(DF$7,'[21]Curve Summary'!$A$8:$AG$161,5)</f>
        <v>43.42</v>
      </c>
      <c r="DG11" s="164">
        <f>VLOOKUP(DG$7,'[21]Curve Summary'!$A$8:$AG$161,5)</f>
        <v>54.47</v>
      </c>
      <c r="DH11" s="164">
        <f>VLOOKUP(DH$7,'[21]Curve Summary'!$A$8:$AG$161,5)</f>
        <v>63.21</v>
      </c>
      <c r="DI11" s="164">
        <f>VLOOKUP(DI$7,'[21]Curve Summary'!$A$8:$AG$161,5)</f>
        <v>58.07</v>
      </c>
      <c r="DJ11" s="164">
        <f>VLOOKUP(DJ$7,'[21]Curve Summary'!$A$8:$AG$161,5)</f>
        <v>41.37</v>
      </c>
      <c r="DK11" s="164">
        <f>VLOOKUP(DK$7,'[21]Curve Summary'!$A$8:$AG$161,5)</f>
        <v>43.42</v>
      </c>
      <c r="DL11" s="164">
        <f>VLOOKUP(DL$7,'[21]Curve Summary'!$A$8:$AG$161,5)</f>
        <v>45.48</v>
      </c>
      <c r="DM11" s="164">
        <f>VLOOKUP(DM$7,'[21]Curve Summary'!$A$8:$AG$161,5)</f>
        <v>45.47</v>
      </c>
      <c r="DN11" s="164">
        <f>VLOOKUP(DN$7,'[21]Curve Summary'!$A$8:$AG$161,5)</f>
        <v>43.4</v>
      </c>
      <c r="DO11" s="164">
        <f>VLOOKUP(DO$7,'[21]Curve Summary'!$A$8:$AG$161,5)</f>
        <v>41.34</v>
      </c>
      <c r="DP11" s="164">
        <f>VLOOKUP(DP$7,'[21]Curve Summary'!$A$8:$AG$161,5)</f>
        <v>37.979999999999997</v>
      </c>
      <c r="DQ11" s="164">
        <f>VLOOKUP(DQ$7,'[21]Curve Summary'!$A$8:$AG$161,5)</f>
        <v>38.49</v>
      </c>
      <c r="DR11" s="164">
        <f>VLOOKUP(DR$7,'[21]Curve Summary'!$A$8:$AG$161,5)</f>
        <v>43.66</v>
      </c>
      <c r="DS11" s="164">
        <f>VLOOKUP(DS$7,'[21]Curve Summary'!$A$8:$AG$161,5)</f>
        <v>54.77</v>
      </c>
      <c r="DT11" s="164">
        <f>VLOOKUP(DT$7,'[21]Curve Summary'!$A$8:$AG$161,5)</f>
        <v>63.55</v>
      </c>
      <c r="DU11" s="164">
        <f>VLOOKUP(DU$7,'[21]Curve Summary'!$A$8:$AG$161,5)</f>
        <v>58.38</v>
      </c>
      <c r="DV11" s="164">
        <f>VLOOKUP(DV$7,'[21]Curve Summary'!$A$8:$AG$161,5)</f>
        <v>41.59</v>
      </c>
      <c r="DW11" s="164">
        <f>VLOOKUP(DW$7,'[21]Curve Summary'!$A$8:$AG$161,5)</f>
        <v>43.66</v>
      </c>
      <c r="DX11" s="164">
        <f>VLOOKUP(DX$7,'[21]Curve Summary'!$A$8:$AG$161,5)</f>
        <v>45.72</v>
      </c>
      <c r="DY11" s="164">
        <f>VLOOKUP(DY$7,'[21]Curve Summary'!$A$8:$AG$161,5)</f>
        <v>45.72</v>
      </c>
      <c r="DZ11" s="164">
        <f>VLOOKUP(DZ$7,'[21]Curve Summary'!$A$8:$AG$161,5)</f>
        <v>43.64</v>
      </c>
      <c r="EA11" s="164">
        <f>VLOOKUP(EA$7,'[21]Curve Summary'!$A$8:$AG$161,5)</f>
        <v>41.56</v>
      </c>
      <c r="EB11" s="164">
        <f>VLOOKUP(EB$7,'[21]Curve Summary'!$A$8:$AG$161,5)</f>
        <v>38.18</v>
      </c>
      <c r="EC11" s="164">
        <f>VLOOKUP(EC$7,'[21]Curve Summary'!$A$8:$AG$161,5)</f>
        <v>38.700000000000003</v>
      </c>
      <c r="ED11" s="164">
        <f>VLOOKUP(ED$7,'[21]Curve Summary'!$A$8:$AG$161,5)</f>
        <v>43.89</v>
      </c>
      <c r="EE11" s="164">
        <f>VLOOKUP(EE$7,'[21]Curve Summary'!$A$8:$AG$161,5)</f>
        <v>55.06</v>
      </c>
      <c r="EF11" s="164">
        <f>VLOOKUP(EF$7,'[21]Curve Summary'!$A$8:$AG$161,5)</f>
        <v>63.89</v>
      </c>
      <c r="EG11" s="164">
        <f>VLOOKUP(EG$7,'[21]Curve Summary'!$A$8:$AG$161,5)</f>
        <v>58.69</v>
      </c>
      <c r="EH11" s="164">
        <f>VLOOKUP(EH$7,'[21]Curve Summary'!$A$8:$AG$161,5)</f>
        <v>41.81</v>
      </c>
      <c r="EI11" s="164">
        <f>VLOOKUP(EI$7,'[21]Curve Summary'!$A$8:$AG$161,5)</f>
        <v>43.89</v>
      </c>
      <c r="EJ11" s="164">
        <f>VLOOKUP(EJ$7,'[21]Curve Summary'!$A$8:$AG$161,5)</f>
        <v>45.97</v>
      </c>
    </row>
    <row r="12" spans="1:140" ht="13.7" customHeight="1" x14ac:dyDescent="0.2">
      <c r="A12" s="215" t="s">
        <v>123</v>
      </c>
      <c r="B12" s="137"/>
      <c r="C12" s="127">
        <f>'[21]Power Desk Daily Price'!$AC12</f>
        <v>37.56</v>
      </c>
      <c r="D12" s="127">
        <f ca="1">IF(ISERROR((AVERAGE(OFFSET('[21]Curve Summary'!$I$6,2,0,25,1))*25+ 0* '[21]Curve Summary Backup'!$I$38)/25), '[21]Curve Summary Backup'!$I$38,(AVERAGE(OFFSET('[21]Curve Summary'!$I$6,2,0,25,1))*25+ 0* '[21]Curve Summary Backup'!$I$38)/25)</f>
        <v>39</v>
      </c>
      <c r="E12" s="127">
        <f>VLOOKUP(E$7,'[21]Curve Summary'!$A$7:$AG$55,9)</f>
        <v>20.174999237060501</v>
      </c>
      <c r="F12" s="162">
        <f t="shared" ca="1" si="0"/>
        <v>30.001428208124047</v>
      </c>
      <c r="G12" s="127">
        <f t="shared" si="1"/>
        <v>39.375</v>
      </c>
      <c r="H12" s="127">
        <f t="shared" si="2"/>
        <v>39.5</v>
      </c>
      <c r="I12" s="127">
        <f t="shared" si="2"/>
        <v>39.25</v>
      </c>
      <c r="J12" s="127">
        <f t="shared" si="3"/>
        <v>36</v>
      </c>
      <c r="K12" s="127">
        <f t="shared" si="4"/>
        <v>37.5</v>
      </c>
      <c r="L12" s="127">
        <f t="shared" si="4"/>
        <v>34.5</v>
      </c>
      <c r="M12" s="127">
        <f t="shared" si="4"/>
        <v>34.25</v>
      </c>
      <c r="N12" s="127">
        <f t="shared" si="4"/>
        <v>40.75</v>
      </c>
      <c r="O12" s="127">
        <f t="shared" si="5"/>
        <v>54.125</v>
      </c>
      <c r="P12" s="127">
        <f t="shared" si="6"/>
        <v>50.75</v>
      </c>
      <c r="Q12" s="127">
        <f t="shared" si="6"/>
        <v>57.5</v>
      </c>
      <c r="R12" s="127">
        <f t="shared" si="6"/>
        <v>50.25</v>
      </c>
      <c r="S12" s="127">
        <f t="shared" si="7"/>
        <v>40.5</v>
      </c>
      <c r="T12" s="127">
        <f t="shared" si="8"/>
        <v>40.5</v>
      </c>
      <c r="U12" s="127">
        <f t="shared" si="8"/>
        <v>39.5</v>
      </c>
      <c r="V12" s="127">
        <f t="shared" si="8"/>
        <v>41.5</v>
      </c>
      <c r="W12" s="162">
        <f t="shared" si="12"/>
        <v>42.15098039215686</v>
      </c>
      <c r="X12" s="127">
        <f t="shared" si="13"/>
        <v>43.959803921568628</v>
      </c>
      <c r="Y12" s="127">
        <f t="shared" si="14"/>
        <v>43.92560402684564</v>
      </c>
      <c r="Z12" s="127">
        <f t="shared" si="15"/>
        <v>44.536235294117645</v>
      </c>
      <c r="AA12" s="127">
        <f t="shared" si="9"/>
        <v>45.102892156862751</v>
      </c>
      <c r="AB12" s="128">
        <f t="shared" si="10"/>
        <v>45.742421875000005</v>
      </c>
      <c r="AC12" s="163">
        <f t="shared" ca="1" si="11"/>
        <v>44.2984444379236</v>
      </c>
      <c r="AD12" s="158"/>
      <c r="AE12" s="158"/>
      <c r="AF12" s="159"/>
      <c r="AG12" s="164">
        <f>VLOOKUP(AG$7,'[21]Curve Summary'!$A$8:$AG$161,9)</f>
        <v>39.5</v>
      </c>
      <c r="AH12" s="164">
        <f>VLOOKUP(AH$7,'[21]Curve Summary'!$A$8:$AG$161,9)</f>
        <v>39.25</v>
      </c>
      <c r="AI12" s="164">
        <f>VLOOKUP(AI$7,'[21]Curve Summary'!$A$8:$AG$161,9)</f>
        <v>37.5</v>
      </c>
      <c r="AJ12" s="164">
        <f>VLOOKUP(AJ$7,'[21]Curve Summary'!$A$8:$AG$161,9)</f>
        <v>34.5</v>
      </c>
      <c r="AK12" s="164">
        <f>VLOOKUP(AK$7,'[21]Curve Summary'!$A$8:$AG$161,9)</f>
        <v>34.25</v>
      </c>
      <c r="AL12" s="164">
        <f>VLOOKUP(AL$7,'[21]Curve Summary'!$A$8:$AG$161,9)</f>
        <v>40.75</v>
      </c>
      <c r="AM12" s="164">
        <f>VLOOKUP(AM$7,'[21]Curve Summary'!$A$8:$AG$161,9)</f>
        <v>50.75</v>
      </c>
      <c r="AN12" s="164">
        <f>VLOOKUP(AN$7,'[21]Curve Summary'!$A$8:$AG$161,9)</f>
        <v>57.5</v>
      </c>
      <c r="AO12" s="164">
        <f>VLOOKUP(AO$7,'[21]Curve Summary'!$A$8:$AG$161,9)</f>
        <v>50.25</v>
      </c>
      <c r="AP12" s="164">
        <f>VLOOKUP(AP$7,'[21]Curve Summary'!$A$8:$AG$161,9)</f>
        <v>40.5</v>
      </c>
      <c r="AQ12" s="164">
        <f>VLOOKUP(AQ$7,'[21]Curve Summary'!$A$8:$AG$161,9)</f>
        <v>39.5</v>
      </c>
      <c r="AR12" s="164">
        <f>VLOOKUP(AR$7,'[21]Curve Summary'!$A$8:$AG$161,9)</f>
        <v>41.5</v>
      </c>
      <c r="AS12" s="164">
        <f>VLOOKUP(AS$7,'[21]Curve Summary'!$A$8:$AG$161,9)</f>
        <v>42.25</v>
      </c>
      <c r="AT12" s="164">
        <f>VLOOKUP(AT$7,'[21]Curve Summary'!$A$8:$AG$161,9)</f>
        <v>40.75</v>
      </c>
      <c r="AU12" s="164">
        <f>VLOOKUP(AU$7,'[21]Curve Summary'!$A$8:$AG$161,9)</f>
        <v>40</v>
      </c>
      <c r="AV12" s="164">
        <f>VLOOKUP(AV$7,'[21]Curve Summary'!$A$8:$AG$161,9)</f>
        <v>36.75</v>
      </c>
      <c r="AW12" s="164">
        <f>VLOOKUP(AW$7,'[21]Curve Summary'!$A$8:$AG$161,9)</f>
        <v>37.25</v>
      </c>
      <c r="AX12" s="164">
        <f>VLOOKUP(AX$7,'[21]Curve Summary'!$A$8:$AG$161,9)</f>
        <v>42.25</v>
      </c>
      <c r="AY12" s="164">
        <f>VLOOKUP(AY$7,'[21]Curve Summary'!$A$8:$AG$161,9)</f>
        <v>53</v>
      </c>
      <c r="AZ12" s="164">
        <f>VLOOKUP(AZ$7,'[21]Curve Summary'!$A$8:$AG$161,9)</f>
        <v>61.5</v>
      </c>
      <c r="BA12" s="164">
        <f>VLOOKUP(BA$7,'[21]Curve Summary'!$A$8:$AG$161,9)</f>
        <v>50.75</v>
      </c>
      <c r="BB12" s="164">
        <f>VLOOKUP(BB$7,'[21]Curve Summary'!$A$8:$AG$161,9)</f>
        <v>40.25</v>
      </c>
      <c r="BC12" s="164">
        <f>VLOOKUP(BC$7,'[21]Curve Summary'!$A$8:$AG$161,9)</f>
        <v>40.75</v>
      </c>
      <c r="BD12" s="164">
        <f>VLOOKUP(BD$7,'[21]Curve Summary'!$A$8:$AG$161,9)</f>
        <v>42</v>
      </c>
      <c r="BE12" s="164">
        <f>VLOOKUP(BE$7,'[21]Curve Summary'!$A$8:$AG$161,9)</f>
        <v>42.49</v>
      </c>
      <c r="BF12" s="164">
        <f>VLOOKUP(BF$7,'[21]Curve Summary'!$A$8:$AG$161,9)</f>
        <v>40.98</v>
      </c>
      <c r="BG12" s="164">
        <f>VLOOKUP(BG$7,'[21]Curve Summary'!$A$8:$AG$161,9)</f>
        <v>40.229999999999997</v>
      </c>
      <c r="BH12" s="164">
        <f>VLOOKUP(BH$7,'[21]Curve Summary'!$A$8:$AG$161,9)</f>
        <v>36.96</v>
      </c>
      <c r="BI12" s="164">
        <f>VLOOKUP(BI$7,'[21]Curve Summary'!$A$8:$AG$161,9)</f>
        <v>37.46</v>
      </c>
      <c r="BJ12" s="164">
        <f>VLOOKUP(BJ$7,'[21]Curve Summary'!$A$8:$AG$161,9)</f>
        <v>42.49</v>
      </c>
      <c r="BK12" s="164">
        <f>VLOOKUP(BK$7,'[21]Curve Summary'!$A$8:$AG$161,9)</f>
        <v>53.3</v>
      </c>
      <c r="BL12" s="164">
        <f>VLOOKUP(BL$7,'[21]Curve Summary'!$A$8:$AG$161,9)</f>
        <v>61.85</v>
      </c>
      <c r="BM12" s="164">
        <f>VLOOKUP(BM$7,'[21]Curve Summary'!$A$8:$AG$161,9)</f>
        <v>51.04</v>
      </c>
      <c r="BN12" s="164">
        <f>VLOOKUP(BN$7,'[21]Curve Summary'!$A$8:$AG$161,9)</f>
        <v>40.479999999999997</v>
      </c>
      <c r="BO12" s="164">
        <f>VLOOKUP(BO$7,'[21]Curve Summary'!$A$8:$AG$161,9)</f>
        <v>40.98</v>
      </c>
      <c r="BP12" s="164">
        <f>VLOOKUP(BP$7,'[21]Curve Summary'!$A$8:$AG$161,9)</f>
        <v>42.24</v>
      </c>
      <c r="BQ12" s="164">
        <f>VLOOKUP(BQ$7,'[21]Curve Summary'!$A$8:$AG$161,9)</f>
        <v>42.73</v>
      </c>
      <c r="BR12" s="164">
        <f>VLOOKUP(BR$7,'[21]Curve Summary'!$A$8:$AG$161,9)</f>
        <v>41.21</v>
      </c>
      <c r="BS12" s="164">
        <f>VLOOKUP(BS$7,'[21]Curve Summary'!$A$8:$AG$161,9)</f>
        <v>40.46</v>
      </c>
      <c r="BT12" s="164">
        <f>VLOOKUP(BT$7,'[21]Curve Summary'!$A$8:$AG$161,9)</f>
        <v>37.17</v>
      </c>
      <c r="BU12" s="164">
        <f>VLOOKUP(BU$7,'[21]Curve Summary'!$A$8:$AG$161,9)</f>
        <v>37.67</v>
      </c>
      <c r="BV12" s="164">
        <f>VLOOKUP(BV$7,'[21]Curve Summary'!$A$8:$AG$161,9)</f>
        <v>42.73</v>
      </c>
      <c r="BW12" s="164">
        <f>VLOOKUP(BW$7,'[21]Curve Summary'!$A$8:$AG$161,9)</f>
        <v>53.6</v>
      </c>
      <c r="BX12" s="164">
        <f>VLOOKUP(BX$7,'[21]Curve Summary'!$A$8:$AG$161,9)</f>
        <v>62.2</v>
      </c>
      <c r="BY12" s="164">
        <f>VLOOKUP(BY$7,'[21]Curve Summary'!$A$8:$AG$161,9)</f>
        <v>51.33</v>
      </c>
      <c r="BZ12" s="164">
        <f>VLOOKUP(BZ$7,'[21]Curve Summary'!$A$8:$AG$161,9)</f>
        <v>40.71</v>
      </c>
      <c r="CA12" s="164">
        <f>VLOOKUP(CA$7,'[21]Curve Summary'!$A$8:$AG$161,9)</f>
        <v>41.21</v>
      </c>
      <c r="CB12" s="164">
        <f>VLOOKUP(CB$7,'[21]Curve Summary'!$A$8:$AG$161,9)</f>
        <v>42.48</v>
      </c>
      <c r="CC12" s="164">
        <f>VLOOKUP(CC$7,'[21]Curve Summary'!$A$8:$AG$161,9)</f>
        <v>42.97</v>
      </c>
      <c r="CD12" s="164">
        <f>VLOOKUP(CD$7,'[21]Curve Summary'!$A$8:$AG$161,9)</f>
        <v>41.45</v>
      </c>
      <c r="CE12" s="164">
        <f>VLOOKUP(CE$7,'[21]Curve Summary'!$A$8:$AG$161,9)</f>
        <v>40.68</v>
      </c>
      <c r="CF12" s="164">
        <f>VLOOKUP(CF$7,'[21]Curve Summary'!$A$8:$AG$161,9)</f>
        <v>37.380000000000003</v>
      </c>
      <c r="CG12" s="164">
        <f>VLOOKUP(CG$7,'[21]Curve Summary'!$A$8:$AG$161,9)</f>
        <v>37.89</v>
      </c>
      <c r="CH12" s="164">
        <f>VLOOKUP(CH$7,'[21]Curve Summary'!$A$8:$AG$161,9)</f>
        <v>42.97</v>
      </c>
      <c r="CI12" s="164">
        <f>VLOOKUP(CI$7,'[21]Curve Summary'!$A$8:$AG$161,9)</f>
        <v>53.9</v>
      </c>
      <c r="CJ12" s="164">
        <f>VLOOKUP(CJ$7,'[21]Curve Summary'!$A$8:$AG$161,9)</f>
        <v>62.55</v>
      </c>
      <c r="CK12" s="164">
        <f>VLOOKUP(CK$7,'[21]Curve Summary'!$A$8:$AG$161,9)</f>
        <v>51.61</v>
      </c>
      <c r="CL12" s="164">
        <f>VLOOKUP(CL$7,'[21]Curve Summary'!$A$8:$AG$161,9)</f>
        <v>40.94</v>
      </c>
      <c r="CM12" s="164">
        <f>VLOOKUP(CM$7,'[21]Curve Summary'!$A$8:$AG$161,9)</f>
        <v>41.44</v>
      </c>
      <c r="CN12" s="164">
        <f>VLOOKUP(CN$7,'[21]Curve Summary'!$A$8:$AG$161,9)</f>
        <v>42.71</v>
      </c>
      <c r="CO12" s="164">
        <f>VLOOKUP(CO$7,'[21]Curve Summary'!$A$8:$AG$161,9)</f>
        <v>43.21</v>
      </c>
      <c r="CP12" s="164">
        <f>VLOOKUP(CP$7,'[21]Curve Summary'!$A$8:$AG$161,9)</f>
        <v>41.68</v>
      </c>
      <c r="CQ12" s="164">
        <f>VLOOKUP(CQ$7,'[21]Curve Summary'!$A$8:$AG$161,9)</f>
        <v>40.909999999999997</v>
      </c>
      <c r="CR12" s="164">
        <f>VLOOKUP(CR$7,'[21]Curve Summary'!$A$8:$AG$161,9)</f>
        <v>37.590000000000003</v>
      </c>
      <c r="CS12" s="164">
        <f>VLOOKUP(CS$7,'[21]Curve Summary'!$A$8:$AG$161,9)</f>
        <v>38.1</v>
      </c>
      <c r="CT12" s="164">
        <f>VLOOKUP(CT$7,'[21]Curve Summary'!$A$8:$AG$161,9)</f>
        <v>43.21</v>
      </c>
      <c r="CU12" s="164">
        <f>VLOOKUP(CU$7,'[21]Curve Summary'!$A$8:$AG$161,9)</f>
        <v>54.21</v>
      </c>
      <c r="CV12" s="164">
        <f>VLOOKUP(CV$7,'[21]Curve Summary'!$A$8:$AG$161,9)</f>
        <v>62.9</v>
      </c>
      <c r="CW12" s="164">
        <f>VLOOKUP(CW$7,'[21]Curve Summary'!$A$8:$AG$161,9)</f>
        <v>51.9</v>
      </c>
      <c r="CX12" s="164">
        <f>VLOOKUP(CX$7,'[21]Curve Summary'!$A$8:$AG$161,9)</f>
        <v>41.16</v>
      </c>
      <c r="CY12" s="164">
        <f>VLOOKUP(CY$7,'[21]Curve Summary'!$A$8:$AG$161,9)</f>
        <v>41.67</v>
      </c>
      <c r="CZ12" s="164">
        <f>VLOOKUP(CZ$7,'[21]Curve Summary'!$A$8:$AG$161,9)</f>
        <v>42.95</v>
      </c>
      <c r="DA12" s="164">
        <f>VLOOKUP(DA$7,'[21]Curve Summary'!$A$8:$AG$161,9)</f>
        <v>43.45</v>
      </c>
      <c r="DB12" s="164">
        <f>VLOOKUP(DB$7,'[21]Curve Summary'!$A$8:$AG$161,9)</f>
        <v>41.91</v>
      </c>
      <c r="DC12" s="164">
        <f>VLOOKUP(DC$7,'[21]Curve Summary'!$A$8:$AG$161,9)</f>
        <v>41.14</v>
      </c>
      <c r="DD12" s="164">
        <f>VLOOKUP(DD$7,'[21]Curve Summary'!$A$8:$AG$161,9)</f>
        <v>37.799999999999997</v>
      </c>
      <c r="DE12" s="164">
        <f>VLOOKUP(DE$7,'[21]Curve Summary'!$A$8:$AG$161,9)</f>
        <v>38.31</v>
      </c>
      <c r="DF12" s="164">
        <f>VLOOKUP(DF$7,'[21]Curve Summary'!$A$8:$AG$161,9)</f>
        <v>43.45</v>
      </c>
      <c r="DG12" s="164">
        <f>VLOOKUP(DG$7,'[21]Curve Summary'!$A$8:$AG$161,9)</f>
        <v>54.51</v>
      </c>
      <c r="DH12" s="164">
        <f>VLOOKUP(DH$7,'[21]Curve Summary'!$A$8:$AG$161,9)</f>
        <v>63.25</v>
      </c>
      <c r="DI12" s="164">
        <f>VLOOKUP(DI$7,'[21]Curve Summary'!$A$8:$AG$161,9)</f>
        <v>52.19</v>
      </c>
      <c r="DJ12" s="164">
        <f>VLOOKUP(DJ$7,'[21]Curve Summary'!$A$8:$AG$161,9)</f>
        <v>41.39</v>
      </c>
      <c r="DK12" s="164">
        <f>VLOOKUP(DK$7,'[21]Curve Summary'!$A$8:$AG$161,9)</f>
        <v>41.91</v>
      </c>
      <c r="DL12" s="164">
        <f>VLOOKUP(DL$7,'[21]Curve Summary'!$A$8:$AG$161,9)</f>
        <v>43.19</v>
      </c>
      <c r="DM12" s="164">
        <f>VLOOKUP(DM$7,'[21]Curve Summary'!$A$8:$AG$161,9)</f>
        <v>43.7</v>
      </c>
      <c r="DN12" s="164">
        <f>VLOOKUP(DN$7,'[21]Curve Summary'!$A$8:$AG$161,9)</f>
        <v>42.14</v>
      </c>
      <c r="DO12" s="164">
        <f>VLOOKUP(DO$7,'[21]Curve Summary'!$A$8:$AG$161,9)</f>
        <v>41.37</v>
      </c>
      <c r="DP12" s="164">
        <f>VLOOKUP(DP$7,'[21]Curve Summary'!$A$8:$AG$161,9)</f>
        <v>38.01</v>
      </c>
      <c r="DQ12" s="164">
        <f>VLOOKUP(DQ$7,'[21]Curve Summary'!$A$8:$AG$161,9)</f>
        <v>38.520000000000003</v>
      </c>
      <c r="DR12" s="164">
        <f>VLOOKUP(DR$7,'[21]Curve Summary'!$A$8:$AG$161,9)</f>
        <v>43.69</v>
      </c>
      <c r="DS12" s="164">
        <f>VLOOKUP(DS$7,'[21]Curve Summary'!$A$8:$AG$161,9)</f>
        <v>54.81</v>
      </c>
      <c r="DT12" s="164">
        <f>VLOOKUP(DT$7,'[21]Curve Summary'!$A$8:$AG$161,9)</f>
        <v>63.6</v>
      </c>
      <c r="DU12" s="164">
        <f>VLOOKUP(DU$7,'[21]Curve Summary'!$A$8:$AG$161,9)</f>
        <v>52.48</v>
      </c>
      <c r="DV12" s="164">
        <f>VLOOKUP(DV$7,'[21]Curve Summary'!$A$8:$AG$161,9)</f>
        <v>41.62</v>
      </c>
      <c r="DW12" s="164">
        <f>VLOOKUP(DW$7,'[21]Curve Summary'!$A$8:$AG$161,9)</f>
        <v>42.14</v>
      </c>
      <c r="DX12" s="164">
        <f>VLOOKUP(DX$7,'[21]Curve Summary'!$A$8:$AG$161,9)</f>
        <v>43.43</v>
      </c>
      <c r="DY12" s="164">
        <f>VLOOKUP(DY$7,'[21]Curve Summary'!$A$8:$AG$161,9)</f>
        <v>43.94</v>
      </c>
      <c r="DZ12" s="164">
        <f>VLOOKUP(DZ$7,'[21]Curve Summary'!$A$8:$AG$161,9)</f>
        <v>42.38</v>
      </c>
      <c r="EA12" s="164">
        <f>VLOOKUP(EA$7,'[21]Curve Summary'!$A$8:$AG$161,9)</f>
        <v>41.59</v>
      </c>
      <c r="EB12" s="164">
        <f>VLOOKUP(EB$7,'[21]Curve Summary'!$A$8:$AG$161,9)</f>
        <v>38.21</v>
      </c>
      <c r="EC12" s="164">
        <f>VLOOKUP(EC$7,'[21]Curve Summary'!$A$8:$AG$161,9)</f>
        <v>38.729999999999997</v>
      </c>
      <c r="ED12" s="164">
        <f>VLOOKUP(ED$7,'[21]Curve Summary'!$A$8:$AG$161,9)</f>
        <v>43.93</v>
      </c>
      <c r="EE12" s="164">
        <f>VLOOKUP(EE$7,'[21]Curve Summary'!$A$8:$AG$161,9)</f>
        <v>55.11</v>
      </c>
      <c r="EF12" s="164">
        <f>VLOOKUP(EF$7,'[21]Curve Summary'!$A$8:$AG$161,9)</f>
        <v>63.95</v>
      </c>
      <c r="EG12" s="164">
        <f>VLOOKUP(EG$7,'[21]Curve Summary'!$A$8:$AG$161,9)</f>
        <v>52.77</v>
      </c>
      <c r="EH12" s="164">
        <f>VLOOKUP(EH$7,'[21]Curve Summary'!$A$8:$AG$161,9)</f>
        <v>41.85</v>
      </c>
      <c r="EI12" s="164">
        <f>VLOOKUP(EI$7,'[21]Curve Summary'!$A$8:$AG$161,9)</f>
        <v>42.37</v>
      </c>
      <c r="EJ12" s="164">
        <f>VLOOKUP(EJ$7,'[21]Curve Summary'!$A$8:$AG$161,9)</f>
        <v>43.67</v>
      </c>
    </row>
    <row r="13" spans="1:140" ht="13.7" customHeight="1" x14ac:dyDescent="0.2">
      <c r="A13" s="215" t="s">
        <v>124</v>
      </c>
      <c r="B13" s="161" t="s">
        <v>152</v>
      </c>
      <c r="C13" s="127">
        <f>'[21]Power Desk Daily Price'!$AC13</f>
        <v>37.659999999999997</v>
      </c>
      <c r="D13" s="127">
        <f ca="1">IF(ISERROR((AVERAGE(OFFSET('[21]Curve Summary'!$F$6,2,0,25,1))*25+ 0* '[21]Curve Summary Backup'!$F$38)/25), '[21]Curve Summary Backup'!$F$38,(AVERAGE(OFFSET('[21]Curve Summary'!$F$6,2,0,25,1))*25+ 0* '[21]Curve Summary Backup'!$F$38)/25)</f>
        <v>39</v>
      </c>
      <c r="E13" s="127">
        <f>VLOOKUP(E$7,'[21]Curve Summary'!$A$7:$AG$59,6)</f>
        <v>35.25</v>
      </c>
      <c r="F13" s="162">
        <f t="shared" ca="1" si="0"/>
        <v>37.182380952380946</v>
      </c>
      <c r="G13" s="127">
        <f t="shared" si="1"/>
        <v>39.375</v>
      </c>
      <c r="H13" s="127">
        <f t="shared" si="2"/>
        <v>39.5</v>
      </c>
      <c r="I13" s="127">
        <f t="shared" si="2"/>
        <v>39.25</v>
      </c>
      <c r="J13" s="127">
        <f t="shared" si="3"/>
        <v>36.5</v>
      </c>
      <c r="K13" s="127">
        <f t="shared" si="4"/>
        <v>37.5</v>
      </c>
      <c r="L13" s="127">
        <f t="shared" si="4"/>
        <v>35.5</v>
      </c>
      <c r="M13" s="127">
        <f t="shared" si="4"/>
        <v>37</v>
      </c>
      <c r="N13" s="127">
        <f t="shared" si="4"/>
        <v>43</v>
      </c>
      <c r="O13" s="127">
        <f t="shared" si="5"/>
        <v>54.75</v>
      </c>
      <c r="P13" s="127">
        <f t="shared" si="6"/>
        <v>50.75</v>
      </c>
      <c r="Q13" s="127">
        <f t="shared" si="6"/>
        <v>58.75</v>
      </c>
      <c r="R13" s="127">
        <f t="shared" si="6"/>
        <v>50.25</v>
      </c>
      <c r="S13" s="127">
        <f t="shared" si="7"/>
        <v>40.5</v>
      </c>
      <c r="T13" s="127">
        <f t="shared" si="8"/>
        <v>40.5</v>
      </c>
      <c r="U13" s="127">
        <f t="shared" si="8"/>
        <v>39.5</v>
      </c>
      <c r="V13" s="127">
        <f t="shared" si="8"/>
        <v>41.5</v>
      </c>
      <c r="W13" s="162">
        <f t="shared" si="12"/>
        <v>42.758823529411764</v>
      </c>
      <c r="X13" s="127">
        <f t="shared" si="13"/>
        <v>45.146078431372551</v>
      </c>
      <c r="Y13" s="127">
        <f t="shared" si="14"/>
        <v>44.922516778523494</v>
      </c>
      <c r="Z13" s="127">
        <f t="shared" si="15"/>
        <v>45.693098039215684</v>
      </c>
      <c r="AA13" s="127">
        <f t="shared" si="9"/>
        <v>46.281480392156858</v>
      </c>
      <c r="AB13" s="128">
        <f t="shared" si="10"/>
        <v>46.904531249999998</v>
      </c>
      <c r="AC13" s="163">
        <f t="shared" ca="1" si="11"/>
        <v>45.516927350427345</v>
      </c>
      <c r="AD13" s="158"/>
      <c r="AE13" s="158"/>
      <c r="AF13" s="159"/>
      <c r="AG13" s="164">
        <f>VLOOKUP(AG$7,'[21]Curve Summary'!$A$9:$AG$161,6)</f>
        <v>39.5</v>
      </c>
      <c r="AH13" s="164">
        <f>VLOOKUP(AH$7,'[21]Curve Summary'!$A$9:$AG$161,6)</f>
        <v>39.25</v>
      </c>
      <c r="AI13" s="164">
        <f>VLOOKUP(AI$7,'[21]Curve Summary'!$A$9:$AG$161,6)</f>
        <v>37.5</v>
      </c>
      <c r="AJ13" s="164">
        <f>VLOOKUP(AJ$7,'[21]Curve Summary'!$A$9:$AG$161,6)</f>
        <v>35.5</v>
      </c>
      <c r="AK13" s="164">
        <f>VLOOKUP(AK$7,'[21]Curve Summary'!$A$9:$AG$161,6)</f>
        <v>37</v>
      </c>
      <c r="AL13" s="164">
        <f>VLOOKUP(AL$7,'[21]Curve Summary'!$A$9:$AG$161,6)</f>
        <v>43</v>
      </c>
      <c r="AM13" s="164">
        <f>VLOOKUP(AM$7,'[21]Curve Summary'!$A$9:$AG$161,6)</f>
        <v>50.75</v>
      </c>
      <c r="AN13" s="164">
        <f>VLOOKUP(AN$7,'[21]Curve Summary'!$A$9:$AG$161,6)</f>
        <v>58.75</v>
      </c>
      <c r="AO13" s="164">
        <f>VLOOKUP(AO$7,'[21]Curve Summary'!$A$9:$AG$161,6)</f>
        <v>50.25</v>
      </c>
      <c r="AP13" s="164">
        <f>VLOOKUP(AP$7,'[21]Curve Summary'!$A$9:$AG$161,6)</f>
        <v>40.5</v>
      </c>
      <c r="AQ13" s="164">
        <f>VLOOKUP(AQ$7,'[21]Curve Summary'!$A$9:$AG$161,6)</f>
        <v>39.5</v>
      </c>
      <c r="AR13" s="164">
        <f>VLOOKUP(AR$7,'[21]Curve Summary'!$A$9:$AG$161,6)</f>
        <v>41.5</v>
      </c>
      <c r="AS13" s="164">
        <f>VLOOKUP(AS$7,'[21]Curve Summary'!$A$9:$AG$161,6)</f>
        <v>42.25</v>
      </c>
      <c r="AT13" s="164">
        <f>VLOOKUP(AT$7,'[21]Curve Summary'!$A$9:$AG$161,6)</f>
        <v>40.75</v>
      </c>
      <c r="AU13" s="164">
        <f>VLOOKUP(AU$7,'[21]Curve Summary'!$A$9:$AG$161,6)</f>
        <v>40</v>
      </c>
      <c r="AV13" s="164">
        <f>VLOOKUP(AV$7,'[21]Curve Summary'!$A$9:$AG$161,6)</f>
        <v>38.75</v>
      </c>
      <c r="AW13" s="164">
        <f>VLOOKUP(AW$7,'[21]Curve Summary'!$A$9:$AG$161,6)</f>
        <v>39.5</v>
      </c>
      <c r="AX13" s="164">
        <f>VLOOKUP(AX$7,'[21]Curve Summary'!$A$9:$AG$161,6)</f>
        <v>44</v>
      </c>
      <c r="AY13" s="164">
        <f>VLOOKUP(AY$7,'[21]Curve Summary'!$A$9:$AG$161,6)</f>
        <v>58</v>
      </c>
      <c r="AZ13" s="164">
        <f>VLOOKUP(AZ$7,'[21]Curve Summary'!$A$9:$AG$161,6)</f>
        <v>63.75</v>
      </c>
      <c r="BA13" s="164">
        <f>VLOOKUP(BA$7,'[21]Curve Summary'!$A$9:$AG$161,6)</f>
        <v>50.75</v>
      </c>
      <c r="BB13" s="164">
        <f>VLOOKUP(BB$7,'[21]Curve Summary'!$A$9:$AG$161,6)</f>
        <v>41</v>
      </c>
      <c r="BC13" s="164">
        <f>VLOOKUP(BC$7,'[21]Curve Summary'!$A$9:$AG$161,6)</f>
        <v>40.75</v>
      </c>
      <c r="BD13" s="164">
        <f>VLOOKUP(BD$7,'[21]Curve Summary'!$A$9:$AG$161,6)</f>
        <v>42</v>
      </c>
      <c r="BE13" s="164">
        <f>VLOOKUP(BE$7,'[21]Curve Summary'!$A$9:$AG$161,6)</f>
        <v>42.48</v>
      </c>
      <c r="BF13" s="164">
        <f>VLOOKUP(BF$7,'[21]Curve Summary'!$A$9:$AG$161,6)</f>
        <v>40.98</v>
      </c>
      <c r="BG13" s="164">
        <f>VLOOKUP(BG$7,'[21]Curve Summary'!$A$9:$AG$161,6)</f>
        <v>40.22</v>
      </c>
      <c r="BH13" s="164">
        <f>VLOOKUP(BH$7,'[21]Curve Summary'!$A$9:$AG$161,6)</f>
        <v>38.96</v>
      </c>
      <c r="BI13" s="164">
        <f>VLOOKUP(BI$7,'[21]Curve Summary'!$A$9:$AG$161,6)</f>
        <v>39.72</v>
      </c>
      <c r="BJ13" s="164">
        <f>VLOOKUP(BJ$7,'[21]Curve Summary'!$A$9:$AG$161,6)</f>
        <v>44.24</v>
      </c>
      <c r="BK13" s="164">
        <f>VLOOKUP(BK$7,'[21]Curve Summary'!$A$9:$AG$161,6)</f>
        <v>58.32</v>
      </c>
      <c r="BL13" s="164">
        <f>VLOOKUP(BL$7,'[21]Curve Summary'!$A$9:$AG$161,6)</f>
        <v>64.099999999999994</v>
      </c>
      <c r="BM13" s="164">
        <f>VLOOKUP(BM$7,'[21]Curve Summary'!$A$9:$AG$161,6)</f>
        <v>51.03</v>
      </c>
      <c r="BN13" s="164">
        <f>VLOOKUP(BN$7,'[21]Curve Summary'!$A$9:$AG$161,6)</f>
        <v>41.23</v>
      </c>
      <c r="BO13" s="164">
        <f>VLOOKUP(BO$7,'[21]Curve Summary'!$A$9:$AG$161,6)</f>
        <v>40.98</v>
      </c>
      <c r="BP13" s="164">
        <f>VLOOKUP(BP$7,'[21]Curve Summary'!$A$9:$AG$161,6)</f>
        <v>42.23</v>
      </c>
      <c r="BQ13" s="164">
        <f>VLOOKUP(BQ$7,'[21]Curve Summary'!$A$9:$AG$161,6)</f>
        <v>42.72</v>
      </c>
      <c r="BR13" s="164">
        <f>VLOOKUP(BR$7,'[21]Curve Summary'!$A$9:$AG$161,6)</f>
        <v>41.2</v>
      </c>
      <c r="BS13" s="164">
        <f>VLOOKUP(BS$7,'[21]Curve Summary'!$A$9:$AG$161,6)</f>
        <v>40.44</v>
      </c>
      <c r="BT13" s="164">
        <f>VLOOKUP(BT$7,'[21]Curve Summary'!$A$9:$AG$161,6)</f>
        <v>39.18</v>
      </c>
      <c r="BU13" s="164">
        <f>VLOOKUP(BU$7,'[21]Curve Summary'!$A$9:$AG$161,6)</f>
        <v>39.94</v>
      </c>
      <c r="BV13" s="164">
        <f>VLOOKUP(BV$7,'[21]Curve Summary'!$A$9:$AG$161,6)</f>
        <v>44.49</v>
      </c>
      <c r="BW13" s="164">
        <f>VLOOKUP(BW$7,'[21]Curve Summary'!$A$9:$AG$161,6)</f>
        <v>58.64</v>
      </c>
      <c r="BX13" s="164">
        <f>VLOOKUP(BX$7,'[21]Curve Summary'!$A$9:$AG$161,6)</f>
        <v>64.459999999999994</v>
      </c>
      <c r="BY13" s="164">
        <f>VLOOKUP(BY$7,'[21]Curve Summary'!$A$9:$AG$161,6)</f>
        <v>51.31</v>
      </c>
      <c r="BZ13" s="164">
        <f>VLOOKUP(BZ$7,'[21]Curve Summary'!$A$9:$AG$161,6)</f>
        <v>41.45</v>
      </c>
      <c r="CA13" s="164">
        <f>VLOOKUP(CA$7,'[21]Curve Summary'!$A$9:$AG$161,6)</f>
        <v>41.2</v>
      </c>
      <c r="CB13" s="164">
        <f>VLOOKUP(CB$7,'[21]Curve Summary'!$A$9:$AG$161,6)</f>
        <v>42.46</v>
      </c>
      <c r="CC13" s="164">
        <f>VLOOKUP(CC$7,'[21]Curve Summary'!$A$9:$AG$161,6)</f>
        <v>42.95</v>
      </c>
      <c r="CD13" s="164">
        <f>VLOOKUP(CD$7,'[21]Curve Summary'!$A$9:$AG$161,6)</f>
        <v>41.43</v>
      </c>
      <c r="CE13" s="164">
        <f>VLOOKUP(CE$7,'[21]Curve Summary'!$A$9:$AG$161,6)</f>
        <v>40.67</v>
      </c>
      <c r="CF13" s="164">
        <f>VLOOKUP(CF$7,'[21]Curve Summary'!$A$9:$AG$161,6)</f>
        <v>39.39</v>
      </c>
      <c r="CG13" s="164">
        <f>VLOOKUP(CG$7,'[21]Curve Summary'!$A$9:$AG$161,6)</f>
        <v>40.159999999999997</v>
      </c>
      <c r="CH13" s="164">
        <f>VLOOKUP(CH$7,'[21]Curve Summary'!$A$9:$AG$161,6)</f>
        <v>44.73</v>
      </c>
      <c r="CI13" s="164">
        <f>VLOOKUP(CI$7,'[21]Curve Summary'!$A$9:$AG$161,6)</f>
        <v>58.96</v>
      </c>
      <c r="CJ13" s="164">
        <f>VLOOKUP(CJ$7,'[21]Curve Summary'!$A$9:$AG$161,6)</f>
        <v>64.81</v>
      </c>
      <c r="CK13" s="164">
        <f>VLOOKUP(CK$7,'[21]Curve Summary'!$A$9:$AG$161,6)</f>
        <v>51.59</v>
      </c>
      <c r="CL13" s="164">
        <f>VLOOKUP(CL$7,'[21]Curve Summary'!$A$9:$AG$161,6)</f>
        <v>41.68</v>
      </c>
      <c r="CM13" s="164">
        <f>VLOOKUP(CM$7,'[21]Curve Summary'!$A$9:$AG$161,6)</f>
        <v>41.43</v>
      </c>
      <c r="CN13" s="164">
        <f>VLOOKUP(CN$7,'[21]Curve Summary'!$A$9:$AG$161,6)</f>
        <v>42.7</v>
      </c>
      <c r="CO13" s="164">
        <f>VLOOKUP(CO$7,'[21]Curve Summary'!$A$9:$AG$161,6)</f>
        <v>43.19</v>
      </c>
      <c r="CP13" s="164">
        <f>VLOOKUP(CP$7,'[21]Curve Summary'!$A$9:$AG$161,6)</f>
        <v>41.65</v>
      </c>
      <c r="CQ13" s="164">
        <f>VLOOKUP(CQ$7,'[21]Curve Summary'!$A$9:$AG$161,6)</f>
        <v>40.89</v>
      </c>
      <c r="CR13" s="164">
        <f>VLOOKUP(CR$7,'[21]Curve Summary'!$A$9:$AG$161,6)</f>
        <v>39.61</v>
      </c>
      <c r="CS13" s="164">
        <f>VLOOKUP(CS$7,'[21]Curve Summary'!$A$9:$AG$161,6)</f>
        <v>40.380000000000003</v>
      </c>
      <c r="CT13" s="164">
        <f>VLOOKUP(CT$7,'[21]Curve Summary'!$A$9:$AG$161,6)</f>
        <v>44.98</v>
      </c>
      <c r="CU13" s="164">
        <f>VLOOKUP(CU$7,'[21]Curve Summary'!$A$9:$AG$161,6)</f>
        <v>59.28</v>
      </c>
      <c r="CV13" s="164">
        <f>VLOOKUP(CV$7,'[21]Curve Summary'!$A$9:$AG$161,6)</f>
        <v>65.16</v>
      </c>
      <c r="CW13" s="164">
        <f>VLOOKUP(CW$7,'[21]Curve Summary'!$A$9:$AG$161,6)</f>
        <v>51.87</v>
      </c>
      <c r="CX13" s="164">
        <f>VLOOKUP(CX$7,'[21]Curve Summary'!$A$9:$AG$161,6)</f>
        <v>41.91</v>
      </c>
      <c r="CY13" s="164">
        <f>VLOOKUP(CY$7,'[21]Curve Summary'!$A$9:$AG$161,6)</f>
        <v>41.65</v>
      </c>
      <c r="CZ13" s="164">
        <f>VLOOKUP(CZ$7,'[21]Curve Summary'!$A$9:$AG$161,6)</f>
        <v>42.93</v>
      </c>
      <c r="DA13" s="164">
        <f>VLOOKUP(DA$7,'[21]Curve Summary'!$A$9:$AG$161,6)</f>
        <v>43.42</v>
      </c>
      <c r="DB13" s="164">
        <f>VLOOKUP(DB$7,'[21]Curve Summary'!$A$9:$AG$161,6)</f>
        <v>41.88</v>
      </c>
      <c r="DC13" s="164">
        <f>VLOOKUP(DC$7,'[21]Curve Summary'!$A$9:$AG$161,6)</f>
        <v>41.11</v>
      </c>
      <c r="DD13" s="164">
        <f>VLOOKUP(DD$7,'[21]Curve Summary'!$A$9:$AG$161,6)</f>
        <v>39.82</v>
      </c>
      <c r="DE13" s="164">
        <f>VLOOKUP(DE$7,'[21]Curve Summary'!$A$9:$AG$161,6)</f>
        <v>40.590000000000003</v>
      </c>
      <c r="DF13" s="164">
        <f>VLOOKUP(DF$7,'[21]Curve Summary'!$A$9:$AG$161,6)</f>
        <v>45.22</v>
      </c>
      <c r="DG13" s="164">
        <f>VLOOKUP(DG$7,'[21]Curve Summary'!$A$9:$AG$161,6)</f>
        <v>59.61</v>
      </c>
      <c r="DH13" s="164">
        <f>VLOOKUP(DH$7,'[21]Curve Summary'!$A$9:$AG$161,6)</f>
        <v>65.510000000000005</v>
      </c>
      <c r="DI13" s="164">
        <f>VLOOKUP(DI$7,'[21]Curve Summary'!$A$9:$AG$161,6)</f>
        <v>52.15</v>
      </c>
      <c r="DJ13" s="164">
        <f>VLOOKUP(DJ$7,'[21]Curve Summary'!$A$9:$AG$161,6)</f>
        <v>42.13</v>
      </c>
      <c r="DK13" s="164">
        <f>VLOOKUP(DK$7,'[21]Curve Summary'!$A$9:$AG$161,6)</f>
        <v>41.88</v>
      </c>
      <c r="DL13" s="164">
        <f>VLOOKUP(DL$7,'[21]Curve Summary'!$A$9:$AG$161,6)</f>
        <v>43.16</v>
      </c>
      <c r="DM13" s="164">
        <f>VLOOKUP(DM$7,'[21]Curve Summary'!$A$9:$AG$161,6)</f>
        <v>43.66</v>
      </c>
      <c r="DN13" s="164">
        <f>VLOOKUP(DN$7,'[21]Curve Summary'!$A$9:$AG$161,6)</f>
        <v>42.11</v>
      </c>
      <c r="DO13" s="164">
        <f>VLOOKUP(DO$7,'[21]Curve Summary'!$A$9:$AG$161,6)</f>
        <v>41.33</v>
      </c>
      <c r="DP13" s="164">
        <f>VLOOKUP(DP$7,'[21]Curve Summary'!$A$9:$AG$161,6)</f>
        <v>40.04</v>
      </c>
      <c r="DQ13" s="164">
        <f>VLOOKUP(DQ$7,'[21]Curve Summary'!$A$9:$AG$161,6)</f>
        <v>40.81</v>
      </c>
      <c r="DR13" s="164">
        <f>VLOOKUP(DR$7,'[21]Curve Summary'!$A$9:$AG$161,6)</f>
        <v>45.46</v>
      </c>
      <c r="DS13" s="164">
        <f>VLOOKUP(DS$7,'[21]Curve Summary'!$A$9:$AG$161,6)</f>
        <v>59.93</v>
      </c>
      <c r="DT13" s="164">
        <f>VLOOKUP(DT$7,'[21]Curve Summary'!$A$9:$AG$161,6)</f>
        <v>65.87</v>
      </c>
      <c r="DU13" s="164">
        <f>VLOOKUP(DU$7,'[21]Curve Summary'!$A$9:$AG$161,6)</f>
        <v>52.43</v>
      </c>
      <c r="DV13" s="164">
        <f>VLOOKUP(DV$7,'[21]Curve Summary'!$A$9:$AG$161,6)</f>
        <v>42.36</v>
      </c>
      <c r="DW13" s="164">
        <f>VLOOKUP(DW$7,'[21]Curve Summary'!$A$9:$AG$161,6)</f>
        <v>42.1</v>
      </c>
      <c r="DX13" s="164">
        <f>VLOOKUP(DX$7,'[21]Curve Summary'!$A$9:$AG$161,6)</f>
        <v>43.39</v>
      </c>
      <c r="DY13" s="164">
        <f>VLOOKUP(DY$7,'[21]Curve Summary'!$A$9:$AG$161,6)</f>
        <v>43.89</v>
      </c>
      <c r="DZ13" s="164">
        <f>VLOOKUP(DZ$7,'[21]Curve Summary'!$A$9:$AG$161,6)</f>
        <v>42.33</v>
      </c>
      <c r="EA13" s="164">
        <f>VLOOKUP(EA$7,'[21]Curve Summary'!$A$9:$AG$161,6)</f>
        <v>41.55</v>
      </c>
      <c r="EB13" s="164">
        <f>VLOOKUP(EB$7,'[21]Curve Summary'!$A$9:$AG$161,6)</f>
        <v>40.25</v>
      </c>
      <c r="EC13" s="164">
        <f>VLOOKUP(EC$7,'[21]Curve Summary'!$A$9:$AG$161,6)</f>
        <v>41.03</v>
      </c>
      <c r="ED13" s="164">
        <f>VLOOKUP(ED$7,'[21]Curve Summary'!$A$9:$AG$161,6)</f>
        <v>45.71</v>
      </c>
      <c r="EE13" s="164">
        <f>VLOOKUP(EE$7,'[21]Curve Summary'!$A$9:$AG$161,6)</f>
        <v>60.25</v>
      </c>
      <c r="EF13" s="164">
        <f>VLOOKUP(EF$7,'[21]Curve Summary'!$A$9:$AG$161,6)</f>
        <v>66.22</v>
      </c>
      <c r="EG13" s="164">
        <f>VLOOKUP(EG$7,'[21]Curve Summary'!$A$9:$AG$161,6)</f>
        <v>52.72</v>
      </c>
      <c r="EH13" s="164">
        <f>VLOOKUP(EH$7,'[21]Curve Summary'!$A$9:$AG$161,6)</f>
        <v>42.59</v>
      </c>
      <c r="EI13" s="164">
        <f>VLOOKUP(EI$7,'[21]Curve Summary'!$A$9:$AG$161,6)</f>
        <v>42.33</v>
      </c>
      <c r="EJ13" s="164">
        <f>VLOOKUP(EJ$7,'[21]Curve Summary'!$A$9:$AG$161,6)</f>
        <v>43.62</v>
      </c>
    </row>
    <row r="14" spans="1:140" ht="13.7" customHeight="1" x14ac:dyDescent="0.2">
      <c r="A14" s="215" t="s">
        <v>125</v>
      </c>
      <c r="B14" s="161" t="s">
        <v>152</v>
      </c>
      <c r="C14" s="127">
        <f>'[21]Power Desk Daily Price'!$AC14</f>
        <v>37.85</v>
      </c>
      <c r="D14" s="127">
        <f ca="1">IF(ISERROR((AVERAGE(OFFSET('[21]Curve Summary'!$B$6,2,0,25,1))*25+ 0* '[21]Curve Summary Backup'!$B$38)/25), '[21]Curve Summary Backup'!$B$38,(AVERAGE(OFFSET('[21]Curve Summary'!$B$6,2,0,25,1))*25+ 0* '[21]Curve Summary Backup'!$B$38)/25)</f>
        <v>37</v>
      </c>
      <c r="E14" s="127">
        <f>VLOOKUP(E$7,'[21]Curve Summary'!$A$7:$AG$59,2)</f>
        <v>34</v>
      </c>
      <c r="F14" s="162">
        <f t="shared" ca="1" si="0"/>
        <v>35.591666666666661</v>
      </c>
      <c r="G14" s="127">
        <f t="shared" si="1"/>
        <v>36.875</v>
      </c>
      <c r="H14" s="127">
        <f t="shared" si="2"/>
        <v>37.5</v>
      </c>
      <c r="I14" s="127">
        <f t="shared" si="2"/>
        <v>36.25</v>
      </c>
      <c r="J14" s="127">
        <f t="shared" si="3"/>
        <v>35.5</v>
      </c>
      <c r="K14" s="127">
        <f t="shared" si="4"/>
        <v>36</v>
      </c>
      <c r="L14" s="127">
        <f t="shared" si="4"/>
        <v>35</v>
      </c>
      <c r="M14" s="127">
        <f t="shared" si="4"/>
        <v>38</v>
      </c>
      <c r="N14" s="127">
        <f t="shared" si="4"/>
        <v>45</v>
      </c>
      <c r="O14" s="127">
        <f t="shared" si="5"/>
        <v>60</v>
      </c>
      <c r="P14" s="127">
        <f t="shared" si="6"/>
        <v>55</v>
      </c>
      <c r="Q14" s="127">
        <f t="shared" si="6"/>
        <v>65</v>
      </c>
      <c r="R14" s="127">
        <f t="shared" si="6"/>
        <v>52</v>
      </c>
      <c r="S14" s="127">
        <f t="shared" si="7"/>
        <v>37.333333333333336</v>
      </c>
      <c r="T14" s="127">
        <f t="shared" si="8"/>
        <v>38.5</v>
      </c>
      <c r="U14" s="127">
        <f t="shared" si="8"/>
        <v>36.5</v>
      </c>
      <c r="V14" s="127">
        <f t="shared" si="8"/>
        <v>37</v>
      </c>
      <c r="W14" s="162">
        <f t="shared" si="12"/>
        <v>42.684313725490199</v>
      </c>
      <c r="X14" s="127">
        <f t="shared" si="13"/>
        <v>42.75686274509804</v>
      </c>
      <c r="Y14" s="127">
        <f t="shared" si="14"/>
        <v>42.400738255033566</v>
      </c>
      <c r="Z14" s="127">
        <f t="shared" si="15"/>
        <v>43.446666666666673</v>
      </c>
      <c r="AA14" s="127">
        <f t="shared" si="9"/>
        <v>44.132401960784314</v>
      </c>
      <c r="AB14" s="128">
        <f t="shared" si="10"/>
        <v>44.888242187500005</v>
      </c>
      <c r="AC14" s="163">
        <f t="shared" ca="1" si="11"/>
        <v>43.562431623931644</v>
      </c>
      <c r="AD14" s="158"/>
      <c r="AE14" s="158"/>
      <c r="AF14" s="159"/>
      <c r="AG14" s="164">
        <f>VLOOKUP(AG$7,'[21]Curve Summary'!$A$9:$AG$161,2)</f>
        <v>37.5</v>
      </c>
      <c r="AH14" s="164">
        <f>VLOOKUP(AH$7,'[21]Curve Summary'!$A$9:$AG$161,2)</f>
        <v>36.25</v>
      </c>
      <c r="AI14" s="164">
        <f>VLOOKUP(AI$7,'[21]Curve Summary'!$A$9:$AG$161,2)</f>
        <v>36</v>
      </c>
      <c r="AJ14" s="164">
        <f>VLOOKUP(AJ$7,'[21]Curve Summary'!$A$9:$AG$161,2)</f>
        <v>35</v>
      </c>
      <c r="AK14" s="164">
        <f>VLOOKUP(AK$7,'[21]Curve Summary'!$A$9:$AG$161,2)</f>
        <v>38</v>
      </c>
      <c r="AL14" s="164">
        <f>VLOOKUP(AL$7,'[21]Curve Summary'!$A$9:$AG$161,2)</f>
        <v>45</v>
      </c>
      <c r="AM14" s="164">
        <f>VLOOKUP(AM$7,'[21]Curve Summary'!$A$9:$AG$161,2)</f>
        <v>55</v>
      </c>
      <c r="AN14" s="164">
        <f>VLOOKUP(AN$7,'[21]Curve Summary'!$A$9:$AG$161,2)</f>
        <v>65</v>
      </c>
      <c r="AO14" s="164">
        <f>VLOOKUP(AO$7,'[21]Curve Summary'!$A$9:$AG$161,2)</f>
        <v>52</v>
      </c>
      <c r="AP14" s="164">
        <f>VLOOKUP(AP$7,'[21]Curve Summary'!$A$9:$AG$161,2)</f>
        <v>38.5</v>
      </c>
      <c r="AQ14" s="164">
        <f>VLOOKUP(AQ$7,'[21]Curve Summary'!$A$9:$AG$161,2)</f>
        <v>36.5</v>
      </c>
      <c r="AR14" s="164">
        <f>VLOOKUP(AR$7,'[21]Curve Summary'!$A$9:$AG$161,2)</f>
        <v>37</v>
      </c>
      <c r="AS14" s="164">
        <f>VLOOKUP(AS$7,'[21]Curve Summary'!$A$9:$AG$161,2)</f>
        <v>37.25</v>
      </c>
      <c r="AT14" s="164">
        <f>VLOOKUP(AT$7,'[21]Curve Summary'!$A$9:$AG$161,2)</f>
        <v>37.25</v>
      </c>
      <c r="AU14" s="164">
        <f>VLOOKUP(AU$7,'[21]Curve Summary'!$A$9:$AG$161,2)</f>
        <v>36.75</v>
      </c>
      <c r="AV14" s="164">
        <f>VLOOKUP(AV$7,'[21]Curve Summary'!$A$9:$AG$161,2)</f>
        <v>35.75</v>
      </c>
      <c r="AW14" s="164">
        <f>VLOOKUP(AW$7,'[21]Curve Summary'!$A$9:$AG$161,2)</f>
        <v>36.75</v>
      </c>
      <c r="AX14" s="164">
        <f>VLOOKUP(AX$7,'[21]Curve Summary'!$A$9:$AG$161,2)</f>
        <v>43.5</v>
      </c>
      <c r="AY14" s="164">
        <f>VLOOKUP(AY$7,'[21]Curve Summary'!$A$9:$AG$161,2)</f>
        <v>55.25</v>
      </c>
      <c r="AZ14" s="164">
        <f>VLOOKUP(AZ$7,'[21]Curve Summary'!$A$9:$AG$161,2)</f>
        <v>64.75</v>
      </c>
      <c r="BA14" s="164">
        <f>VLOOKUP(BA$7,'[21]Curve Summary'!$A$9:$AG$161,2)</f>
        <v>52.75</v>
      </c>
      <c r="BB14" s="164">
        <f>VLOOKUP(BB$7,'[21]Curve Summary'!$A$9:$AG$161,2)</f>
        <v>38.5</v>
      </c>
      <c r="BC14" s="164">
        <f>VLOOKUP(BC$7,'[21]Curve Summary'!$A$9:$AG$161,2)</f>
        <v>37.5</v>
      </c>
      <c r="BD14" s="164">
        <f>VLOOKUP(BD$7,'[21]Curve Summary'!$A$9:$AG$161,2)</f>
        <v>37</v>
      </c>
      <c r="BE14" s="164">
        <f>VLOOKUP(BE$7,'[21]Curve Summary'!$A$9:$AG$161,2)</f>
        <v>37.96</v>
      </c>
      <c r="BF14" s="164">
        <f>VLOOKUP(BF$7,'[21]Curve Summary'!$A$9:$AG$161,2)</f>
        <v>37.96</v>
      </c>
      <c r="BG14" s="164">
        <f>VLOOKUP(BG$7,'[21]Curve Summary'!$A$9:$AG$161,2)</f>
        <v>37.49</v>
      </c>
      <c r="BH14" s="164">
        <f>VLOOKUP(BH$7,'[21]Curve Summary'!$A$9:$AG$161,2)</f>
        <v>36.57</v>
      </c>
      <c r="BI14" s="164">
        <f>VLOOKUP(BI$7,'[21]Curve Summary'!$A$9:$AG$161,2)</f>
        <v>37.49</v>
      </c>
      <c r="BJ14" s="164">
        <f>VLOOKUP(BJ$7,'[21]Curve Summary'!$A$9:$AG$161,2)</f>
        <v>43.75</v>
      </c>
      <c r="BK14" s="164">
        <f>VLOOKUP(BK$7,'[21]Curve Summary'!$A$9:$AG$161,2)</f>
        <v>54.63</v>
      </c>
      <c r="BL14" s="164">
        <f>VLOOKUP(BL$7,'[21]Curve Summary'!$A$9:$AG$161,2)</f>
        <v>63.44</v>
      </c>
      <c r="BM14" s="164">
        <f>VLOOKUP(BM$7,'[21]Curve Summary'!$A$9:$AG$161,2)</f>
        <v>52.32</v>
      </c>
      <c r="BN14" s="164">
        <f>VLOOKUP(BN$7,'[21]Curve Summary'!$A$9:$AG$161,2)</f>
        <v>39.119999999999997</v>
      </c>
      <c r="BO14" s="164">
        <f>VLOOKUP(BO$7,'[21]Curve Summary'!$A$9:$AG$161,2)</f>
        <v>38.19</v>
      </c>
      <c r="BP14" s="164">
        <f>VLOOKUP(BP$7,'[21]Curve Summary'!$A$9:$AG$161,2)</f>
        <v>37.729999999999997</v>
      </c>
      <c r="BQ14" s="164">
        <f>VLOOKUP(BQ$7,'[21]Curve Summary'!$A$9:$AG$161,2)</f>
        <v>38.22</v>
      </c>
      <c r="BR14" s="164">
        <f>VLOOKUP(BR$7,'[21]Curve Summary'!$A$9:$AG$161,2)</f>
        <v>38.22</v>
      </c>
      <c r="BS14" s="164">
        <f>VLOOKUP(BS$7,'[21]Curve Summary'!$A$9:$AG$161,2)</f>
        <v>37.75</v>
      </c>
      <c r="BT14" s="164">
        <f>VLOOKUP(BT$7,'[21]Curve Summary'!$A$9:$AG$161,2)</f>
        <v>36.82</v>
      </c>
      <c r="BU14" s="164">
        <f>VLOOKUP(BU$7,'[21]Curve Summary'!$A$9:$AG$161,2)</f>
        <v>37.75</v>
      </c>
      <c r="BV14" s="164">
        <f>VLOOKUP(BV$7,'[21]Curve Summary'!$A$9:$AG$161,2)</f>
        <v>44.05</v>
      </c>
      <c r="BW14" s="164">
        <f>VLOOKUP(BW$7,'[21]Curve Summary'!$A$9:$AG$161,2)</f>
        <v>55.02</v>
      </c>
      <c r="BX14" s="164">
        <f>VLOOKUP(BX$7,'[21]Curve Summary'!$A$9:$AG$161,2)</f>
        <v>63.88</v>
      </c>
      <c r="BY14" s="164">
        <f>VLOOKUP(BY$7,'[21]Curve Summary'!$A$9:$AG$161,2)</f>
        <v>52.68</v>
      </c>
      <c r="BZ14" s="164">
        <f>VLOOKUP(BZ$7,'[21]Curve Summary'!$A$9:$AG$161,2)</f>
        <v>39.39</v>
      </c>
      <c r="CA14" s="164">
        <f>VLOOKUP(CA$7,'[21]Curve Summary'!$A$9:$AG$161,2)</f>
        <v>38.46</v>
      </c>
      <c r="CB14" s="164">
        <f>VLOOKUP(CB$7,'[21]Curve Summary'!$A$9:$AG$161,2)</f>
        <v>37.99</v>
      </c>
      <c r="CC14" s="164">
        <f>VLOOKUP(CC$7,'[21]Curve Summary'!$A$9:$AG$161,2)</f>
        <v>38.479999999999997</v>
      </c>
      <c r="CD14" s="164">
        <f>VLOOKUP(CD$7,'[21]Curve Summary'!$A$9:$AG$161,2)</f>
        <v>38.479999999999997</v>
      </c>
      <c r="CE14" s="164">
        <f>VLOOKUP(CE$7,'[21]Curve Summary'!$A$9:$AG$161,2)</f>
        <v>38.020000000000003</v>
      </c>
      <c r="CF14" s="164">
        <f>VLOOKUP(CF$7,'[21]Curve Summary'!$A$9:$AG$161,2)</f>
        <v>37.08</v>
      </c>
      <c r="CG14" s="164">
        <f>VLOOKUP(CG$7,'[21]Curve Summary'!$A$9:$AG$161,2)</f>
        <v>38.020000000000003</v>
      </c>
      <c r="CH14" s="164">
        <f>VLOOKUP(CH$7,'[21]Curve Summary'!$A$9:$AG$161,2)</f>
        <v>44.36</v>
      </c>
      <c r="CI14" s="164">
        <f>VLOOKUP(CI$7,'[21]Curve Summary'!$A$9:$AG$161,2)</f>
        <v>55.4</v>
      </c>
      <c r="CJ14" s="164">
        <f>VLOOKUP(CJ$7,'[21]Curve Summary'!$A$9:$AG$161,2)</f>
        <v>64.319999999999993</v>
      </c>
      <c r="CK14" s="164">
        <f>VLOOKUP(CK$7,'[21]Curve Summary'!$A$9:$AG$161,2)</f>
        <v>53.05</v>
      </c>
      <c r="CL14" s="164">
        <f>VLOOKUP(CL$7,'[21]Curve Summary'!$A$9:$AG$161,2)</f>
        <v>39.659999999999997</v>
      </c>
      <c r="CM14" s="164">
        <f>VLOOKUP(CM$7,'[21]Curve Summary'!$A$9:$AG$161,2)</f>
        <v>38.72</v>
      </c>
      <c r="CN14" s="164">
        <f>VLOOKUP(CN$7,'[21]Curve Summary'!$A$9:$AG$161,2)</f>
        <v>38.25</v>
      </c>
      <c r="CO14" s="164">
        <f>VLOOKUP(CO$7,'[21]Curve Summary'!$A$9:$AG$161,2)</f>
        <v>38.75</v>
      </c>
      <c r="CP14" s="164">
        <f>VLOOKUP(CP$7,'[21]Curve Summary'!$A$9:$AG$161,2)</f>
        <v>38.75</v>
      </c>
      <c r="CQ14" s="164">
        <f>VLOOKUP(CQ$7,'[21]Curve Summary'!$A$9:$AG$161,2)</f>
        <v>38.28</v>
      </c>
      <c r="CR14" s="164">
        <f>VLOOKUP(CR$7,'[21]Curve Summary'!$A$9:$AG$161,2)</f>
        <v>37.33</v>
      </c>
      <c r="CS14" s="164">
        <f>VLOOKUP(CS$7,'[21]Curve Summary'!$A$9:$AG$161,2)</f>
        <v>38.28</v>
      </c>
      <c r="CT14" s="164">
        <f>VLOOKUP(CT$7,'[21]Curve Summary'!$A$9:$AG$161,2)</f>
        <v>44.66</v>
      </c>
      <c r="CU14" s="164">
        <f>VLOOKUP(CU$7,'[21]Curve Summary'!$A$9:$AG$161,2)</f>
        <v>55.78</v>
      </c>
      <c r="CV14" s="164">
        <f>VLOOKUP(CV$7,'[21]Curve Summary'!$A$9:$AG$161,2)</f>
        <v>64.760000000000005</v>
      </c>
      <c r="CW14" s="164">
        <f>VLOOKUP(CW$7,'[21]Curve Summary'!$A$9:$AG$161,2)</f>
        <v>53.41</v>
      </c>
      <c r="CX14" s="164">
        <f>VLOOKUP(CX$7,'[21]Curve Summary'!$A$9:$AG$161,2)</f>
        <v>39.93</v>
      </c>
      <c r="CY14" s="164">
        <f>VLOOKUP(CY$7,'[21]Curve Summary'!$A$9:$AG$161,2)</f>
        <v>38.99</v>
      </c>
      <c r="CZ14" s="164">
        <f>VLOOKUP(CZ$7,'[21]Curve Summary'!$A$9:$AG$161,2)</f>
        <v>38.520000000000003</v>
      </c>
      <c r="DA14" s="164">
        <f>VLOOKUP(DA$7,'[21]Curve Summary'!$A$9:$AG$161,2)</f>
        <v>39.01</v>
      </c>
      <c r="DB14" s="164">
        <f>VLOOKUP(DB$7,'[21]Curve Summary'!$A$9:$AG$161,2)</f>
        <v>39.01</v>
      </c>
      <c r="DC14" s="164">
        <f>VLOOKUP(DC$7,'[21]Curve Summary'!$A$9:$AG$161,2)</f>
        <v>38.54</v>
      </c>
      <c r="DD14" s="164">
        <f>VLOOKUP(DD$7,'[21]Curve Summary'!$A$9:$AG$161,2)</f>
        <v>37.590000000000003</v>
      </c>
      <c r="DE14" s="164">
        <f>VLOOKUP(DE$7,'[21]Curve Summary'!$A$9:$AG$161,2)</f>
        <v>38.54</v>
      </c>
      <c r="DF14" s="164">
        <f>VLOOKUP(DF$7,'[21]Curve Summary'!$A$9:$AG$161,2)</f>
        <v>44.97</v>
      </c>
      <c r="DG14" s="164">
        <f>VLOOKUP(DG$7,'[21]Curve Summary'!$A$9:$AG$161,2)</f>
        <v>56.16</v>
      </c>
      <c r="DH14" s="164">
        <f>VLOOKUP(DH$7,'[21]Curve Summary'!$A$9:$AG$161,2)</f>
        <v>65.2</v>
      </c>
      <c r="DI14" s="164">
        <f>VLOOKUP(DI$7,'[21]Curve Summary'!$A$9:$AG$161,2)</f>
        <v>53.78</v>
      </c>
      <c r="DJ14" s="164">
        <f>VLOOKUP(DJ$7,'[21]Curve Summary'!$A$9:$AG$161,2)</f>
        <v>40.21</v>
      </c>
      <c r="DK14" s="164">
        <f>VLOOKUP(DK$7,'[21]Curve Summary'!$A$9:$AG$161,2)</f>
        <v>39.25</v>
      </c>
      <c r="DL14" s="164">
        <f>VLOOKUP(DL$7,'[21]Curve Summary'!$A$9:$AG$161,2)</f>
        <v>38.78</v>
      </c>
      <c r="DM14" s="164">
        <f>VLOOKUP(DM$7,'[21]Curve Summary'!$A$9:$AG$161,2)</f>
        <v>39.28</v>
      </c>
      <c r="DN14" s="164">
        <f>VLOOKUP(DN$7,'[21]Curve Summary'!$A$9:$AG$161,2)</f>
        <v>39.28</v>
      </c>
      <c r="DO14" s="164">
        <f>VLOOKUP(DO$7,'[21]Curve Summary'!$A$9:$AG$161,2)</f>
        <v>38.799999999999997</v>
      </c>
      <c r="DP14" s="164">
        <f>VLOOKUP(DP$7,'[21]Curve Summary'!$A$9:$AG$161,2)</f>
        <v>37.840000000000003</v>
      </c>
      <c r="DQ14" s="164">
        <f>VLOOKUP(DQ$7,'[21]Curve Summary'!$A$9:$AG$161,2)</f>
        <v>38.799999999999997</v>
      </c>
      <c r="DR14" s="164">
        <f>VLOOKUP(DR$7,'[21]Curve Summary'!$A$9:$AG$161,2)</f>
        <v>45.27</v>
      </c>
      <c r="DS14" s="164">
        <f>VLOOKUP(DS$7,'[21]Curve Summary'!$A$9:$AG$161,2)</f>
        <v>56.54</v>
      </c>
      <c r="DT14" s="164">
        <f>VLOOKUP(DT$7,'[21]Curve Summary'!$A$9:$AG$161,2)</f>
        <v>65.650000000000006</v>
      </c>
      <c r="DU14" s="164">
        <f>VLOOKUP(DU$7,'[21]Curve Summary'!$A$9:$AG$161,2)</f>
        <v>54.14</v>
      </c>
      <c r="DV14" s="164">
        <f>VLOOKUP(DV$7,'[21]Curve Summary'!$A$9:$AG$161,2)</f>
        <v>40.479999999999997</v>
      </c>
      <c r="DW14" s="164">
        <f>VLOOKUP(DW$7,'[21]Curve Summary'!$A$9:$AG$161,2)</f>
        <v>39.520000000000003</v>
      </c>
      <c r="DX14" s="164">
        <f>VLOOKUP(DX$7,'[21]Curve Summary'!$A$9:$AG$161,2)</f>
        <v>39.04</v>
      </c>
      <c r="DY14" s="164">
        <f>VLOOKUP(DY$7,'[21]Curve Summary'!$A$9:$AG$161,2)</f>
        <v>39.54</v>
      </c>
      <c r="DZ14" s="164">
        <f>VLOOKUP(DZ$7,'[21]Curve Summary'!$A$9:$AG$161,2)</f>
        <v>39.54</v>
      </c>
      <c r="EA14" s="164">
        <f>VLOOKUP(EA$7,'[21]Curve Summary'!$A$9:$AG$161,2)</f>
        <v>39.06</v>
      </c>
      <c r="EB14" s="164">
        <f>VLOOKUP(EB$7,'[21]Curve Summary'!$A$9:$AG$161,2)</f>
        <v>38.1</v>
      </c>
      <c r="EC14" s="164">
        <f>VLOOKUP(EC$7,'[21]Curve Summary'!$A$9:$AG$161,2)</f>
        <v>39.06</v>
      </c>
      <c r="ED14" s="164">
        <f>VLOOKUP(ED$7,'[21]Curve Summary'!$A$9:$AG$161,2)</f>
        <v>45.58</v>
      </c>
      <c r="EE14" s="164">
        <f>VLOOKUP(EE$7,'[21]Curve Summary'!$A$9:$AG$161,2)</f>
        <v>56.92</v>
      </c>
      <c r="EF14" s="164">
        <f>VLOOKUP(EF$7,'[21]Curve Summary'!$A$9:$AG$161,2)</f>
        <v>66.09</v>
      </c>
      <c r="EG14" s="164">
        <f>VLOOKUP(EG$7,'[21]Curve Summary'!$A$9:$AG$161,2)</f>
        <v>54.51</v>
      </c>
      <c r="EH14" s="164">
        <f>VLOOKUP(EH$7,'[21]Curve Summary'!$A$9:$AG$161,2)</f>
        <v>40.75</v>
      </c>
      <c r="EI14" s="164">
        <f>VLOOKUP(EI$7,'[21]Curve Summary'!$A$9:$AG$161,2)</f>
        <v>39.79</v>
      </c>
      <c r="EJ14" s="164">
        <f>VLOOKUP(EJ$7,'[21]Curve Summary'!$A$9:$AG$161,2)</f>
        <v>39.299999999999997</v>
      </c>
    </row>
    <row r="15" spans="1:140" ht="13.7" customHeight="1" thickBot="1" x14ac:dyDescent="0.25">
      <c r="A15" s="216" t="s">
        <v>126</v>
      </c>
      <c r="B15" s="166" t="s">
        <v>153</v>
      </c>
      <c r="C15" s="131">
        <f>'[21]Power Desk Daily Price'!$AC15</f>
        <v>38.85</v>
      </c>
      <c r="D15" s="131">
        <f ca="1">IF(ISERROR((AVERAGE(OFFSET('[21]Curve Summary'!$G$6,2,0,25,1))*25+ 0* '[21]Curve Summary Backup'!$G$38)/25), '[21]Curve Summary Backup'!$G$38,(AVERAGE(OFFSET('[21]Curve Summary'!$G$6,2,0,25,1))*25+ 0* '[21]Curve Summary Backup'!$G$38)/25)</f>
        <v>38</v>
      </c>
      <c r="E15" s="131">
        <f>VLOOKUP(E$7,'[21]Curve Summary'!$A$7:$AG$58,7)</f>
        <v>35</v>
      </c>
      <c r="F15" s="167">
        <f t="shared" ca="1" si="0"/>
        <v>36.591666666666661</v>
      </c>
      <c r="G15" s="131">
        <f t="shared" si="1"/>
        <v>38.25</v>
      </c>
      <c r="H15" s="131">
        <f t="shared" si="2"/>
        <v>39</v>
      </c>
      <c r="I15" s="131">
        <f t="shared" si="2"/>
        <v>37.5</v>
      </c>
      <c r="J15" s="131">
        <f t="shared" si="3"/>
        <v>37.125</v>
      </c>
      <c r="K15" s="131">
        <f t="shared" si="4"/>
        <v>37.25</v>
      </c>
      <c r="L15" s="131">
        <f t="shared" si="4"/>
        <v>37</v>
      </c>
      <c r="M15" s="131">
        <f t="shared" si="4"/>
        <v>41</v>
      </c>
      <c r="N15" s="131">
        <f t="shared" si="4"/>
        <v>50</v>
      </c>
      <c r="O15" s="131">
        <f t="shared" si="5"/>
        <v>68.5</v>
      </c>
      <c r="P15" s="131">
        <f t="shared" si="6"/>
        <v>62</v>
      </c>
      <c r="Q15" s="131">
        <f t="shared" si="6"/>
        <v>75</v>
      </c>
      <c r="R15" s="131">
        <f t="shared" si="6"/>
        <v>59</v>
      </c>
      <c r="S15" s="131">
        <f t="shared" si="7"/>
        <v>39.5</v>
      </c>
      <c r="T15" s="131">
        <f t="shared" si="8"/>
        <v>41</v>
      </c>
      <c r="U15" s="131">
        <f t="shared" si="8"/>
        <v>38.5</v>
      </c>
      <c r="V15" s="131">
        <f t="shared" si="8"/>
        <v>39</v>
      </c>
      <c r="W15" s="167">
        <f t="shared" si="12"/>
        <v>46.40098039215686</v>
      </c>
      <c r="X15" s="131">
        <f t="shared" si="13"/>
        <v>46.092156862745099</v>
      </c>
      <c r="Y15" s="131">
        <f t="shared" si="14"/>
        <v>45.596308724832213</v>
      </c>
      <c r="Z15" s="131">
        <f t="shared" si="15"/>
        <v>46.745882352941187</v>
      </c>
      <c r="AA15" s="131">
        <f t="shared" si="9"/>
        <v>47.29339215686273</v>
      </c>
      <c r="AB15" s="132">
        <f t="shared" si="10"/>
        <v>47.874375000000001</v>
      </c>
      <c r="AC15" s="168">
        <f t="shared" ca="1" si="11"/>
        <v>46.779256410256416</v>
      </c>
      <c r="AD15" s="158"/>
      <c r="AE15" s="158"/>
      <c r="AF15" s="159"/>
      <c r="AG15" s="127">
        <f>VLOOKUP(AG$7,'[21]Curve Summary'!$A$9:$AG$161,7)</f>
        <v>39</v>
      </c>
      <c r="AH15" s="127">
        <f>VLOOKUP(AH$7,'[21]Curve Summary'!$A$9:$AG$161,7)</f>
        <v>37.5</v>
      </c>
      <c r="AI15" s="127">
        <f>VLOOKUP(AI$7,'[21]Curve Summary'!$A$9:$AG$161,7)</f>
        <v>37.25</v>
      </c>
      <c r="AJ15" s="127">
        <f>VLOOKUP(AJ$7,'[21]Curve Summary'!$A$9:$AG$161,7)</f>
        <v>37</v>
      </c>
      <c r="AK15" s="127">
        <f>VLOOKUP(AK$7,'[21]Curve Summary'!$A$9:$AG$161,7)</f>
        <v>41</v>
      </c>
      <c r="AL15" s="127">
        <f>VLOOKUP(AL$7,'[21]Curve Summary'!$A$9:$AG$161,7)</f>
        <v>50</v>
      </c>
      <c r="AM15" s="127">
        <f>VLOOKUP(AM$7,'[21]Curve Summary'!$A$9:$AG$161,7)</f>
        <v>62</v>
      </c>
      <c r="AN15" s="127">
        <f>VLOOKUP(AN$7,'[21]Curve Summary'!$A$9:$AG$161,7)</f>
        <v>75</v>
      </c>
      <c r="AO15" s="127">
        <f>VLOOKUP(AO$7,'[21]Curve Summary'!$A$9:$AG$161,7)</f>
        <v>59</v>
      </c>
      <c r="AP15" s="127">
        <f>VLOOKUP(AP$7,'[21]Curve Summary'!$A$9:$AG$161,7)</f>
        <v>41</v>
      </c>
      <c r="AQ15" s="127">
        <f>VLOOKUP(AQ$7,'[21]Curve Summary'!$A$9:$AG$161,7)</f>
        <v>38.5</v>
      </c>
      <c r="AR15" s="127">
        <f>VLOOKUP(AR$7,'[21]Curve Summary'!$A$9:$AG$161,7)</f>
        <v>39</v>
      </c>
      <c r="AS15" s="127">
        <f>VLOOKUP(AS$7,'[21]Curve Summary'!$A$9:$AG$161,7)</f>
        <v>39.25</v>
      </c>
      <c r="AT15" s="127">
        <f>VLOOKUP(AT$7,'[21]Curve Summary'!$A$9:$AG$161,7)</f>
        <v>39.25</v>
      </c>
      <c r="AU15" s="127">
        <f>VLOOKUP(AU$7,'[21]Curve Summary'!$A$9:$AG$161,7)</f>
        <v>38.75</v>
      </c>
      <c r="AV15" s="127">
        <f>VLOOKUP(AV$7,'[21]Curve Summary'!$A$9:$AG$161,7)</f>
        <v>37.75</v>
      </c>
      <c r="AW15" s="127">
        <f>VLOOKUP(AW$7,'[21]Curve Summary'!$A$9:$AG$161,7)</f>
        <v>38.75</v>
      </c>
      <c r="AX15" s="127">
        <f>VLOOKUP(AX$7,'[21]Curve Summary'!$A$9:$AG$161,7)</f>
        <v>48</v>
      </c>
      <c r="AY15" s="127">
        <f>VLOOKUP(AY$7,'[21]Curve Summary'!$A$9:$AG$161,7)</f>
        <v>61.25</v>
      </c>
      <c r="AZ15" s="127">
        <f>VLOOKUP(AZ$7,'[21]Curve Summary'!$A$9:$AG$161,7)</f>
        <v>72.75</v>
      </c>
      <c r="BA15" s="127">
        <f>VLOOKUP(BA$7,'[21]Curve Summary'!$A$9:$AG$161,7)</f>
        <v>58.75</v>
      </c>
      <c r="BB15" s="127">
        <f>VLOOKUP(BB$7,'[21]Curve Summary'!$A$9:$AG$161,7)</f>
        <v>40.75</v>
      </c>
      <c r="BC15" s="127">
        <f>VLOOKUP(BC$7,'[21]Curve Summary'!$A$9:$AG$161,7)</f>
        <v>39.25</v>
      </c>
      <c r="BD15" s="127">
        <f>VLOOKUP(BD$7,'[21]Curve Summary'!$A$9:$AG$161,7)</f>
        <v>38.5</v>
      </c>
      <c r="BE15" s="127">
        <f>VLOOKUP(BE$7,'[21]Curve Summary'!$A$9:$AG$161,7)</f>
        <v>40.159999999999997</v>
      </c>
      <c r="BF15" s="127">
        <f>VLOOKUP(BF$7,'[21]Curve Summary'!$A$9:$AG$161,7)</f>
        <v>40.159999999999997</v>
      </c>
      <c r="BG15" s="127">
        <f>VLOOKUP(BG$7,'[21]Curve Summary'!$A$9:$AG$161,7)</f>
        <v>39.69</v>
      </c>
      <c r="BH15" s="127">
        <f>VLOOKUP(BH$7,'[21]Curve Summary'!$A$9:$AG$161,7)</f>
        <v>38.770000000000003</v>
      </c>
      <c r="BI15" s="127">
        <f>VLOOKUP(BI$7,'[21]Curve Summary'!$A$9:$AG$161,7)</f>
        <v>39.69</v>
      </c>
      <c r="BJ15" s="127">
        <f>VLOOKUP(BJ$7,'[21]Curve Summary'!$A$9:$AG$161,7)</f>
        <v>48.08</v>
      </c>
      <c r="BK15" s="127">
        <f>VLOOKUP(BK$7,'[21]Curve Summary'!$A$9:$AG$161,7)</f>
        <v>60.23</v>
      </c>
      <c r="BL15" s="127">
        <f>VLOOKUP(BL$7,'[21]Curve Summary'!$A$9:$AG$161,7)</f>
        <v>70.739999999999995</v>
      </c>
      <c r="BM15" s="127">
        <f>VLOOKUP(BM$7,'[21]Curve Summary'!$A$9:$AG$161,7)</f>
        <v>57.92</v>
      </c>
      <c r="BN15" s="127">
        <f>VLOOKUP(BN$7,'[21]Curve Summary'!$A$9:$AG$161,7)</f>
        <v>41.53</v>
      </c>
      <c r="BO15" s="127">
        <f>VLOOKUP(BO$7,'[21]Curve Summary'!$A$9:$AG$161,7)</f>
        <v>40.17</v>
      </c>
      <c r="BP15" s="127">
        <f>VLOOKUP(BP$7,'[21]Curve Summary'!$A$9:$AG$161,7)</f>
        <v>39.5</v>
      </c>
      <c r="BQ15" s="127">
        <f>VLOOKUP(BQ$7,'[21]Curve Summary'!$A$9:$AG$161,7)</f>
        <v>40.54</v>
      </c>
      <c r="BR15" s="127">
        <f>VLOOKUP(BR$7,'[21]Curve Summary'!$A$9:$AG$161,7)</f>
        <v>40.54</v>
      </c>
      <c r="BS15" s="127">
        <f>VLOOKUP(BS$7,'[21]Curve Summary'!$A$9:$AG$161,7)</f>
        <v>40.07</v>
      </c>
      <c r="BT15" s="127">
        <f>VLOOKUP(BT$7,'[21]Curve Summary'!$A$9:$AG$161,7)</f>
        <v>39.14</v>
      </c>
      <c r="BU15" s="127">
        <f>VLOOKUP(BU$7,'[21]Curve Summary'!$A$9:$AG$161,7)</f>
        <v>40.07</v>
      </c>
      <c r="BV15" s="127">
        <f>VLOOKUP(BV$7,'[21]Curve Summary'!$A$9:$AG$161,7)</f>
        <v>48.18</v>
      </c>
      <c r="BW15" s="127">
        <f>VLOOKUP(BW$7,'[21]Curve Summary'!$A$9:$AG$161,7)</f>
        <v>60.22</v>
      </c>
      <c r="BX15" s="127">
        <f>VLOOKUP(BX$7,'[21]Curve Summary'!$A$9:$AG$161,7)</f>
        <v>70.52</v>
      </c>
      <c r="BY15" s="127">
        <f>VLOOKUP(BY$7,'[21]Curve Summary'!$A$9:$AG$161,7)</f>
        <v>57.88</v>
      </c>
      <c r="BZ15" s="127">
        <f>VLOOKUP(BZ$7,'[21]Curve Summary'!$A$9:$AG$161,7)</f>
        <v>41.89</v>
      </c>
      <c r="CA15" s="127">
        <f>VLOOKUP(CA$7,'[21]Curve Summary'!$A$9:$AG$161,7)</f>
        <v>40.6</v>
      </c>
      <c r="CB15" s="127">
        <f>VLOOKUP(CB$7,'[21]Curve Summary'!$A$9:$AG$161,7)</f>
        <v>39.950000000000003</v>
      </c>
      <c r="CC15" s="127">
        <f>VLOOKUP(CC$7,'[21]Curve Summary'!$A$9:$AG$161,7)</f>
        <v>40.9</v>
      </c>
      <c r="CD15" s="127">
        <f>VLOOKUP(CD$7,'[21]Curve Summary'!$A$9:$AG$161,7)</f>
        <v>40.9</v>
      </c>
      <c r="CE15" s="127">
        <f>VLOOKUP(CE$7,'[21]Curve Summary'!$A$9:$AG$161,7)</f>
        <v>40.44</v>
      </c>
      <c r="CF15" s="127">
        <f>VLOOKUP(CF$7,'[21]Curve Summary'!$A$9:$AG$161,7)</f>
        <v>39.5</v>
      </c>
      <c r="CG15" s="127">
        <f>VLOOKUP(CG$7,'[21]Curve Summary'!$A$9:$AG$161,7)</f>
        <v>40.44</v>
      </c>
      <c r="CH15" s="127">
        <f>VLOOKUP(CH$7,'[21]Curve Summary'!$A$9:$AG$161,7)</f>
        <v>48.32</v>
      </c>
      <c r="CI15" s="127">
        <f>VLOOKUP(CI$7,'[21]Curve Summary'!$A$9:$AG$161,7)</f>
        <v>60.26</v>
      </c>
      <c r="CJ15" s="127">
        <f>VLOOKUP(CJ$7,'[21]Curve Summary'!$A$9:$AG$161,7)</f>
        <v>70.400000000000006</v>
      </c>
      <c r="CK15" s="127">
        <f>VLOOKUP(CK$7,'[21]Curve Summary'!$A$9:$AG$161,7)</f>
        <v>57.91</v>
      </c>
      <c r="CL15" s="127">
        <f>VLOOKUP(CL$7,'[21]Curve Summary'!$A$9:$AG$161,7)</f>
        <v>42.23</v>
      </c>
      <c r="CM15" s="127">
        <f>VLOOKUP(CM$7,'[21]Curve Summary'!$A$9:$AG$161,7)</f>
        <v>40.98</v>
      </c>
      <c r="CN15" s="127">
        <f>VLOOKUP(CN$7,'[21]Curve Summary'!$A$9:$AG$161,7)</f>
        <v>40.36</v>
      </c>
      <c r="CO15" s="127">
        <f>VLOOKUP(CO$7,'[21]Curve Summary'!$A$9:$AG$161,7)</f>
        <v>41.2</v>
      </c>
      <c r="CP15" s="127">
        <f>VLOOKUP(CP$7,'[21]Curve Summary'!$A$9:$AG$161,7)</f>
        <v>41.2</v>
      </c>
      <c r="CQ15" s="127">
        <f>VLOOKUP(CQ$7,'[21]Curve Summary'!$A$9:$AG$161,7)</f>
        <v>40.729999999999997</v>
      </c>
      <c r="CR15" s="127">
        <f>VLOOKUP(CR$7,'[21]Curve Summary'!$A$9:$AG$161,7)</f>
        <v>39.79</v>
      </c>
      <c r="CS15" s="127">
        <f>VLOOKUP(CS$7,'[21]Curve Summary'!$A$9:$AG$161,7)</f>
        <v>40.729999999999997</v>
      </c>
      <c r="CT15" s="127">
        <f>VLOOKUP(CT$7,'[21]Curve Summary'!$A$9:$AG$161,7)</f>
        <v>48.5</v>
      </c>
      <c r="CU15" s="127">
        <f>VLOOKUP(CU$7,'[21]Curve Summary'!$A$9:$AG$161,7)</f>
        <v>60.42</v>
      </c>
      <c r="CV15" s="127">
        <f>VLOOKUP(CV$7,'[21]Curve Summary'!$A$9:$AG$161,7)</f>
        <v>70.5</v>
      </c>
      <c r="CW15" s="127">
        <f>VLOOKUP(CW$7,'[21]Curve Summary'!$A$9:$AG$161,7)</f>
        <v>58.05</v>
      </c>
      <c r="CX15" s="127">
        <f>VLOOKUP(CX$7,'[21]Curve Summary'!$A$9:$AG$161,7)</f>
        <v>42.51</v>
      </c>
      <c r="CY15" s="127">
        <f>VLOOKUP(CY$7,'[21]Curve Summary'!$A$9:$AG$161,7)</f>
        <v>41.3</v>
      </c>
      <c r="CZ15" s="127">
        <f>VLOOKUP(CZ$7,'[21]Curve Summary'!$A$9:$AG$161,7)</f>
        <v>40.69</v>
      </c>
      <c r="DA15" s="127">
        <f>VLOOKUP(DA$7,'[21]Curve Summary'!$A$9:$AG$161,7)</f>
        <v>41.47</v>
      </c>
      <c r="DB15" s="127">
        <f>VLOOKUP(DB$7,'[21]Curve Summary'!$A$9:$AG$161,7)</f>
        <v>41.47</v>
      </c>
      <c r="DC15" s="127">
        <f>VLOOKUP(DC$7,'[21]Curve Summary'!$A$9:$AG$161,7)</f>
        <v>41</v>
      </c>
      <c r="DD15" s="127">
        <f>VLOOKUP(DD$7,'[21]Curve Summary'!$A$9:$AG$161,7)</f>
        <v>40.06</v>
      </c>
      <c r="DE15" s="127">
        <f>VLOOKUP(DE$7,'[21]Curve Summary'!$A$9:$AG$161,7)</f>
        <v>41.01</v>
      </c>
      <c r="DF15" s="127">
        <f>VLOOKUP(DF$7,'[21]Curve Summary'!$A$9:$AG$161,7)</f>
        <v>48.71</v>
      </c>
      <c r="DG15" s="127">
        <f>VLOOKUP(DG$7,'[21]Curve Summary'!$A$9:$AG$161,7)</f>
        <v>60.63</v>
      </c>
      <c r="DH15" s="127">
        <f>VLOOKUP(DH$7,'[21]Curve Summary'!$A$9:$AG$161,7)</f>
        <v>70.680000000000007</v>
      </c>
      <c r="DI15" s="127">
        <f>VLOOKUP(DI$7,'[21]Curve Summary'!$A$9:$AG$161,7)</f>
        <v>58.25</v>
      </c>
      <c r="DJ15" s="127">
        <f>VLOOKUP(DJ$7,'[21]Curve Summary'!$A$9:$AG$161,7)</f>
        <v>42.79</v>
      </c>
      <c r="DK15" s="127">
        <f>VLOOKUP(DK$7,'[21]Curve Summary'!$A$9:$AG$161,7)</f>
        <v>41.58</v>
      </c>
      <c r="DL15" s="127">
        <f>VLOOKUP(DL$7,'[21]Curve Summary'!$A$9:$AG$161,7)</f>
        <v>40.98</v>
      </c>
      <c r="DM15" s="127">
        <f>VLOOKUP(DM$7,'[21]Curve Summary'!$A$9:$AG$161,7)</f>
        <v>41.75</v>
      </c>
      <c r="DN15" s="127">
        <f>VLOOKUP(DN$7,'[21]Curve Summary'!$A$9:$AG$161,7)</f>
        <v>41.75</v>
      </c>
      <c r="DO15" s="127">
        <f>VLOOKUP(DO$7,'[21]Curve Summary'!$A$9:$AG$161,7)</f>
        <v>41.27</v>
      </c>
      <c r="DP15" s="127">
        <f>VLOOKUP(DP$7,'[21]Curve Summary'!$A$9:$AG$161,7)</f>
        <v>40.31</v>
      </c>
      <c r="DQ15" s="127">
        <f>VLOOKUP(DQ$7,'[21]Curve Summary'!$A$9:$AG$161,7)</f>
        <v>41.27</v>
      </c>
      <c r="DR15" s="127">
        <f>VLOOKUP(DR$7,'[21]Curve Summary'!$A$9:$AG$161,7)</f>
        <v>48.92</v>
      </c>
      <c r="DS15" s="127">
        <f>VLOOKUP(DS$7,'[21]Curve Summary'!$A$9:$AG$161,7)</f>
        <v>60.84</v>
      </c>
      <c r="DT15" s="127">
        <f>VLOOKUP(DT$7,'[21]Curve Summary'!$A$9:$AG$161,7)</f>
        <v>70.88</v>
      </c>
      <c r="DU15" s="127">
        <f>VLOOKUP(DU$7,'[21]Curve Summary'!$A$9:$AG$161,7)</f>
        <v>58.45</v>
      </c>
      <c r="DV15" s="127">
        <f>VLOOKUP(DV$7,'[21]Curve Summary'!$A$9:$AG$161,7)</f>
        <v>43.05</v>
      </c>
      <c r="DW15" s="127">
        <f>VLOOKUP(DW$7,'[21]Curve Summary'!$A$9:$AG$161,7)</f>
        <v>41.86</v>
      </c>
      <c r="DX15" s="127">
        <f>VLOOKUP(DX$7,'[21]Curve Summary'!$A$9:$AG$161,7)</f>
        <v>41.26</v>
      </c>
      <c r="DY15" s="127">
        <f>VLOOKUP(DY$7,'[21]Curve Summary'!$A$9:$AG$161,7)</f>
        <v>41.96</v>
      </c>
      <c r="DZ15" s="127">
        <f>VLOOKUP(DZ$7,'[21]Curve Summary'!$A$9:$AG$161,7)</f>
        <v>41.96</v>
      </c>
      <c r="EA15" s="127">
        <f>VLOOKUP(EA$7,'[21]Curve Summary'!$A$9:$AG$161,7)</f>
        <v>41.49</v>
      </c>
      <c r="EB15" s="127">
        <f>VLOOKUP(EB$7,'[21]Curve Summary'!$A$9:$AG$161,7)</f>
        <v>40.53</v>
      </c>
      <c r="EC15" s="127">
        <f>VLOOKUP(EC$7,'[21]Curve Summary'!$A$9:$AG$161,7)</f>
        <v>41.49</v>
      </c>
      <c r="ED15" s="127">
        <f>VLOOKUP(ED$7,'[21]Curve Summary'!$A$9:$AG$161,7)</f>
        <v>49.08</v>
      </c>
      <c r="EE15" s="127">
        <f>VLOOKUP(EE$7,'[21]Curve Summary'!$A$9:$AG$161,7)</f>
        <v>61.01</v>
      </c>
      <c r="EF15" s="127">
        <f>VLOOKUP(EF$7,'[21]Curve Summary'!$A$9:$AG$161,7)</f>
        <v>71.03</v>
      </c>
      <c r="EG15" s="127">
        <f>VLOOKUP(EG$7,'[21]Curve Summary'!$A$9:$AG$161,7)</f>
        <v>58.61</v>
      </c>
      <c r="EH15" s="127">
        <f>VLOOKUP(EH$7,'[21]Curve Summary'!$A$9:$AG$161,7)</f>
        <v>43.27</v>
      </c>
      <c r="EI15" s="127">
        <f>VLOOKUP(EI$7,'[21]Curve Summary'!$A$9:$AG$161,7)</f>
        <v>42.1</v>
      </c>
      <c r="EJ15" s="127">
        <f>VLOOKUP(EJ$7,'[21]Curve Summary'!$A$9:$AG$161,7)</f>
        <v>41.5</v>
      </c>
    </row>
    <row r="16" spans="1:140" ht="13.7" customHeight="1" x14ac:dyDescent="0.2">
      <c r="A16" s="169"/>
      <c r="B16" s="170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9"/>
      <c r="AD16" s="158"/>
      <c r="AE16" s="158"/>
      <c r="AF16" s="159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7" customHeight="1" thickBot="1" x14ac:dyDescent="0.3">
      <c r="A17" s="171" t="s">
        <v>154</v>
      </c>
      <c r="B17" s="166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58"/>
      <c r="AE17" s="158"/>
      <c r="AF17" s="159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7" customHeight="1" thickBot="1" x14ac:dyDescent="0.25">
      <c r="A18" s="172" t="s">
        <v>155</v>
      </c>
      <c r="B18" s="173" t="s">
        <v>156</v>
      </c>
      <c r="C18" s="174">
        <f>'[21]Power Desk Daily Price'!$AC18</f>
        <v>50</v>
      </c>
      <c r="D18" s="174">
        <f ca="1">IF(ISERROR((AVERAGE(OFFSET('[21]Curve Summary ALBERTA'!$R$6,2,0,21,1))*21+ 0* '[21]Curve Summary Backup'!$R$38)/21), '[21]Curve Summary Backup'!$R$38,(AVERAGE(OFFSET('[21]Curve Summary ALBERTA'!$R$6,2,0,21,1))*21+ 0* '[21]Curve Summary Backup'!$R$38)/21)</f>
        <v>59.799999237060547</v>
      </c>
      <c r="E18" s="174">
        <f>VLOOKUP(E$7,'[21]Curve Summary ALBERTA'!$A$7:$AG$63,18)</f>
        <v>56.999996185302734</v>
      </c>
      <c r="F18" s="175">
        <f ca="1">(C18*C$5+D18*D$5+E18*E$5)/(SUM(C$5:E$5))</f>
        <v>58.233331135341096</v>
      </c>
      <c r="G18" s="174">
        <f>AVERAGE(H18:I18)</f>
        <v>66.264999084472663</v>
      </c>
      <c r="H18" s="174">
        <f>AG18</f>
        <v>66.529996643066411</v>
      </c>
      <c r="I18" s="174">
        <f>AH18</f>
        <v>66.000001525878901</v>
      </c>
      <c r="J18" s="174">
        <f>AVERAGE(K18:L18)</f>
        <v>62.00166076660156</v>
      </c>
      <c r="K18" s="174">
        <f>AI18</f>
        <v>64.089051818847651</v>
      </c>
      <c r="L18" s="174">
        <f>AJ18</f>
        <v>59.91426971435547</v>
      </c>
      <c r="M18" s="174">
        <f>AK18</f>
        <v>60.689288024902346</v>
      </c>
      <c r="N18" s="174">
        <f>AL18</f>
        <v>61.594390869140625</v>
      </c>
      <c r="O18" s="174">
        <f>AVERAGE(P18:Q18)</f>
        <v>52.449559768297625</v>
      </c>
      <c r="P18" s="174">
        <f>AM18</f>
        <v>52.075469853507073</v>
      </c>
      <c r="Q18" s="174">
        <f>AN18</f>
        <v>52.823649683088178</v>
      </c>
      <c r="R18" s="174">
        <f>AO18</f>
        <v>52.822846822880919</v>
      </c>
      <c r="S18" s="174">
        <f>AVERAGE(T18:V18)</f>
        <v>62.398336685044853</v>
      </c>
      <c r="T18" s="174">
        <f>AP18</f>
        <v>57.654082137102748</v>
      </c>
      <c r="U18" s="174">
        <f>AQ18</f>
        <v>62.802540515000494</v>
      </c>
      <c r="V18" s="174">
        <f>AR18</f>
        <v>66.738387403031311</v>
      </c>
      <c r="W18" s="174">
        <f>SUM(AG37:AR37)/SUM($AG$5:$AR$5)</f>
        <v>60.245233465439483</v>
      </c>
      <c r="X18" s="174">
        <f>SUM(AS37:BD37)/SUM($AS$5:$BD$5)</f>
        <v>51.069157300379175</v>
      </c>
      <c r="Y18" s="174">
        <f>SUM(BE37:BR37)/SUM($BE$5:$BR$5)</f>
        <v>49.89896185369669</v>
      </c>
      <c r="Z18" s="174">
        <f>SUM(BQ37:CB37)/SUM($BQ$5:$CB$5)</f>
        <v>49.421934875702526</v>
      </c>
      <c r="AA18" s="174">
        <f>SUM(CC37:DX37)/SUM($CC$5:$DX$5)</f>
        <v>47.995518597962111</v>
      </c>
      <c r="AB18" s="176">
        <f>SUM(DY37:EJ37)/SUM($DY$5:$EJ$5)</f>
        <v>50.441571870356007</v>
      </c>
      <c r="AC18" s="177">
        <f ca="1">(C18*C$5+D18*D$5+E18*E$5+SUM(AG37:EJ37))/(SUM(C$5:E$5)+SUM($AG$5:$EJ$5))</f>
        <v>50.441272420614645</v>
      </c>
      <c r="AD18" s="158"/>
      <c r="AE18" s="158"/>
      <c r="AF18" s="159"/>
      <c r="AG18" s="127">
        <f>VLOOKUP(AG$7,'[21]Curve Summary ALBERTA'!$A$13:$AG$161,18)</f>
        <v>66.529996643066411</v>
      </c>
      <c r="AH18" s="127">
        <f>VLOOKUP(AH$7,'[21]Curve Summary ALBERTA'!$A$13:$AG$161,18)</f>
        <v>66.000001525878901</v>
      </c>
      <c r="AI18" s="127">
        <f>VLOOKUP(AI$7,'[21]Curve Summary ALBERTA'!$A$13:$AG$161,18)</f>
        <v>64.089051818847651</v>
      </c>
      <c r="AJ18" s="127">
        <f>VLOOKUP(AJ$7,'[21]Curve Summary ALBERTA'!$A$13:$AG$161,18)</f>
        <v>59.91426971435547</v>
      </c>
      <c r="AK18" s="127">
        <f>VLOOKUP(AK$7,'[21]Curve Summary ALBERTA'!$A$13:$AG$161,18)</f>
        <v>60.689288024902346</v>
      </c>
      <c r="AL18" s="127">
        <f>VLOOKUP(AL$7,'[21]Curve Summary ALBERTA'!$A$13:$AG$161,18)</f>
        <v>61.594390869140625</v>
      </c>
      <c r="AM18" s="127">
        <f>VLOOKUP(AM$7,'[21]Curve Summary ALBERTA'!$A$13:$AG$161,18)</f>
        <v>52.075469853507073</v>
      </c>
      <c r="AN18" s="127">
        <f>VLOOKUP(AN$7,'[21]Curve Summary ALBERTA'!$A$13:$AG$161,18)</f>
        <v>52.823649683088178</v>
      </c>
      <c r="AO18" s="127">
        <f>VLOOKUP(AO$7,'[21]Curve Summary ALBERTA'!$A$13:$AG$161,18)</f>
        <v>52.822846822880919</v>
      </c>
      <c r="AP18" s="127">
        <f>VLOOKUP(AP$7,'[21]Curve Summary ALBERTA'!$A$13:$AG$161,18)</f>
        <v>57.654082137102748</v>
      </c>
      <c r="AQ18" s="127">
        <f>VLOOKUP(AQ$7,'[21]Curve Summary ALBERTA'!$A$13:$AG$161,18)</f>
        <v>62.802540515000494</v>
      </c>
      <c r="AR18" s="127">
        <f>VLOOKUP(AR$7,'[21]Curve Summary ALBERTA'!$A$13:$AG$161,18)</f>
        <v>66.738387403031311</v>
      </c>
      <c r="AS18" s="127">
        <f>VLOOKUP(AS$7,'[21]Curve Summary ALBERTA'!$A$13:$AG$161,18)</f>
        <v>53.683706653592964</v>
      </c>
      <c r="AT18" s="127">
        <f>VLOOKUP(AT$7,'[21]Curve Summary ALBERTA'!$A$13:$AG$161,18)</f>
        <v>52.194944132268624</v>
      </c>
      <c r="AU18" s="127">
        <f>VLOOKUP(AU$7,'[21]Curve Summary ALBERTA'!$A$13:$AG$161,18)</f>
        <v>50.501556441405242</v>
      </c>
      <c r="AV18" s="127">
        <f>VLOOKUP(AV$7,'[21]Curve Summary ALBERTA'!$A$13:$AG$161,18)</f>
        <v>48.461847468210244</v>
      </c>
      <c r="AW18" s="127">
        <f>VLOOKUP(AW$7,'[21]Curve Summary ALBERTA'!$A$13:$AG$161,18)</f>
        <v>48.463526107837787</v>
      </c>
      <c r="AX18" s="127">
        <f>VLOOKUP(AX$7,'[21]Curve Summary ALBERTA'!$A$13:$AG$161,18)</f>
        <v>49.01502595670383</v>
      </c>
      <c r="AY18" s="127">
        <f>VLOOKUP(AY$7,'[21]Curve Summary ALBERTA'!$A$13:$AG$161,18)</f>
        <v>49.64394389372849</v>
      </c>
      <c r="AZ18" s="127">
        <f>VLOOKUP(AZ$7,'[21]Curve Summary ALBERTA'!$A$13:$AG$161,18)</f>
        <v>50.192573175978687</v>
      </c>
      <c r="BA18" s="127">
        <f>VLOOKUP(BA$7,'[21]Curve Summary ALBERTA'!$A$13:$AG$161,18)</f>
        <v>50.269546919794095</v>
      </c>
      <c r="BB18" s="127">
        <f>VLOOKUP(BB$7,'[21]Curve Summary ALBERTA'!$A$13:$AG$161,18)</f>
        <v>50.660659533175313</v>
      </c>
      <c r="BC18" s="127">
        <f>VLOOKUP(BC$7,'[21]Curve Summary ALBERTA'!$A$13:$AG$161,18)</f>
        <v>53.768884884068576</v>
      </c>
      <c r="BD18" s="127">
        <f>VLOOKUP(BD$7,'[21]Curve Summary ALBERTA'!$A$13:$AG$161,18)</f>
        <v>56.148931359689712</v>
      </c>
      <c r="BE18" s="127">
        <f>VLOOKUP(BE$7,'[21]Curve Summary ALBERTA'!$A$13:$AG$161,18)</f>
        <v>52.859245886884842</v>
      </c>
      <c r="BF18" s="127">
        <f>VLOOKUP(BF$7,'[21]Curve Summary ALBERTA'!$A$13:$AG$161,18)</f>
        <v>51.567100344468393</v>
      </c>
      <c r="BG18" s="127">
        <f>VLOOKUP(BG$7,'[21]Curve Summary ALBERTA'!$A$13:$AG$161,18)</f>
        <v>49.531889955149893</v>
      </c>
      <c r="BH18" s="127">
        <f>VLOOKUP(BH$7,'[21]Curve Summary ALBERTA'!$A$13:$AG$161,18)</f>
        <v>46.843573951436319</v>
      </c>
      <c r="BI18" s="127">
        <f>VLOOKUP(BI$7,'[21]Curve Summary ALBERTA'!$A$13:$AG$161,18)</f>
        <v>46.913486911833871</v>
      </c>
      <c r="BJ18" s="127">
        <f>VLOOKUP(BJ$7,'[21]Curve Summary ALBERTA'!$A$13:$AG$161,18)</f>
        <v>47.463991393181459</v>
      </c>
      <c r="BK18" s="127">
        <f>VLOOKUP(BK$7,'[21]Curve Summary ALBERTA'!$A$13:$AG$161,18)</f>
        <v>48.118502315523244</v>
      </c>
      <c r="BL18" s="127">
        <f>VLOOKUP(BL$7,'[21]Curve Summary ALBERTA'!$A$13:$AG$161,18)</f>
        <v>48.673349908235451</v>
      </c>
      <c r="BM18" s="127">
        <f>VLOOKUP(BM$7,'[21]Curve Summary ALBERTA'!$A$13:$AG$161,18)</f>
        <v>48.587080344272223</v>
      </c>
      <c r="BN18" s="127">
        <f>VLOOKUP(BN$7,'[21]Curve Summary ALBERTA'!$A$13:$AG$161,18)</f>
        <v>48.590709867465407</v>
      </c>
      <c r="BO18" s="127">
        <f>VLOOKUP(BO$7,'[21]Curve Summary ALBERTA'!$A$13:$AG$161,18)</f>
        <v>51.743220098859915</v>
      </c>
      <c r="BP18" s="127">
        <f>VLOOKUP(BP$7,'[21]Curve Summary ALBERTA'!$A$13:$AG$161,18)</f>
        <v>53.401907426224739</v>
      </c>
      <c r="BQ18" s="127">
        <f>VLOOKUP(BQ$7,'[21]Curve Summary ALBERTA'!$A$13:$AG$161,18)</f>
        <v>52.796339851926021</v>
      </c>
      <c r="BR18" s="127">
        <f>VLOOKUP(BR$7,'[21]Curve Summary ALBERTA'!$A$13:$AG$161,18)</f>
        <v>51.531217313880717</v>
      </c>
      <c r="BS18" s="127">
        <f>VLOOKUP(BS$7,'[21]Curve Summary ALBERTA'!$A$13:$AG$161,18)</f>
        <v>49.544364404212644</v>
      </c>
      <c r="BT18" s="127">
        <f>VLOOKUP(BT$7,'[21]Curve Summary ALBERTA'!$A$13:$AG$161,18)</f>
        <v>46.781146102426248</v>
      </c>
      <c r="BU18" s="127">
        <f>VLOOKUP(BU$7,'[21]Curve Summary ALBERTA'!$A$13:$AG$161,18)</f>
        <v>46.844432895110629</v>
      </c>
      <c r="BV18" s="127">
        <f>VLOOKUP(BV$7,'[21]Curve Summary ALBERTA'!$A$13:$AG$161,18)</f>
        <v>47.374945047159848</v>
      </c>
      <c r="BW18" s="127">
        <f>VLOOKUP(BW$7,'[21]Curve Summary ALBERTA'!$A$13:$AG$161,18)</f>
        <v>48.007003698011737</v>
      </c>
      <c r="BX18" s="127">
        <f>VLOOKUP(BX$7,'[21]Curve Summary ALBERTA'!$A$13:$AG$161,18)</f>
        <v>48.541851414272315</v>
      </c>
      <c r="BY18" s="127">
        <f>VLOOKUP(BY$7,'[21]Curve Summary ALBERTA'!$A$13:$AG$161,18)</f>
        <v>48.452987258457391</v>
      </c>
      <c r="BZ18" s="127">
        <f>VLOOKUP(BZ$7,'[21]Curve Summary ALBERTA'!$A$13:$AG$161,18)</f>
        <v>48.450747436481528</v>
      </c>
      <c r="CA18" s="127">
        <f>VLOOKUP(CA$7,'[21]Curve Summary ALBERTA'!$A$13:$AG$161,18)</f>
        <v>51.654805337858932</v>
      </c>
      <c r="CB18" s="127">
        <f>VLOOKUP(CB$7,'[21]Curve Summary ALBERTA'!$A$13:$AG$161,18)</f>
        <v>53.286075317911759</v>
      </c>
      <c r="CC18" s="127">
        <f>VLOOKUP(CC$7,'[21]Curve Summary ALBERTA'!$A$13:$AG$161,18)</f>
        <v>49.265693718723675</v>
      </c>
      <c r="CD18" s="127">
        <f>VLOOKUP(CD$7,'[21]Curve Summary ALBERTA'!$A$13:$AG$161,18)</f>
        <v>48.142287649998046</v>
      </c>
      <c r="CE18" s="127">
        <f>VLOOKUP(CE$7,'[21]Curve Summary ALBERTA'!$A$13:$AG$161,18)</f>
        <v>46.359125456903229</v>
      </c>
      <c r="CF18" s="127">
        <f>VLOOKUP(CF$7,'[21]Curve Summary ALBERTA'!$A$13:$AG$161,18)</f>
        <v>43.866408139394466</v>
      </c>
      <c r="CG18" s="127">
        <f>VLOOKUP(CG$7,'[21]Curve Summary ALBERTA'!$A$13:$AG$161,18)</f>
        <v>43.943233042546737</v>
      </c>
      <c r="CH18" s="127">
        <f>VLOOKUP(CH$7,'[21]Curve Summary ALBERTA'!$A$13:$AG$161,18)</f>
        <v>44.447456232792234</v>
      </c>
      <c r="CI18" s="127">
        <f>VLOOKUP(CI$7,'[21]Curve Summary ALBERTA'!$A$13:$AG$161,18)</f>
        <v>45.042525208358633</v>
      </c>
      <c r="CJ18" s="127">
        <f>VLOOKUP(CJ$7,'[21]Curve Summary ALBERTA'!$A$13:$AG$161,18)</f>
        <v>45.548411340102398</v>
      </c>
      <c r="CK18" s="127">
        <f>VLOOKUP(CK$7,'[21]Curve Summary ALBERTA'!$A$13:$AG$161,18)</f>
        <v>45.486011286532211</v>
      </c>
      <c r="CL18" s="127">
        <f>VLOOKUP(CL$7,'[21]Curve Summary ALBERTA'!$A$13:$AG$161,18)</f>
        <v>45.501212011288629</v>
      </c>
      <c r="CM18" s="127">
        <f>VLOOKUP(CM$7,'[21]Curve Summary ALBERTA'!$A$13:$AG$161,18)</f>
        <v>48.44006778832803</v>
      </c>
      <c r="CN18" s="127">
        <f>VLOOKUP(CN$7,'[21]Curve Summary ALBERTA'!$A$13:$AG$161,18)</f>
        <v>49.92619082476871</v>
      </c>
      <c r="CO18" s="127">
        <f>VLOOKUP(CO$7,'[21]Curve Summary ALBERTA'!$A$13:$AG$161,18)</f>
        <v>50.700174152974732</v>
      </c>
      <c r="CP18" s="127">
        <f>VLOOKUP(CP$7,'[21]Curve Summary ALBERTA'!$A$13:$AG$161,18)</f>
        <v>49.558655803962083</v>
      </c>
      <c r="CQ18" s="127">
        <f>VLOOKUP(CQ$7,'[21]Curve Summary ALBERTA'!$A$13:$AG$161,18)</f>
        <v>47.757442601804918</v>
      </c>
      <c r="CR18" s="127">
        <f>VLOOKUP(CR$7,'[21]Curve Summary ALBERTA'!$A$13:$AG$161,18)</f>
        <v>45.114974233846141</v>
      </c>
      <c r="CS18" s="127">
        <f>VLOOKUP(CS$7,'[21]Curve Summary ALBERTA'!$A$13:$AG$161,18)</f>
        <v>45.177082228262933</v>
      </c>
      <c r="CT18" s="127">
        <f>VLOOKUP(CT$7,'[21]Curve Summary ALBERTA'!$A$13:$AG$161,18)</f>
        <v>45.665965303523379</v>
      </c>
      <c r="CU18" s="127">
        <f>VLOOKUP(CU$7,'[21]Curve Summary ALBERTA'!$A$13:$AG$161,18)</f>
        <v>46.245346609662349</v>
      </c>
      <c r="CV18" s="127">
        <f>VLOOKUP(CV$7,'[21]Curve Summary ALBERTA'!$A$13:$AG$161,18)</f>
        <v>46.733902786262135</v>
      </c>
      <c r="CW18" s="127">
        <f>VLOOKUP(CW$7,'[21]Curve Summary ALBERTA'!$A$13:$AG$161,18)</f>
        <v>46.653114405960572</v>
      </c>
      <c r="CX18" s="127">
        <f>VLOOKUP(CX$7,'[21]Curve Summary ALBERTA'!$A$13:$AG$161,18)</f>
        <v>46.649951807823264</v>
      </c>
      <c r="CY18" s="127">
        <f>VLOOKUP(CY$7,'[21]Curve Summary ALBERTA'!$A$13:$AG$161,18)</f>
        <v>49.569674950088839</v>
      </c>
      <c r="CZ18" s="127">
        <f>VLOOKUP(CZ$7,'[21]Curve Summary ALBERTA'!$A$13:$AG$161,18)</f>
        <v>51.053415309004592</v>
      </c>
      <c r="DA18" s="127">
        <f>VLOOKUP(DA$7,'[21]Curve Summary ALBERTA'!$A$13:$AG$161,18)</f>
        <v>51.857767345548936</v>
      </c>
      <c r="DB18" s="127">
        <f>VLOOKUP(DB$7,'[21]Curve Summary ALBERTA'!$A$13:$AG$161,18)</f>
        <v>50.715751544706094</v>
      </c>
      <c r="DC18" s="127">
        <f>VLOOKUP(DC$7,'[21]Curve Summary ALBERTA'!$A$13:$AG$161,18)</f>
        <v>48.914632923465412</v>
      </c>
      <c r="DD18" s="127">
        <f>VLOOKUP(DD$7,'[21]Curve Summary ALBERTA'!$A$13:$AG$161,18)</f>
        <v>46.208408153519173</v>
      </c>
      <c r="DE18" s="127">
        <f>VLOOKUP(DE$7,'[21]Curve Summary ALBERTA'!$A$13:$AG$161,18)</f>
        <v>46.269245784952858</v>
      </c>
      <c r="DF18" s="127">
        <f>VLOOKUP(DF$7,'[21]Curve Summary ALBERTA'!$A$13:$AG$161,18)</f>
        <v>46.756432937490843</v>
      </c>
      <c r="DG18" s="127">
        <f>VLOOKUP(DG$7,'[21]Curve Summary ALBERTA'!$A$13:$AG$161,18)</f>
        <v>47.334049875803892</v>
      </c>
      <c r="DH18" s="127">
        <f>VLOOKUP(DH$7,'[21]Curve Summary ALBERTA'!$A$13:$AG$161,18)</f>
        <v>47.820854081161592</v>
      </c>
      <c r="DI18" s="127">
        <f>VLOOKUP(DI$7,'[21]Curve Summary ALBERTA'!$A$13:$AG$161,18)</f>
        <v>47.738836545672648</v>
      </c>
      <c r="DJ18" s="127">
        <f>VLOOKUP(DJ$7,'[21]Curve Summary ALBERTA'!$A$13:$AG$161,18)</f>
        <v>47.734412062426522</v>
      </c>
      <c r="DK18" s="127">
        <f>VLOOKUP(DK$7,'[21]Curve Summary ALBERTA'!$A$13:$AG$161,18)</f>
        <v>50.456044509516524</v>
      </c>
      <c r="DL18" s="127">
        <f>VLOOKUP(DL$7,'[21]Curve Summary ALBERTA'!$A$13:$AG$161,18)</f>
        <v>51.962351591125667</v>
      </c>
      <c r="DM18" s="127">
        <f>VLOOKUP(DM$7,'[21]Curve Summary ALBERTA'!$A$13:$AG$161,18)</f>
        <v>52.826418622008319</v>
      </c>
      <c r="DN18" s="127">
        <f>VLOOKUP(DN$7,'[21]Curve Summary ALBERTA'!$A$13:$AG$161,18)</f>
        <v>51.712350306930659</v>
      </c>
      <c r="DO18" s="127">
        <f>VLOOKUP(DO$7,'[21]Curve Summary ALBERTA'!$A$13:$AG$161,18)</f>
        <v>49.935329616179757</v>
      </c>
      <c r="DP18" s="127">
        <f>VLOOKUP(DP$7,'[21]Curve Summary ALBERTA'!$A$13:$AG$161,18)</f>
        <v>46.799770925862688</v>
      </c>
      <c r="DQ18" s="127">
        <f>VLOOKUP(DQ$7,'[21]Curve Summary ALBERTA'!$A$13:$AG$161,18)</f>
        <v>46.886919977641924</v>
      </c>
      <c r="DR18" s="127">
        <f>VLOOKUP(DR$7,'[21]Curve Summary ALBERTA'!$A$13:$AG$161,18)</f>
        <v>47.403141113026983</v>
      </c>
      <c r="DS18" s="127">
        <f>VLOOKUP(DS$7,'[21]Curve Summary ALBERTA'!$A$13:$AG$161,18)</f>
        <v>48.010361629007441</v>
      </c>
      <c r="DT18" s="127">
        <f>VLOOKUP(DT$7,'[21]Curve Summary ALBERTA'!$A$13:$AG$161,18)</f>
        <v>48.528666442610401</v>
      </c>
      <c r="DU18" s="127">
        <f>VLOOKUP(DU$7,'[21]Curve Summary ALBERTA'!$A$13:$AG$161,18)</f>
        <v>48.47679632568726</v>
      </c>
      <c r="DV18" s="127">
        <f>VLOOKUP(DV$7,'[21]Curve Summary ALBERTA'!$A$13:$AG$161,18)</f>
        <v>48.502449158904149</v>
      </c>
      <c r="DW18" s="127">
        <f>VLOOKUP(DW$7,'[21]Curve Summary ALBERTA'!$A$13:$AG$161,18)</f>
        <v>51.726657709648705</v>
      </c>
      <c r="DX18" s="127">
        <f>VLOOKUP(DX$7,'[21]Curve Summary ALBERTA'!$A$13:$AG$161,18)</f>
        <v>53.250520899583456</v>
      </c>
      <c r="DY18" s="127">
        <f>VLOOKUP(DY$7,'[21]Curve Summary ALBERTA'!$A$13:$AG$161,18)</f>
        <v>54.15958584522263</v>
      </c>
      <c r="DZ18" s="127">
        <f>VLOOKUP(DZ$7,'[21]Curve Summary ALBERTA'!$A$13:$AG$161,18)</f>
        <v>53.045822714023018</v>
      </c>
      <c r="EA18" s="127">
        <f>VLOOKUP(EA$7,'[21]Curve Summary ALBERTA'!$A$13:$AG$161,18)</f>
        <v>51.263918829681955</v>
      </c>
      <c r="EB18" s="127">
        <f>VLOOKUP(EB$7,'[21]Curve Summary ALBERTA'!$A$13:$AG$161,18)</f>
        <v>47.658687849995928</v>
      </c>
      <c r="EC18" s="127">
        <f>VLOOKUP(EC$7,'[21]Curve Summary ALBERTA'!$A$13:$AG$161,18)</f>
        <v>47.752492346831076</v>
      </c>
      <c r="ED18" s="127">
        <f>VLOOKUP(ED$7,'[21]Curve Summary ALBERTA'!$A$13:$AG$161,18)</f>
        <v>48.278502281814042</v>
      </c>
      <c r="EE18" s="127">
        <f>VLOOKUP(EE$7,'[21]Curve Summary ALBERTA'!$A$13:$AG$161,18)</f>
        <v>48.896067448716337</v>
      </c>
      <c r="EF18" s="127">
        <f>VLOOKUP(EF$7,'[21]Curve Summary ALBERTA'!$A$13:$AG$161,18)</f>
        <v>49.424458036862077</v>
      </c>
      <c r="EG18" s="127">
        <f>VLOOKUP(EG$7,'[21]Curve Summary ALBERTA'!$A$13:$AG$161,18)</f>
        <v>49.378738319468958</v>
      </c>
      <c r="EH18" s="127">
        <f>VLOOKUP(EH$7,'[21]Curve Summary ALBERTA'!$A$13:$AG$161,18)</f>
        <v>49.410887060788724</v>
      </c>
      <c r="EI18" s="127">
        <f>VLOOKUP(EI$7,'[21]Curve Summary ALBERTA'!$A$13:$AG$161,18)</f>
        <v>52.272675827346383</v>
      </c>
      <c r="EJ18" s="127">
        <f>VLOOKUP(EJ$7,'[21]Curve Summary ALBERTA'!$A$13:$AG$161,18)</f>
        <v>53.814445483191605</v>
      </c>
    </row>
    <row r="19" spans="1:140" ht="13.7" hidden="1" customHeight="1" x14ac:dyDescent="0.2">
      <c r="A19" s="160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8"/>
      <c r="AC19" s="163"/>
      <c r="AD19" s="158"/>
      <c r="AE19" s="158"/>
      <c r="AF19" s="159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7" hidden="1" customHeight="1" x14ac:dyDescent="0.2">
      <c r="A20" s="160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8"/>
      <c r="AC20" s="163"/>
      <c r="AD20" s="158"/>
      <c r="AE20" s="158"/>
      <c r="AF20" s="159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7" hidden="1" customHeight="1" thickBot="1" x14ac:dyDescent="0.25">
      <c r="A21" s="160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8"/>
      <c r="AC21" s="163"/>
      <c r="AD21" s="158"/>
      <c r="AE21" s="158"/>
      <c r="AF21" s="159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7" hidden="1" customHeight="1" x14ac:dyDescent="0.2">
      <c r="A22" s="160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8"/>
      <c r="AC22" s="163"/>
      <c r="AD22" s="158"/>
      <c r="AE22" s="158"/>
      <c r="AF22" s="159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7" hidden="1" customHeight="1" x14ac:dyDescent="0.2">
      <c r="A23" s="160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8"/>
      <c r="AC23" s="163"/>
      <c r="AD23" s="158"/>
      <c r="AE23" s="158"/>
      <c r="AF23" s="159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7" hidden="1" customHeight="1" thickBot="1" x14ac:dyDescent="0.25">
      <c r="A24" s="160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8"/>
      <c r="AC24" s="163"/>
      <c r="AD24" s="158"/>
      <c r="AE24" s="158"/>
      <c r="AF24" s="159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7" hidden="1" customHeight="1" thickBot="1" x14ac:dyDescent="0.25">
      <c r="A25" s="165"/>
      <c r="B25" s="178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2"/>
      <c r="AC25" s="168"/>
      <c r="AD25" s="179"/>
      <c r="AE25" s="179"/>
      <c r="AF25" s="159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  <c r="BS25" s="131"/>
      <c r="BT25" s="131"/>
      <c r="BU25" s="131"/>
      <c r="BV25" s="131"/>
      <c r="BW25" s="131"/>
      <c r="BX25" s="131"/>
      <c r="BY25" s="131"/>
      <c r="BZ25" s="131"/>
      <c r="CA25" s="131"/>
      <c r="CB25" s="131"/>
      <c r="CC25" s="131"/>
      <c r="CD25" s="131"/>
      <c r="CE25" s="131"/>
      <c r="CF25" s="131"/>
      <c r="CG25" s="131"/>
      <c r="CH25" s="131"/>
      <c r="CI25" s="131"/>
      <c r="CJ25" s="131"/>
      <c r="CK25" s="131"/>
      <c r="CL25" s="131"/>
      <c r="CM25" s="131"/>
      <c r="CN25" s="131"/>
      <c r="CO25" s="131"/>
      <c r="CP25" s="131"/>
      <c r="CQ25" s="131"/>
      <c r="CR25" s="131"/>
      <c r="CS25" s="131"/>
      <c r="CT25" s="131"/>
      <c r="CU25" s="131"/>
      <c r="CV25" s="131"/>
      <c r="CW25" s="131"/>
      <c r="CX25" s="131"/>
      <c r="CY25" s="131"/>
      <c r="CZ25" s="131"/>
      <c r="DA25" s="131"/>
      <c r="DB25" s="131"/>
      <c r="DC25" s="131"/>
      <c r="DD25" s="131"/>
      <c r="DE25" s="131"/>
      <c r="DF25" s="131"/>
      <c r="DG25" s="131"/>
      <c r="DH25" s="131"/>
      <c r="DI25" s="131"/>
      <c r="DJ25" s="131"/>
      <c r="DK25" s="131"/>
      <c r="DL25" s="131"/>
      <c r="DM25" s="131"/>
      <c r="DN25" s="131"/>
      <c r="DO25" s="131"/>
      <c r="DP25" s="131"/>
      <c r="DQ25" s="131"/>
      <c r="DR25" s="131"/>
      <c r="DS25" s="131"/>
      <c r="DT25" s="131"/>
      <c r="DU25" s="131"/>
      <c r="DV25" s="131"/>
      <c r="DW25" s="131"/>
      <c r="DX25" s="131"/>
      <c r="DY25" s="131"/>
      <c r="DZ25" s="131"/>
      <c r="EA25" s="131"/>
      <c r="EB25" s="131"/>
      <c r="EC25" s="131"/>
      <c r="ED25" s="131"/>
      <c r="EE25" s="131"/>
      <c r="EF25" s="131"/>
      <c r="EG25" s="131"/>
      <c r="EH25" s="131"/>
      <c r="EI25" s="131"/>
      <c r="EJ25" s="131"/>
    </row>
    <row r="26" spans="1:140" ht="27" customHeight="1" x14ac:dyDescent="0.2">
      <c r="A26" s="137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</row>
    <row r="27" spans="1:140" s="137" customFormat="1" ht="13.5" customHeight="1" thickBot="1" x14ac:dyDescent="0.3">
      <c r="A27" s="180" t="s">
        <v>88</v>
      </c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</row>
    <row r="28" spans="1:140" ht="13.7" customHeight="1" x14ac:dyDescent="0.2">
      <c r="A28" s="214" t="s">
        <v>120</v>
      </c>
      <c r="B28" s="137"/>
      <c r="C28" s="129">
        <f t="shared" ref="C28:AC34" si="16">C9-C47</f>
        <v>0.45000000000000284</v>
      </c>
      <c r="D28" s="129">
        <f t="shared" ca="1" si="16"/>
        <v>0</v>
      </c>
      <c r="E28" s="129">
        <f t="shared" si="16"/>
        <v>-9</v>
      </c>
      <c r="F28" s="156">
        <f t="shared" ca="1" si="16"/>
        <v>-4.1815891472868216</v>
      </c>
      <c r="G28" s="129">
        <f t="shared" si="16"/>
        <v>0</v>
      </c>
      <c r="H28" s="129">
        <f t="shared" si="16"/>
        <v>0</v>
      </c>
      <c r="I28" s="129">
        <f t="shared" si="16"/>
        <v>0</v>
      </c>
      <c r="J28" s="129">
        <f t="shared" si="16"/>
        <v>0</v>
      </c>
      <c r="K28" s="129">
        <f t="shared" si="16"/>
        <v>0</v>
      </c>
      <c r="L28" s="129">
        <f t="shared" si="16"/>
        <v>0</v>
      </c>
      <c r="M28" s="129">
        <f t="shared" si="16"/>
        <v>0</v>
      </c>
      <c r="N28" s="129">
        <f t="shared" si="16"/>
        <v>0</v>
      </c>
      <c r="O28" s="129">
        <f t="shared" si="16"/>
        <v>0</v>
      </c>
      <c r="P28" s="129">
        <f t="shared" si="16"/>
        <v>0</v>
      </c>
      <c r="Q28" s="129">
        <f t="shared" si="16"/>
        <v>0</v>
      </c>
      <c r="R28" s="129">
        <f t="shared" si="16"/>
        <v>0</v>
      </c>
      <c r="S28" s="129">
        <f t="shared" si="16"/>
        <v>0</v>
      </c>
      <c r="T28" s="129">
        <f t="shared" si="16"/>
        <v>0</v>
      </c>
      <c r="U28" s="129">
        <f t="shared" si="16"/>
        <v>0</v>
      </c>
      <c r="V28" s="129">
        <f t="shared" si="16"/>
        <v>0</v>
      </c>
      <c r="W28" s="156">
        <f t="shared" si="16"/>
        <v>0</v>
      </c>
      <c r="X28" s="129">
        <f t="shared" si="16"/>
        <v>0</v>
      </c>
      <c r="Y28" s="129">
        <f t="shared" si="16"/>
        <v>0</v>
      </c>
      <c r="Z28" s="129">
        <f t="shared" si="16"/>
        <v>0</v>
      </c>
      <c r="AA28" s="129">
        <f t="shared" si="16"/>
        <v>0</v>
      </c>
      <c r="AB28" s="129">
        <f t="shared" si="16"/>
        <v>0</v>
      </c>
      <c r="AC28" s="157">
        <f t="shared" ca="1" si="16"/>
        <v>-7.5095070409680886E-2</v>
      </c>
      <c r="AD28" s="158"/>
      <c r="AE28" s="158"/>
      <c r="AF28" s="159"/>
      <c r="AG28" s="127">
        <f t="shared" ref="AG28:CR31" si="17">AG9*AG$5</f>
        <v>1012</v>
      </c>
      <c r="AH28" s="183">
        <f t="shared" si="17"/>
        <v>860</v>
      </c>
      <c r="AI28" s="183">
        <f t="shared" si="17"/>
        <v>735</v>
      </c>
      <c r="AJ28" s="183">
        <f t="shared" si="17"/>
        <v>687.5</v>
      </c>
      <c r="AK28" s="183">
        <f t="shared" si="17"/>
        <v>649</v>
      </c>
      <c r="AL28" s="183">
        <f t="shared" si="17"/>
        <v>600</v>
      </c>
      <c r="AM28" s="183">
        <f t="shared" si="17"/>
        <v>990</v>
      </c>
      <c r="AN28" s="183">
        <f t="shared" si="17"/>
        <v>1166</v>
      </c>
      <c r="AO28" s="183">
        <f t="shared" si="17"/>
        <v>880</v>
      </c>
      <c r="AP28" s="183">
        <f t="shared" si="17"/>
        <v>920</v>
      </c>
      <c r="AQ28" s="183">
        <f t="shared" si="17"/>
        <v>760</v>
      </c>
      <c r="AR28" s="183">
        <f t="shared" si="17"/>
        <v>819</v>
      </c>
      <c r="AS28" s="183">
        <f t="shared" si="17"/>
        <v>946</v>
      </c>
      <c r="AT28" s="183">
        <f t="shared" si="17"/>
        <v>840</v>
      </c>
      <c r="AU28" s="183">
        <f t="shared" si="17"/>
        <v>777</v>
      </c>
      <c r="AV28" s="183">
        <f t="shared" si="17"/>
        <v>748</v>
      </c>
      <c r="AW28" s="183">
        <f t="shared" si="17"/>
        <v>630</v>
      </c>
      <c r="AX28" s="183">
        <f t="shared" si="17"/>
        <v>651</v>
      </c>
      <c r="AY28" s="183">
        <f t="shared" si="17"/>
        <v>1100</v>
      </c>
      <c r="AZ28" s="183">
        <f t="shared" si="17"/>
        <v>1207.5</v>
      </c>
      <c r="BA28" s="183">
        <f t="shared" si="17"/>
        <v>997.5</v>
      </c>
      <c r="BB28" s="183">
        <f t="shared" si="17"/>
        <v>977.5</v>
      </c>
      <c r="BC28" s="183">
        <f t="shared" si="17"/>
        <v>731.5</v>
      </c>
      <c r="BD28" s="183">
        <f t="shared" si="17"/>
        <v>858</v>
      </c>
      <c r="BE28" s="183">
        <f t="shared" si="17"/>
        <v>905.52</v>
      </c>
      <c r="BF28" s="183">
        <f t="shared" si="17"/>
        <v>845.19999999999993</v>
      </c>
      <c r="BG28" s="183">
        <f t="shared" si="17"/>
        <v>873.31</v>
      </c>
      <c r="BH28" s="183">
        <f t="shared" si="17"/>
        <v>778.58</v>
      </c>
      <c r="BI28" s="183">
        <f t="shared" si="17"/>
        <v>639.20000000000005</v>
      </c>
      <c r="BJ28" s="183">
        <f t="shared" si="17"/>
        <v>722.04</v>
      </c>
      <c r="BK28" s="183">
        <f t="shared" si="17"/>
        <v>1031.73</v>
      </c>
      <c r="BL28" s="183">
        <f t="shared" si="17"/>
        <v>1222.54</v>
      </c>
      <c r="BM28" s="183">
        <f t="shared" si="17"/>
        <v>986.57999999999993</v>
      </c>
      <c r="BN28" s="183">
        <f t="shared" si="17"/>
        <v>896.49</v>
      </c>
      <c r="BO28" s="183">
        <f t="shared" si="17"/>
        <v>824.45999999999992</v>
      </c>
      <c r="BP28" s="183">
        <f t="shared" si="17"/>
        <v>912.86999999999989</v>
      </c>
      <c r="BQ28" s="183">
        <f t="shared" si="17"/>
        <v>907.62</v>
      </c>
      <c r="BR28" s="183">
        <f t="shared" si="17"/>
        <v>849.59999999999991</v>
      </c>
      <c r="BS28" s="183">
        <f t="shared" si="17"/>
        <v>892.63000000000011</v>
      </c>
      <c r="BT28" s="183">
        <f t="shared" si="17"/>
        <v>768.6</v>
      </c>
      <c r="BU28" s="183">
        <f t="shared" si="17"/>
        <v>706.8599999999999</v>
      </c>
      <c r="BV28" s="183">
        <f t="shared" si="17"/>
        <v>756.58</v>
      </c>
      <c r="BW28" s="183">
        <f t="shared" si="17"/>
        <v>967.6</v>
      </c>
      <c r="BX28" s="183">
        <f t="shared" si="17"/>
        <v>1239.7</v>
      </c>
      <c r="BY28" s="183">
        <f t="shared" si="17"/>
        <v>977.34</v>
      </c>
      <c r="BZ28" s="183">
        <f t="shared" si="17"/>
        <v>900.06</v>
      </c>
      <c r="CA28" s="183">
        <f t="shared" si="17"/>
        <v>838.32</v>
      </c>
      <c r="CB28" s="183">
        <f t="shared" si="17"/>
        <v>846.09</v>
      </c>
      <c r="CC28" s="183">
        <f t="shared" si="17"/>
        <v>913.07999999999993</v>
      </c>
      <c r="CD28" s="183">
        <f t="shared" si="17"/>
        <v>856.2</v>
      </c>
      <c r="CE28" s="183">
        <f t="shared" si="17"/>
        <v>907.81</v>
      </c>
      <c r="CF28" s="183">
        <f t="shared" si="17"/>
        <v>749.4</v>
      </c>
      <c r="CG28" s="183">
        <f t="shared" si="17"/>
        <v>765.59999999999991</v>
      </c>
      <c r="CH28" s="183">
        <f t="shared" si="17"/>
        <v>780.33999999999992</v>
      </c>
      <c r="CI28" s="183">
        <f t="shared" si="17"/>
        <v>963.40000000000009</v>
      </c>
      <c r="CJ28" s="183">
        <f t="shared" si="17"/>
        <v>1223.3699999999999</v>
      </c>
      <c r="CK28" s="183">
        <f t="shared" si="17"/>
        <v>930</v>
      </c>
      <c r="CL28" s="183">
        <f t="shared" si="17"/>
        <v>949.52</v>
      </c>
      <c r="CM28" s="183">
        <f t="shared" si="17"/>
        <v>850.29000000000008</v>
      </c>
      <c r="CN28" s="183">
        <f t="shared" si="17"/>
        <v>816.59999999999991</v>
      </c>
      <c r="CO28" s="183">
        <f t="shared" si="17"/>
        <v>962.5</v>
      </c>
      <c r="CP28" s="183">
        <f t="shared" si="17"/>
        <v>863</v>
      </c>
      <c r="CQ28" s="183">
        <f t="shared" si="17"/>
        <v>882.42</v>
      </c>
      <c r="CR28" s="183">
        <f t="shared" si="17"/>
        <v>804.09</v>
      </c>
      <c r="CS28" s="183">
        <f t="shared" ref="CS28:EJ32" si="18">CS9*CS$5</f>
        <v>789.14</v>
      </c>
      <c r="CT28" s="183">
        <f t="shared" si="18"/>
        <v>766.07999999999993</v>
      </c>
      <c r="CU28" s="183">
        <f t="shared" si="18"/>
        <v>1008.4200000000001</v>
      </c>
      <c r="CV28" s="183">
        <f t="shared" si="18"/>
        <v>1209.3399999999999</v>
      </c>
      <c r="CW28" s="183">
        <f t="shared" si="18"/>
        <v>883.68999999999994</v>
      </c>
      <c r="CX28" s="183">
        <f t="shared" si="18"/>
        <v>1000.04</v>
      </c>
      <c r="CY28" s="183">
        <f t="shared" si="18"/>
        <v>862.05</v>
      </c>
      <c r="CZ28" s="183">
        <f t="shared" si="18"/>
        <v>827.2</v>
      </c>
      <c r="DA28" s="183">
        <f t="shared" si="18"/>
        <v>971.52</v>
      </c>
      <c r="DB28" s="183">
        <f t="shared" si="18"/>
        <v>915.6</v>
      </c>
      <c r="DC28" s="183">
        <f t="shared" si="18"/>
        <v>856.38</v>
      </c>
      <c r="DD28" s="183">
        <f t="shared" si="18"/>
        <v>859.98</v>
      </c>
      <c r="DE28" s="183">
        <f t="shared" si="18"/>
        <v>773.43</v>
      </c>
      <c r="DF28" s="183">
        <f t="shared" si="18"/>
        <v>785.4</v>
      </c>
      <c r="DG28" s="183">
        <f t="shared" si="18"/>
        <v>1059.08</v>
      </c>
      <c r="DH28" s="183">
        <f t="shared" si="18"/>
        <v>1100.19</v>
      </c>
      <c r="DI28" s="183">
        <f t="shared" si="18"/>
        <v>981.54000000000008</v>
      </c>
      <c r="DJ28" s="183">
        <f t="shared" si="18"/>
        <v>1010.1600000000001</v>
      </c>
      <c r="DK28" s="183">
        <f t="shared" si="18"/>
        <v>791.54</v>
      </c>
      <c r="DL28" s="183">
        <f t="shared" si="18"/>
        <v>922.68</v>
      </c>
      <c r="DM28" s="183">
        <f t="shared" si="18"/>
        <v>936.18</v>
      </c>
      <c r="DN28" s="183">
        <f t="shared" si="18"/>
        <v>881.2</v>
      </c>
      <c r="DO28" s="183">
        <f t="shared" si="18"/>
        <v>911.68</v>
      </c>
      <c r="DP28" s="183">
        <f t="shared" si="18"/>
        <v>876.92</v>
      </c>
      <c r="DQ28" s="183">
        <f t="shared" si="18"/>
        <v>755.19999999999993</v>
      </c>
      <c r="DR28" s="183">
        <f t="shared" si="18"/>
        <v>842.38</v>
      </c>
      <c r="DS28" s="183">
        <f t="shared" si="18"/>
        <v>1062.3799999999999</v>
      </c>
      <c r="DT28" s="183">
        <f t="shared" si="18"/>
        <v>1097.04</v>
      </c>
      <c r="DU28" s="183">
        <f t="shared" si="18"/>
        <v>986.57999999999993</v>
      </c>
      <c r="DV28" s="183">
        <f t="shared" si="18"/>
        <v>975.92</v>
      </c>
      <c r="DW28" s="183">
        <f t="shared" si="18"/>
        <v>845.19999999999993</v>
      </c>
      <c r="DX28" s="183">
        <f t="shared" si="18"/>
        <v>935.44</v>
      </c>
      <c r="DY28" s="183">
        <f t="shared" si="18"/>
        <v>900.19999999999993</v>
      </c>
      <c r="DZ28" s="183">
        <f t="shared" si="18"/>
        <v>890.40000000000009</v>
      </c>
      <c r="EA28" s="183">
        <f t="shared" si="18"/>
        <v>967.83999999999992</v>
      </c>
      <c r="EB28" s="183">
        <f t="shared" si="18"/>
        <v>893.64</v>
      </c>
      <c r="EC28" s="183">
        <f t="shared" si="18"/>
        <v>773.19999999999993</v>
      </c>
      <c r="ED28" s="183">
        <f t="shared" si="18"/>
        <v>861.52</v>
      </c>
      <c r="EE28" s="183">
        <f t="shared" si="18"/>
        <v>1017.66</v>
      </c>
      <c r="EF28" s="183">
        <f t="shared" si="18"/>
        <v>1147.08</v>
      </c>
      <c r="EG28" s="183">
        <f t="shared" si="18"/>
        <v>992.25</v>
      </c>
      <c r="EH28" s="183">
        <f t="shared" si="18"/>
        <v>940.8</v>
      </c>
      <c r="EI28" s="183">
        <f t="shared" si="18"/>
        <v>899.85</v>
      </c>
      <c r="EJ28" s="183">
        <f t="shared" si="18"/>
        <v>991.30000000000007</v>
      </c>
    </row>
    <row r="29" spans="1:140" ht="13.7" customHeight="1" x14ac:dyDescent="0.2">
      <c r="A29" s="215" t="s">
        <v>121</v>
      </c>
      <c r="B29" s="161"/>
      <c r="C29" s="127">
        <f t="shared" si="16"/>
        <v>0.10000000000000142</v>
      </c>
      <c r="D29" s="127">
        <f t="shared" ca="1" si="16"/>
        <v>5</v>
      </c>
      <c r="E29" s="127">
        <f t="shared" si="16"/>
        <v>-8.75</v>
      </c>
      <c r="F29" s="162">
        <f t="shared" ca="1" si="16"/>
        <v>-1.5788205980066436</v>
      </c>
      <c r="G29" s="127">
        <f t="shared" si="16"/>
        <v>-2.625</v>
      </c>
      <c r="H29" s="127">
        <f t="shared" si="16"/>
        <v>-2.25</v>
      </c>
      <c r="I29" s="127">
        <f t="shared" si="16"/>
        <v>-3</v>
      </c>
      <c r="J29" s="127">
        <f t="shared" si="16"/>
        <v>1.25</v>
      </c>
      <c r="K29" s="127">
        <f t="shared" si="16"/>
        <v>2.5</v>
      </c>
      <c r="L29" s="127">
        <f t="shared" si="16"/>
        <v>0</v>
      </c>
      <c r="M29" s="127">
        <f t="shared" si="16"/>
        <v>0</v>
      </c>
      <c r="N29" s="127">
        <f t="shared" si="16"/>
        <v>0</v>
      </c>
      <c r="O29" s="127">
        <f t="shared" si="16"/>
        <v>-0.25</v>
      </c>
      <c r="P29" s="127">
        <f t="shared" si="16"/>
        <v>0</v>
      </c>
      <c r="Q29" s="127">
        <f t="shared" si="16"/>
        <v>-0.5</v>
      </c>
      <c r="R29" s="127">
        <f t="shared" si="16"/>
        <v>0</v>
      </c>
      <c r="S29" s="127">
        <f t="shared" si="16"/>
        <v>0.4166666666666643</v>
      </c>
      <c r="T29" s="127">
        <f t="shared" si="16"/>
        <v>0.75</v>
      </c>
      <c r="U29" s="127">
        <f t="shared" si="16"/>
        <v>0.25</v>
      </c>
      <c r="V29" s="127">
        <f t="shared" si="16"/>
        <v>0.25</v>
      </c>
      <c r="W29" s="162">
        <f t="shared" si="16"/>
        <v>-0.15882352941176947</v>
      </c>
      <c r="X29" s="127">
        <f t="shared" si="16"/>
        <v>-0.54117647058824048</v>
      </c>
      <c r="Y29" s="127">
        <f t="shared" si="16"/>
        <v>-0.53681208053691876</v>
      </c>
      <c r="Z29" s="127">
        <f t="shared" si="16"/>
        <v>-0.5490196078431353</v>
      </c>
      <c r="AA29" s="127">
        <f t="shared" si="16"/>
        <v>-0.79327450980393621</v>
      </c>
      <c r="AB29" s="127">
        <f t="shared" si="16"/>
        <v>-0.79226562499999886</v>
      </c>
      <c r="AC29" s="163">
        <f t="shared" ca="1" si="16"/>
        <v>-0.65553027415411691</v>
      </c>
      <c r="AD29" s="158"/>
      <c r="AE29" s="158"/>
      <c r="AF29" s="159"/>
      <c r="AG29" s="127">
        <f t="shared" si="17"/>
        <v>962.5</v>
      </c>
      <c r="AH29" s="183">
        <f t="shared" si="17"/>
        <v>798</v>
      </c>
      <c r="AI29" s="183">
        <f t="shared" si="17"/>
        <v>787.5</v>
      </c>
      <c r="AJ29" s="183">
        <f t="shared" si="17"/>
        <v>731.5</v>
      </c>
      <c r="AK29" s="183">
        <f t="shared" si="17"/>
        <v>704</v>
      </c>
      <c r="AL29" s="183">
        <f t="shared" si="17"/>
        <v>650</v>
      </c>
      <c r="AM29" s="183">
        <f t="shared" si="17"/>
        <v>1056</v>
      </c>
      <c r="AN29" s="183">
        <f t="shared" si="17"/>
        <v>1210</v>
      </c>
      <c r="AO29" s="183">
        <f t="shared" si="17"/>
        <v>950</v>
      </c>
      <c r="AP29" s="183">
        <f t="shared" si="17"/>
        <v>937.25</v>
      </c>
      <c r="AQ29" s="183">
        <f t="shared" si="17"/>
        <v>765</v>
      </c>
      <c r="AR29" s="183">
        <f t="shared" si="17"/>
        <v>824.25</v>
      </c>
      <c r="AS29" s="183">
        <f t="shared" si="17"/>
        <v>946</v>
      </c>
      <c r="AT29" s="183">
        <f t="shared" si="17"/>
        <v>845</v>
      </c>
      <c r="AU29" s="183">
        <f t="shared" si="17"/>
        <v>798</v>
      </c>
      <c r="AV29" s="183">
        <f t="shared" si="17"/>
        <v>814</v>
      </c>
      <c r="AW29" s="183">
        <f t="shared" si="17"/>
        <v>703.5</v>
      </c>
      <c r="AX29" s="183">
        <f t="shared" si="17"/>
        <v>719.25</v>
      </c>
      <c r="AY29" s="183">
        <f t="shared" si="17"/>
        <v>1177</v>
      </c>
      <c r="AZ29" s="183">
        <f t="shared" si="17"/>
        <v>1249.5</v>
      </c>
      <c r="BA29" s="183">
        <f t="shared" si="17"/>
        <v>1060.5</v>
      </c>
      <c r="BB29" s="183">
        <f t="shared" si="17"/>
        <v>1006.25</v>
      </c>
      <c r="BC29" s="183">
        <f t="shared" si="17"/>
        <v>731.5</v>
      </c>
      <c r="BD29" s="183">
        <f t="shared" si="17"/>
        <v>863.5</v>
      </c>
      <c r="BE29" s="183">
        <f t="shared" si="17"/>
        <v>910.77</v>
      </c>
      <c r="BF29" s="183">
        <f t="shared" si="17"/>
        <v>854.4</v>
      </c>
      <c r="BG29" s="183">
        <f t="shared" si="17"/>
        <v>898.83999999999992</v>
      </c>
      <c r="BH29" s="183">
        <f t="shared" si="17"/>
        <v>840.83999999999992</v>
      </c>
      <c r="BI29" s="183">
        <f t="shared" si="17"/>
        <v>704.4</v>
      </c>
      <c r="BJ29" s="183">
        <f t="shared" si="17"/>
        <v>788.92</v>
      </c>
      <c r="BK29" s="183">
        <f t="shared" si="17"/>
        <v>1099.98</v>
      </c>
      <c r="BL29" s="183">
        <f t="shared" si="17"/>
        <v>1265.44</v>
      </c>
      <c r="BM29" s="183">
        <f t="shared" si="17"/>
        <v>1045.8</v>
      </c>
      <c r="BN29" s="183">
        <f t="shared" si="17"/>
        <v>924.20999999999992</v>
      </c>
      <c r="BO29" s="183">
        <f t="shared" si="17"/>
        <v>829.70999999999992</v>
      </c>
      <c r="BP29" s="183">
        <f t="shared" si="17"/>
        <v>923.44999999999993</v>
      </c>
      <c r="BQ29" s="183">
        <f t="shared" si="17"/>
        <v>917.07</v>
      </c>
      <c r="BR29" s="183">
        <f t="shared" si="17"/>
        <v>862.4</v>
      </c>
      <c r="BS29" s="183">
        <f t="shared" si="17"/>
        <v>920</v>
      </c>
      <c r="BT29" s="183">
        <f t="shared" si="17"/>
        <v>824.67000000000007</v>
      </c>
      <c r="BU29" s="183">
        <f t="shared" si="17"/>
        <v>770.7</v>
      </c>
      <c r="BV29" s="183">
        <f t="shared" si="17"/>
        <v>819.5</v>
      </c>
      <c r="BW29" s="183">
        <f t="shared" si="17"/>
        <v>1028.1999999999998</v>
      </c>
      <c r="BX29" s="183">
        <f t="shared" si="17"/>
        <v>1283.8599999999999</v>
      </c>
      <c r="BY29" s="183">
        <f t="shared" si="17"/>
        <v>1033.4100000000001</v>
      </c>
      <c r="BZ29" s="183">
        <f t="shared" si="17"/>
        <v>929.25</v>
      </c>
      <c r="CA29" s="183">
        <f t="shared" si="17"/>
        <v>848.19</v>
      </c>
      <c r="CB29" s="183">
        <f t="shared" si="17"/>
        <v>859.95</v>
      </c>
      <c r="CC29" s="183">
        <f t="shared" si="17"/>
        <v>926.94</v>
      </c>
      <c r="CD29" s="183">
        <f t="shared" si="17"/>
        <v>872.8</v>
      </c>
      <c r="CE29" s="183">
        <f t="shared" si="17"/>
        <v>938.4</v>
      </c>
      <c r="CF29" s="183">
        <f t="shared" si="17"/>
        <v>802.8</v>
      </c>
      <c r="CG29" s="183">
        <f t="shared" si="17"/>
        <v>831.82</v>
      </c>
      <c r="CH29" s="183">
        <f t="shared" si="17"/>
        <v>842.82</v>
      </c>
      <c r="CI29" s="183">
        <f t="shared" si="17"/>
        <v>1024</v>
      </c>
      <c r="CJ29" s="183">
        <f t="shared" si="17"/>
        <v>1270.29</v>
      </c>
      <c r="CK29" s="183">
        <f t="shared" si="17"/>
        <v>984.2</v>
      </c>
      <c r="CL29" s="183">
        <f t="shared" si="17"/>
        <v>983.40000000000009</v>
      </c>
      <c r="CM29" s="183">
        <f t="shared" si="17"/>
        <v>864.99</v>
      </c>
      <c r="CN29" s="183">
        <f t="shared" si="17"/>
        <v>834</v>
      </c>
      <c r="CO29" s="183">
        <f t="shared" si="17"/>
        <v>987.14</v>
      </c>
      <c r="CP29" s="183">
        <f t="shared" si="17"/>
        <v>888.40000000000009</v>
      </c>
      <c r="CQ29" s="183">
        <f t="shared" si="17"/>
        <v>920.04</v>
      </c>
      <c r="CR29" s="183">
        <f t="shared" si="17"/>
        <v>865.62</v>
      </c>
      <c r="CS29" s="183">
        <f t="shared" si="18"/>
        <v>859.76</v>
      </c>
      <c r="CT29" s="183">
        <f t="shared" si="18"/>
        <v>830.34</v>
      </c>
      <c r="CU29" s="183">
        <f t="shared" si="18"/>
        <v>1078.3500000000001</v>
      </c>
      <c r="CV29" s="183">
        <f t="shared" si="18"/>
        <v>1265.69</v>
      </c>
      <c r="CW29" s="183">
        <f t="shared" si="18"/>
        <v>940.88000000000011</v>
      </c>
      <c r="CX29" s="183">
        <f t="shared" si="18"/>
        <v>1043.97</v>
      </c>
      <c r="CY29" s="183">
        <f t="shared" si="18"/>
        <v>885.78</v>
      </c>
      <c r="CZ29" s="183">
        <f t="shared" si="18"/>
        <v>853</v>
      </c>
      <c r="DA29" s="183">
        <f t="shared" si="18"/>
        <v>1003.42</v>
      </c>
      <c r="DB29" s="183">
        <f t="shared" si="18"/>
        <v>948.99</v>
      </c>
      <c r="DC29" s="183">
        <f t="shared" si="18"/>
        <v>897.95999999999992</v>
      </c>
      <c r="DD29" s="183">
        <f t="shared" si="18"/>
        <v>928.18</v>
      </c>
      <c r="DE29" s="183">
        <f t="shared" si="18"/>
        <v>843.99</v>
      </c>
      <c r="DF29" s="183">
        <f t="shared" si="18"/>
        <v>853.23</v>
      </c>
      <c r="DG29" s="183">
        <f t="shared" si="18"/>
        <v>1136.74</v>
      </c>
      <c r="DH29" s="183">
        <f t="shared" si="18"/>
        <v>1157.52</v>
      </c>
      <c r="DI29" s="183">
        <f t="shared" si="18"/>
        <v>1049.3699999999999</v>
      </c>
      <c r="DJ29" s="183">
        <f t="shared" si="18"/>
        <v>1060.3</v>
      </c>
      <c r="DK29" s="183">
        <f t="shared" si="18"/>
        <v>818.9</v>
      </c>
      <c r="DL29" s="183">
        <f t="shared" si="18"/>
        <v>957.88</v>
      </c>
      <c r="DM29" s="183">
        <f t="shared" si="18"/>
        <v>973.35</v>
      </c>
      <c r="DN29" s="183">
        <f t="shared" si="18"/>
        <v>919</v>
      </c>
      <c r="DO29" s="183">
        <f t="shared" si="18"/>
        <v>960.96</v>
      </c>
      <c r="DP29" s="183">
        <f t="shared" si="18"/>
        <v>949.52</v>
      </c>
      <c r="DQ29" s="183">
        <f t="shared" si="18"/>
        <v>825.8</v>
      </c>
      <c r="DR29" s="183">
        <f t="shared" si="18"/>
        <v>917.40000000000009</v>
      </c>
      <c r="DS29" s="183">
        <f t="shared" si="18"/>
        <v>1144.44</v>
      </c>
      <c r="DT29" s="183">
        <f t="shared" si="18"/>
        <v>1160.25</v>
      </c>
      <c r="DU29" s="183">
        <f t="shared" si="18"/>
        <v>1059.03</v>
      </c>
      <c r="DV29" s="183">
        <f t="shared" si="18"/>
        <v>1030.04</v>
      </c>
      <c r="DW29" s="183">
        <f t="shared" si="18"/>
        <v>880.19999999999993</v>
      </c>
      <c r="DX29" s="183">
        <f t="shared" si="18"/>
        <v>977.24</v>
      </c>
      <c r="DY29" s="183">
        <f t="shared" si="18"/>
        <v>941.80000000000007</v>
      </c>
      <c r="DZ29" s="183">
        <f t="shared" si="18"/>
        <v>934.4</v>
      </c>
      <c r="EA29" s="183">
        <f t="shared" si="18"/>
        <v>1025.8</v>
      </c>
      <c r="EB29" s="183">
        <f t="shared" si="18"/>
        <v>970.42</v>
      </c>
      <c r="EC29" s="183">
        <f t="shared" si="18"/>
        <v>847.2</v>
      </c>
      <c r="ED29" s="183">
        <f t="shared" si="18"/>
        <v>940.28000000000009</v>
      </c>
      <c r="EE29" s="183">
        <f t="shared" si="18"/>
        <v>1100.3999999999999</v>
      </c>
      <c r="EF29" s="183">
        <f t="shared" si="18"/>
        <v>1219.02</v>
      </c>
      <c r="EG29" s="183">
        <f t="shared" si="18"/>
        <v>1069.1099999999999</v>
      </c>
      <c r="EH29" s="183">
        <f t="shared" si="18"/>
        <v>998.13</v>
      </c>
      <c r="EI29" s="183">
        <f t="shared" si="18"/>
        <v>943.1099999999999</v>
      </c>
      <c r="EJ29" s="183">
        <f t="shared" si="18"/>
        <v>1041.67</v>
      </c>
    </row>
    <row r="30" spans="1:140" ht="13.7" customHeight="1" x14ac:dyDescent="0.2">
      <c r="A30" s="215" t="s">
        <v>122</v>
      </c>
      <c r="B30" s="137"/>
      <c r="C30" s="127">
        <f t="shared" si="16"/>
        <v>1.1950000000000003</v>
      </c>
      <c r="D30" s="127">
        <f t="shared" ca="1" si="16"/>
        <v>5</v>
      </c>
      <c r="E30" s="127">
        <f t="shared" si="16"/>
        <v>-9.5</v>
      </c>
      <c r="F30" s="162">
        <f t="shared" ca="1" si="16"/>
        <v>-1.858017718715395</v>
      </c>
      <c r="G30" s="127">
        <f t="shared" si="16"/>
        <v>-2.25</v>
      </c>
      <c r="H30" s="127">
        <f t="shared" si="16"/>
        <v>-2.25</v>
      </c>
      <c r="I30" s="127">
        <f t="shared" si="16"/>
        <v>-2.25</v>
      </c>
      <c r="J30" s="127">
        <f t="shared" si="16"/>
        <v>-1.625</v>
      </c>
      <c r="K30" s="127">
        <f t="shared" si="16"/>
        <v>-2.25</v>
      </c>
      <c r="L30" s="127">
        <f t="shared" si="16"/>
        <v>-1</v>
      </c>
      <c r="M30" s="127">
        <f t="shared" si="16"/>
        <v>-1</v>
      </c>
      <c r="N30" s="127">
        <f t="shared" si="16"/>
        <v>-1</v>
      </c>
      <c r="O30" s="127">
        <f t="shared" si="16"/>
        <v>-2</v>
      </c>
      <c r="P30" s="127">
        <f t="shared" si="16"/>
        <v>-2</v>
      </c>
      <c r="Q30" s="127">
        <f t="shared" si="16"/>
        <v>-2</v>
      </c>
      <c r="R30" s="127">
        <f t="shared" si="16"/>
        <v>-2</v>
      </c>
      <c r="S30" s="127">
        <f t="shared" si="16"/>
        <v>-2</v>
      </c>
      <c r="T30" s="127">
        <f t="shared" si="16"/>
        <v>-2</v>
      </c>
      <c r="U30" s="127">
        <f t="shared" si="16"/>
        <v>-2</v>
      </c>
      <c r="V30" s="127">
        <f t="shared" si="16"/>
        <v>-2</v>
      </c>
      <c r="W30" s="162">
        <f t="shared" si="16"/>
        <v>-1.8107843137254918</v>
      </c>
      <c r="X30" s="127">
        <f t="shared" si="16"/>
        <v>-0.49411764705882888</v>
      </c>
      <c r="Y30" s="127">
        <f t="shared" si="16"/>
        <v>-0.71422818791945275</v>
      </c>
      <c r="Z30" s="127">
        <f t="shared" si="16"/>
        <v>-0.49235294117644912</v>
      </c>
      <c r="AA30" s="127">
        <f t="shared" si="16"/>
        <v>-0.49976470588234889</v>
      </c>
      <c r="AB30" s="127">
        <f t="shared" si="16"/>
        <v>-0.49917968749999631</v>
      </c>
      <c r="AC30" s="163">
        <f t="shared" ca="1" si="16"/>
        <v>-0.66456565241676913</v>
      </c>
      <c r="AD30" s="158"/>
      <c r="AE30" s="158"/>
      <c r="AF30" s="159"/>
      <c r="AG30" s="127">
        <f t="shared" si="17"/>
        <v>968</v>
      </c>
      <c r="AH30" s="183">
        <f t="shared" si="17"/>
        <v>820</v>
      </c>
      <c r="AI30" s="183">
        <f t="shared" si="17"/>
        <v>813.75</v>
      </c>
      <c r="AJ30" s="183">
        <f t="shared" si="17"/>
        <v>759</v>
      </c>
      <c r="AK30" s="183">
        <f t="shared" si="17"/>
        <v>753.5</v>
      </c>
      <c r="AL30" s="183">
        <f t="shared" si="17"/>
        <v>815</v>
      </c>
      <c r="AM30" s="183">
        <f t="shared" si="17"/>
        <v>1127.5</v>
      </c>
      <c r="AN30" s="183">
        <f t="shared" si="17"/>
        <v>1265</v>
      </c>
      <c r="AO30" s="183">
        <f t="shared" si="17"/>
        <v>1005</v>
      </c>
      <c r="AP30" s="183">
        <f t="shared" si="17"/>
        <v>948.75</v>
      </c>
      <c r="AQ30" s="183">
        <f t="shared" si="17"/>
        <v>845</v>
      </c>
      <c r="AR30" s="183">
        <f t="shared" si="17"/>
        <v>908.25</v>
      </c>
      <c r="AS30" s="183">
        <f t="shared" si="17"/>
        <v>968</v>
      </c>
      <c r="AT30" s="183">
        <f t="shared" si="17"/>
        <v>840</v>
      </c>
      <c r="AU30" s="183">
        <f t="shared" si="17"/>
        <v>840</v>
      </c>
      <c r="AV30" s="183">
        <f t="shared" si="17"/>
        <v>808.5</v>
      </c>
      <c r="AW30" s="183">
        <f t="shared" si="17"/>
        <v>782.25</v>
      </c>
      <c r="AX30" s="183">
        <f t="shared" si="17"/>
        <v>887.25</v>
      </c>
      <c r="AY30" s="183">
        <f t="shared" si="17"/>
        <v>1166</v>
      </c>
      <c r="AZ30" s="183">
        <f t="shared" si="17"/>
        <v>1291.5</v>
      </c>
      <c r="BA30" s="183">
        <f t="shared" si="17"/>
        <v>1186.5</v>
      </c>
      <c r="BB30" s="183">
        <f t="shared" si="17"/>
        <v>925.75</v>
      </c>
      <c r="BC30" s="183">
        <f t="shared" si="17"/>
        <v>802.75</v>
      </c>
      <c r="BD30" s="183">
        <f t="shared" si="17"/>
        <v>973.5</v>
      </c>
      <c r="BE30" s="183">
        <f t="shared" si="17"/>
        <v>929.25</v>
      </c>
      <c r="BF30" s="183">
        <f t="shared" si="17"/>
        <v>844.59999999999991</v>
      </c>
      <c r="BG30" s="183">
        <f t="shared" si="17"/>
        <v>925.06</v>
      </c>
      <c r="BH30" s="183">
        <f t="shared" si="17"/>
        <v>812.90000000000009</v>
      </c>
      <c r="BI30" s="183">
        <f t="shared" si="17"/>
        <v>749.2</v>
      </c>
      <c r="BJ30" s="183">
        <f t="shared" si="17"/>
        <v>934.56</v>
      </c>
      <c r="BK30" s="183">
        <f t="shared" si="17"/>
        <v>1119.0899999999999</v>
      </c>
      <c r="BL30" s="183">
        <f t="shared" si="17"/>
        <v>1360.48</v>
      </c>
      <c r="BM30" s="183">
        <f t="shared" si="17"/>
        <v>1193.01</v>
      </c>
      <c r="BN30" s="183">
        <f t="shared" si="17"/>
        <v>849.87</v>
      </c>
      <c r="BO30" s="183">
        <f t="shared" si="17"/>
        <v>892.07999999999993</v>
      </c>
      <c r="BP30" s="183">
        <f t="shared" si="17"/>
        <v>1023.5</v>
      </c>
      <c r="BQ30" s="183">
        <f t="shared" si="17"/>
        <v>934.29000000000008</v>
      </c>
      <c r="BR30" s="183">
        <f t="shared" si="17"/>
        <v>849.4</v>
      </c>
      <c r="BS30" s="183">
        <f t="shared" si="17"/>
        <v>930.35</v>
      </c>
      <c r="BT30" s="183">
        <f t="shared" si="17"/>
        <v>780.3599999999999</v>
      </c>
      <c r="BU30" s="183">
        <f t="shared" si="17"/>
        <v>790.8599999999999</v>
      </c>
      <c r="BV30" s="183">
        <f t="shared" si="17"/>
        <v>939.83999999999992</v>
      </c>
      <c r="BW30" s="183">
        <f t="shared" si="17"/>
        <v>1071.8000000000002</v>
      </c>
      <c r="BX30" s="183">
        <f t="shared" si="17"/>
        <v>1430.14</v>
      </c>
      <c r="BY30" s="183">
        <f t="shared" si="17"/>
        <v>1199.73</v>
      </c>
      <c r="BZ30" s="183">
        <f t="shared" si="17"/>
        <v>854.7</v>
      </c>
      <c r="CA30" s="183">
        <f t="shared" si="17"/>
        <v>897.12</v>
      </c>
      <c r="CB30" s="183">
        <f t="shared" si="17"/>
        <v>939.54000000000008</v>
      </c>
      <c r="CC30" s="183">
        <f t="shared" si="17"/>
        <v>939.54000000000008</v>
      </c>
      <c r="CD30" s="183">
        <f t="shared" si="17"/>
        <v>854</v>
      </c>
      <c r="CE30" s="183">
        <f t="shared" si="17"/>
        <v>935.41000000000008</v>
      </c>
      <c r="CF30" s="183">
        <f t="shared" si="17"/>
        <v>747.2</v>
      </c>
      <c r="CG30" s="183">
        <f t="shared" si="17"/>
        <v>833.14</v>
      </c>
      <c r="CH30" s="183">
        <f t="shared" si="17"/>
        <v>944.90000000000009</v>
      </c>
      <c r="CI30" s="183">
        <f t="shared" si="17"/>
        <v>1077.6000000000001</v>
      </c>
      <c r="CJ30" s="183">
        <f t="shared" si="17"/>
        <v>1437.96</v>
      </c>
      <c r="CK30" s="183">
        <f t="shared" si="17"/>
        <v>1148.8</v>
      </c>
      <c r="CL30" s="183">
        <f t="shared" si="17"/>
        <v>900.24</v>
      </c>
      <c r="CM30" s="183">
        <f t="shared" si="17"/>
        <v>901.95</v>
      </c>
      <c r="CN30" s="183">
        <f t="shared" si="17"/>
        <v>899.80000000000007</v>
      </c>
      <c r="CO30" s="183">
        <f t="shared" si="17"/>
        <v>989.56</v>
      </c>
      <c r="CP30" s="183">
        <f t="shared" si="17"/>
        <v>858.8</v>
      </c>
      <c r="CQ30" s="183">
        <f t="shared" si="17"/>
        <v>899.58</v>
      </c>
      <c r="CR30" s="183">
        <f t="shared" si="17"/>
        <v>788.97</v>
      </c>
      <c r="CS30" s="183">
        <f t="shared" si="18"/>
        <v>837.76</v>
      </c>
      <c r="CT30" s="183">
        <f t="shared" si="18"/>
        <v>906.99</v>
      </c>
      <c r="CU30" s="183">
        <f t="shared" si="18"/>
        <v>1137.78</v>
      </c>
      <c r="CV30" s="183">
        <f t="shared" si="18"/>
        <v>1446.01</v>
      </c>
      <c r="CW30" s="183">
        <f t="shared" si="18"/>
        <v>1097.25</v>
      </c>
      <c r="CX30" s="183">
        <f t="shared" si="18"/>
        <v>946.22</v>
      </c>
      <c r="CY30" s="183">
        <f t="shared" si="18"/>
        <v>906.99</v>
      </c>
      <c r="CZ30" s="183">
        <f t="shared" si="18"/>
        <v>904.59999999999991</v>
      </c>
      <c r="DA30" s="183">
        <f t="shared" si="18"/>
        <v>995.06</v>
      </c>
      <c r="DB30" s="183">
        <f t="shared" si="18"/>
        <v>906.57</v>
      </c>
      <c r="DC30" s="183">
        <f t="shared" si="18"/>
        <v>863.31</v>
      </c>
      <c r="DD30" s="183">
        <f t="shared" si="18"/>
        <v>830.94</v>
      </c>
      <c r="DE30" s="183">
        <f t="shared" si="18"/>
        <v>804.09</v>
      </c>
      <c r="DF30" s="183">
        <f t="shared" si="18"/>
        <v>911.82</v>
      </c>
      <c r="DG30" s="183">
        <f t="shared" si="18"/>
        <v>1198.3399999999999</v>
      </c>
      <c r="DH30" s="183">
        <f t="shared" si="18"/>
        <v>1327.41</v>
      </c>
      <c r="DI30" s="183">
        <f t="shared" si="18"/>
        <v>1219.47</v>
      </c>
      <c r="DJ30" s="183">
        <f t="shared" si="18"/>
        <v>951.51</v>
      </c>
      <c r="DK30" s="183">
        <f t="shared" si="18"/>
        <v>824.98</v>
      </c>
      <c r="DL30" s="183">
        <f t="shared" si="18"/>
        <v>1000.56</v>
      </c>
      <c r="DM30" s="183">
        <f t="shared" si="18"/>
        <v>954.87</v>
      </c>
      <c r="DN30" s="183">
        <f t="shared" si="18"/>
        <v>868</v>
      </c>
      <c r="DO30" s="183">
        <f t="shared" si="18"/>
        <v>909.48</v>
      </c>
      <c r="DP30" s="183">
        <f t="shared" si="18"/>
        <v>835.56</v>
      </c>
      <c r="DQ30" s="183">
        <f t="shared" si="18"/>
        <v>769.80000000000007</v>
      </c>
      <c r="DR30" s="183">
        <f t="shared" si="18"/>
        <v>960.52</v>
      </c>
      <c r="DS30" s="183">
        <f t="shared" si="18"/>
        <v>1204.94</v>
      </c>
      <c r="DT30" s="183">
        <f t="shared" si="18"/>
        <v>1334.55</v>
      </c>
      <c r="DU30" s="183">
        <f t="shared" si="18"/>
        <v>1225.98</v>
      </c>
      <c r="DV30" s="183">
        <f t="shared" si="18"/>
        <v>914.98</v>
      </c>
      <c r="DW30" s="183">
        <f t="shared" si="18"/>
        <v>873.19999999999993</v>
      </c>
      <c r="DX30" s="183">
        <f t="shared" si="18"/>
        <v>1005.8399999999999</v>
      </c>
      <c r="DY30" s="183">
        <f t="shared" si="18"/>
        <v>914.4</v>
      </c>
      <c r="DZ30" s="183">
        <f t="shared" si="18"/>
        <v>872.8</v>
      </c>
      <c r="EA30" s="183">
        <f t="shared" si="18"/>
        <v>955.88000000000011</v>
      </c>
      <c r="EB30" s="183">
        <f t="shared" si="18"/>
        <v>839.96</v>
      </c>
      <c r="EC30" s="183">
        <f t="shared" si="18"/>
        <v>774</v>
      </c>
      <c r="ED30" s="183">
        <f t="shared" si="18"/>
        <v>965.58</v>
      </c>
      <c r="EE30" s="183">
        <f t="shared" si="18"/>
        <v>1156.26</v>
      </c>
      <c r="EF30" s="183">
        <f t="shared" si="18"/>
        <v>1405.58</v>
      </c>
      <c r="EG30" s="183">
        <f t="shared" si="18"/>
        <v>1232.49</v>
      </c>
      <c r="EH30" s="183">
        <f t="shared" si="18"/>
        <v>878.01</v>
      </c>
      <c r="EI30" s="183">
        <f t="shared" si="18"/>
        <v>921.69</v>
      </c>
      <c r="EJ30" s="183">
        <f t="shared" si="18"/>
        <v>1057.31</v>
      </c>
    </row>
    <row r="31" spans="1:140" ht="13.7" customHeight="1" x14ac:dyDescent="0.2">
      <c r="A31" s="215" t="s">
        <v>123</v>
      </c>
      <c r="B31" s="137"/>
      <c r="C31" s="127">
        <f t="shared" si="16"/>
        <v>4.8162500000000037</v>
      </c>
      <c r="D31" s="127">
        <f t="shared" ca="1" si="16"/>
        <v>17.326000564575235</v>
      </c>
      <c r="E31" s="127">
        <f t="shared" si="16"/>
        <v>-20.325000762939499</v>
      </c>
      <c r="F31" s="162">
        <f t="shared" ca="1" si="16"/>
        <v>-0.94372267894386042</v>
      </c>
      <c r="G31" s="127">
        <f t="shared" si="16"/>
        <v>-1.375</v>
      </c>
      <c r="H31" s="127">
        <f t="shared" si="16"/>
        <v>-1.75</v>
      </c>
      <c r="I31" s="127">
        <f t="shared" si="16"/>
        <v>-1</v>
      </c>
      <c r="J31" s="127">
        <f t="shared" si="16"/>
        <v>-1</v>
      </c>
      <c r="K31" s="127">
        <f t="shared" si="16"/>
        <v>-1</v>
      </c>
      <c r="L31" s="127">
        <f t="shared" si="16"/>
        <v>-1</v>
      </c>
      <c r="M31" s="127">
        <f t="shared" si="16"/>
        <v>-1</v>
      </c>
      <c r="N31" s="127">
        <f t="shared" si="16"/>
        <v>-1</v>
      </c>
      <c r="O31" s="127">
        <f t="shared" si="16"/>
        <v>-1.875</v>
      </c>
      <c r="P31" s="127">
        <f t="shared" si="16"/>
        <v>-1.75</v>
      </c>
      <c r="Q31" s="127">
        <f t="shared" si="16"/>
        <v>-2</v>
      </c>
      <c r="R31" s="127">
        <f t="shared" si="16"/>
        <v>-1.75</v>
      </c>
      <c r="S31" s="127">
        <f t="shared" si="16"/>
        <v>-1.5</v>
      </c>
      <c r="T31" s="127">
        <f t="shared" si="16"/>
        <v>-1.5</v>
      </c>
      <c r="U31" s="127">
        <f t="shared" si="16"/>
        <v>-1.5</v>
      </c>
      <c r="V31" s="127">
        <f t="shared" si="16"/>
        <v>-1.5</v>
      </c>
      <c r="W31" s="162">
        <f t="shared" si="16"/>
        <v>-1.4000000000000057</v>
      </c>
      <c r="X31" s="127">
        <f t="shared" si="16"/>
        <v>-0.33137254901960489</v>
      </c>
      <c r="Y31" s="127">
        <f t="shared" si="16"/>
        <v>-0.49788590604027405</v>
      </c>
      <c r="Z31" s="127">
        <f t="shared" si="16"/>
        <v>-0.32894117647059318</v>
      </c>
      <c r="AA31" s="127">
        <f t="shared" si="16"/>
        <v>-0.33337254901960023</v>
      </c>
      <c r="AB31" s="127">
        <f t="shared" si="16"/>
        <v>-0.33035156249999176</v>
      </c>
      <c r="AC31" s="163">
        <f t="shared" ca="1" si="16"/>
        <v>-0.45379028576029157</v>
      </c>
      <c r="AD31" s="158"/>
      <c r="AE31" s="158"/>
      <c r="AF31" s="159"/>
      <c r="AG31" s="127">
        <f t="shared" si="17"/>
        <v>869</v>
      </c>
      <c r="AH31" s="183">
        <f t="shared" si="17"/>
        <v>785</v>
      </c>
      <c r="AI31" s="183">
        <f t="shared" si="17"/>
        <v>787.5</v>
      </c>
      <c r="AJ31" s="183">
        <f t="shared" si="17"/>
        <v>759</v>
      </c>
      <c r="AK31" s="183">
        <f t="shared" si="17"/>
        <v>753.5</v>
      </c>
      <c r="AL31" s="183">
        <f t="shared" si="17"/>
        <v>815</v>
      </c>
      <c r="AM31" s="183">
        <f t="shared" si="17"/>
        <v>1116.5</v>
      </c>
      <c r="AN31" s="183">
        <f t="shared" si="17"/>
        <v>1265</v>
      </c>
      <c r="AO31" s="183">
        <f t="shared" si="17"/>
        <v>1005</v>
      </c>
      <c r="AP31" s="183">
        <f t="shared" si="17"/>
        <v>931.5</v>
      </c>
      <c r="AQ31" s="183">
        <f t="shared" si="17"/>
        <v>790</v>
      </c>
      <c r="AR31" s="183">
        <f t="shared" si="17"/>
        <v>871.5</v>
      </c>
      <c r="AS31" s="183">
        <f t="shared" si="17"/>
        <v>929.5</v>
      </c>
      <c r="AT31" s="183">
        <f t="shared" si="17"/>
        <v>815</v>
      </c>
      <c r="AU31" s="183">
        <f t="shared" si="17"/>
        <v>840</v>
      </c>
      <c r="AV31" s="183">
        <f t="shared" si="17"/>
        <v>808.5</v>
      </c>
      <c r="AW31" s="183">
        <f t="shared" si="17"/>
        <v>782.25</v>
      </c>
      <c r="AX31" s="183">
        <f t="shared" si="17"/>
        <v>887.25</v>
      </c>
      <c r="AY31" s="183">
        <f t="shared" si="17"/>
        <v>1166</v>
      </c>
      <c r="AZ31" s="183">
        <f t="shared" si="17"/>
        <v>1291.5</v>
      </c>
      <c r="BA31" s="183">
        <f t="shared" si="17"/>
        <v>1065.75</v>
      </c>
      <c r="BB31" s="183">
        <f t="shared" si="17"/>
        <v>925.75</v>
      </c>
      <c r="BC31" s="183">
        <f t="shared" si="17"/>
        <v>774.25</v>
      </c>
      <c r="BD31" s="183">
        <f t="shared" si="17"/>
        <v>924</v>
      </c>
      <c r="BE31" s="183">
        <f t="shared" si="17"/>
        <v>892.29000000000008</v>
      </c>
      <c r="BF31" s="183">
        <f t="shared" si="17"/>
        <v>819.59999999999991</v>
      </c>
      <c r="BG31" s="183">
        <f t="shared" si="17"/>
        <v>925.29</v>
      </c>
      <c r="BH31" s="183">
        <f t="shared" si="17"/>
        <v>813.12</v>
      </c>
      <c r="BI31" s="183">
        <f t="shared" si="17"/>
        <v>749.2</v>
      </c>
      <c r="BJ31" s="183">
        <f t="shared" si="17"/>
        <v>934.78000000000009</v>
      </c>
      <c r="BK31" s="183">
        <f t="shared" si="17"/>
        <v>1119.3</v>
      </c>
      <c r="BL31" s="183">
        <f t="shared" si="17"/>
        <v>1360.7</v>
      </c>
      <c r="BM31" s="183">
        <f t="shared" si="17"/>
        <v>1071.8399999999999</v>
      </c>
      <c r="BN31" s="183">
        <f t="shared" si="17"/>
        <v>850.07999999999993</v>
      </c>
      <c r="BO31" s="183">
        <f t="shared" si="17"/>
        <v>860.57999999999993</v>
      </c>
      <c r="BP31" s="183">
        <f t="shared" si="17"/>
        <v>971.5200000000001</v>
      </c>
      <c r="BQ31" s="183">
        <f t="shared" si="17"/>
        <v>897.32999999999993</v>
      </c>
      <c r="BR31" s="183">
        <f t="shared" si="17"/>
        <v>824.2</v>
      </c>
      <c r="BS31" s="183">
        <f t="shared" si="17"/>
        <v>930.58</v>
      </c>
      <c r="BT31" s="183">
        <f t="shared" si="17"/>
        <v>780.57</v>
      </c>
      <c r="BU31" s="183">
        <f t="shared" si="17"/>
        <v>791.07</v>
      </c>
      <c r="BV31" s="183">
        <f t="shared" si="17"/>
        <v>940.06</v>
      </c>
      <c r="BW31" s="183">
        <f t="shared" si="17"/>
        <v>1072</v>
      </c>
      <c r="BX31" s="183">
        <f t="shared" si="17"/>
        <v>1430.6000000000001</v>
      </c>
      <c r="BY31" s="183">
        <f t="shared" si="17"/>
        <v>1077.93</v>
      </c>
      <c r="BZ31" s="183">
        <f t="shared" si="17"/>
        <v>854.91</v>
      </c>
      <c r="CA31" s="183">
        <f t="shared" si="17"/>
        <v>865.41</v>
      </c>
      <c r="CB31" s="183">
        <f t="shared" si="17"/>
        <v>892.07999999999993</v>
      </c>
      <c r="CC31" s="183">
        <f t="shared" si="17"/>
        <v>902.37</v>
      </c>
      <c r="CD31" s="183">
        <f t="shared" si="17"/>
        <v>829</v>
      </c>
      <c r="CE31" s="183">
        <f t="shared" si="17"/>
        <v>935.64</v>
      </c>
      <c r="CF31" s="183">
        <f t="shared" si="17"/>
        <v>747.6</v>
      </c>
      <c r="CG31" s="183">
        <f t="shared" si="17"/>
        <v>833.58</v>
      </c>
      <c r="CH31" s="183">
        <f t="shared" si="17"/>
        <v>945.33999999999992</v>
      </c>
      <c r="CI31" s="183">
        <f t="shared" si="17"/>
        <v>1078</v>
      </c>
      <c r="CJ31" s="183">
        <f t="shared" si="17"/>
        <v>1438.6499999999999</v>
      </c>
      <c r="CK31" s="183">
        <f t="shared" si="17"/>
        <v>1032.2</v>
      </c>
      <c r="CL31" s="183">
        <f t="shared" si="17"/>
        <v>900.68</v>
      </c>
      <c r="CM31" s="183">
        <f t="shared" si="17"/>
        <v>870.24</v>
      </c>
      <c r="CN31" s="183">
        <f t="shared" si="17"/>
        <v>854.2</v>
      </c>
      <c r="CO31" s="183">
        <f t="shared" si="17"/>
        <v>950.62</v>
      </c>
      <c r="CP31" s="183">
        <f t="shared" si="17"/>
        <v>833.6</v>
      </c>
      <c r="CQ31" s="183">
        <f t="shared" si="17"/>
        <v>900.02</v>
      </c>
      <c r="CR31" s="183">
        <f>CR12*CR$5</f>
        <v>789.3900000000001</v>
      </c>
      <c r="CS31" s="183">
        <f>CS12*CS$5</f>
        <v>838.2</v>
      </c>
      <c r="CT31" s="183">
        <f t="shared" si="18"/>
        <v>907.41</v>
      </c>
      <c r="CU31" s="183">
        <f t="shared" si="18"/>
        <v>1138.4100000000001</v>
      </c>
      <c r="CV31" s="183">
        <f t="shared" si="18"/>
        <v>1446.7</v>
      </c>
      <c r="CW31" s="183">
        <f t="shared" si="18"/>
        <v>986.1</v>
      </c>
      <c r="CX31" s="183">
        <f t="shared" si="18"/>
        <v>946.68</v>
      </c>
      <c r="CY31" s="183">
        <f t="shared" si="18"/>
        <v>875.07</v>
      </c>
      <c r="CZ31" s="183">
        <f t="shared" si="18"/>
        <v>859</v>
      </c>
      <c r="DA31" s="183">
        <f t="shared" si="18"/>
        <v>955.90000000000009</v>
      </c>
      <c r="DB31" s="183">
        <f t="shared" si="18"/>
        <v>880.1099999999999</v>
      </c>
      <c r="DC31" s="183">
        <f t="shared" si="18"/>
        <v>863.94</v>
      </c>
      <c r="DD31" s="183">
        <f t="shared" si="18"/>
        <v>831.59999999999991</v>
      </c>
      <c r="DE31" s="183">
        <f t="shared" si="18"/>
        <v>804.51</v>
      </c>
      <c r="DF31" s="183">
        <f t="shared" si="18"/>
        <v>912.45</v>
      </c>
      <c r="DG31" s="183">
        <f t="shared" si="18"/>
        <v>1199.22</v>
      </c>
      <c r="DH31" s="183">
        <f t="shared" si="18"/>
        <v>1328.25</v>
      </c>
      <c r="DI31" s="183">
        <f t="shared" si="18"/>
        <v>1095.99</v>
      </c>
      <c r="DJ31" s="183">
        <f t="shared" si="18"/>
        <v>951.97</v>
      </c>
      <c r="DK31" s="183">
        <f t="shared" si="18"/>
        <v>796.29</v>
      </c>
      <c r="DL31" s="183">
        <f t="shared" si="18"/>
        <v>950.18</v>
      </c>
      <c r="DM31" s="183">
        <f t="shared" si="18"/>
        <v>917.7</v>
      </c>
      <c r="DN31" s="183">
        <f t="shared" si="18"/>
        <v>842.8</v>
      </c>
      <c r="DO31" s="183">
        <f t="shared" si="18"/>
        <v>910.14</v>
      </c>
      <c r="DP31" s="183">
        <f t="shared" si="18"/>
        <v>836.21999999999991</v>
      </c>
      <c r="DQ31" s="183">
        <f t="shared" si="18"/>
        <v>770.40000000000009</v>
      </c>
      <c r="DR31" s="183">
        <f t="shared" si="18"/>
        <v>961.18</v>
      </c>
      <c r="DS31" s="183">
        <f t="shared" si="18"/>
        <v>1205.8200000000002</v>
      </c>
      <c r="DT31" s="183">
        <f t="shared" si="18"/>
        <v>1335.6000000000001</v>
      </c>
      <c r="DU31" s="183">
        <f t="shared" si="18"/>
        <v>1102.08</v>
      </c>
      <c r="DV31" s="183">
        <f t="shared" si="18"/>
        <v>915.64</v>
      </c>
      <c r="DW31" s="183">
        <f t="shared" si="18"/>
        <v>842.8</v>
      </c>
      <c r="DX31" s="183">
        <f t="shared" si="18"/>
        <v>955.46</v>
      </c>
      <c r="DY31" s="183">
        <f t="shared" si="18"/>
        <v>878.8</v>
      </c>
      <c r="DZ31" s="183">
        <f t="shared" si="18"/>
        <v>847.6</v>
      </c>
      <c r="EA31" s="183">
        <f t="shared" si="18"/>
        <v>956.57</v>
      </c>
      <c r="EB31" s="183">
        <f t="shared" si="18"/>
        <v>840.62</v>
      </c>
      <c r="EC31" s="183">
        <f t="shared" si="18"/>
        <v>774.59999999999991</v>
      </c>
      <c r="ED31" s="183">
        <f t="shared" si="18"/>
        <v>966.46</v>
      </c>
      <c r="EE31" s="183">
        <f t="shared" si="18"/>
        <v>1157.31</v>
      </c>
      <c r="EF31" s="183">
        <f t="shared" si="18"/>
        <v>1406.9</v>
      </c>
      <c r="EG31" s="183">
        <f t="shared" si="18"/>
        <v>1108.17</v>
      </c>
      <c r="EH31" s="183">
        <f t="shared" si="18"/>
        <v>878.85</v>
      </c>
      <c r="EI31" s="183">
        <f t="shared" si="18"/>
        <v>889.77</v>
      </c>
      <c r="EJ31" s="183">
        <f t="shared" si="18"/>
        <v>1004.4100000000001</v>
      </c>
    </row>
    <row r="32" spans="1:140" ht="13.7" customHeight="1" x14ac:dyDescent="0.2">
      <c r="A32" s="215" t="s">
        <v>124</v>
      </c>
      <c r="B32" s="161"/>
      <c r="C32" s="127">
        <f t="shared" si="16"/>
        <v>1.1599999999999966</v>
      </c>
      <c r="D32" s="127">
        <f t="shared" ca="1" si="16"/>
        <v>1.75</v>
      </c>
      <c r="E32" s="127">
        <f t="shared" si="16"/>
        <v>-5.25</v>
      </c>
      <c r="F32" s="162">
        <f t="shared" ca="1" si="16"/>
        <v>-1.5443632336655639</v>
      </c>
      <c r="G32" s="127">
        <f t="shared" si="16"/>
        <v>-1.375</v>
      </c>
      <c r="H32" s="127">
        <f t="shared" si="16"/>
        <v>-1.75</v>
      </c>
      <c r="I32" s="127">
        <f t="shared" si="16"/>
        <v>-1</v>
      </c>
      <c r="J32" s="127">
        <f t="shared" si="16"/>
        <v>-1.25</v>
      </c>
      <c r="K32" s="127">
        <f t="shared" si="16"/>
        <v>-1</v>
      </c>
      <c r="L32" s="127">
        <f t="shared" si="16"/>
        <v>-1.5</v>
      </c>
      <c r="M32" s="127">
        <f t="shared" si="16"/>
        <v>-1.5</v>
      </c>
      <c r="N32" s="127">
        <f t="shared" si="16"/>
        <v>-1.5</v>
      </c>
      <c r="O32" s="127">
        <f t="shared" si="16"/>
        <v>-1.75</v>
      </c>
      <c r="P32" s="127">
        <f t="shared" si="16"/>
        <v>-1.75</v>
      </c>
      <c r="Q32" s="127">
        <f t="shared" si="16"/>
        <v>-1.75</v>
      </c>
      <c r="R32" s="127">
        <f t="shared" si="16"/>
        <v>-1.75</v>
      </c>
      <c r="S32" s="127">
        <f t="shared" si="16"/>
        <v>-1.5</v>
      </c>
      <c r="T32" s="127">
        <f t="shared" si="16"/>
        <v>-1.5</v>
      </c>
      <c r="U32" s="127">
        <f t="shared" si="16"/>
        <v>-1.5</v>
      </c>
      <c r="V32" s="127">
        <f t="shared" si="16"/>
        <v>-1.5</v>
      </c>
      <c r="W32" s="162">
        <f t="shared" si="16"/>
        <v>-1.5039215686274545</v>
      </c>
      <c r="X32" s="127">
        <f t="shared" si="16"/>
        <v>-0.62156862745097641</v>
      </c>
      <c r="Y32" s="127">
        <f t="shared" si="16"/>
        <v>-0.75053691275167722</v>
      </c>
      <c r="Z32" s="127">
        <f t="shared" si="16"/>
        <v>-0.6206274509804004</v>
      </c>
      <c r="AA32" s="127">
        <f t="shared" si="16"/>
        <v>-0.62628431372549898</v>
      </c>
      <c r="AB32" s="127">
        <f t="shared" si="16"/>
        <v>-0.625</v>
      </c>
      <c r="AC32" s="163">
        <f t="shared" ca="1" si="16"/>
        <v>-0.73425590459188328</v>
      </c>
      <c r="AD32" s="158"/>
      <c r="AE32" s="158"/>
      <c r="AF32" s="159"/>
      <c r="AG32" s="127">
        <f t="shared" ref="AG32:CR34" si="19">AG13*AG$5</f>
        <v>869</v>
      </c>
      <c r="AH32" s="183">
        <f t="shared" si="19"/>
        <v>785</v>
      </c>
      <c r="AI32" s="183">
        <f t="shared" si="19"/>
        <v>787.5</v>
      </c>
      <c r="AJ32" s="183">
        <f t="shared" si="19"/>
        <v>781</v>
      </c>
      <c r="AK32" s="183">
        <f t="shared" si="19"/>
        <v>814</v>
      </c>
      <c r="AL32" s="183">
        <f t="shared" si="19"/>
        <v>860</v>
      </c>
      <c r="AM32" s="183">
        <f t="shared" si="19"/>
        <v>1116.5</v>
      </c>
      <c r="AN32" s="183">
        <f t="shared" si="19"/>
        <v>1292.5</v>
      </c>
      <c r="AO32" s="183">
        <f t="shared" si="19"/>
        <v>1005</v>
      </c>
      <c r="AP32" s="183">
        <f t="shared" si="19"/>
        <v>931.5</v>
      </c>
      <c r="AQ32" s="183">
        <f t="shared" si="19"/>
        <v>790</v>
      </c>
      <c r="AR32" s="183">
        <f t="shared" si="19"/>
        <v>871.5</v>
      </c>
      <c r="AS32" s="183">
        <f t="shared" si="19"/>
        <v>929.5</v>
      </c>
      <c r="AT32" s="183">
        <f t="shared" si="19"/>
        <v>815</v>
      </c>
      <c r="AU32" s="183">
        <f t="shared" si="19"/>
        <v>840</v>
      </c>
      <c r="AV32" s="183">
        <f t="shared" si="19"/>
        <v>852.5</v>
      </c>
      <c r="AW32" s="183">
        <f t="shared" si="19"/>
        <v>829.5</v>
      </c>
      <c r="AX32" s="183">
        <f t="shared" si="19"/>
        <v>924</v>
      </c>
      <c r="AY32" s="183">
        <f t="shared" si="19"/>
        <v>1276</v>
      </c>
      <c r="AZ32" s="183">
        <f t="shared" si="19"/>
        <v>1338.75</v>
      </c>
      <c r="BA32" s="183">
        <f t="shared" si="19"/>
        <v>1065.75</v>
      </c>
      <c r="BB32" s="183">
        <f t="shared" si="19"/>
        <v>943</v>
      </c>
      <c r="BC32" s="183">
        <f t="shared" si="19"/>
        <v>774.25</v>
      </c>
      <c r="BD32" s="183">
        <f t="shared" si="19"/>
        <v>924</v>
      </c>
      <c r="BE32" s="183">
        <f t="shared" si="19"/>
        <v>892.07999999999993</v>
      </c>
      <c r="BF32" s="183">
        <f t="shared" si="19"/>
        <v>819.59999999999991</v>
      </c>
      <c r="BG32" s="183">
        <f t="shared" si="19"/>
        <v>925.06</v>
      </c>
      <c r="BH32" s="183">
        <f t="shared" si="19"/>
        <v>857.12</v>
      </c>
      <c r="BI32" s="183">
        <f t="shared" si="19"/>
        <v>794.4</v>
      </c>
      <c r="BJ32" s="183">
        <f t="shared" si="19"/>
        <v>973.28000000000009</v>
      </c>
      <c r="BK32" s="183">
        <f t="shared" si="19"/>
        <v>1224.72</v>
      </c>
      <c r="BL32" s="183">
        <f t="shared" si="19"/>
        <v>1410.1999999999998</v>
      </c>
      <c r="BM32" s="183">
        <f t="shared" si="19"/>
        <v>1071.6300000000001</v>
      </c>
      <c r="BN32" s="183">
        <f t="shared" si="19"/>
        <v>865.82999999999993</v>
      </c>
      <c r="BO32" s="183">
        <f t="shared" si="19"/>
        <v>860.57999999999993</v>
      </c>
      <c r="BP32" s="183">
        <f t="shared" si="19"/>
        <v>971.29</v>
      </c>
      <c r="BQ32" s="183">
        <f t="shared" si="19"/>
        <v>897.12</v>
      </c>
      <c r="BR32" s="183">
        <f t="shared" si="19"/>
        <v>824</v>
      </c>
      <c r="BS32" s="183">
        <f t="shared" si="19"/>
        <v>930.11999999999989</v>
      </c>
      <c r="BT32" s="183">
        <f t="shared" si="19"/>
        <v>822.78</v>
      </c>
      <c r="BU32" s="183">
        <f t="shared" si="19"/>
        <v>838.74</v>
      </c>
      <c r="BV32" s="183">
        <f t="shared" si="19"/>
        <v>978.78000000000009</v>
      </c>
      <c r="BW32" s="183">
        <f t="shared" si="19"/>
        <v>1172.8</v>
      </c>
      <c r="BX32" s="183">
        <f t="shared" si="19"/>
        <v>1482.58</v>
      </c>
      <c r="BY32" s="183">
        <f t="shared" si="19"/>
        <v>1077.51</v>
      </c>
      <c r="BZ32" s="183">
        <f t="shared" si="19"/>
        <v>870.45</v>
      </c>
      <c r="CA32" s="183">
        <f t="shared" si="19"/>
        <v>865.2</v>
      </c>
      <c r="CB32" s="183">
        <f t="shared" si="19"/>
        <v>891.66</v>
      </c>
      <c r="CC32" s="183">
        <f t="shared" si="19"/>
        <v>901.95</v>
      </c>
      <c r="CD32" s="183">
        <f t="shared" si="19"/>
        <v>828.6</v>
      </c>
      <c r="CE32" s="183">
        <f t="shared" si="19"/>
        <v>935.41000000000008</v>
      </c>
      <c r="CF32" s="183">
        <f t="shared" si="19"/>
        <v>787.8</v>
      </c>
      <c r="CG32" s="183">
        <f t="shared" si="19"/>
        <v>883.52</v>
      </c>
      <c r="CH32" s="183">
        <f t="shared" si="19"/>
        <v>984.06</v>
      </c>
      <c r="CI32" s="183">
        <f t="shared" si="19"/>
        <v>1179.2</v>
      </c>
      <c r="CJ32" s="183">
        <f t="shared" si="19"/>
        <v>1490.63</v>
      </c>
      <c r="CK32" s="183">
        <f t="shared" si="19"/>
        <v>1031.8000000000002</v>
      </c>
      <c r="CL32" s="183">
        <f t="shared" si="19"/>
        <v>916.96</v>
      </c>
      <c r="CM32" s="183">
        <f t="shared" si="19"/>
        <v>870.03</v>
      </c>
      <c r="CN32" s="183">
        <f t="shared" si="19"/>
        <v>854</v>
      </c>
      <c r="CO32" s="183">
        <f t="shared" si="19"/>
        <v>950.18</v>
      </c>
      <c r="CP32" s="183">
        <f t="shared" si="19"/>
        <v>833</v>
      </c>
      <c r="CQ32" s="183">
        <f t="shared" si="19"/>
        <v>899.58</v>
      </c>
      <c r="CR32" s="183">
        <f t="shared" si="19"/>
        <v>831.81</v>
      </c>
      <c r="CS32" s="183">
        <f>CS13*CS$5</f>
        <v>888.36</v>
      </c>
      <c r="CT32" s="183">
        <f t="shared" si="18"/>
        <v>944.57999999999993</v>
      </c>
      <c r="CU32" s="183">
        <f t="shared" si="18"/>
        <v>1244.8800000000001</v>
      </c>
      <c r="CV32" s="183">
        <f t="shared" si="18"/>
        <v>1498.6799999999998</v>
      </c>
      <c r="CW32" s="183">
        <f t="shared" si="18"/>
        <v>985.53</v>
      </c>
      <c r="CX32" s="183">
        <f t="shared" si="18"/>
        <v>963.93</v>
      </c>
      <c r="CY32" s="183">
        <f t="shared" si="18"/>
        <v>874.65</v>
      </c>
      <c r="CZ32" s="183">
        <f t="shared" si="18"/>
        <v>858.6</v>
      </c>
      <c r="DA32" s="183">
        <f t="shared" si="18"/>
        <v>955.24</v>
      </c>
      <c r="DB32" s="183">
        <f t="shared" si="18"/>
        <v>879.48</v>
      </c>
      <c r="DC32" s="183">
        <f t="shared" si="18"/>
        <v>863.31</v>
      </c>
      <c r="DD32" s="183">
        <f t="shared" si="18"/>
        <v>876.04</v>
      </c>
      <c r="DE32" s="183">
        <f t="shared" si="18"/>
        <v>852.3900000000001</v>
      </c>
      <c r="DF32" s="183">
        <f t="shared" si="18"/>
        <v>949.62</v>
      </c>
      <c r="DG32" s="183">
        <f t="shared" si="18"/>
        <v>1311.42</v>
      </c>
      <c r="DH32" s="183">
        <f t="shared" si="18"/>
        <v>1375.71</v>
      </c>
      <c r="DI32" s="183">
        <f t="shared" si="18"/>
        <v>1095.1499999999999</v>
      </c>
      <c r="DJ32" s="183">
        <f t="shared" si="18"/>
        <v>968.99</v>
      </c>
      <c r="DK32" s="183">
        <f t="shared" si="18"/>
        <v>795.72</v>
      </c>
      <c r="DL32" s="183">
        <f t="shared" si="18"/>
        <v>949.52</v>
      </c>
      <c r="DM32" s="183">
        <f t="shared" si="18"/>
        <v>916.8599999999999</v>
      </c>
      <c r="DN32" s="183">
        <f t="shared" si="18"/>
        <v>842.2</v>
      </c>
      <c r="DO32" s="183">
        <f t="shared" si="18"/>
        <v>909.26</v>
      </c>
      <c r="DP32" s="183">
        <f t="shared" si="18"/>
        <v>880.88</v>
      </c>
      <c r="DQ32" s="183">
        <f t="shared" si="18"/>
        <v>816.2</v>
      </c>
      <c r="DR32" s="183">
        <f t="shared" si="18"/>
        <v>1000.12</v>
      </c>
      <c r="DS32" s="183">
        <f t="shared" si="18"/>
        <v>1318.46</v>
      </c>
      <c r="DT32" s="183">
        <f t="shared" si="18"/>
        <v>1383.27</v>
      </c>
      <c r="DU32" s="183">
        <f t="shared" si="18"/>
        <v>1101.03</v>
      </c>
      <c r="DV32" s="183">
        <f t="shared" si="18"/>
        <v>931.92</v>
      </c>
      <c r="DW32" s="183">
        <f t="shared" si="18"/>
        <v>842</v>
      </c>
      <c r="DX32" s="183">
        <f t="shared" si="18"/>
        <v>954.58</v>
      </c>
      <c r="DY32" s="183">
        <f t="shared" si="18"/>
        <v>877.8</v>
      </c>
      <c r="DZ32" s="183">
        <f t="shared" si="18"/>
        <v>846.59999999999991</v>
      </c>
      <c r="EA32" s="183">
        <f t="shared" si="18"/>
        <v>955.65</v>
      </c>
      <c r="EB32" s="183">
        <f t="shared" si="18"/>
        <v>885.5</v>
      </c>
      <c r="EC32" s="183">
        <f t="shared" si="18"/>
        <v>820.6</v>
      </c>
      <c r="ED32" s="183">
        <f t="shared" si="18"/>
        <v>1005.62</v>
      </c>
      <c r="EE32" s="183">
        <f t="shared" si="18"/>
        <v>1265.25</v>
      </c>
      <c r="EF32" s="183">
        <f t="shared" si="18"/>
        <v>1456.84</v>
      </c>
      <c r="EG32" s="183">
        <f t="shared" si="18"/>
        <v>1107.1199999999999</v>
      </c>
      <c r="EH32" s="183">
        <f t="shared" si="18"/>
        <v>894.3900000000001</v>
      </c>
      <c r="EI32" s="183">
        <f t="shared" si="18"/>
        <v>888.93</v>
      </c>
      <c r="EJ32" s="183">
        <f t="shared" si="18"/>
        <v>1003.26</v>
      </c>
    </row>
    <row r="33" spans="1:140" ht="13.7" customHeight="1" x14ac:dyDescent="0.2">
      <c r="A33" s="215" t="s">
        <v>125</v>
      </c>
      <c r="B33" s="137"/>
      <c r="C33" s="127">
        <f t="shared" si="16"/>
        <v>-0.77499999999999858</v>
      </c>
      <c r="D33" s="127">
        <f t="shared" ca="1" si="16"/>
        <v>0.75</v>
      </c>
      <c r="E33" s="127">
        <f t="shared" si="16"/>
        <v>-4.75</v>
      </c>
      <c r="F33" s="162">
        <f t="shared" ca="1" si="16"/>
        <v>-1.9315891472868287</v>
      </c>
      <c r="G33" s="127">
        <f t="shared" si="16"/>
        <v>-1.25</v>
      </c>
      <c r="H33" s="127">
        <f t="shared" si="16"/>
        <v>-1.75</v>
      </c>
      <c r="I33" s="127">
        <f t="shared" si="16"/>
        <v>-0.75</v>
      </c>
      <c r="J33" s="127">
        <f t="shared" si="16"/>
        <v>0</v>
      </c>
      <c r="K33" s="127">
        <f t="shared" si="16"/>
        <v>-0.5</v>
      </c>
      <c r="L33" s="127">
        <f t="shared" si="16"/>
        <v>0.5</v>
      </c>
      <c r="M33" s="127">
        <f t="shared" si="16"/>
        <v>-0.75</v>
      </c>
      <c r="N33" s="127">
        <f t="shared" si="16"/>
        <v>-1</v>
      </c>
      <c r="O33" s="127">
        <f t="shared" si="16"/>
        <v>-1.25</v>
      </c>
      <c r="P33" s="127">
        <f t="shared" si="16"/>
        <v>-1.5</v>
      </c>
      <c r="Q33" s="127">
        <f t="shared" si="16"/>
        <v>-1</v>
      </c>
      <c r="R33" s="127">
        <f t="shared" si="16"/>
        <v>-2</v>
      </c>
      <c r="S33" s="127">
        <f t="shared" si="16"/>
        <v>-1</v>
      </c>
      <c r="T33" s="127">
        <f t="shared" si="16"/>
        <v>-1</v>
      </c>
      <c r="U33" s="127">
        <f t="shared" si="16"/>
        <v>-1</v>
      </c>
      <c r="V33" s="127">
        <f t="shared" si="16"/>
        <v>-1</v>
      </c>
      <c r="W33" s="162">
        <f t="shared" si="16"/>
        <v>-0.97450980392156339</v>
      </c>
      <c r="X33" s="127">
        <f t="shared" si="16"/>
        <v>-0.5</v>
      </c>
      <c r="Y33" s="127">
        <f t="shared" si="16"/>
        <v>-0.49926174496643227</v>
      </c>
      <c r="Z33" s="127">
        <f t="shared" si="16"/>
        <v>-0.50003921568626453</v>
      </c>
      <c r="AA33" s="127">
        <f t="shared" si="16"/>
        <v>-0.4997647058823631</v>
      </c>
      <c r="AB33" s="127">
        <f t="shared" si="16"/>
        <v>-0.49996093749999915</v>
      </c>
      <c r="AC33" s="163">
        <f t="shared" ca="1" si="16"/>
        <v>-0.5743817037061234</v>
      </c>
      <c r="AD33" s="158"/>
      <c r="AE33" s="158"/>
      <c r="AF33" s="159"/>
      <c r="AG33" s="127">
        <f t="shared" si="19"/>
        <v>825</v>
      </c>
      <c r="AH33" s="183">
        <f t="shared" si="19"/>
        <v>725</v>
      </c>
      <c r="AI33" s="183">
        <f t="shared" si="19"/>
        <v>756</v>
      </c>
      <c r="AJ33" s="183">
        <f t="shared" si="19"/>
        <v>770</v>
      </c>
      <c r="AK33" s="183">
        <f t="shared" si="19"/>
        <v>836</v>
      </c>
      <c r="AL33" s="183">
        <f t="shared" si="19"/>
        <v>900</v>
      </c>
      <c r="AM33" s="183">
        <f t="shared" si="19"/>
        <v>1210</v>
      </c>
      <c r="AN33" s="183">
        <f t="shared" si="19"/>
        <v>1430</v>
      </c>
      <c r="AO33" s="183">
        <f t="shared" si="19"/>
        <v>1040</v>
      </c>
      <c r="AP33" s="183">
        <f t="shared" si="19"/>
        <v>885.5</v>
      </c>
      <c r="AQ33" s="183">
        <f t="shared" si="19"/>
        <v>730</v>
      </c>
      <c r="AR33" s="183">
        <f t="shared" si="19"/>
        <v>777</v>
      </c>
      <c r="AS33" s="183">
        <f t="shared" si="19"/>
        <v>819.5</v>
      </c>
      <c r="AT33" s="183">
        <f t="shared" si="19"/>
        <v>745</v>
      </c>
      <c r="AU33" s="183">
        <f t="shared" si="19"/>
        <v>771.75</v>
      </c>
      <c r="AV33" s="183">
        <f t="shared" si="19"/>
        <v>786.5</v>
      </c>
      <c r="AW33" s="183">
        <f t="shared" si="19"/>
        <v>771.75</v>
      </c>
      <c r="AX33" s="183">
        <f t="shared" si="19"/>
        <v>913.5</v>
      </c>
      <c r="AY33" s="183">
        <f t="shared" si="19"/>
        <v>1215.5</v>
      </c>
      <c r="AZ33" s="183">
        <f t="shared" si="19"/>
        <v>1359.75</v>
      </c>
      <c r="BA33" s="183">
        <f t="shared" si="19"/>
        <v>1107.75</v>
      </c>
      <c r="BB33" s="183">
        <f t="shared" si="19"/>
        <v>885.5</v>
      </c>
      <c r="BC33" s="183">
        <f t="shared" si="19"/>
        <v>712.5</v>
      </c>
      <c r="BD33" s="183">
        <f t="shared" si="19"/>
        <v>814</v>
      </c>
      <c r="BE33" s="183">
        <f t="shared" si="19"/>
        <v>797.16</v>
      </c>
      <c r="BF33" s="183">
        <f t="shared" si="19"/>
        <v>759.2</v>
      </c>
      <c r="BG33" s="183">
        <f t="shared" si="19"/>
        <v>862.2700000000001</v>
      </c>
      <c r="BH33" s="183">
        <f t="shared" si="19"/>
        <v>804.54</v>
      </c>
      <c r="BI33" s="183">
        <f t="shared" si="19"/>
        <v>749.80000000000007</v>
      </c>
      <c r="BJ33" s="183">
        <f t="shared" si="19"/>
        <v>962.5</v>
      </c>
      <c r="BK33" s="183">
        <f t="shared" si="19"/>
        <v>1147.23</v>
      </c>
      <c r="BL33" s="183">
        <f t="shared" si="19"/>
        <v>1395.6799999999998</v>
      </c>
      <c r="BM33" s="183">
        <f t="shared" si="19"/>
        <v>1098.72</v>
      </c>
      <c r="BN33" s="183">
        <f t="shared" si="19"/>
        <v>821.52</v>
      </c>
      <c r="BO33" s="183">
        <f t="shared" si="19"/>
        <v>801.99</v>
      </c>
      <c r="BP33" s="183">
        <f t="shared" si="19"/>
        <v>867.79</v>
      </c>
      <c r="BQ33" s="183">
        <f t="shared" si="19"/>
        <v>802.62</v>
      </c>
      <c r="BR33" s="183">
        <f t="shared" si="19"/>
        <v>764.4</v>
      </c>
      <c r="BS33" s="183">
        <f t="shared" si="19"/>
        <v>868.25</v>
      </c>
      <c r="BT33" s="183">
        <f t="shared" si="19"/>
        <v>773.22</v>
      </c>
      <c r="BU33" s="183">
        <f t="shared" si="19"/>
        <v>792.75</v>
      </c>
      <c r="BV33" s="183">
        <f t="shared" si="19"/>
        <v>969.09999999999991</v>
      </c>
      <c r="BW33" s="183">
        <f t="shared" si="19"/>
        <v>1100.4000000000001</v>
      </c>
      <c r="BX33" s="183">
        <f t="shared" si="19"/>
        <v>1469.24</v>
      </c>
      <c r="BY33" s="183">
        <f t="shared" si="19"/>
        <v>1106.28</v>
      </c>
      <c r="BZ33" s="183">
        <f t="shared" si="19"/>
        <v>827.19</v>
      </c>
      <c r="CA33" s="183">
        <f t="shared" si="19"/>
        <v>807.66</v>
      </c>
      <c r="CB33" s="183">
        <f t="shared" si="19"/>
        <v>797.79000000000008</v>
      </c>
      <c r="CC33" s="183">
        <f t="shared" si="19"/>
        <v>808.07999999999993</v>
      </c>
      <c r="CD33" s="183">
        <f t="shared" si="19"/>
        <v>769.59999999999991</v>
      </c>
      <c r="CE33" s="183">
        <f t="shared" si="19"/>
        <v>874.46</v>
      </c>
      <c r="CF33" s="183">
        <f t="shared" si="19"/>
        <v>741.59999999999991</v>
      </c>
      <c r="CG33" s="183">
        <f t="shared" si="19"/>
        <v>836.44</v>
      </c>
      <c r="CH33" s="183">
        <f t="shared" si="19"/>
        <v>975.92</v>
      </c>
      <c r="CI33" s="183">
        <f t="shared" si="19"/>
        <v>1108</v>
      </c>
      <c r="CJ33" s="183">
        <f t="shared" si="19"/>
        <v>1479.36</v>
      </c>
      <c r="CK33" s="183">
        <f t="shared" si="19"/>
        <v>1061</v>
      </c>
      <c r="CL33" s="183">
        <f t="shared" si="19"/>
        <v>872.52</v>
      </c>
      <c r="CM33" s="183">
        <f t="shared" si="19"/>
        <v>813.12</v>
      </c>
      <c r="CN33" s="183">
        <f t="shared" si="19"/>
        <v>765</v>
      </c>
      <c r="CO33" s="183">
        <f t="shared" si="19"/>
        <v>852.5</v>
      </c>
      <c r="CP33" s="183">
        <f t="shared" si="19"/>
        <v>775</v>
      </c>
      <c r="CQ33" s="183">
        <f t="shared" si="19"/>
        <v>842.16000000000008</v>
      </c>
      <c r="CR33" s="183">
        <f t="shared" si="19"/>
        <v>783.93</v>
      </c>
      <c r="CS33" s="183">
        <f>CS14*CS$5</f>
        <v>842.16000000000008</v>
      </c>
      <c r="CT33" s="183">
        <f t="shared" ref="CT33:EJ33" si="20">CT14*CT$5</f>
        <v>937.8599999999999</v>
      </c>
      <c r="CU33" s="183">
        <f t="shared" si="20"/>
        <v>1171.3800000000001</v>
      </c>
      <c r="CV33" s="183">
        <f t="shared" si="20"/>
        <v>1489.48</v>
      </c>
      <c r="CW33" s="183">
        <f t="shared" si="20"/>
        <v>1014.79</v>
      </c>
      <c r="CX33" s="183">
        <f t="shared" si="20"/>
        <v>918.39</v>
      </c>
      <c r="CY33" s="183">
        <f t="shared" si="20"/>
        <v>818.79000000000008</v>
      </c>
      <c r="CZ33" s="183">
        <f t="shared" si="20"/>
        <v>770.40000000000009</v>
      </c>
      <c r="DA33" s="183">
        <f t="shared" si="20"/>
        <v>858.21999999999991</v>
      </c>
      <c r="DB33" s="183">
        <f t="shared" si="20"/>
        <v>819.20999999999992</v>
      </c>
      <c r="DC33" s="183">
        <f t="shared" si="20"/>
        <v>809.34</v>
      </c>
      <c r="DD33" s="183">
        <f t="shared" si="20"/>
        <v>826.98</v>
      </c>
      <c r="DE33" s="183">
        <f t="shared" si="20"/>
        <v>809.34</v>
      </c>
      <c r="DF33" s="183">
        <f t="shared" si="20"/>
        <v>944.37</v>
      </c>
      <c r="DG33" s="183">
        <f t="shared" si="20"/>
        <v>1235.52</v>
      </c>
      <c r="DH33" s="183">
        <f t="shared" si="20"/>
        <v>1369.2</v>
      </c>
      <c r="DI33" s="183">
        <f t="shared" si="20"/>
        <v>1129.3800000000001</v>
      </c>
      <c r="DJ33" s="183">
        <f t="shared" si="20"/>
        <v>924.83</v>
      </c>
      <c r="DK33" s="183">
        <f t="shared" si="20"/>
        <v>745.75</v>
      </c>
      <c r="DL33" s="183">
        <f t="shared" si="20"/>
        <v>853.16000000000008</v>
      </c>
      <c r="DM33" s="183">
        <f t="shared" si="20"/>
        <v>824.88</v>
      </c>
      <c r="DN33" s="183">
        <f t="shared" si="20"/>
        <v>785.6</v>
      </c>
      <c r="DO33" s="183">
        <f t="shared" si="20"/>
        <v>853.59999999999991</v>
      </c>
      <c r="DP33" s="183">
        <f t="shared" si="20"/>
        <v>832.48</v>
      </c>
      <c r="DQ33" s="183">
        <f t="shared" si="20"/>
        <v>776</v>
      </c>
      <c r="DR33" s="183">
        <f t="shared" si="20"/>
        <v>995.94</v>
      </c>
      <c r="DS33" s="183">
        <f t="shared" si="20"/>
        <v>1243.8799999999999</v>
      </c>
      <c r="DT33" s="183">
        <f t="shared" si="20"/>
        <v>1378.65</v>
      </c>
      <c r="DU33" s="183">
        <f t="shared" si="20"/>
        <v>1136.94</v>
      </c>
      <c r="DV33" s="183">
        <f t="shared" si="20"/>
        <v>890.56</v>
      </c>
      <c r="DW33" s="183">
        <f t="shared" si="20"/>
        <v>790.40000000000009</v>
      </c>
      <c r="DX33" s="183">
        <f t="shared" si="20"/>
        <v>858.88</v>
      </c>
      <c r="DY33" s="183">
        <f t="shared" si="20"/>
        <v>790.8</v>
      </c>
      <c r="DZ33" s="183">
        <f t="shared" si="20"/>
        <v>790.8</v>
      </c>
      <c r="EA33" s="183">
        <f t="shared" si="20"/>
        <v>898.38000000000011</v>
      </c>
      <c r="EB33" s="183">
        <f t="shared" si="20"/>
        <v>838.2</v>
      </c>
      <c r="EC33" s="183">
        <f t="shared" si="20"/>
        <v>781.2</v>
      </c>
      <c r="ED33" s="183">
        <f t="shared" si="20"/>
        <v>1002.76</v>
      </c>
      <c r="EE33" s="183">
        <f t="shared" si="20"/>
        <v>1195.32</v>
      </c>
      <c r="EF33" s="183">
        <f t="shared" si="20"/>
        <v>1453.98</v>
      </c>
      <c r="EG33" s="183">
        <f t="shared" si="20"/>
        <v>1144.71</v>
      </c>
      <c r="EH33" s="183">
        <f t="shared" si="20"/>
        <v>855.75</v>
      </c>
      <c r="EI33" s="183">
        <f t="shared" si="20"/>
        <v>835.59</v>
      </c>
      <c r="EJ33" s="183">
        <f t="shared" si="20"/>
        <v>903.9</v>
      </c>
    </row>
    <row r="34" spans="1:140" ht="13.7" customHeight="1" thickBot="1" x14ac:dyDescent="0.25">
      <c r="A34" s="216" t="s">
        <v>126</v>
      </c>
      <c r="B34" s="166"/>
      <c r="C34" s="131">
        <f t="shared" si="16"/>
        <v>-0.77499999999999858</v>
      </c>
      <c r="D34" s="131">
        <f t="shared" ca="1" si="16"/>
        <v>0.75</v>
      </c>
      <c r="E34" s="131">
        <f t="shared" si="16"/>
        <v>-5.75</v>
      </c>
      <c r="F34" s="167">
        <f t="shared" ca="1" si="16"/>
        <v>-2.396705426356597</v>
      </c>
      <c r="G34" s="131">
        <f t="shared" si="16"/>
        <v>-1.25</v>
      </c>
      <c r="H34" s="131">
        <f t="shared" si="16"/>
        <v>-1.75</v>
      </c>
      <c r="I34" s="131">
        <f t="shared" si="16"/>
        <v>-0.75</v>
      </c>
      <c r="J34" s="131">
        <f t="shared" si="16"/>
        <v>0</v>
      </c>
      <c r="K34" s="131">
        <f t="shared" si="16"/>
        <v>-0.5</v>
      </c>
      <c r="L34" s="131">
        <f t="shared" si="16"/>
        <v>0.5</v>
      </c>
      <c r="M34" s="131">
        <f t="shared" si="16"/>
        <v>-0.75</v>
      </c>
      <c r="N34" s="131">
        <f t="shared" si="16"/>
        <v>-1</v>
      </c>
      <c r="O34" s="131">
        <f t="shared" si="16"/>
        <v>-1.25</v>
      </c>
      <c r="P34" s="131">
        <f t="shared" si="16"/>
        <v>-1.5</v>
      </c>
      <c r="Q34" s="131">
        <f t="shared" si="16"/>
        <v>-1</v>
      </c>
      <c r="R34" s="131">
        <f t="shared" si="16"/>
        <v>-2</v>
      </c>
      <c r="S34" s="131">
        <f t="shared" si="16"/>
        <v>-1</v>
      </c>
      <c r="T34" s="131">
        <f t="shared" si="16"/>
        <v>-1</v>
      </c>
      <c r="U34" s="131">
        <f t="shared" si="16"/>
        <v>-1</v>
      </c>
      <c r="V34" s="131">
        <f t="shared" si="16"/>
        <v>-1</v>
      </c>
      <c r="W34" s="167">
        <f t="shared" si="16"/>
        <v>-0.97450980392157049</v>
      </c>
      <c r="X34" s="131">
        <f t="shared" si="16"/>
        <v>-0.5</v>
      </c>
      <c r="Y34" s="131">
        <f t="shared" si="16"/>
        <v>-0.49926174496644649</v>
      </c>
      <c r="Z34" s="131">
        <f t="shared" si="16"/>
        <v>-0.50003921568626453</v>
      </c>
      <c r="AA34" s="131">
        <f t="shared" si="16"/>
        <v>-0.49976470588234889</v>
      </c>
      <c r="AB34" s="131">
        <f t="shared" si="16"/>
        <v>-0.49996093750000625</v>
      </c>
      <c r="AC34" s="168">
        <f t="shared" ca="1" si="16"/>
        <v>-0.58197810490804613</v>
      </c>
      <c r="AD34" s="158"/>
      <c r="AE34" s="158"/>
      <c r="AF34" s="159"/>
      <c r="AG34" s="127">
        <f t="shared" si="19"/>
        <v>858</v>
      </c>
      <c r="AH34" s="183">
        <f t="shared" si="19"/>
        <v>750</v>
      </c>
      <c r="AI34" s="183">
        <f t="shared" si="19"/>
        <v>782.25</v>
      </c>
      <c r="AJ34" s="183">
        <f t="shared" si="19"/>
        <v>814</v>
      </c>
      <c r="AK34" s="183">
        <f t="shared" si="19"/>
        <v>902</v>
      </c>
      <c r="AL34" s="183">
        <f t="shared" si="19"/>
        <v>1000</v>
      </c>
      <c r="AM34" s="183">
        <f t="shared" si="19"/>
        <v>1364</v>
      </c>
      <c r="AN34" s="183">
        <f t="shared" si="19"/>
        <v>1650</v>
      </c>
      <c r="AO34" s="183">
        <f t="shared" si="19"/>
        <v>1180</v>
      </c>
      <c r="AP34" s="183">
        <f t="shared" si="19"/>
        <v>943</v>
      </c>
      <c r="AQ34" s="183">
        <f t="shared" si="19"/>
        <v>770</v>
      </c>
      <c r="AR34" s="183">
        <f t="shared" si="19"/>
        <v>819</v>
      </c>
      <c r="AS34" s="183">
        <f t="shared" si="19"/>
        <v>863.5</v>
      </c>
      <c r="AT34" s="183">
        <f t="shared" si="19"/>
        <v>785</v>
      </c>
      <c r="AU34" s="183">
        <f t="shared" si="19"/>
        <v>813.75</v>
      </c>
      <c r="AV34" s="183">
        <f t="shared" si="19"/>
        <v>830.5</v>
      </c>
      <c r="AW34" s="183">
        <f t="shared" si="19"/>
        <v>813.75</v>
      </c>
      <c r="AX34" s="183">
        <f t="shared" si="19"/>
        <v>1008</v>
      </c>
      <c r="AY34" s="183">
        <f t="shared" si="19"/>
        <v>1347.5</v>
      </c>
      <c r="AZ34" s="183">
        <f t="shared" si="19"/>
        <v>1527.75</v>
      </c>
      <c r="BA34" s="183">
        <f t="shared" si="19"/>
        <v>1233.75</v>
      </c>
      <c r="BB34" s="183">
        <f t="shared" si="19"/>
        <v>937.25</v>
      </c>
      <c r="BC34" s="183">
        <f t="shared" si="19"/>
        <v>745.75</v>
      </c>
      <c r="BD34" s="183">
        <f t="shared" si="19"/>
        <v>847</v>
      </c>
      <c r="BE34" s="183">
        <f t="shared" si="19"/>
        <v>843.3599999999999</v>
      </c>
      <c r="BF34" s="183">
        <f t="shared" si="19"/>
        <v>803.19999999999993</v>
      </c>
      <c r="BG34" s="183">
        <f t="shared" si="19"/>
        <v>912.86999999999989</v>
      </c>
      <c r="BH34" s="183">
        <f t="shared" si="19"/>
        <v>852.94</v>
      </c>
      <c r="BI34" s="183">
        <f t="shared" si="19"/>
        <v>793.8</v>
      </c>
      <c r="BJ34" s="183">
        <f t="shared" si="19"/>
        <v>1057.76</v>
      </c>
      <c r="BK34" s="183">
        <f t="shared" si="19"/>
        <v>1264.83</v>
      </c>
      <c r="BL34" s="183">
        <f t="shared" si="19"/>
        <v>1556.28</v>
      </c>
      <c r="BM34" s="183">
        <f t="shared" si="19"/>
        <v>1216.32</v>
      </c>
      <c r="BN34" s="183">
        <f t="shared" si="19"/>
        <v>872.13</v>
      </c>
      <c r="BO34" s="183">
        <f t="shared" si="19"/>
        <v>843.57</v>
      </c>
      <c r="BP34" s="183">
        <f t="shared" si="19"/>
        <v>908.5</v>
      </c>
      <c r="BQ34" s="183">
        <f t="shared" si="19"/>
        <v>851.34</v>
      </c>
      <c r="BR34" s="183">
        <f t="shared" si="19"/>
        <v>810.8</v>
      </c>
      <c r="BS34" s="183">
        <f t="shared" si="19"/>
        <v>921.61</v>
      </c>
      <c r="BT34" s="183">
        <f t="shared" si="19"/>
        <v>821.94</v>
      </c>
      <c r="BU34" s="183">
        <f t="shared" si="19"/>
        <v>841.47</v>
      </c>
      <c r="BV34" s="183">
        <f t="shared" si="19"/>
        <v>1059.96</v>
      </c>
      <c r="BW34" s="183">
        <f t="shared" si="19"/>
        <v>1204.4000000000001</v>
      </c>
      <c r="BX34" s="183">
        <f t="shared" si="19"/>
        <v>1621.9599999999998</v>
      </c>
      <c r="BY34" s="183">
        <f t="shared" si="19"/>
        <v>1215.48</v>
      </c>
      <c r="BZ34" s="183">
        <f t="shared" si="19"/>
        <v>879.69</v>
      </c>
      <c r="CA34" s="183">
        <f t="shared" si="19"/>
        <v>852.6</v>
      </c>
      <c r="CB34" s="183">
        <f t="shared" si="19"/>
        <v>838.95</v>
      </c>
      <c r="CC34" s="183">
        <f t="shared" si="19"/>
        <v>858.9</v>
      </c>
      <c r="CD34" s="183">
        <f t="shared" si="19"/>
        <v>818</v>
      </c>
      <c r="CE34" s="183">
        <f t="shared" si="19"/>
        <v>930.11999999999989</v>
      </c>
      <c r="CF34" s="183">
        <f t="shared" si="19"/>
        <v>790</v>
      </c>
      <c r="CG34" s="183">
        <f t="shared" si="19"/>
        <v>889.68</v>
      </c>
      <c r="CH34" s="183">
        <f t="shared" si="19"/>
        <v>1063.04</v>
      </c>
      <c r="CI34" s="183">
        <f t="shared" si="19"/>
        <v>1205.2</v>
      </c>
      <c r="CJ34" s="183">
        <f t="shared" si="19"/>
        <v>1619.2</v>
      </c>
      <c r="CK34" s="183">
        <f t="shared" si="19"/>
        <v>1158.1999999999998</v>
      </c>
      <c r="CL34" s="183">
        <f t="shared" si="19"/>
        <v>929.06</v>
      </c>
      <c r="CM34" s="183">
        <f t="shared" si="19"/>
        <v>860.57999999999993</v>
      </c>
      <c r="CN34" s="183">
        <f t="shared" si="19"/>
        <v>807.2</v>
      </c>
      <c r="CO34" s="183">
        <f t="shared" si="19"/>
        <v>906.40000000000009</v>
      </c>
      <c r="CP34" s="183">
        <f t="shared" si="19"/>
        <v>824</v>
      </c>
      <c r="CQ34" s="183">
        <f t="shared" si="19"/>
        <v>896.06</v>
      </c>
      <c r="CR34" s="183">
        <f t="shared" si="19"/>
        <v>835.59</v>
      </c>
      <c r="CS34" s="183">
        <f>CS15*CS$5</f>
        <v>896.06</v>
      </c>
      <c r="CT34" s="183">
        <f t="shared" ref="CT34:EJ34" si="21">CT15*CT$5</f>
        <v>1018.5</v>
      </c>
      <c r="CU34" s="183">
        <f t="shared" si="21"/>
        <v>1268.82</v>
      </c>
      <c r="CV34" s="183">
        <f t="shared" si="21"/>
        <v>1621.5</v>
      </c>
      <c r="CW34" s="183">
        <f t="shared" si="21"/>
        <v>1102.95</v>
      </c>
      <c r="CX34" s="183">
        <f t="shared" si="21"/>
        <v>977.7299999999999</v>
      </c>
      <c r="CY34" s="183">
        <f t="shared" si="21"/>
        <v>867.3</v>
      </c>
      <c r="CZ34" s="183">
        <f t="shared" si="21"/>
        <v>813.8</v>
      </c>
      <c r="DA34" s="183">
        <f t="shared" si="21"/>
        <v>912.33999999999992</v>
      </c>
      <c r="DB34" s="183">
        <f t="shared" si="21"/>
        <v>870.87</v>
      </c>
      <c r="DC34" s="183">
        <f t="shared" si="21"/>
        <v>861</v>
      </c>
      <c r="DD34" s="183">
        <f t="shared" si="21"/>
        <v>881.32</v>
      </c>
      <c r="DE34" s="183">
        <f t="shared" si="21"/>
        <v>861.20999999999992</v>
      </c>
      <c r="DF34" s="183">
        <f t="shared" si="21"/>
        <v>1022.91</v>
      </c>
      <c r="DG34" s="183">
        <f t="shared" si="21"/>
        <v>1333.8600000000001</v>
      </c>
      <c r="DH34" s="183">
        <f t="shared" si="21"/>
        <v>1484.2800000000002</v>
      </c>
      <c r="DI34" s="183">
        <f t="shared" si="21"/>
        <v>1223.25</v>
      </c>
      <c r="DJ34" s="183">
        <f t="shared" si="21"/>
        <v>984.17</v>
      </c>
      <c r="DK34" s="183">
        <f t="shared" si="21"/>
        <v>790.02</v>
      </c>
      <c r="DL34" s="183">
        <f t="shared" si="21"/>
        <v>901.56</v>
      </c>
      <c r="DM34" s="183">
        <f t="shared" si="21"/>
        <v>876.75</v>
      </c>
      <c r="DN34" s="183">
        <f t="shared" si="21"/>
        <v>835</v>
      </c>
      <c r="DO34" s="183">
        <f t="shared" si="21"/>
        <v>907.94</v>
      </c>
      <c r="DP34" s="183">
        <f t="shared" si="21"/>
        <v>886.82</v>
      </c>
      <c r="DQ34" s="183">
        <f t="shared" si="21"/>
        <v>825.40000000000009</v>
      </c>
      <c r="DR34" s="183">
        <f t="shared" si="21"/>
        <v>1076.24</v>
      </c>
      <c r="DS34" s="183">
        <f t="shared" si="21"/>
        <v>1338.48</v>
      </c>
      <c r="DT34" s="183">
        <f t="shared" si="21"/>
        <v>1488.48</v>
      </c>
      <c r="DU34" s="183">
        <f t="shared" si="21"/>
        <v>1227.45</v>
      </c>
      <c r="DV34" s="183">
        <f t="shared" si="21"/>
        <v>947.09999999999991</v>
      </c>
      <c r="DW34" s="183">
        <f t="shared" si="21"/>
        <v>837.2</v>
      </c>
      <c r="DX34" s="183">
        <f t="shared" si="21"/>
        <v>907.71999999999991</v>
      </c>
      <c r="DY34" s="183">
        <f t="shared" si="21"/>
        <v>839.2</v>
      </c>
      <c r="DZ34" s="183">
        <f t="shared" si="21"/>
        <v>839.2</v>
      </c>
      <c r="EA34" s="183">
        <f t="shared" si="21"/>
        <v>954.2700000000001</v>
      </c>
      <c r="EB34" s="183">
        <f t="shared" si="21"/>
        <v>891.66000000000008</v>
      </c>
      <c r="EC34" s="183">
        <f t="shared" si="21"/>
        <v>829.80000000000007</v>
      </c>
      <c r="ED34" s="183">
        <f t="shared" si="21"/>
        <v>1079.76</v>
      </c>
      <c r="EE34" s="183">
        <f t="shared" si="21"/>
        <v>1281.21</v>
      </c>
      <c r="EF34" s="183">
        <f t="shared" si="21"/>
        <v>1562.66</v>
      </c>
      <c r="EG34" s="183">
        <f t="shared" si="21"/>
        <v>1230.81</v>
      </c>
      <c r="EH34" s="183">
        <f t="shared" si="21"/>
        <v>908.67000000000007</v>
      </c>
      <c r="EI34" s="183">
        <f t="shared" si="21"/>
        <v>884.1</v>
      </c>
      <c r="EJ34" s="183">
        <f t="shared" si="21"/>
        <v>954.5</v>
      </c>
    </row>
    <row r="35" spans="1:140" ht="13.7" customHeight="1" thickBot="1" x14ac:dyDescent="0.25">
      <c r="A35" s="184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9"/>
      <c r="AD35" s="158"/>
      <c r="AE35" s="158"/>
      <c r="AF35" s="159"/>
      <c r="AG35" s="127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3"/>
      <c r="BL35" s="183"/>
      <c r="BM35" s="183"/>
      <c r="BN35" s="183"/>
      <c r="BO35" s="183"/>
      <c r="BP35" s="183"/>
      <c r="BQ35" s="183"/>
      <c r="BR35" s="183"/>
      <c r="BS35" s="183"/>
      <c r="BT35" s="183"/>
      <c r="BU35" s="183"/>
      <c r="BV35" s="183"/>
      <c r="BW35" s="183"/>
      <c r="BX35" s="183"/>
      <c r="BY35" s="183"/>
      <c r="BZ35" s="183"/>
      <c r="CA35" s="183"/>
      <c r="CB35" s="183"/>
      <c r="CC35" s="183"/>
      <c r="CD35" s="183"/>
      <c r="CE35" s="183"/>
      <c r="CF35" s="183"/>
      <c r="CG35" s="183"/>
      <c r="CH35" s="183"/>
      <c r="CI35" s="183"/>
      <c r="CJ35" s="183"/>
      <c r="CK35" s="183"/>
      <c r="CL35" s="183"/>
      <c r="CM35" s="183"/>
      <c r="CN35" s="183"/>
      <c r="CO35" s="183"/>
      <c r="CP35" s="183"/>
      <c r="CQ35" s="183"/>
      <c r="CR35" s="183"/>
      <c r="CS35" s="183"/>
      <c r="CT35" s="183"/>
      <c r="CU35" s="183"/>
      <c r="CV35" s="183"/>
      <c r="CW35" s="183"/>
      <c r="CX35" s="183"/>
      <c r="CY35" s="183"/>
      <c r="CZ35" s="183"/>
      <c r="DA35" s="183"/>
      <c r="DB35" s="183"/>
      <c r="DC35" s="183"/>
      <c r="DD35" s="183"/>
      <c r="DE35" s="183"/>
      <c r="DF35" s="183"/>
      <c r="DG35" s="183"/>
      <c r="DH35" s="183"/>
      <c r="DI35" s="183"/>
      <c r="DJ35" s="183"/>
      <c r="DK35" s="183"/>
      <c r="DL35" s="183"/>
      <c r="DM35" s="183"/>
      <c r="DN35" s="183"/>
      <c r="DO35" s="183"/>
      <c r="DP35" s="183"/>
      <c r="DQ35" s="183"/>
      <c r="DR35" s="183"/>
      <c r="DS35" s="183"/>
      <c r="DT35" s="183"/>
      <c r="DU35" s="183"/>
      <c r="DV35" s="183"/>
      <c r="DW35" s="183"/>
      <c r="DX35" s="183"/>
      <c r="DY35" s="183"/>
      <c r="DZ35" s="183"/>
      <c r="EA35" s="183"/>
      <c r="EB35" s="183"/>
      <c r="EC35" s="183"/>
      <c r="ED35" s="183"/>
      <c r="EE35" s="183"/>
      <c r="EF35" s="183"/>
      <c r="EG35" s="183"/>
      <c r="EH35" s="183"/>
      <c r="EI35" s="183"/>
      <c r="EJ35" s="183"/>
    </row>
    <row r="36" spans="1:140" ht="13.7" hidden="1" customHeight="1" thickBot="1" x14ac:dyDescent="0.25">
      <c r="A36" s="155" t="s">
        <v>155</v>
      </c>
      <c r="B36" s="170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57"/>
      <c r="AD36" s="158"/>
      <c r="AE36" s="158"/>
      <c r="AF36" s="159"/>
      <c r="AG36" s="127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83"/>
      <c r="BC36" s="183"/>
      <c r="BD36" s="183"/>
      <c r="BE36" s="183"/>
      <c r="BF36" s="183"/>
      <c r="BG36" s="183"/>
      <c r="BH36" s="183"/>
      <c r="BI36" s="183"/>
      <c r="BJ36" s="183"/>
      <c r="BK36" s="183"/>
      <c r="BL36" s="183"/>
      <c r="BM36" s="183"/>
      <c r="BN36" s="183"/>
      <c r="BO36" s="183"/>
      <c r="BP36" s="183"/>
      <c r="BQ36" s="183"/>
      <c r="BR36" s="183"/>
      <c r="BS36" s="183"/>
      <c r="BT36" s="183"/>
      <c r="BU36" s="183"/>
      <c r="BV36" s="183"/>
      <c r="BW36" s="183"/>
      <c r="BX36" s="183"/>
      <c r="BY36" s="183"/>
      <c r="BZ36" s="183"/>
      <c r="CA36" s="183"/>
      <c r="CB36" s="183"/>
      <c r="CC36" s="183"/>
      <c r="CD36" s="183"/>
      <c r="CE36" s="183"/>
      <c r="CF36" s="183"/>
      <c r="CG36" s="183"/>
      <c r="CH36" s="183"/>
      <c r="CI36" s="183"/>
      <c r="CJ36" s="183"/>
      <c r="CK36" s="183"/>
      <c r="CL36" s="183"/>
      <c r="CM36" s="183"/>
      <c r="CN36" s="183"/>
      <c r="CO36" s="183"/>
      <c r="CP36" s="183"/>
      <c r="CQ36" s="183"/>
      <c r="CR36" s="183"/>
      <c r="CS36" s="183"/>
      <c r="CT36" s="183"/>
      <c r="CU36" s="183"/>
      <c r="CV36" s="183"/>
      <c r="CW36" s="183"/>
      <c r="CX36" s="183"/>
      <c r="CY36" s="183"/>
      <c r="CZ36" s="183"/>
      <c r="DA36" s="183"/>
      <c r="DB36" s="183"/>
      <c r="DC36" s="183"/>
      <c r="DD36" s="183"/>
      <c r="DE36" s="183"/>
      <c r="DF36" s="183"/>
      <c r="DG36" s="183"/>
      <c r="DH36" s="183"/>
      <c r="DI36" s="183"/>
      <c r="DJ36" s="183"/>
      <c r="DK36" s="183"/>
      <c r="DL36" s="183"/>
      <c r="DM36" s="183"/>
      <c r="DN36" s="183"/>
      <c r="DO36" s="183"/>
      <c r="DP36" s="183"/>
      <c r="DQ36" s="183"/>
      <c r="DR36" s="183"/>
      <c r="DS36" s="183"/>
      <c r="DT36" s="183"/>
      <c r="DU36" s="183"/>
      <c r="DV36" s="183"/>
      <c r="DW36" s="183"/>
      <c r="DX36" s="183"/>
      <c r="DY36" s="183"/>
      <c r="DZ36" s="183"/>
      <c r="EA36" s="183"/>
      <c r="EB36" s="183"/>
      <c r="EC36" s="183"/>
      <c r="ED36" s="183"/>
      <c r="EE36" s="183"/>
      <c r="EF36" s="183"/>
      <c r="EG36" s="183"/>
      <c r="EH36" s="183"/>
      <c r="EI36" s="183"/>
      <c r="EJ36" s="183"/>
    </row>
    <row r="37" spans="1:140" ht="13.7" customHeight="1" thickBot="1" x14ac:dyDescent="0.25">
      <c r="A37" s="172" t="s">
        <v>155</v>
      </c>
      <c r="B37" s="173"/>
      <c r="C37" s="174">
        <f t="shared" ref="C37:AC37" si="22">C18-C56</f>
        <v>-4</v>
      </c>
      <c r="D37" s="174">
        <f t="shared" ca="1" si="22"/>
        <v>0.62143172491164478</v>
      </c>
      <c r="E37" s="174">
        <f t="shared" si="22"/>
        <v>-4.3000038146972628</v>
      </c>
      <c r="F37" s="175">
        <f t="shared" ca="1" si="22"/>
        <v>-1.6910855566386047</v>
      </c>
      <c r="G37" s="174">
        <f t="shared" si="22"/>
        <v>-2.8200009155273307</v>
      </c>
      <c r="H37" s="174">
        <f t="shared" si="22"/>
        <v>-2.9900033569335847</v>
      </c>
      <c r="I37" s="174">
        <f t="shared" si="22"/>
        <v>-2.6499984741211051</v>
      </c>
      <c r="J37" s="174">
        <f t="shared" si="22"/>
        <v>-2.4349989318847634</v>
      </c>
      <c r="K37" s="174">
        <f t="shared" si="22"/>
        <v>-2.6499963378906273</v>
      </c>
      <c r="L37" s="174">
        <f t="shared" si="22"/>
        <v>-2.2200015258789065</v>
      </c>
      <c r="M37" s="174">
        <f t="shared" si="22"/>
        <v>-2.1200015258789051</v>
      </c>
      <c r="N37" s="174">
        <f t="shared" si="22"/>
        <v>-1.9999994010248017</v>
      </c>
      <c r="O37" s="174">
        <f t="shared" si="22"/>
        <v>-1.5272897207592209</v>
      </c>
      <c r="P37" s="174">
        <f t="shared" si="22"/>
        <v>-1.5748649540957658</v>
      </c>
      <c r="Q37" s="174">
        <f t="shared" si="22"/>
        <v>-1.4797144874226831</v>
      </c>
      <c r="R37" s="174">
        <f t="shared" si="22"/>
        <v>-1.4788189777517928</v>
      </c>
      <c r="S37" s="174">
        <f t="shared" si="22"/>
        <v>-1.3315966657225502</v>
      </c>
      <c r="T37" s="174">
        <f t="shared" si="22"/>
        <v>-1.4945661911666264</v>
      </c>
      <c r="U37" s="174">
        <f t="shared" si="22"/>
        <v>-1.3847166227335279</v>
      </c>
      <c r="V37" s="174">
        <f t="shared" si="22"/>
        <v>-1.1155071832675105</v>
      </c>
      <c r="W37" s="175">
        <f t="shared" si="22"/>
        <v>-1.9301260963074256</v>
      </c>
      <c r="X37" s="174">
        <f t="shared" si="22"/>
        <v>-0.42264575871825372</v>
      </c>
      <c r="Y37" s="174">
        <f t="shared" si="22"/>
        <v>2.422330592577282E-2</v>
      </c>
      <c r="Z37" s="174">
        <f t="shared" si="22"/>
        <v>2.6117796200672672E-2</v>
      </c>
      <c r="AA37" s="174">
        <f t="shared" si="22"/>
        <v>-6.781149658280583E-3</v>
      </c>
      <c r="AB37" s="174">
        <f t="shared" si="22"/>
        <v>-1.7160544510609554E-2</v>
      </c>
      <c r="AC37" s="177">
        <f t="shared" ca="1" si="22"/>
        <v>-0.28947269496009653</v>
      </c>
      <c r="AD37" s="158"/>
      <c r="AE37" s="158"/>
      <c r="AF37" s="159"/>
      <c r="AG37" s="127">
        <f>AG18*AG$5</f>
        <v>1463.659926147461</v>
      </c>
      <c r="AH37" s="183">
        <f t="shared" ref="AH37:CS37" si="23">AH18*AH$5</f>
        <v>1320.0000305175781</v>
      </c>
      <c r="AI37" s="183">
        <f t="shared" si="23"/>
        <v>1345.8700881958007</v>
      </c>
      <c r="AJ37" s="183">
        <f t="shared" si="23"/>
        <v>1318.1139337158204</v>
      </c>
      <c r="AK37" s="183">
        <f t="shared" si="23"/>
        <v>1335.1643365478517</v>
      </c>
      <c r="AL37" s="183">
        <f t="shared" si="23"/>
        <v>1231.8878173828125</v>
      </c>
      <c r="AM37" s="183">
        <f t="shared" si="23"/>
        <v>1145.6603367771556</v>
      </c>
      <c r="AN37" s="183">
        <f t="shared" si="23"/>
        <v>1162.1202930279399</v>
      </c>
      <c r="AO37" s="183">
        <f t="shared" si="23"/>
        <v>1056.4569364576184</v>
      </c>
      <c r="AP37" s="183">
        <f t="shared" si="23"/>
        <v>1326.0438891533631</v>
      </c>
      <c r="AQ37" s="183">
        <f t="shared" si="23"/>
        <v>1256.05081030001</v>
      </c>
      <c r="AR37" s="183">
        <f t="shared" si="23"/>
        <v>1401.5061354636575</v>
      </c>
      <c r="AS37" s="183">
        <f t="shared" si="23"/>
        <v>1181.0415463790453</v>
      </c>
      <c r="AT37" s="183">
        <f t="shared" si="23"/>
        <v>1043.8988826453724</v>
      </c>
      <c r="AU37" s="183">
        <f t="shared" si="23"/>
        <v>1060.53268526951</v>
      </c>
      <c r="AV37" s="183">
        <f t="shared" si="23"/>
        <v>1066.1606443006253</v>
      </c>
      <c r="AW37" s="183">
        <f t="shared" si="23"/>
        <v>1017.7340482645935</v>
      </c>
      <c r="AX37" s="183">
        <f t="shared" si="23"/>
        <v>1029.3155450907805</v>
      </c>
      <c r="AY37" s="183">
        <f t="shared" si="23"/>
        <v>1092.1667656620268</v>
      </c>
      <c r="AZ37" s="183">
        <f t="shared" si="23"/>
        <v>1054.0440366955524</v>
      </c>
      <c r="BA37" s="183">
        <f t="shared" si="23"/>
        <v>1055.6604853156759</v>
      </c>
      <c r="BB37" s="183">
        <f t="shared" si="23"/>
        <v>1165.1951692630321</v>
      </c>
      <c r="BC37" s="183">
        <f t="shared" si="23"/>
        <v>1021.6088127973029</v>
      </c>
      <c r="BD37" s="183">
        <f t="shared" si="23"/>
        <v>1235.2764899131737</v>
      </c>
      <c r="BE37" s="183">
        <f t="shared" si="23"/>
        <v>1110.0441636245816</v>
      </c>
      <c r="BF37" s="183">
        <f t="shared" si="23"/>
        <v>1031.3420068893679</v>
      </c>
      <c r="BG37" s="183">
        <f t="shared" si="23"/>
        <v>1139.2334689684476</v>
      </c>
      <c r="BH37" s="183">
        <f t="shared" si="23"/>
        <v>1030.5586269315991</v>
      </c>
      <c r="BI37" s="183">
        <f t="shared" si="23"/>
        <v>938.26973823667743</v>
      </c>
      <c r="BJ37" s="183">
        <f t="shared" si="23"/>
        <v>1044.2078106499921</v>
      </c>
      <c r="BK37" s="183">
        <f t="shared" si="23"/>
        <v>1010.4885486259882</v>
      </c>
      <c r="BL37" s="183">
        <f t="shared" si="23"/>
        <v>1070.81369798118</v>
      </c>
      <c r="BM37" s="183">
        <f t="shared" si="23"/>
        <v>1020.3286872297167</v>
      </c>
      <c r="BN37" s="183">
        <f t="shared" si="23"/>
        <v>1020.4049072167735</v>
      </c>
      <c r="BO37" s="183">
        <f t="shared" si="23"/>
        <v>1086.6076220760583</v>
      </c>
      <c r="BP37" s="183">
        <f t="shared" si="23"/>
        <v>1228.2438708031691</v>
      </c>
      <c r="BQ37" s="183">
        <f t="shared" si="23"/>
        <v>1108.7231368904465</v>
      </c>
      <c r="BR37" s="183">
        <f t="shared" si="23"/>
        <v>1030.6243462776142</v>
      </c>
      <c r="BS37" s="183">
        <f t="shared" si="23"/>
        <v>1139.5203812968907</v>
      </c>
      <c r="BT37" s="183">
        <f t="shared" si="23"/>
        <v>982.40406815095116</v>
      </c>
      <c r="BU37" s="183">
        <f t="shared" si="23"/>
        <v>983.73309079732326</v>
      </c>
      <c r="BV37" s="183">
        <f t="shared" si="23"/>
        <v>1042.2487910375166</v>
      </c>
      <c r="BW37" s="183">
        <f t="shared" si="23"/>
        <v>960.14007396023476</v>
      </c>
      <c r="BX37" s="183">
        <f t="shared" si="23"/>
        <v>1116.4625825282633</v>
      </c>
      <c r="BY37" s="183">
        <f t="shared" si="23"/>
        <v>1017.5127324276052</v>
      </c>
      <c r="BZ37" s="183">
        <f t="shared" si="23"/>
        <v>1017.4656961661121</v>
      </c>
      <c r="CA37" s="183">
        <f t="shared" si="23"/>
        <v>1084.7509120950376</v>
      </c>
      <c r="CB37" s="183">
        <f t="shared" si="23"/>
        <v>1119.0075816761469</v>
      </c>
      <c r="CC37" s="183">
        <f t="shared" si="23"/>
        <v>1034.5795680931972</v>
      </c>
      <c r="CD37" s="183">
        <f t="shared" si="23"/>
        <v>962.84575299996095</v>
      </c>
      <c r="CE37" s="183">
        <f t="shared" si="23"/>
        <v>1066.2598855087742</v>
      </c>
      <c r="CF37" s="183">
        <f t="shared" si="23"/>
        <v>877.32816278788937</v>
      </c>
      <c r="CG37" s="183">
        <f t="shared" si="23"/>
        <v>966.75112693602819</v>
      </c>
      <c r="CH37" s="183">
        <f t="shared" si="23"/>
        <v>977.84403712142921</v>
      </c>
      <c r="CI37" s="183">
        <f t="shared" si="23"/>
        <v>900.85050416717263</v>
      </c>
      <c r="CJ37" s="183">
        <f t="shared" si="23"/>
        <v>1047.6134608223551</v>
      </c>
      <c r="CK37" s="183">
        <f t="shared" si="23"/>
        <v>909.72022573064419</v>
      </c>
      <c r="CL37" s="183">
        <f t="shared" si="23"/>
        <v>1001.0266642483498</v>
      </c>
      <c r="CM37" s="183">
        <f t="shared" si="23"/>
        <v>1017.2414235548886</v>
      </c>
      <c r="CN37" s="183">
        <f t="shared" si="23"/>
        <v>998.52381649537415</v>
      </c>
      <c r="CO37" s="183">
        <f t="shared" si="23"/>
        <v>1115.4038313654441</v>
      </c>
      <c r="CP37" s="183">
        <f t="shared" si="23"/>
        <v>991.17311607924171</v>
      </c>
      <c r="CQ37" s="183">
        <f t="shared" si="23"/>
        <v>1050.6637372397081</v>
      </c>
      <c r="CR37" s="183">
        <f t="shared" si="23"/>
        <v>947.41445891076899</v>
      </c>
      <c r="CS37" s="183">
        <f t="shared" si="23"/>
        <v>993.89580902178454</v>
      </c>
      <c r="CT37" s="183">
        <f t="shared" ref="CT37:EJ37" si="24">CT18*CT$5</f>
        <v>958.98527137399094</v>
      </c>
      <c r="CU37" s="183">
        <f t="shared" si="24"/>
        <v>971.15227880290934</v>
      </c>
      <c r="CV37" s="183">
        <f t="shared" si="24"/>
        <v>1074.8797640840291</v>
      </c>
      <c r="CW37" s="183">
        <f t="shared" si="24"/>
        <v>886.40917371325088</v>
      </c>
      <c r="CX37" s="183">
        <f t="shared" si="24"/>
        <v>1072.948891579935</v>
      </c>
      <c r="CY37" s="183">
        <f t="shared" si="24"/>
        <v>1040.9631739518657</v>
      </c>
      <c r="CZ37" s="183">
        <f t="shared" si="24"/>
        <v>1021.0683061800919</v>
      </c>
      <c r="DA37" s="183">
        <f t="shared" si="24"/>
        <v>1140.8708816020767</v>
      </c>
      <c r="DB37" s="183">
        <f t="shared" si="24"/>
        <v>1065.0307824388281</v>
      </c>
      <c r="DC37" s="183">
        <f t="shared" si="24"/>
        <v>1027.2072913927736</v>
      </c>
      <c r="DD37" s="183">
        <f t="shared" si="24"/>
        <v>1016.5849793774219</v>
      </c>
      <c r="DE37" s="183">
        <f t="shared" si="24"/>
        <v>971.65416148401005</v>
      </c>
      <c r="DF37" s="183">
        <f t="shared" si="24"/>
        <v>981.88509168730775</v>
      </c>
      <c r="DG37" s="183">
        <f t="shared" si="24"/>
        <v>1041.3490972676857</v>
      </c>
      <c r="DH37" s="183">
        <f t="shared" si="24"/>
        <v>1004.2379357043934</v>
      </c>
      <c r="DI37" s="183">
        <f t="shared" si="24"/>
        <v>1002.5155674591256</v>
      </c>
      <c r="DJ37" s="183">
        <f t="shared" si="24"/>
        <v>1097.89147743581</v>
      </c>
      <c r="DK37" s="183">
        <f t="shared" si="24"/>
        <v>958.66484568081398</v>
      </c>
      <c r="DL37" s="183">
        <f t="shared" si="24"/>
        <v>1143.1717350047647</v>
      </c>
      <c r="DM37" s="183">
        <f t="shared" si="24"/>
        <v>1109.3547910621746</v>
      </c>
      <c r="DN37" s="183">
        <f t="shared" si="24"/>
        <v>1034.2470061386132</v>
      </c>
      <c r="DO37" s="183">
        <f t="shared" si="24"/>
        <v>1098.5772515559547</v>
      </c>
      <c r="DP37" s="183">
        <f t="shared" si="24"/>
        <v>1029.5949603689792</v>
      </c>
      <c r="DQ37" s="183">
        <f t="shared" si="24"/>
        <v>937.73839955283847</v>
      </c>
      <c r="DR37" s="183">
        <f t="shared" si="24"/>
        <v>1042.8691044865936</v>
      </c>
      <c r="DS37" s="183">
        <f t="shared" si="24"/>
        <v>1056.2279558381638</v>
      </c>
      <c r="DT37" s="183">
        <f t="shared" si="24"/>
        <v>1019.1019952948184</v>
      </c>
      <c r="DU37" s="183">
        <f t="shared" si="24"/>
        <v>1018.0127228394325</v>
      </c>
      <c r="DV37" s="183">
        <f t="shared" si="24"/>
        <v>1067.0538814958913</v>
      </c>
      <c r="DW37" s="183">
        <f t="shared" si="24"/>
        <v>1034.5331541929741</v>
      </c>
      <c r="DX37" s="183">
        <f t="shared" si="24"/>
        <v>1171.5114597908359</v>
      </c>
      <c r="DY37" s="183">
        <f t="shared" si="24"/>
        <v>1083.1917169044525</v>
      </c>
      <c r="DZ37" s="183">
        <f t="shared" si="24"/>
        <v>1060.9164542804604</v>
      </c>
      <c r="EA37" s="183">
        <f t="shared" si="24"/>
        <v>1179.0701330826851</v>
      </c>
      <c r="EB37" s="183">
        <f t="shared" si="24"/>
        <v>1048.4911326999104</v>
      </c>
      <c r="EC37" s="183">
        <f t="shared" si="24"/>
        <v>955.04984693662152</v>
      </c>
      <c r="ED37" s="183">
        <f t="shared" si="24"/>
        <v>1062.1270501999088</v>
      </c>
      <c r="EE37" s="183">
        <f t="shared" si="24"/>
        <v>1026.8174164230431</v>
      </c>
      <c r="EF37" s="183">
        <f t="shared" si="24"/>
        <v>1087.3380768109657</v>
      </c>
      <c r="EG37" s="183">
        <f t="shared" si="24"/>
        <v>1036.9535047088482</v>
      </c>
      <c r="EH37" s="183">
        <f t="shared" si="24"/>
        <v>1037.6286282765632</v>
      </c>
      <c r="EI37" s="183">
        <f t="shared" si="24"/>
        <v>1097.726192374274</v>
      </c>
      <c r="EJ37" s="183">
        <f t="shared" si="24"/>
        <v>1237.732246113407</v>
      </c>
    </row>
    <row r="38" spans="1:140" ht="36" customHeight="1" x14ac:dyDescent="0.2">
      <c r="A38" s="169"/>
      <c r="B38" s="13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9"/>
      <c r="V38" s="129"/>
      <c r="W38" s="129"/>
      <c r="X38" s="129"/>
      <c r="Y38" s="129"/>
      <c r="Z38" s="129"/>
      <c r="AA38" s="129"/>
      <c r="AB38" s="129"/>
      <c r="AC38" s="129"/>
      <c r="AD38" s="158"/>
      <c r="AE38" s="158"/>
      <c r="AF38" s="159"/>
      <c r="AG38" s="127">
        <f t="shared" ref="AG38:AG43" si="25">AG19*AG$5</f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60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63"/>
      <c r="AD39" s="158"/>
      <c r="AE39" s="158"/>
      <c r="AF39" s="159"/>
      <c r="AG39" s="127">
        <f t="shared" si="25"/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60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63"/>
      <c r="AD40" s="158"/>
      <c r="AE40" s="158"/>
      <c r="AF40" s="159"/>
      <c r="AG40" s="127">
        <f t="shared" si="25"/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60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63"/>
      <c r="AD41" s="158"/>
      <c r="AE41" s="158"/>
      <c r="AF41" s="159"/>
      <c r="AG41" s="127">
        <f t="shared" si="25"/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60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63"/>
      <c r="AD42" s="158"/>
      <c r="AE42" s="158"/>
      <c r="AF42" s="159"/>
      <c r="AG42" s="127">
        <f t="shared" si="25"/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60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63"/>
      <c r="AD43" s="158"/>
      <c r="AE43" s="158"/>
      <c r="AF43" s="159"/>
      <c r="AG43" s="127">
        <f t="shared" si="25"/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7" customFormat="1" ht="12" hidden="1" customHeight="1" x14ac:dyDescent="0.2">
      <c r="A44" s="165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68"/>
    </row>
    <row r="45" spans="1:140" s="137" customFormat="1" ht="11.25" hidden="1" customHeight="1" x14ac:dyDescent="0.2">
      <c r="A45" s="181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7" customFormat="1" ht="12" hidden="1" thickBot="1" x14ac:dyDescent="0.25">
      <c r="A46" s="185">
        <f>WORKDAY([21]Top!C3, -1, Holidays)</f>
        <v>37193</v>
      </c>
      <c r="B46" s="137" t="s">
        <v>150</v>
      </c>
      <c r="C46" s="127"/>
      <c r="D46" s="127"/>
      <c r="E46" s="127"/>
      <c r="F46" s="127"/>
      <c r="G46" s="166"/>
      <c r="H46" s="127"/>
      <c r="I46" s="127"/>
      <c r="J46" s="166"/>
      <c r="K46" s="127"/>
      <c r="L46" s="127"/>
      <c r="M46" s="127"/>
      <c r="N46" s="127"/>
      <c r="O46" s="166"/>
      <c r="P46" s="127"/>
      <c r="Q46" s="127"/>
      <c r="R46" s="127"/>
      <c r="S46" s="166"/>
      <c r="T46" s="127"/>
      <c r="U46" s="127"/>
      <c r="V46" s="127"/>
      <c r="W46" s="127"/>
      <c r="X46" s="127"/>
      <c r="Y46" s="127"/>
      <c r="Z46" s="127"/>
      <c r="AA46" s="127"/>
      <c r="AB46" s="131"/>
      <c r="AC46" s="127"/>
    </row>
    <row r="47" spans="1:140" s="137" customFormat="1" ht="11.25" hidden="1" customHeight="1" x14ac:dyDescent="0.2">
      <c r="A47" s="155" t="s">
        <v>120</v>
      </c>
      <c r="B47" s="161" t="s">
        <v>150</v>
      </c>
      <c r="C47" s="186">
        <v>38.299999999999997</v>
      </c>
      <c r="D47" s="186">
        <v>39</v>
      </c>
      <c r="E47" s="186">
        <v>46</v>
      </c>
      <c r="F47" s="129">
        <v>42.223255813953486</v>
      </c>
      <c r="G47" s="129">
        <v>44.5</v>
      </c>
      <c r="H47" s="129">
        <v>46</v>
      </c>
      <c r="I47" s="129">
        <v>43</v>
      </c>
      <c r="J47" s="129">
        <v>33.125</v>
      </c>
      <c r="K47" s="129">
        <v>35</v>
      </c>
      <c r="L47" s="129">
        <v>31.25</v>
      </c>
      <c r="M47" s="129">
        <v>29.5</v>
      </c>
      <c r="N47" s="129">
        <v>30</v>
      </c>
      <c r="O47" s="129">
        <v>49</v>
      </c>
      <c r="P47" s="129">
        <v>45</v>
      </c>
      <c r="Q47" s="129">
        <v>53</v>
      </c>
      <c r="R47" s="129">
        <v>44</v>
      </c>
      <c r="S47" s="129">
        <v>39</v>
      </c>
      <c r="T47" s="129">
        <v>40</v>
      </c>
      <c r="U47" s="129">
        <v>38</v>
      </c>
      <c r="V47" s="129">
        <v>39</v>
      </c>
      <c r="W47" s="186">
        <v>39.523529411764706</v>
      </c>
      <c r="X47" s="186">
        <v>41.035294117647062</v>
      </c>
      <c r="Y47" s="186">
        <v>41.596442953020137</v>
      </c>
      <c r="Z47" s="186">
        <v>41.768627450980389</v>
      </c>
      <c r="AA47" s="186">
        <v>42.840392156862734</v>
      </c>
      <c r="AB47" s="187">
        <v>44.045859374999992</v>
      </c>
      <c r="AC47" s="130">
        <v>42.127535241349825</v>
      </c>
      <c r="AG47" s="137">
        <v>46</v>
      </c>
      <c r="AH47" s="137">
        <v>43</v>
      </c>
    </row>
    <row r="48" spans="1:140" s="137" customFormat="1" ht="11.25" hidden="1" customHeight="1" x14ac:dyDescent="0.2">
      <c r="A48" s="160" t="s">
        <v>121</v>
      </c>
      <c r="B48" s="137" t="s">
        <v>151</v>
      </c>
      <c r="C48" s="187">
        <v>38.9</v>
      </c>
      <c r="D48" s="187">
        <v>39.25</v>
      </c>
      <c r="E48" s="187">
        <v>46.25</v>
      </c>
      <c r="F48" s="127">
        <v>42.489534883720928</v>
      </c>
      <c r="G48" s="127">
        <v>44.45</v>
      </c>
      <c r="H48" s="127">
        <v>46</v>
      </c>
      <c r="I48" s="127">
        <v>42.9</v>
      </c>
      <c r="J48" s="127">
        <v>34.125</v>
      </c>
      <c r="K48" s="127">
        <v>35</v>
      </c>
      <c r="L48" s="127">
        <v>33.25</v>
      </c>
      <c r="M48" s="127">
        <v>32</v>
      </c>
      <c r="N48" s="127">
        <v>32.5</v>
      </c>
      <c r="O48" s="127">
        <v>51.75</v>
      </c>
      <c r="P48" s="127">
        <v>48</v>
      </c>
      <c r="Q48" s="127">
        <v>55.5</v>
      </c>
      <c r="R48" s="127">
        <v>47.5</v>
      </c>
      <c r="S48" s="127">
        <v>39</v>
      </c>
      <c r="T48" s="127">
        <v>40</v>
      </c>
      <c r="U48" s="127">
        <v>38</v>
      </c>
      <c r="V48" s="127">
        <v>39</v>
      </c>
      <c r="W48" s="187">
        <v>40.84901960784314</v>
      </c>
      <c r="X48" s="187">
        <v>43.341176470588238</v>
      </c>
      <c r="Y48" s="187">
        <v>43.712080536912751</v>
      </c>
      <c r="Z48" s="187">
        <v>44.067450980392159</v>
      </c>
      <c r="AA48" s="187">
        <v>45.939490196078438</v>
      </c>
      <c r="AB48" s="187">
        <v>47.789687499999999</v>
      </c>
      <c r="AC48" s="128">
        <v>44.789158479282335</v>
      </c>
      <c r="AG48" s="137">
        <v>46</v>
      </c>
      <c r="AH48" s="137">
        <v>42.9</v>
      </c>
    </row>
    <row r="49" spans="1:34" s="137" customFormat="1" ht="11.25" hidden="1" customHeight="1" x14ac:dyDescent="0.2">
      <c r="A49" s="160" t="s">
        <v>122</v>
      </c>
      <c r="C49" s="187">
        <v>36.365000000000002</v>
      </c>
      <c r="D49" s="187">
        <v>39</v>
      </c>
      <c r="E49" s="187">
        <v>46</v>
      </c>
      <c r="F49" s="127">
        <v>42.13325581395349</v>
      </c>
      <c r="G49" s="127">
        <v>44.75</v>
      </c>
      <c r="H49" s="127">
        <v>46.25</v>
      </c>
      <c r="I49" s="127">
        <v>43.25</v>
      </c>
      <c r="J49" s="127">
        <v>38.25</v>
      </c>
      <c r="K49" s="127">
        <v>41</v>
      </c>
      <c r="L49" s="127">
        <v>35.5</v>
      </c>
      <c r="M49" s="127">
        <v>35.25</v>
      </c>
      <c r="N49" s="127">
        <v>41.75</v>
      </c>
      <c r="O49" s="127">
        <v>56.375</v>
      </c>
      <c r="P49" s="127">
        <v>53.25</v>
      </c>
      <c r="Q49" s="127">
        <v>59.5</v>
      </c>
      <c r="R49" s="127">
        <v>52.25</v>
      </c>
      <c r="S49" s="127">
        <v>44.25</v>
      </c>
      <c r="T49" s="127">
        <v>43.25</v>
      </c>
      <c r="U49" s="127">
        <v>44.25</v>
      </c>
      <c r="V49" s="127">
        <v>45.25</v>
      </c>
      <c r="W49" s="187">
        <v>45.060784313725492</v>
      </c>
      <c r="X49" s="187">
        <v>45.482352941176472</v>
      </c>
      <c r="Y49" s="187">
        <v>45.738691275167781</v>
      </c>
      <c r="Z49" s="187">
        <v>46.053647058823522</v>
      </c>
      <c r="AA49" s="187">
        <v>46.61038235294118</v>
      </c>
      <c r="AB49" s="187">
        <v>47.2724609375</v>
      </c>
      <c r="AC49" s="128">
        <v>46.156373344724464</v>
      </c>
      <c r="AG49" s="137">
        <v>46.25</v>
      </c>
      <c r="AH49" s="137">
        <v>43.25</v>
      </c>
    </row>
    <row r="50" spans="1:34" s="137" customFormat="1" ht="11.25" hidden="1" customHeight="1" x14ac:dyDescent="0.2">
      <c r="A50" s="160" t="s">
        <v>123</v>
      </c>
      <c r="B50" s="161"/>
      <c r="C50" s="187">
        <v>32.743749999999999</v>
      </c>
      <c r="D50" s="187">
        <v>21.673999435424765</v>
      </c>
      <c r="E50" s="187">
        <v>40.5</v>
      </c>
      <c r="F50" s="127">
        <v>30.945150887067907</v>
      </c>
      <c r="G50" s="127">
        <v>40.75</v>
      </c>
      <c r="H50" s="127">
        <v>41.25</v>
      </c>
      <c r="I50" s="127">
        <v>40.25</v>
      </c>
      <c r="J50" s="127">
        <v>37</v>
      </c>
      <c r="K50" s="127">
        <v>38.5</v>
      </c>
      <c r="L50" s="127">
        <v>35.5</v>
      </c>
      <c r="M50" s="127">
        <v>35.25</v>
      </c>
      <c r="N50" s="127">
        <v>41.75</v>
      </c>
      <c r="O50" s="127">
        <v>56</v>
      </c>
      <c r="P50" s="127">
        <v>52.5</v>
      </c>
      <c r="Q50" s="127">
        <v>59.5</v>
      </c>
      <c r="R50" s="127">
        <v>52</v>
      </c>
      <c r="S50" s="127">
        <v>42</v>
      </c>
      <c r="T50" s="127">
        <v>42</v>
      </c>
      <c r="U50" s="127">
        <v>41</v>
      </c>
      <c r="V50" s="127">
        <v>43</v>
      </c>
      <c r="W50" s="187">
        <v>43.550980392156866</v>
      </c>
      <c r="X50" s="187">
        <v>44.291176470588233</v>
      </c>
      <c r="Y50" s="187">
        <v>44.423489932885914</v>
      </c>
      <c r="Z50" s="187">
        <v>44.865176470588239</v>
      </c>
      <c r="AA50" s="187">
        <v>45.436264705882351</v>
      </c>
      <c r="AB50" s="187">
        <v>46.072773437499997</v>
      </c>
      <c r="AC50" s="128">
        <v>44.752234723683891</v>
      </c>
      <c r="AG50" s="137">
        <v>41.25</v>
      </c>
      <c r="AH50" s="137">
        <v>40.25</v>
      </c>
    </row>
    <row r="51" spans="1:34" s="137" customFormat="1" ht="11.25" hidden="1" customHeight="1" x14ac:dyDescent="0.2">
      <c r="A51" s="160" t="s">
        <v>124</v>
      </c>
      <c r="B51" s="137" t="s">
        <v>152</v>
      </c>
      <c r="C51" s="187">
        <v>36.5</v>
      </c>
      <c r="D51" s="187">
        <v>37.25</v>
      </c>
      <c r="E51" s="187">
        <v>40.5</v>
      </c>
      <c r="F51" s="127">
        <v>38.72674418604651</v>
      </c>
      <c r="G51" s="127">
        <v>40.75</v>
      </c>
      <c r="H51" s="127">
        <v>41.25</v>
      </c>
      <c r="I51" s="127">
        <v>40.25</v>
      </c>
      <c r="J51" s="127">
        <v>37.75</v>
      </c>
      <c r="K51" s="127">
        <v>38.5</v>
      </c>
      <c r="L51" s="127">
        <v>37</v>
      </c>
      <c r="M51" s="127">
        <v>38.5</v>
      </c>
      <c r="N51" s="127">
        <v>44.5</v>
      </c>
      <c r="O51" s="127">
        <v>56.5</v>
      </c>
      <c r="P51" s="127">
        <v>52.5</v>
      </c>
      <c r="Q51" s="127">
        <v>60.5</v>
      </c>
      <c r="R51" s="127">
        <v>52</v>
      </c>
      <c r="S51" s="127">
        <v>42</v>
      </c>
      <c r="T51" s="127">
        <v>42</v>
      </c>
      <c r="U51" s="127">
        <v>41</v>
      </c>
      <c r="V51" s="127">
        <v>43</v>
      </c>
      <c r="W51" s="187">
        <v>44.262745098039218</v>
      </c>
      <c r="X51" s="187">
        <v>45.767647058823528</v>
      </c>
      <c r="Y51" s="187">
        <v>45.673053691275172</v>
      </c>
      <c r="Z51" s="187">
        <v>46.313725490196084</v>
      </c>
      <c r="AA51" s="187">
        <v>46.907764705882357</v>
      </c>
      <c r="AB51" s="187">
        <v>47.529531249999998</v>
      </c>
      <c r="AC51" s="128">
        <v>46.251183255019228</v>
      </c>
      <c r="AG51" s="137">
        <v>41.25</v>
      </c>
      <c r="AH51" s="137">
        <v>40.25</v>
      </c>
    </row>
    <row r="52" spans="1:34" s="137" customFormat="1" ht="11.25" hidden="1" customHeight="1" x14ac:dyDescent="0.2">
      <c r="A52" s="188" t="s">
        <v>125</v>
      </c>
      <c r="B52" s="126"/>
      <c r="C52" s="187">
        <v>38.625</v>
      </c>
      <c r="D52" s="187">
        <v>36.25</v>
      </c>
      <c r="E52" s="187">
        <v>38.75</v>
      </c>
      <c r="F52" s="164">
        <v>37.52325581395349</v>
      </c>
      <c r="G52" s="164">
        <v>38.125</v>
      </c>
      <c r="H52" s="127">
        <v>39.25</v>
      </c>
      <c r="I52" s="127">
        <v>37</v>
      </c>
      <c r="J52" s="164">
        <v>35.5</v>
      </c>
      <c r="K52" s="127">
        <v>36.5</v>
      </c>
      <c r="L52" s="127">
        <v>34.5</v>
      </c>
      <c r="M52" s="127">
        <v>38.75</v>
      </c>
      <c r="N52" s="127">
        <v>46</v>
      </c>
      <c r="O52" s="164">
        <v>61.25</v>
      </c>
      <c r="P52" s="127">
        <v>56.5</v>
      </c>
      <c r="Q52" s="127">
        <v>66</v>
      </c>
      <c r="R52" s="127">
        <v>54</v>
      </c>
      <c r="S52" s="164">
        <v>38.333333333333336</v>
      </c>
      <c r="T52" s="127">
        <v>39.5</v>
      </c>
      <c r="U52" s="127">
        <v>37.5</v>
      </c>
      <c r="V52" s="127">
        <v>38</v>
      </c>
      <c r="W52" s="187">
        <v>43.658823529411762</v>
      </c>
      <c r="X52" s="187">
        <v>43.25686274509804</v>
      </c>
      <c r="Y52" s="187">
        <v>42.9</v>
      </c>
      <c r="Z52" s="187">
        <v>43.946705882352937</v>
      </c>
      <c r="AA52" s="187">
        <v>44.632166666666677</v>
      </c>
      <c r="AB52" s="187">
        <v>45.388203125000004</v>
      </c>
      <c r="AC52" s="128">
        <v>44.136813327637768</v>
      </c>
      <c r="AG52" s="137">
        <v>39.25</v>
      </c>
      <c r="AH52" s="137">
        <v>37</v>
      </c>
    </row>
    <row r="53" spans="1:34" s="137" customFormat="1" ht="11.25" hidden="1" customHeight="1" x14ac:dyDescent="0.2">
      <c r="A53" s="160" t="s">
        <v>126</v>
      </c>
      <c r="B53" s="126">
        <v>55</v>
      </c>
      <c r="C53" s="187">
        <v>39.625</v>
      </c>
      <c r="D53" s="187">
        <v>37.25</v>
      </c>
      <c r="E53" s="187">
        <v>40.75</v>
      </c>
      <c r="F53" s="187">
        <v>38.988372093023258</v>
      </c>
      <c r="G53" s="127">
        <v>39.5</v>
      </c>
      <c r="H53" s="187">
        <v>40.75</v>
      </c>
      <c r="I53" s="187">
        <v>38.25</v>
      </c>
      <c r="J53" s="127">
        <v>37.125</v>
      </c>
      <c r="K53" s="187">
        <v>37.75</v>
      </c>
      <c r="L53" s="187">
        <v>36.5</v>
      </c>
      <c r="M53" s="187">
        <v>41.75</v>
      </c>
      <c r="N53" s="187">
        <v>51</v>
      </c>
      <c r="O53" s="127">
        <v>69.75</v>
      </c>
      <c r="P53" s="187">
        <v>63.5</v>
      </c>
      <c r="Q53" s="187">
        <v>76</v>
      </c>
      <c r="R53" s="187">
        <v>61</v>
      </c>
      <c r="S53" s="127">
        <v>40.5</v>
      </c>
      <c r="T53" s="187">
        <v>42</v>
      </c>
      <c r="U53" s="187">
        <v>39.5</v>
      </c>
      <c r="V53" s="187">
        <v>40</v>
      </c>
      <c r="W53" s="187">
        <v>47.375490196078431</v>
      </c>
      <c r="X53" s="187">
        <v>46.592156862745099</v>
      </c>
      <c r="Y53" s="187">
        <v>46.095570469798659</v>
      </c>
      <c r="Z53" s="187">
        <v>47.245921568627452</v>
      </c>
      <c r="AA53" s="187">
        <v>47.793156862745079</v>
      </c>
      <c r="AB53" s="187">
        <v>48.374335937500007</v>
      </c>
      <c r="AC53" s="128">
        <v>47.361234515164462</v>
      </c>
      <c r="AG53" s="137">
        <v>40.75</v>
      </c>
      <c r="AH53" s="137">
        <v>38.25</v>
      </c>
    </row>
    <row r="54" spans="1:34" s="137" customFormat="1" ht="11.25" hidden="1" customHeight="1" x14ac:dyDescent="0.2">
      <c r="A54" s="160"/>
      <c r="B54" s="126"/>
      <c r="C54" s="187"/>
      <c r="D54" s="187"/>
      <c r="E54" s="187"/>
      <c r="F54" s="187"/>
      <c r="G54" s="127"/>
      <c r="H54" s="187"/>
      <c r="I54" s="187"/>
      <c r="J54" s="127"/>
      <c r="K54" s="187"/>
      <c r="L54" s="187"/>
      <c r="M54" s="187"/>
      <c r="N54" s="187"/>
      <c r="O54" s="127"/>
      <c r="P54" s="187"/>
      <c r="Q54" s="187"/>
      <c r="R54" s="187"/>
      <c r="S54" s="127"/>
      <c r="T54" s="187"/>
      <c r="U54" s="187"/>
      <c r="V54" s="187"/>
      <c r="W54" s="187"/>
      <c r="X54" s="187"/>
      <c r="Y54" s="187"/>
      <c r="Z54" s="187"/>
      <c r="AA54" s="187"/>
      <c r="AB54" s="187"/>
      <c r="AC54" s="128"/>
    </row>
    <row r="55" spans="1:34" s="137" customFormat="1" ht="11.25" hidden="1" customHeight="1" x14ac:dyDescent="0.2">
      <c r="A55" s="160" t="s">
        <v>155</v>
      </c>
      <c r="B55" s="126"/>
      <c r="C55" s="187"/>
      <c r="D55" s="187"/>
      <c r="E55" s="187"/>
      <c r="F55" s="187"/>
      <c r="G55" s="127"/>
      <c r="H55" s="187"/>
      <c r="I55" s="187"/>
      <c r="J55" s="127"/>
      <c r="K55" s="187"/>
      <c r="L55" s="187"/>
      <c r="M55" s="187"/>
      <c r="N55" s="187"/>
      <c r="O55" s="127"/>
      <c r="P55" s="187"/>
      <c r="Q55" s="187"/>
      <c r="R55" s="187"/>
      <c r="S55" s="127"/>
      <c r="T55" s="187"/>
      <c r="U55" s="187"/>
      <c r="V55" s="187"/>
      <c r="W55" s="187"/>
      <c r="X55" s="187"/>
      <c r="Y55" s="187"/>
      <c r="Z55" s="187"/>
      <c r="AA55" s="187"/>
      <c r="AB55" s="187"/>
      <c r="AC55" s="128"/>
    </row>
    <row r="56" spans="1:34" s="137" customFormat="1" ht="11.25" hidden="1" customHeight="1" x14ac:dyDescent="0.2">
      <c r="A56" s="160" t="s">
        <v>155</v>
      </c>
      <c r="B56" s="126">
        <v>44.875</v>
      </c>
      <c r="C56" s="187">
        <v>54</v>
      </c>
      <c r="D56" s="187">
        <v>59.178567512148902</v>
      </c>
      <c r="E56" s="187">
        <v>61.3</v>
      </c>
      <c r="F56" s="187">
        <v>59.924416691979701</v>
      </c>
      <c r="G56" s="127">
        <v>69.084999999999994</v>
      </c>
      <c r="H56" s="187">
        <v>69.52</v>
      </c>
      <c r="I56" s="187">
        <v>68.650000000000006</v>
      </c>
      <c r="J56" s="127">
        <v>64.436659698486324</v>
      </c>
      <c r="K56" s="187">
        <v>66.739048156738278</v>
      </c>
      <c r="L56" s="187">
        <v>62.134271240234376</v>
      </c>
      <c r="M56" s="187">
        <v>62.809289550781251</v>
      </c>
      <c r="N56" s="187">
        <v>63.594390270165427</v>
      </c>
      <c r="O56" s="127">
        <v>53.976849489056846</v>
      </c>
      <c r="P56" s="187">
        <v>53.650334807602839</v>
      </c>
      <c r="Q56" s="187">
        <v>54.303364170510861</v>
      </c>
      <c r="R56" s="187">
        <v>54.301665800632712</v>
      </c>
      <c r="S56" s="127">
        <v>63.729933350767404</v>
      </c>
      <c r="T56" s="187">
        <v>59.148648328269374</v>
      </c>
      <c r="U56" s="187">
        <v>64.187257137734022</v>
      </c>
      <c r="V56" s="187">
        <v>67.853894586298821</v>
      </c>
      <c r="W56" s="187">
        <v>62.175359561746909</v>
      </c>
      <c r="X56" s="187">
        <v>51.491803059097428</v>
      </c>
      <c r="Y56" s="187">
        <v>49.874738547770917</v>
      </c>
      <c r="Z56" s="187">
        <v>49.395817079501853</v>
      </c>
      <c r="AA56" s="187">
        <v>48.002299747620391</v>
      </c>
      <c r="AB56" s="187">
        <v>50.458732414866617</v>
      </c>
      <c r="AC56" s="128">
        <v>50.730745115574742</v>
      </c>
      <c r="AG56" s="137">
        <v>69.52</v>
      </c>
      <c r="AH56" s="137">
        <v>68.650000000000006</v>
      </c>
    </row>
    <row r="57" spans="1:34" s="137" customFormat="1" ht="11.25" hidden="1" customHeight="1" x14ac:dyDescent="0.2">
      <c r="A57" s="160"/>
      <c r="B57" s="126"/>
      <c r="C57" s="187"/>
      <c r="D57" s="187"/>
      <c r="E57" s="187"/>
      <c r="F57" s="187"/>
      <c r="G57" s="127"/>
      <c r="H57" s="187"/>
      <c r="I57" s="187"/>
      <c r="J57" s="127"/>
      <c r="K57" s="187"/>
      <c r="L57" s="187"/>
      <c r="M57" s="187"/>
      <c r="N57" s="187"/>
      <c r="O57" s="127"/>
      <c r="P57" s="187"/>
      <c r="Q57" s="187"/>
      <c r="R57" s="187"/>
      <c r="S57" s="127"/>
      <c r="T57" s="187"/>
      <c r="U57" s="187"/>
      <c r="V57" s="187"/>
      <c r="W57" s="187"/>
      <c r="X57" s="187"/>
      <c r="Y57" s="187"/>
      <c r="Z57" s="187"/>
      <c r="AA57" s="187"/>
      <c r="AB57" s="187"/>
      <c r="AC57" s="128"/>
    </row>
    <row r="58" spans="1:34" s="137" customFormat="1" ht="11.25" hidden="1" customHeight="1" x14ac:dyDescent="0.2">
      <c r="A58" s="160"/>
      <c r="B58" s="126"/>
      <c r="C58" s="187"/>
      <c r="D58" s="187"/>
      <c r="E58" s="187"/>
      <c r="F58" s="187"/>
      <c r="G58" s="127"/>
      <c r="H58" s="187"/>
      <c r="I58" s="187"/>
      <c r="J58" s="127"/>
      <c r="K58" s="187"/>
      <c r="L58" s="187"/>
      <c r="M58" s="187"/>
      <c r="N58" s="187"/>
      <c r="O58" s="127"/>
      <c r="P58" s="187"/>
      <c r="Q58" s="187"/>
      <c r="R58" s="187"/>
      <c r="S58" s="127"/>
      <c r="T58" s="187"/>
      <c r="U58" s="187"/>
      <c r="V58" s="187"/>
      <c r="W58" s="187"/>
      <c r="X58" s="187"/>
      <c r="Y58" s="187"/>
      <c r="Z58" s="187"/>
      <c r="AA58" s="187"/>
      <c r="AB58" s="187"/>
      <c r="AC58" s="128"/>
    </row>
    <row r="59" spans="1:34" s="137" customFormat="1" ht="11.25" hidden="1" customHeight="1" x14ac:dyDescent="0.2">
      <c r="A59" s="160"/>
      <c r="B59" s="126"/>
      <c r="C59" s="187"/>
      <c r="D59" s="187"/>
      <c r="E59" s="187"/>
      <c r="F59" s="187"/>
      <c r="G59" s="127"/>
      <c r="H59" s="187"/>
      <c r="I59" s="187"/>
      <c r="J59" s="127"/>
      <c r="K59" s="187"/>
      <c r="L59" s="187"/>
      <c r="M59" s="187"/>
      <c r="N59" s="187"/>
      <c r="O59" s="127"/>
      <c r="P59" s="187"/>
      <c r="Q59" s="187"/>
      <c r="R59" s="187"/>
      <c r="S59" s="127"/>
      <c r="T59" s="187"/>
      <c r="U59" s="187"/>
      <c r="V59" s="187"/>
      <c r="W59" s="187"/>
      <c r="X59" s="187"/>
      <c r="Y59" s="187"/>
      <c r="Z59" s="187"/>
      <c r="AA59" s="187"/>
      <c r="AB59" s="187"/>
      <c r="AC59" s="128"/>
    </row>
    <row r="60" spans="1:34" s="137" customFormat="1" ht="11.25" hidden="1" customHeight="1" x14ac:dyDescent="0.2">
      <c r="A60" s="160"/>
      <c r="B60" s="126"/>
      <c r="C60" s="187"/>
      <c r="D60" s="187"/>
      <c r="E60" s="187"/>
      <c r="F60" s="187"/>
      <c r="G60" s="127"/>
      <c r="H60" s="187"/>
      <c r="I60" s="187"/>
      <c r="J60" s="127"/>
      <c r="K60" s="187"/>
      <c r="L60" s="187"/>
      <c r="M60" s="187"/>
      <c r="N60" s="187"/>
      <c r="O60" s="127"/>
      <c r="P60" s="187"/>
      <c r="Q60" s="187"/>
      <c r="R60" s="187"/>
      <c r="S60" s="127"/>
      <c r="T60" s="187"/>
      <c r="U60" s="187"/>
      <c r="V60" s="187"/>
      <c r="W60" s="187"/>
      <c r="X60" s="187"/>
      <c r="Y60" s="187"/>
      <c r="Z60" s="187"/>
      <c r="AA60" s="187"/>
      <c r="AB60" s="187"/>
      <c r="AC60" s="128"/>
    </row>
    <row r="61" spans="1:34" ht="11.25" hidden="1" customHeight="1" x14ac:dyDescent="0.2">
      <c r="A61" s="160"/>
      <c r="C61" s="187"/>
      <c r="D61" s="187"/>
      <c r="E61" s="187"/>
      <c r="F61" s="187"/>
      <c r="G61" s="127"/>
      <c r="H61" s="187"/>
      <c r="I61" s="187"/>
      <c r="J61" s="127"/>
      <c r="K61" s="187"/>
      <c r="L61" s="187"/>
      <c r="M61" s="187"/>
      <c r="N61" s="187"/>
      <c r="O61" s="127"/>
      <c r="P61" s="187"/>
      <c r="Q61" s="187"/>
      <c r="R61" s="187"/>
      <c r="S61" s="127"/>
      <c r="T61" s="187"/>
      <c r="U61" s="187"/>
      <c r="V61" s="187"/>
      <c r="W61" s="187"/>
      <c r="X61" s="187"/>
      <c r="Y61" s="187"/>
      <c r="Z61" s="187"/>
      <c r="AA61" s="187"/>
      <c r="AB61" s="187"/>
      <c r="AC61" s="128"/>
    </row>
    <row r="62" spans="1:34" ht="12" hidden="1" customHeight="1" x14ac:dyDescent="0.2">
      <c r="A62" s="160"/>
      <c r="B62" s="178"/>
      <c r="C62" s="187"/>
      <c r="D62" s="187"/>
      <c r="E62" s="187"/>
      <c r="F62" s="187"/>
      <c r="G62" s="127"/>
      <c r="H62" s="187"/>
      <c r="I62" s="187"/>
      <c r="J62" s="127"/>
      <c r="K62" s="187"/>
      <c r="L62" s="187"/>
      <c r="M62" s="187"/>
      <c r="N62" s="187"/>
      <c r="O62" s="127"/>
      <c r="P62" s="187"/>
      <c r="Q62" s="187"/>
      <c r="R62" s="187"/>
      <c r="S62" s="127"/>
      <c r="T62" s="187"/>
      <c r="U62" s="187"/>
      <c r="V62" s="187"/>
      <c r="W62" s="187"/>
      <c r="X62" s="187"/>
      <c r="Y62" s="187"/>
      <c r="Z62" s="187"/>
      <c r="AA62" s="187"/>
      <c r="AB62" s="187"/>
      <c r="AC62" s="128"/>
    </row>
    <row r="63" spans="1:34" ht="12" hidden="1" customHeight="1" x14ac:dyDescent="0.2">
      <c r="A63" s="165"/>
      <c r="C63" s="189"/>
      <c r="D63" s="189"/>
      <c r="E63" s="189"/>
      <c r="F63" s="189"/>
      <c r="G63" s="131"/>
      <c r="H63" s="189"/>
      <c r="I63" s="189"/>
      <c r="J63" s="131"/>
      <c r="K63" s="189"/>
      <c r="L63" s="189"/>
      <c r="M63" s="189"/>
      <c r="N63" s="189"/>
      <c r="O63" s="131"/>
      <c r="P63" s="189"/>
      <c r="Q63" s="189"/>
      <c r="R63" s="189"/>
      <c r="S63" s="131"/>
      <c r="T63" s="189"/>
      <c r="U63" s="189"/>
      <c r="V63" s="189"/>
      <c r="W63" s="189"/>
      <c r="X63" s="189"/>
      <c r="Y63" s="189"/>
      <c r="Z63" s="189"/>
      <c r="AA63" s="189"/>
      <c r="AB63" s="189"/>
      <c r="AC63" s="132"/>
    </row>
    <row r="64" spans="1:34" hidden="1" x14ac:dyDescent="0.2"/>
    <row r="65" spans="1:31" ht="13.5" customHeight="1" x14ac:dyDescent="0.25">
      <c r="A65" s="133" t="s">
        <v>166</v>
      </c>
      <c r="F65" s="126" t="s">
        <v>157</v>
      </c>
    </row>
    <row r="66" spans="1:31" s="153" customFormat="1" ht="11.25" customHeight="1" thickBot="1" x14ac:dyDescent="0.25">
      <c r="A66" s="190" t="s">
        <v>157</v>
      </c>
      <c r="B66" s="191"/>
      <c r="C66" s="192" t="str">
        <f t="shared" ref="C66:AB66" si="26">C8</f>
        <v>Oct 01</v>
      </c>
      <c r="D66" s="192" t="str">
        <f t="shared" si="26"/>
        <v>Nov 01</v>
      </c>
      <c r="E66" s="192" t="str">
        <f t="shared" si="26"/>
        <v>Dec 01</v>
      </c>
      <c r="F66" s="192" t="str">
        <f t="shared" si="26"/>
        <v>2001 Total</v>
      </c>
      <c r="G66" s="192" t="str">
        <f t="shared" si="26"/>
        <v>Jan-Feb '02</v>
      </c>
      <c r="H66" s="192">
        <f t="shared" si="26"/>
        <v>37257</v>
      </c>
      <c r="I66" s="192">
        <f t="shared" si="26"/>
        <v>37288</v>
      </c>
      <c r="J66" s="192" t="str">
        <f t="shared" si="26"/>
        <v>Mar-Apr '02</v>
      </c>
      <c r="K66" s="192">
        <f t="shared" si="26"/>
        <v>37316</v>
      </c>
      <c r="L66" s="192">
        <f t="shared" si="26"/>
        <v>37347</v>
      </c>
      <c r="M66" s="192">
        <f t="shared" si="26"/>
        <v>37377</v>
      </c>
      <c r="N66" s="192">
        <f t="shared" si="26"/>
        <v>37408</v>
      </c>
      <c r="O66" s="192" t="str">
        <f t="shared" si="26"/>
        <v>Jul-Aug '02</v>
      </c>
      <c r="P66" s="192">
        <f t="shared" si="26"/>
        <v>37438</v>
      </c>
      <c r="Q66" s="192">
        <f t="shared" si="26"/>
        <v>37469</v>
      </c>
      <c r="R66" s="192">
        <f t="shared" si="26"/>
        <v>37500</v>
      </c>
      <c r="S66" s="192" t="str">
        <f t="shared" si="26"/>
        <v>Oct-Dec '02</v>
      </c>
      <c r="T66" s="192">
        <f t="shared" si="26"/>
        <v>37530</v>
      </c>
      <c r="U66" s="192">
        <f t="shared" si="26"/>
        <v>37561</v>
      </c>
      <c r="V66" s="192">
        <f t="shared" si="26"/>
        <v>37591</v>
      </c>
      <c r="W66" s="192" t="str">
        <f t="shared" si="26"/>
        <v>2002</v>
      </c>
      <c r="X66" s="192" t="str">
        <f t="shared" si="26"/>
        <v>2003</v>
      </c>
      <c r="Y66" s="192" t="str">
        <f t="shared" si="26"/>
        <v>2004</v>
      </c>
      <c r="Z66" s="192" t="str">
        <f t="shared" si="26"/>
        <v>2005</v>
      </c>
      <c r="AA66" s="192" t="str">
        <f t="shared" si="26"/>
        <v>2006-2009</v>
      </c>
      <c r="AB66" s="192" t="str">
        <f t="shared" si="26"/>
        <v>&gt; =2010</v>
      </c>
      <c r="AC66" s="193" t="s">
        <v>149</v>
      </c>
      <c r="AD66" s="194"/>
      <c r="AE66" s="194"/>
    </row>
    <row r="67" spans="1:31" ht="13.7" customHeight="1" x14ac:dyDescent="0.2">
      <c r="A67" s="214" t="s">
        <v>120</v>
      </c>
      <c r="B67" s="126" t="s">
        <v>156</v>
      </c>
      <c r="C67" s="195">
        <f>C9/('[21]Gas Curve Summary'!$B$10)*1000</f>
        <v>7197.2511144130749</v>
      </c>
      <c r="D67" s="195">
        <f ca="1">D9/('[21]Gas Curve Summary'!$B$11)*1000</f>
        <v>7973.8294827233694</v>
      </c>
      <c r="E67" s="195">
        <f>E9/('[21]Gas Curve Summary'!$B$12)*1000</f>
        <v>9898.341359015516</v>
      </c>
      <c r="F67" s="195">
        <f t="shared" ref="F67:F73" ca="1" si="27">AVERAGE(C67:E67)</f>
        <v>8356.4739853839874</v>
      </c>
      <c r="G67" s="195">
        <f t="shared" ref="G67:G73" si="28">AVERAGE(H67,I67)</f>
        <v>14016.917468940879</v>
      </c>
      <c r="H67" s="195">
        <f>$H9/'[21]Gas Curve Summary'!$B$13*1000</f>
        <v>14456.316781898178</v>
      </c>
      <c r="I67" s="195">
        <f>$I9/'[21]Gas Curve Summary'!$B$14*1000</f>
        <v>13577.51815598358</v>
      </c>
      <c r="J67" s="195">
        <f t="shared" ref="J67:J73" si="29">AVERAGE(K67:L67)</f>
        <v>16163.523697274901</v>
      </c>
      <c r="K67" s="195">
        <f>$K9/'[21]Gas Curve Summary'!$B$15*1000</f>
        <v>15250.544662309369</v>
      </c>
      <c r="L67" s="195">
        <f>$L9/'[21]Gas Curve Summary'!$B$16*1000</f>
        <v>17076.502732240435</v>
      </c>
      <c r="M67" s="195">
        <f>$M9/'[21]Gas Curve Summary'!$B$17*1000</f>
        <v>9212.9918800749547</v>
      </c>
      <c r="N67" s="195">
        <f>$N9/'[21]Gas Curve Summary'!$B$18*1000</f>
        <v>9425.0706880301586</v>
      </c>
      <c r="O67" s="195">
        <f t="shared" ref="O67:O73" si="30">AVERAGE(P67:Q67)</f>
        <v>14721.890510889611</v>
      </c>
      <c r="P67" s="195">
        <f>$P9/'[21]Gas Curve Summary'!$B$19*1000</f>
        <v>13513.513513513513</v>
      </c>
      <c r="Q67" s="195">
        <f>$Q9/'[21]Gas Curve Summary'!$B$20*1000</f>
        <v>15930.267508265706</v>
      </c>
      <c r="R67" s="195">
        <f>$R9/'[21]Gas Curve Summary'!$B$21*1000</f>
        <v>13455.657492354741</v>
      </c>
      <c r="S67" s="195">
        <f t="shared" ref="S67:S73" si="31">AVERAGE(T67:V67)</f>
        <v>12145.477142459997</v>
      </c>
      <c r="T67" s="195">
        <f>$T9/'[21]Gas Curve Summary'!$B$22*1000</f>
        <v>12598.425196850394</v>
      </c>
      <c r="U67" s="195">
        <f>$U9/'[21]Gas Curve Summary'!$B$23*1000</f>
        <v>11838.006230529596</v>
      </c>
      <c r="V67" s="195">
        <f>$V9/'[21]Gas Curve Summary'!$B$24*1000</f>
        <v>12000</v>
      </c>
      <c r="W67" s="195">
        <f>W9/AVERAGE('[21]Gas Curve Summary'!$B$13:$B$24)*1000</f>
        <v>13022.222150440035</v>
      </c>
      <c r="X67" s="195">
        <f>X9/AVERAGE('[21]Gas Curve Summary'!$B$25:$B$36)*1000</f>
        <v>11628.572460486583</v>
      </c>
      <c r="Y67" s="195">
        <f>Y9/AVERAGE('[21]Gas Curve Summary'!$B$37:$B$48)*1000</f>
        <v>11087.949607628985</v>
      </c>
      <c r="Z67" s="195">
        <f>Z9/AVERAGE('[21]Gas Curve Summary'!$B$49:$B$60)*1000</f>
        <v>10812.717709238803</v>
      </c>
      <c r="AA67" s="195">
        <f>AA9/AVERAGE('[21]Gas Curve Summary'!$B$61:$B$108)*1000</f>
        <v>10423.981464639382</v>
      </c>
      <c r="AB67" s="195">
        <f>AB9/AVERAGE('[21]Gas Curve Summary'!$B$109:$B$120)*1000</f>
        <v>10081.066421895859</v>
      </c>
      <c r="AC67" s="196">
        <f ca="1">AC9/AVERAGE('[21]Gas Curve Summary'!$B$9:$B$120)*1000</f>
        <v>10732.283392644185</v>
      </c>
    </row>
    <row r="68" spans="1:31" ht="13.7" customHeight="1" x14ac:dyDescent="0.2">
      <c r="A68" s="215" t="s">
        <v>121</v>
      </c>
      <c r="B68" s="126" t="s">
        <v>156</v>
      </c>
      <c r="C68" s="195">
        <f>C10/('[21]Gas Curve Summary'!$B$10)*1000</f>
        <v>7243.6849925705783</v>
      </c>
      <c r="D68" s="195">
        <f ca="1">D10/('[21]Gas Curve Summary'!$B$11)*1000</f>
        <v>9047.2296053976697</v>
      </c>
      <c r="E68" s="195">
        <f>E10/('[21]Gas Curve Summary'!$B$12)*1000</f>
        <v>10032.102728731943</v>
      </c>
      <c r="F68" s="197">
        <f t="shared" ca="1" si="27"/>
        <v>8774.3391089000634</v>
      </c>
      <c r="G68" s="195">
        <f t="shared" si="28"/>
        <v>13173.944077208849</v>
      </c>
      <c r="H68" s="195">
        <f>$H10/'[21]Gas Curve Summary'!$B$13*1000</f>
        <v>13749.21433060968</v>
      </c>
      <c r="I68" s="195">
        <f>$I10/'[21]Gas Curve Summary'!$B$14*1000</f>
        <v>12598.67382380802</v>
      </c>
      <c r="J68" s="195">
        <f t="shared" si="29"/>
        <v>17254.63409407479</v>
      </c>
      <c r="K68" s="195">
        <f>$K10/'[21]Gas Curve Summary'!$B$15*1000</f>
        <v>16339.869281045751</v>
      </c>
      <c r="L68" s="195">
        <f>$L10/'[21]Gas Curve Summary'!$B$16*1000</f>
        <v>18169.398907103827</v>
      </c>
      <c r="M68" s="195">
        <f>$M10/'[21]Gas Curve Summary'!$B$17*1000</f>
        <v>9993.7539038101186</v>
      </c>
      <c r="N68" s="195">
        <f>$N10/'[21]Gas Curve Summary'!$B$18*1000</f>
        <v>10210.493245366006</v>
      </c>
      <c r="O68" s="195">
        <f t="shared" si="30"/>
        <v>15472.912046401678</v>
      </c>
      <c r="P68" s="195">
        <f>$P10/'[21]Gas Curve Summary'!$B$19*1000</f>
        <v>14414.414414414414</v>
      </c>
      <c r="Q68" s="195">
        <f>$Q10/'[21]Gas Curve Summary'!$B$20*1000</f>
        <v>16531.40967838894</v>
      </c>
      <c r="R68" s="195">
        <f>$R10/'[21]Gas Curve Summary'!$B$21*1000</f>
        <v>14525.993883792049</v>
      </c>
      <c r="S68" s="195">
        <f t="shared" si="31"/>
        <v>12275.818865560568</v>
      </c>
      <c r="T68" s="195">
        <f>$T10/'[21]Gas Curve Summary'!$B$22*1000</f>
        <v>12834.645669291338</v>
      </c>
      <c r="U68" s="195">
        <f>$U10/'[21]Gas Curve Summary'!$B$23*1000</f>
        <v>11915.887850467288</v>
      </c>
      <c r="V68" s="195">
        <f>$V10/'[21]Gas Curve Summary'!$B$24*1000</f>
        <v>12076.923076923076</v>
      </c>
      <c r="W68" s="197">
        <f>W10/AVERAGE('[21]Gas Curve Summary'!$B$13:$B$24)*1000</f>
        <v>13406.615769505957</v>
      </c>
      <c r="X68" s="195">
        <f>X10/AVERAGE('[21]Gas Curve Summary'!$B$25:$B$36)*1000</f>
        <v>12128.654418363009</v>
      </c>
      <c r="Y68" s="195">
        <f>Y10/AVERAGE('[21]Gas Curve Summary'!$B$37:$B$48)*1000</f>
        <v>11508.801401139764</v>
      </c>
      <c r="Z68" s="195">
        <f>Z10/AVERAGE('[21]Gas Curve Summary'!$B$49:$B$60)*1000</f>
        <v>11265.692513657388</v>
      </c>
      <c r="AA68" s="195">
        <f>AA10/AVERAGE('[21]Gas Curve Summary'!$B$61:$B$108)*1000</f>
        <v>10985.03752694873</v>
      </c>
      <c r="AB68" s="195">
        <f>AB10/AVERAGE('[21]Gas Curve Summary'!$B$109:$B$120)*1000</f>
        <v>10756.610003814609</v>
      </c>
      <c r="AC68" s="196">
        <f ca="1">AC10/AVERAGE('[21]Gas Curve Summary'!$B$9:$B$120)*1000</f>
        <v>11263.427356834911</v>
      </c>
    </row>
    <row r="69" spans="1:31" ht="13.7" customHeight="1" x14ac:dyDescent="0.2">
      <c r="A69" s="215" t="s">
        <v>122</v>
      </c>
      <c r="B69" s="126" t="s">
        <v>156</v>
      </c>
      <c r="C69" s="195">
        <f>C11/('[21]Gas Curve Summary'!$B$10)*1000</f>
        <v>6976.2258543833577</v>
      </c>
      <c r="D69" s="195">
        <f ca="1">D11/('[21]Gas Curve Summary'!$B$11)*1000</f>
        <v>8996.1153138417503</v>
      </c>
      <c r="E69" s="195">
        <f>E11/('[21]Gas Curve Summary'!$B$12)*1000</f>
        <v>9764.5799892990908</v>
      </c>
      <c r="F69" s="197">
        <f t="shared" ca="1" si="27"/>
        <v>8578.9737191747336</v>
      </c>
      <c r="G69" s="195">
        <f t="shared" si="28"/>
        <v>13386.893476626992</v>
      </c>
      <c r="H69" s="195">
        <f>$H11/'[21]Gas Curve Summary'!$B$13*1000</f>
        <v>13827.781269641735</v>
      </c>
      <c r="I69" s="195">
        <f>$I11/'[21]Gas Curve Summary'!$B$14*1000</f>
        <v>12946.005683612251</v>
      </c>
      <c r="J69" s="195">
        <f t="shared" si="29"/>
        <v>17868.495303403695</v>
      </c>
      <c r="K69" s="195">
        <f>$K11/'[21]Gas Curve Summary'!$B$15*1000</f>
        <v>16884.531590413942</v>
      </c>
      <c r="L69" s="195">
        <f>$L11/'[21]Gas Curve Summary'!$B$16*1000</f>
        <v>18852.459016393444</v>
      </c>
      <c r="M69" s="195">
        <f>$M11/'[21]Gas Curve Summary'!$B$17*1000</f>
        <v>10696.439725171767</v>
      </c>
      <c r="N69" s="195">
        <f>$N11/'[21]Gas Curve Summary'!$B$18*1000</f>
        <v>12802.3876845743</v>
      </c>
      <c r="O69" s="195">
        <f t="shared" si="30"/>
        <v>16336.613890716686</v>
      </c>
      <c r="P69" s="195">
        <f>$P11/'[21]Gas Curve Summary'!$B$19*1000</f>
        <v>15390.39039039039</v>
      </c>
      <c r="Q69" s="195">
        <f>$Q11/'[21]Gas Curve Summary'!$B$20*1000</f>
        <v>17282.83739104298</v>
      </c>
      <c r="R69" s="195">
        <f>$R11/'[21]Gas Curve Summary'!$B$21*1000</f>
        <v>15366.972477064221</v>
      </c>
      <c r="S69" s="195">
        <f t="shared" si="31"/>
        <v>13153.937353804891</v>
      </c>
      <c r="T69" s="195">
        <f>$T11/'[21]Gas Curve Summary'!$B$22*1000</f>
        <v>12992.125984251968</v>
      </c>
      <c r="U69" s="195">
        <f>$U11/'[21]Gas Curve Summary'!$B$23*1000</f>
        <v>13161.993769470404</v>
      </c>
      <c r="V69" s="195">
        <f>$V11/'[21]Gas Curve Summary'!$B$24*1000</f>
        <v>13307.692307692309</v>
      </c>
      <c r="W69" s="197">
        <f>W11/AVERAGE('[21]Gas Curve Summary'!$B$13:$B$24)*1000</f>
        <v>14250.020592515308</v>
      </c>
      <c r="X69" s="195">
        <f>X11/AVERAGE('[21]Gas Curve Summary'!$B$25:$B$36)*1000</f>
        <v>12748.756046129783</v>
      </c>
      <c r="Y69" s="195">
        <f>Y11/AVERAGE('[21]Gas Curve Summary'!$B$37:$B$48)*1000</f>
        <v>12001.722800812562</v>
      </c>
      <c r="Z69" s="195">
        <f>Z11/AVERAGE('[21]Gas Curve Summary'!$B$49:$B$60)*1000</f>
        <v>11794.531968757734</v>
      </c>
      <c r="AA69" s="195">
        <f>AA11/AVERAGE('[21]Gas Curve Summary'!$B$61:$B$108)*1000</f>
        <v>11219.697100718931</v>
      </c>
      <c r="AB69" s="195">
        <f>AB11/AVERAGE('[21]Gas Curve Summary'!$B$109:$B$120)*1000</f>
        <v>10705.309460232693</v>
      </c>
      <c r="AC69" s="196">
        <f ca="1">AC11/AVERAGE('[21]Gas Curve Summary'!$B$9:$B$120)*1000</f>
        <v>11610.050931952892</v>
      </c>
    </row>
    <row r="70" spans="1:31" ht="13.7" customHeight="1" x14ac:dyDescent="0.2">
      <c r="A70" s="215" t="s">
        <v>123</v>
      </c>
      <c r="B70" s="126" t="s">
        <v>156</v>
      </c>
      <c r="C70" s="195">
        <f>C12/('[21]Gas Curve Summary'!$B$10)*1000</f>
        <v>6976.2258543833577</v>
      </c>
      <c r="D70" s="195">
        <f ca="1">D12/('[21]Gas Curve Summary'!$B$11)*1000</f>
        <v>7973.8294827233694</v>
      </c>
      <c r="E70" s="195">
        <f>E12/('[21]Gas Curve Summary'!$B$12)*1000</f>
        <v>5397.2710639541201</v>
      </c>
      <c r="F70" s="197">
        <f t="shared" ca="1" si="27"/>
        <v>6782.4421336869491</v>
      </c>
      <c r="G70" s="195">
        <f t="shared" si="28"/>
        <v>12403.504318676038</v>
      </c>
      <c r="H70" s="195">
        <f>$H12/'[21]Gas Curve Summary'!$B$13*1000</f>
        <v>12413.576367064739</v>
      </c>
      <c r="I70" s="195">
        <f>$I12/'[21]Gas Curve Summary'!$B$14*1000</f>
        <v>12393.432270287336</v>
      </c>
      <c r="J70" s="195">
        <f t="shared" si="29"/>
        <v>17596.164148719596</v>
      </c>
      <c r="K70" s="195">
        <f>$K12/'[21]Gas Curve Summary'!$B$15*1000</f>
        <v>16339.869281045751</v>
      </c>
      <c r="L70" s="195">
        <f>$L12/'[21]Gas Curve Summary'!$B$16*1000</f>
        <v>18852.459016393444</v>
      </c>
      <c r="M70" s="195">
        <f>$M12/'[21]Gas Curve Summary'!$B$17*1000</f>
        <v>10696.439725171767</v>
      </c>
      <c r="N70" s="195">
        <f>$N12/'[21]Gas Curve Summary'!$B$18*1000</f>
        <v>12802.3876845743</v>
      </c>
      <c r="O70" s="195">
        <f t="shared" si="30"/>
        <v>16261.53881564161</v>
      </c>
      <c r="P70" s="195">
        <f>$P12/'[21]Gas Curve Summary'!$B$19*1000</f>
        <v>15240.24024024024</v>
      </c>
      <c r="Q70" s="195">
        <f>$Q12/'[21]Gas Curve Summary'!$B$20*1000</f>
        <v>17282.83739104298</v>
      </c>
      <c r="R70" s="195">
        <f>$R12/'[21]Gas Curve Summary'!$B$21*1000</f>
        <v>15366.972477064221</v>
      </c>
      <c r="S70" s="195">
        <f t="shared" si="31"/>
        <v>12610.144077065852</v>
      </c>
      <c r="T70" s="195">
        <f>$T12/'[21]Gas Curve Summary'!$B$22*1000</f>
        <v>12755.905511811025</v>
      </c>
      <c r="U70" s="195">
        <f>$U12/'[21]Gas Curve Summary'!$B$23*1000</f>
        <v>12305.295950155763</v>
      </c>
      <c r="V70" s="195">
        <f>$V12/'[21]Gas Curve Summary'!$B$24*1000</f>
        <v>12769.23076923077</v>
      </c>
      <c r="W70" s="197">
        <f>W12/AVERAGE('[21]Gas Curve Summary'!$B$13:$B$24)*1000</f>
        <v>13887.915342958247</v>
      </c>
      <c r="X70" s="195">
        <f>X12/AVERAGE('[21]Gas Curve Summary'!$B$25:$B$36)*1000</f>
        <v>12457.319394011798</v>
      </c>
      <c r="Y70" s="195">
        <f>Y12/AVERAGE('[21]Gas Curve Summary'!$B$37:$B$48)*1000</f>
        <v>11708.810882805714</v>
      </c>
      <c r="Z70" s="195">
        <f>Z12/AVERAGE('[21]Gas Curve Summary'!$B$49:$B$60)*1000</f>
        <v>11529.173196621976</v>
      </c>
      <c r="AA70" s="195">
        <f>AA12/AVERAGE('[21]Gas Curve Summary'!$B$61:$B$108)*1000</f>
        <v>10974.495987881644</v>
      </c>
      <c r="AB70" s="195">
        <f>AB12/AVERAGE('[21]Gas Curve Summary'!$B$109:$B$120)*1000</f>
        <v>10469.369874117872</v>
      </c>
      <c r="AC70" s="196">
        <f ca="1">AC12/AVERAGE('[21]Gas Curve Summary'!$B$9:$B$120)*1000</f>
        <v>11305.490421686267</v>
      </c>
    </row>
    <row r="71" spans="1:31" ht="13.7" customHeight="1" x14ac:dyDescent="0.2">
      <c r="A71" s="215" t="s">
        <v>124</v>
      </c>
      <c r="B71" s="126" t="s">
        <v>156</v>
      </c>
      <c r="C71" s="195">
        <f>C13/('[21]Gas Curve Summary'!$B$10)*1000</f>
        <v>6994.7994056463585</v>
      </c>
      <c r="D71" s="195">
        <f ca="1">D13/('[21]Gas Curve Summary'!$B$11)*1000</f>
        <v>7973.8294827233694</v>
      </c>
      <c r="E71" s="195">
        <f>E13/('[21]Gas Curve Summary'!$B$12)*1000</f>
        <v>9430.1765650080251</v>
      </c>
      <c r="F71" s="197">
        <f t="shared" ca="1" si="27"/>
        <v>8132.9351511259183</v>
      </c>
      <c r="G71" s="195">
        <f t="shared" si="28"/>
        <v>12403.504318676038</v>
      </c>
      <c r="H71" s="195">
        <f>$H13/'[21]Gas Curve Summary'!$B$13*1000</f>
        <v>12413.576367064739</v>
      </c>
      <c r="I71" s="195">
        <f>$I13/'[21]Gas Curve Summary'!$B$14*1000</f>
        <v>12393.432270287336</v>
      </c>
      <c r="J71" s="195">
        <f t="shared" si="29"/>
        <v>17869.388192435443</v>
      </c>
      <c r="K71" s="195">
        <f>$K13/'[21]Gas Curve Summary'!$B$15*1000</f>
        <v>16339.869281045751</v>
      </c>
      <c r="L71" s="195">
        <f>$L13/'[21]Gas Curve Summary'!$B$16*1000</f>
        <v>19398.907103825135</v>
      </c>
      <c r="M71" s="195">
        <f>$M13/'[21]Gas Curve Summary'!$B$17*1000</f>
        <v>11555.27795128045</v>
      </c>
      <c r="N71" s="195">
        <f>$N13/'[21]Gas Curve Summary'!$B$18*1000</f>
        <v>13509.267986176563</v>
      </c>
      <c r="O71" s="195">
        <f t="shared" si="30"/>
        <v>16449.395743805122</v>
      </c>
      <c r="P71" s="195">
        <f>$P13/'[21]Gas Curve Summary'!$B$19*1000</f>
        <v>15240.24024024024</v>
      </c>
      <c r="Q71" s="195">
        <f>$Q13/'[21]Gas Curve Summary'!$B$20*1000</f>
        <v>17658.551247370004</v>
      </c>
      <c r="R71" s="195">
        <f>$R13/'[21]Gas Curve Summary'!$B$21*1000</f>
        <v>15366.972477064221</v>
      </c>
      <c r="S71" s="195">
        <f t="shared" si="31"/>
        <v>12610.144077065852</v>
      </c>
      <c r="T71" s="195">
        <f>$T13/'[21]Gas Curve Summary'!$B$22*1000</f>
        <v>12755.905511811025</v>
      </c>
      <c r="U71" s="195">
        <f>$U13/'[21]Gas Curve Summary'!$B$23*1000</f>
        <v>12305.295950155763</v>
      </c>
      <c r="V71" s="195">
        <f>$V13/'[21]Gas Curve Summary'!$B$24*1000</f>
        <v>12769.23076923077</v>
      </c>
      <c r="W71" s="197">
        <f>W13/AVERAGE('[21]Gas Curve Summary'!$B$13:$B$24)*1000</f>
        <v>14088.187648690073</v>
      </c>
      <c r="X71" s="195">
        <f>X13/AVERAGE('[21]Gas Curve Summary'!$B$25:$B$36)*1000</f>
        <v>12793.485599028731</v>
      </c>
      <c r="Y71" s="195">
        <f>Y13/AVERAGE('[21]Gas Curve Summary'!$B$37:$B$48)*1000</f>
        <v>11974.547988410901</v>
      </c>
      <c r="Z71" s="195">
        <f>Z13/AVERAGE('[21]Gas Curve Summary'!$B$49:$B$60)*1000</f>
        <v>11828.652280672812</v>
      </c>
      <c r="AA71" s="195">
        <f>AA13/AVERAGE('[21]Gas Curve Summary'!$B$61:$B$108)*1000</f>
        <v>11261.271652169762</v>
      </c>
      <c r="AB71" s="195">
        <f>AB13/AVERAGE('[21]Gas Curve Summary'!$B$109:$B$120)*1000</f>
        <v>10735.349513637229</v>
      </c>
      <c r="AC71" s="196">
        <f ca="1">AC13/AVERAGE('[21]Gas Curve Summary'!$B$9:$B$120)*1000</f>
        <v>11616.461767770517</v>
      </c>
    </row>
    <row r="72" spans="1:31" ht="13.7" customHeight="1" x14ac:dyDescent="0.2">
      <c r="A72" s="215" t="s">
        <v>125</v>
      </c>
      <c r="B72" s="126" t="s">
        <v>156</v>
      </c>
      <c r="C72" s="195">
        <f>C14/('[21]Gas Curve Summary'!$B$10)*1000</f>
        <v>7030.0891530460622</v>
      </c>
      <c r="D72" s="195">
        <f ca="1">D14/('[21]Gas Curve Summary'!$B$11)*1000</f>
        <v>7564.9151502760178</v>
      </c>
      <c r="E72" s="195">
        <f>E14/('[21]Gas Curve Summary'!$B$12)*1000</f>
        <v>9095.7731407169613</v>
      </c>
      <c r="F72" s="197">
        <f t="shared" ca="1" si="27"/>
        <v>7896.925814679681</v>
      </c>
      <c r="G72" s="195">
        <f t="shared" si="28"/>
        <v>11615.60220826932</v>
      </c>
      <c r="H72" s="195">
        <f>$H14/'[21]Gas Curve Summary'!$B$13*1000</f>
        <v>11785.040854808298</v>
      </c>
      <c r="I72" s="195">
        <f>$I14/'[21]Gas Curve Summary'!$B$14*1000</f>
        <v>11446.163561730342</v>
      </c>
      <c r="J72" s="195">
        <f t="shared" si="29"/>
        <v>17405.978784956606</v>
      </c>
      <c r="K72" s="195">
        <f>$K14/'[21]Gas Curve Summary'!$B$15*1000</f>
        <v>15686.274509803923</v>
      </c>
      <c r="L72" s="195">
        <f>$L14/'[21]Gas Curve Summary'!$B$16*1000</f>
        <v>19125.683060109288</v>
      </c>
      <c r="M72" s="195">
        <f>$M14/'[21]Gas Curve Summary'!$B$17*1000</f>
        <v>11867.582760774516</v>
      </c>
      <c r="N72" s="195">
        <f>$N14/'[21]Gas Curve Summary'!$B$18*1000</f>
        <v>14137.60603204524</v>
      </c>
      <c r="O72" s="195">
        <f t="shared" si="30"/>
        <v>18026.818522760812</v>
      </c>
      <c r="P72" s="195">
        <f>$P14/'[21]Gas Curve Summary'!$B$19*1000</f>
        <v>16516.516516516516</v>
      </c>
      <c r="Q72" s="195">
        <f>$Q14/'[21]Gas Curve Summary'!$B$20*1000</f>
        <v>19537.120529005111</v>
      </c>
      <c r="R72" s="195">
        <f>$R14/'[21]Gas Curve Summary'!$B$21*1000</f>
        <v>15902.140672782874</v>
      </c>
      <c r="S72" s="195">
        <f t="shared" si="31"/>
        <v>11627.105382495773</v>
      </c>
      <c r="T72" s="195">
        <f>$T14/'[21]Gas Curve Summary'!$B$22*1000</f>
        <v>12125.984251968506</v>
      </c>
      <c r="U72" s="195">
        <f>$U14/'[21]Gas Curve Summary'!$B$23*1000</f>
        <v>11370.716510903427</v>
      </c>
      <c r="V72" s="195">
        <f>$V14/'[21]Gas Curve Summary'!$B$24*1000</f>
        <v>11384.615384615385</v>
      </c>
      <c r="W72" s="197">
        <f>W14/AVERAGE('[21]Gas Curve Summary'!$B$13:$B$24)*1000</f>
        <v>14063.63814024553</v>
      </c>
      <c r="X72" s="195">
        <f>X14/AVERAGE('[21]Gas Curve Summary'!$B$25:$B$36)*1000</f>
        <v>12116.430192726031</v>
      </c>
      <c r="Y72" s="195">
        <f>Y14/AVERAGE('[21]Gas Curve Summary'!$B$37:$B$48)*1000</f>
        <v>11302.342597636563</v>
      </c>
      <c r="Z72" s="195">
        <f>Z14/AVERAGE('[21]Gas Curve Summary'!$B$49:$B$60)*1000</f>
        <v>11247.11465861288</v>
      </c>
      <c r="AA72" s="195">
        <f>AA14/AVERAGE('[21]Gas Curve Summary'!$B$61:$B$108)*1000</f>
        <v>10738.355016564337</v>
      </c>
      <c r="AB72" s="195">
        <f>AB14/AVERAGE('[21]Gas Curve Summary'!$B$109:$B$120)*1000</f>
        <v>10273.868133702081</v>
      </c>
      <c r="AC72" s="196">
        <f ca="1">AC14/AVERAGE('[21]Gas Curve Summary'!$B$9:$B$120)*1000</f>
        <v>11117.651188855309</v>
      </c>
    </row>
    <row r="73" spans="1:31" ht="13.7" customHeight="1" thickBot="1" x14ac:dyDescent="0.25">
      <c r="A73" s="216" t="s">
        <v>126</v>
      </c>
      <c r="B73" s="166" t="s">
        <v>156</v>
      </c>
      <c r="C73" s="198">
        <f>C15/('[21]Gas Curve Summary'!$B$10)*1000</f>
        <v>7215.8246656760775</v>
      </c>
      <c r="D73" s="198">
        <f ca="1">D15/('[21]Gas Curve Summary'!$B$11)*1000</f>
        <v>7769.3723164996936</v>
      </c>
      <c r="E73" s="198">
        <f>E15/('[21]Gas Curve Summary'!$B$12)*1000</f>
        <v>9363.2958801498135</v>
      </c>
      <c r="F73" s="199">
        <f t="shared" ca="1" si="27"/>
        <v>8116.1642874418612</v>
      </c>
      <c r="G73" s="198">
        <f t="shared" si="28"/>
        <v>12048.650672981526</v>
      </c>
      <c r="H73" s="198">
        <f>$H15/'[21]Gas Curve Summary'!$B$13*1000</f>
        <v>12256.442489000628</v>
      </c>
      <c r="I73" s="198">
        <f>$I15/'[21]Gas Curve Summary'!$B$14*1000</f>
        <v>11840.858856962424</v>
      </c>
      <c r="J73" s="198">
        <f t="shared" si="29"/>
        <v>18224.758027072396</v>
      </c>
      <c r="K73" s="198">
        <f>$K15/'[21]Gas Curve Summary'!$B$15*1000</f>
        <v>16230.936819172115</v>
      </c>
      <c r="L73" s="198">
        <f>$L15/'[21]Gas Curve Summary'!$B$16*1000</f>
        <v>20218.579234972676</v>
      </c>
      <c r="M73" s="198">
        <f>$M15/'[21]Gas Curve Summary'!$B$17*1000</f>
        <v>12804.497189256716</v>
      </c>
      <c r="N73" s="198">
        <f>$N15/'[21]Gas Curve Summary'!$B$18*1000</f>
        <v>15708.451146716932</v>
      </c>
      <c r="O73" s="198">
        <f t="shared" si="30"/>
        <v>20580.72499911995</v>
      </c>
      <c r="P73" s="198">
        <f>$P15/'[21]Gas Curve Summary'!$B$19*1000</f>
        <v>18618.618618618621</v>
      </c>
      <c r="Q73" s="198">
        <f>$Q15/'[21]Gas Curve Summary'!$B$20*1000</f>
        <v>22542.831379621279</v>
      </c>
      <c r="R73" s="198">
        <f>$R15/'[21]Gas Curve Summary'!$B$21*1000</f>
        <v>18042.813455657491</v>
      </c>
      <c r="S73" s="198">
        <f t="shared" si="31"/>
        <v>12302.385099058878</v>
      </c>
      <c r="T73" s="198">
        <f>$T15/'[21]Gas Curve Summary'!$B$22*1000</f>
        <v>12913.385826771653</v>
      </c>
      <c r="U73" s="198">
        <f>$U15/'[21]Gas Curve Summary'!$B$23*1000</f>
        <v>11993.769470404985</v>
      </c>
      <c r="V73" s="198">
        <f>$V15/'[21]Gas Curve Summary'!$B$24*1000</f>
        <v>12000</v>
      </c>
      <c r="W73" s="199">
        <f>W15/AVERAGE('[21]Gas Curve Summary'!$B$13:$B$24)*1000</f>
        <v>15288.206383841254</v>
      </c>
      <c r="X73" s="198">
        <f>X15/AVERAGE('[21]Gas Curve Summary'!$B$25:$B$36)*1000</f>
        <v>13061.585093112484</v>
      </c>
      <c r="Y73" s="198">
        <f>Y15/AVERAGE('[21]Gas Curve Summary'!$B$37:$B$48)*1000</f>
        <v>12154.153998355914</v>
      </c>
      <c r="Z73" s="198">
        <f>Z15/AVERAGE('[21]Gas Curve Summary'!$B$49:$B$60)*1000</f>
        <v>12101.188398992432</v>
      </c>
      <c r="AA73" s="198">
        <f>AA15/AVERAGE('[21]Gas Curve Summary'!$B$61:$B$108)*1000</f>
        <v>11507.491374914638</v>
      </c>
      <c r="AB73" s="198">
        <f>AB15/AVERAGE('[21]Gas Curve Summary'!$B$109:$B$120)*1000</f>
        <v>10957.324051115773</v>
      </c>
      <c r="AC73" s="200">
        <f ca="1">AC15/AVERAGE('[21]Gas Curve Summary'!$B$9:$B$120)*1000</f>
        <v>11938.623172668435</v>
      </c>
    </row>
    <row r="74" spans="1:31" ht="13.5" customHeight="1" x14ac:dyDescent="0.2">
      <c r="A74" s="169"/>
      <c r="B74" s="170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201"/>
      <c r="AB74" s="202"/>
      <c r="AC74" s="201"/>
    </row>
    <row r="75" spans="1:31" ht="13.7" hidden="1" customHeight="1" x14ac:dyDescent="0.2">
      <c r="A75" s="181"/>
      <c r="B75" s="137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203"/>
      <c r="AC75" s="195"/>
    </row>
    <row r="76" spans="1:31" ht="13.7" hidden="1" customHeight="1" x14ac:dyDescent="0.2">
      <c r="A76" s="181"/>
      <c r="B76" s="137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203"/>
      <c r="AC76" s="195"/>
    </row>
    <row r="77" spans="1:31" ht="13.7" hidden="1" customHeight="1" x14ac:dyDescent="0.2">
      <c r="A77" s="181"/>
      <c r="B77" s="137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203"/>
      <c r="AC77" s="195"/>
    </row>
    <row r="78" spans="1:31" ht="13.7" hidden="1" customHeight="1" x14ac:dyDescent="0.2">
      <c r="A78" s="181"/>
      <c r="B78" s="137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203"/>
      <c r="AC78" s="195"/>
    </row>
    <row r="79" spans="1:31" ht="13.7" hidden="1" customHeight="1" x14ac:dyDescent="0.2">
      <c r="A79" s="181"/>
      <c r="B79" s="137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203"/>
      <c r="AC79" s="195"/>
    </row>
    <row r="80" spans="1:31" ht="13.7" hidden="1" customHeight="1" x14ac:dyDescent="0.2">
      <c r="A80" s="181"/>
      <c r="B80" s="137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203"/>
      <c r="AC80" s="195"/>
    </row>
    <row r="81" spans="1:29" ht="13.7" hidden="1" customHeight="1" x14ac:dyDescent="0.2">
      <c r="A81" s="181"/>
      <c r="B81" s="137"/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203"/>
      <c r="AC81" s="195"/>
    </row>
    <row r="82" spans="1:29" ht="13.7" hidden="1" customHeight="1" x14ac:dyDescent="0.2">
      <c r="A82" s="181"/>
      <c r="B82" s="137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203"/>
      <c r="AC82" s="195"/>
    </row>
    <row r="83" spans="1:29" ht="13.7" hidden="1" customHeight="1" x14ac:dyDescent="0.2">
      <c r="A83" s="181"/>
      <c r="B83" s="181"/>
      <c r="C83" s="195"/>
      <c r="D83" s="195"/>
      <c r="E83" s="195"/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203"/>
      <c r="AC83" s="195"/>
    </row>
    <row r="84" spans="1:29" ht="13.5" hidden="1" customHeight="1" x14ac:dyDescent="0.2">
      <c r="A84" s="181"/>
      <c r="B84" s="181"/>
      <c r="C84" s="195"/>
      <c r="D84" s="195"/>
      <c r="E84" s="195"/>
      <c r="F84" s="195"/>
      <c r="G84" s="204"/>
      <c r="H84" s="195"/>
      <c r="I84" s="195"/>
      <c r="J84" s="204"/>
      <c r="K84" s="195"/>
      <c r="L84" s="195"/>
      <c r="M84" s="195"/>
      <c r="N84" s="195"/>
      <c r="O84" s="204"/>
      <c r="P84" s="195"/>
      <c r="Q84" s="195"/>
      <c r="R84" s="195"/>
      <c r="S84" s="204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</row>
    <row r="85" spans="1:29" ht="12" customHeight="1" x14ac:dyDescent="0.2"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4"/>
      <c r="W85" s="204"/>
      <c r="X85" s="204"/>
      <c r="Y85" s="204"/>
      <c r="Z85" s="204"/>
      <c r="AA85" s="204"/>
      <c r="AB85" s="204"/>
      <c r="AC85" s="204"/>
    </row>
    <row r="86" spans="1:29" ht="17.25" customHeight="1" thickBot="1" x14ac:dyDescent="0.3">
      <c r="A86" s="171" t="s">
        <v>88</v>
      </c>
      <c r="B86" s="178"/>
      <c r="C86" s="205"/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  <c r="AA86" s="205"/>
      <c r="AB86" s="205"/>
      <c r="AC86" s="205"/>
    </row>
    <row r="87" spans="1:29" x14ac:dyDescent="0.2">
      <c r="A87" s="214" t="s">
        <v>120</v>
      </c>
      <c r="B87" s="137"/>
      <c r="C87" s="195">
        <f t="shared" ref="C87:AC93" si="32">C67-C107</f>
        <v>139.30163447251016</v>
      </c>
      <c r="D87" s="195">
        <f t="shared" ca="1" si="32"/>
        <v>0</v>
      </c>
      <c r="E87" s="195">
        <f t="shared" si="32"/>
        <v>-2407.704654895666</v>
      </c>
      <c r="F87" s="197">
        <f t="shared" ca="1" si="32"/>
        <v>-756.13434014105223</v>
      </c>
      <c r="G87" s="195">
        <f t="shared" si="32"/>
        <v>0</v>
      </c>
      <c r="H87" s="195">
        <f t="shared" si="32"/>
        <v>0</v>
      </c>
      <c r="I87" s="195">
        <f t="shared" si="32"/>
        <v>0</v>
      </c>
      <c r="J87" s="195">
        <f t="shared" si="32"/>
        <v>0</v>
      </c>
      <c r="K87" s="195">
        <f t="shared" si="32"/>
        <v>0</v>
      </c>
      <c r="L87" s="195">
        <f t="shared" si="32"/>
        <v>0</v>
      </c>
      <c r="M87" s="195">
        <f t="shared" si="32"/>
        <v>0</v>
      </c>
      <c r="N87" s="195">
        <f t="shared" si="32"/>
        <v>440.34472217211624</v>
      </c>
      <c r="O87" s="195">
        <f t="shared" si="32"/>
        <v>549.80029442039449</v>
      </c>
      <c r="P87" s="195">
        <f t="shared" si="32"/>
        <v>522.75138880219674</v>
      </c>
      <c r="Q87" s="195">
        <f t="shared" si="32"/>
        <v>576.84920003859224</v>
      </c>
      <c r="R87" s="195">
        <f t="shared" si="32"/>
        <v>472.47661303930909</v>
      </c>
      <c r="S87" s="195">
        <f t="shared" si="32"/>
        <v>363.6929726807557</v>
      </c>
      <c r="T87" s="195">
        <f t="shared" si="32"/>
        <v>399.58408675585451</v>
      </c>
      <c r="U87" s="195">
        <f t="shared" si="32"/>
        <v>354.1742571237337</v>
      </c>
      <c r="V87" s="195">
        <f t="shared" si="32"/>
        <v>337.32057416268071</v>
      </c>
      <c r="W87" s="197">
        <f t="shared" si="32"/>
        <v>290.49357368773963</v>
      </c>
      <c r="X87" s="195">
        <f t="shared" si="32"/>
        <v>210.58536628191541</v>
      </c>
      <c r="Y87" s="195">
        <f t="shared" si="32"/>
        <v>32.906299774593208</v>
      </c>
      <c r="Z87" s="201">
        <f t="shared" si="32"/>
        <v>13.744782713085442</v>
      </c>
      <c r="AA87" s="201">
        <f t="shared" si="32"/>
        <v>12.455619706002835</v>
      </c>
      <c r="AB87" s="195">
        <f t="shared" si="32"/>
        <v>11.331572689361565</v>
      </c>
      <c r="AC87" s="206">
        <f t="shared" ca="1" si="32"/>
        <v>32.103006728631954</v>
      </c>
    </row>
    <row r="88" spans="1:29" x14ac:dyDescent="0.2">
      <c r="A88" s="215" t="s">
        <v>121</v>
      </c>
      <c r="B88" s="161"/>
      <c r="C88" s="195">
        <f t="shared" si="32"/>
        <v>18.573551263000809</v>
      </c>
      <c r="D88" s="195">
        <f t="shared" ca="1" si="32"/>
        <v>1022.2858311183818</v>
      </c>
      <c r="E88" s="195">
        <f t="shared" si="32"/>
        <v>-2340.8239700374525</v>
      </c>
      <c r="F88" s="197">
        <f t="shared" ca="1" si="32"/>
        <v>-433.32152921869056</v>
      </c>
      <c r="G88" s="195">
        <f t="shared" si="32"/>
        <v>-827.18557992274509</v>
      </c>
      <c r="H88" s="195">
        <f t="shared" si="32"/>
        <v>-707.10245128849783</v>
      </c>
      <c r="I88" s="195">
        <f t="shared" si="32"/>
        <v>-947.26870855699235</v>
      </c>
      <c r="J88" s="195">
        <f t="shared" si="32"/>
        <v>544.66230936819193</v>
      </c>
      <c r="K88" s="195">
        <f t="shared" si="32"/>
        <v>1089.324618736382</v>
      </c>
      <c r="L88" s="195">
        <f t="shared" si="32"/>
        <v>0</v>
      </c>
      <c r="M88" s="195">
        <f t="shared" si="32"/>
        <v>0</v>
      </c>
      <c r="N88" s="195">
        <f t="shared" si="32"/>
        <v>477.04011568646092</v>
      </c>
      <c r="O88" s="195">
        <f t="shared" si="32"/>
        <v>505.6875034115692</v>
      </c>
      <c r="P88" s="195">
        <f t="shared" si="32"/>
        <v>557.60148138900877</v>
      </c>
      <c r="Q88" s="195">
        <f t="shared" si="32"/>
        <v>453.77352543412962</v>
      </c>
      <c r="R88" s="195">
        <f t="shared" si="32"/>
        <v>510.05997998561725</v>
      </c>
      <c r="S88" s="195">
        <f t="shared" si="32"/>
        <v>494.03469578132717</v>
      </c>
      <c r="T88" s="195">
        <f t="shared" si="32"/>
        <v>635.80455919679844</v>
      </c>
      <c r="U88" s="195">
        <f t="shared" si="32"/>
        <v>432.05587706142614</v>
      </c>
      <c r="V88" s="195">
        <f t="shared" si="32"/>
        <v>414.24365108575694</v>
      </c>
      <c r="W88" s="197">
        <f t="shared" si="32"/>
        <v>247.90656478895653</v>
      </c>
      <c r="X88" s="195">
        <f t="shared" si="32"/>
        <v>69.060251204180531</v>
      </c>
      <c r="Y88" s="195">
        <f t="shared" si="32"/>
        <v>-108.51270328424471</v>
      </c>
      <c r="Z88" s="195">
        <f t="shared" si="32"/>
        <v>-127.62441150971426</v>
      </c>
      <c r="AA88" s="195">
        <f t="shared" si="32"/>
        <v>-179.66394749642859</v>
      </c>
      <c r="AB88" s="195">
        <f t="shared" si="32"/>
        <v>-169.03632208224371</v>
      </c>
      <c r="AC88" s="196">
        <f t="shared" ca="1" si="32"/>
        <v>-112.8610509011487</v>
      </c>
    </row>
    <row r="89" spans="1:29" x14ac:dyDescent="0.2">
      <c r="A89" s="215" t="s">
        <v>122</v>
      </c>
      <c r="B89" s="137"/>
      <c r="C89" s="195">
        <f t="shared" si="32"/>
        <v>531.2035661218415</v>
      </c>
      <c r="D89" s="195">
        <f t="shared" ca="1" si="32"/>
        <v>1022.2858311183809</v>
      </c>
      <c r="E89" s="195">
        <f t="shared" si="32"/>
        <v>-2541.4660246120911</v>
      </c>
      <c r="F89" s="197">
        <f t="shared" ca="1" si="32"/>
        <v>-329.32554245728898</v>
      </c>
      <c r="G89" s="195">
        <f t="shared" si="32"/>
        <v>-708.77699135312287</v>
      </c>
      <c r="H89" s="195">
        <f t="shared" si="32"/>
        <v>-707.10245128849783</v>
      </c>
      <c r="I89" s="195">
        <f t="shared" si="32"/>
        <v>-710.45153141774426</v>
      </c>
      <c r="J89" s="195">
        <f t="shared" si="32"/>
        <v>-763.42012214721763</v>
      </c>
      <c r="K89" s="195">
        <f t="shared" si="32"/>
        <v>-980.39215686274474</v>
      </c>
      <c r="L89" s="195">
        <f t="shared" si="32"/>
        <v>-546.44808743169051</v>
      </c>
      <c r="M89" s="195">
        <f t="shared" si="32"/>
        <v>-312.30480949406592</v>
      </c>
      <c r="N89" s="195">
        <f t="shared" si="32"/>
        <v>298.64404875519176</v>
      </c>
      <c r="O89" s="195">
        <f t="shared" si="32"/>
        <v>32.220614669597126</v>
      </c>
      <c r="P89" s="195">
        <f t="shared" si="32"/>
        <v>17.988542815332039</v>
      </c>
      <c r="Q89" s="195">
        <f t="shared" si="32"/>
        <v>46.452686523862212</v>
      </c>
      <c r="R89" s="195">
        <f t="shared" si="32"/>
        <v>-50.554817122854729</v>
      </c>
      <c r="S89" s="195">
        <f t="shared" si="32"/>
        <v>-210.83452679830225</v>
      </c>
      <c r="T89" s="195">
        <f t="shared" si="32"/>
        <v>-197.87096603775353</v>
      </c>
      <c r="U89" s="195">
        <f t="shared" si="32"/>
        <v>-210.62635745615808</v>
      </c>
      <c r="V89" s="195">
        <f t="shared" si="32"/>
        <v>-224.0062569009915</v>
      </c>
      <c r="W89" s="197">
        <f t="shared" si="32"/>
        <v>-265.4258738410208</v>
      </c>
      <c r="X89" s="195">
        <f t="shared" si="32"/>
        <v>93.383882656378773</v>
      </c>
      <c r="Y89" s="195">
        <f t="shared" si="32"/>
        <v>-154.20152816540758</v>
      </c>
      <c r="Z89" s="195">
        <f t="shared" si="32"/>
        <v>-112.30141569269472</v>
      </c>
      <c r="AA89" s="195">
        <f t="shared" si="32"/>
        <v>-108.05169142499108</v>
      </c>
      <c r="AB89" s="195">
        <f t="shared" si="32"/>
        <v>-102.0888756091008</v>
      </c>
      <c r="AC89" s="196">
        <f t="shared" ca="1" si="32"/>
        <v>-113.14393114469567</v>
      </c>
    </row>
    <row r="90" spans="1:29" x14ac:dyDescent="0.2">
      <c r="A90" s="215" t="s">
        <v>123</v>
      </c>
      <c r="B90" s="137"/>
      <c r="C90" s="195">
        <f t="shared" si="32"/>
        <v>1926.5416047548288</v>
      </c>
      <c r="D90" s="195">
        <f t="shared" ca="1" si="32"/>
        <v>3542.4249774228656</v>
      </c>
      <c r="E90" s="195">
        <f t="shared" si="32"/>
        <v>-5437.3998830763776</v>
      </c>
      <c r="F90" s="197">
        <f t="shared" ca="1" si="32"/>
        <v>10.522233033771954</v>
      </c>
      <c r="G90" s="195">
        <f t="shared" si="32"/>
        <v>-432.86240470502526</v>
      </c>
      <c r="H90" s="195">
        <f t="shared" si="32"/>
        <v>-549.968573224387</v>
      </c>
      <c r="I90" s="195">
        <f t="shared" si="32"/>
        <v>-315.75623618566533</v>
      </c>
      <c r="J90" s="195">
        <f t="shared" si="32"/>
        <v>-491.0889674631253</v>
      </c>
      <c r="K90" s="195">
        <f t="shared" si="32"/>
        <v>-435.72984749455645</v>
      </c>
      <c r="L90" s="195">
        <f t="shared" si="32"/>
        <v>-546.44808743169051</v>
      </c>
      <c r="M90" s="195">
        <f t="shared" si="32"/>
        <v>-312.30480949406592</v>
      </c>
      <c r="N90" s="195">
        <f t="shared" si="32"/>
        <v>298.64404875519176</v>
      </c>
      <c r="O90" s="195">
        <f t="shared" si="32"/>
        <v>65.401890633782386</v>
      </c>
      <c r="P90" s="195">
        <f t="shared" si="32"/>
        <v>84.35109474370438</v>
      </c>
      <c r="Q90" s="195">
        <f t="shared" si="32"/>
        <v>46.452686523862212</v>
      </c>
      <c r="R90" s="195">
        <f t="shared" si="32"/>
        <v>23.213256055074453</v>
      </c>
      <c r="S90" s="195">
        <f t="shared" si="32"/>
        <v>-75.884298712886448</v>
      </c>
      <c r="T90" s="195">
        <f t="shared" si="32"/>
        <v>-52.877653788242242</v>
      </c>
      <c r="U90" s="195">
        <f t="shared" si="32"/>
        <v>-85.154336940035137</v>
      </c>
      <c r="V90" s="195">
        <f t="shared" si="32"/>
        <v>-89.620905410378327</v>
      </c>
      <c r="W90" s="197">
        <f t="shared" si="32"/>
        <v>-141.17744953295914</v>
      </c>
      <c r="X90" s="195">
        <f t="shared" si="32"/>
        <v>133.38965980680587</v>
      </c>
      <c r="Y90" s="195">
        <f t="shared" si="32"/>
        <v>-97.573755629589868</v>
      </c>
      <c r="Z90" s="195">
        <f t="shared" si="32"/>
        <v>-70.389815552342043</v>
      </c>
      <c r="AA90" s="195">
        <f t="shared" si="32"/>
        <v>-67.906298035512009</v>
      </c>
      <c r="AB90" s="195">
        <f t="shared" si="32"/>
        <v>-63.756709547273203</v>
      </c>
      <c r="AC90" s="196">
        <f t="shared" ca="1" si="32"/>
        <v>-60.213785613213986</v>
      </c>
    </row>
    <row r="91" spans="1:29" x14ac:dyDescent="0.2">
      <c r="A91" s="215" t="s">
        <v>124</v>
      </c>
      <c r="B91" s="161"/>
      <c r="C91" s="195">
        <f t="shared" si="32"/>
        <v>549.77711738484231</v>
      </c>
      <c r="D91" s="195">
        <f t="shared" ca="1" si="32"/>
        <v>357.80004089143313</v>
      </c>
      <c r="E91" s="195">
        <f t="shared" si="32"/>
        <v>-1404.4943820224726</v>
      </c>
      <c r="F91" s="197">
        <f t="shared" ca="1" si="32"/>
        <v>-165.6390745820654</v>
      </c>
      <c r="G91" s="195">
        <f t="shared" si="32"/>
        <v>-432.86240470502526</v>
      </c>
      <c r="H91" s="195">
        <f t="shared" si="32"/>
        <v>-549.968573224387</v>
      </c>
      <c r="I91" s="195">
        <f t="shared" si="32"/>
        <v>-315.75623618566533</v>
      </c>
      <c r="J91" s="195">
        <f t="shared" si="32"/>
        <v>-627.70098932104884</v>
      </c>
      <c r="K91" s="195">
        <f t="shared" si="32"/>
        <v>-435.72984749455645</v>
      </c>
      <c r="L91" s="195">
        <f t="shared" si="32"/>
        <v>-819.67213114754122</v>
      </c>
      <c r="M91" s="195">
        <f t="shared" si="32"/>
        <v>-468.45721424109797</v>
      </c>
      <c r="N91" s="195">
        <f t="shared" si="32"/>
        <v>181.92447015380094</v>
      </c>
      <c r="O91" s="195">
        <f t="shared" si="32"/>
        <v>108.4152498517542</v>
      </c>
      <c r="P91" s="195">
        <f t="shared" si="32"/>
        <v>84.35109474370438</v>
      </c>
      <c r="Q91" s="195">
        <f t="shared" si="32"/>
        <v>132.47940495980583</v>
      </c>
      <c r="R91" s="195">
        <f t="shared" si="32"/>
        <v>23.213256055074453</v>
      </c>
      <c r="S91" s="195">
        <f t="shared" si="32"/>
        <v>-75.884298712886448</v>
      </c>
      <c r="T91" s="195">
        <f t="shared" si="32"/>
        <v>-52.877653788242242</v>
      </c>
      <c r="U91" s="195">
        <f t="shared" si="32"/>
        <v>-85.154336940035137</v>
      </c>
      <c r="V91" s="195">
        <f t="shared" si="32"/>
        <v>-89.620905410378327</v>
      </c>
      <c r="W91" s="197">
        <f t="shared" si="32"/>
        <v>-170.18616148040564</v>
      </c>
      <c r="X91" s="195">
        <f t="shared" si="32"/>
        <v>58.730927804619569</v>
      </c>
      <c r="Y91" s="195">
        <f t="shared" si="32"/>
        <v>-163.93190827810395</v>
      </c>
      <c r="Z91" s="195">
        <f t="shared" si="32"/>
        <v>-145.42247871773907</v>
      </c>
      <c r="AA91" s="195">
        <f t="shared" si="32"/>
        <v>-138.75014910389109</v>
      </c>
      <c r="AB91" s="195">
        <f t="shared" si="32"/>
        <v>-130.8200647506219</v>
      </c>
      <c r="AC91" s="196">
        <f t="shared" ca="1" si="32"/>
        <v>-130.78518364621232</v>
      </c>
    </row>
    <row r="92" spans="1:29" x14ac:dyDescent="0.2">
      <c r="A92" s="215" t="s">
        <v>125</v>
      </c>
      <c r="B92" s="137"/>
      <c r="C92" s="195">
        <f t="shared" si="32"/>
        <v>-120.72808320950935</v>
      </c>
      <c r="D92" s="195">
        <f t="shared" ca="1" si="32"/>
        <v>153.34287466775731</v>
      </c>
      <c r="E92" s="195">
        <f t="shared" si="32"/>
        <v>-1270.7330123060456</v>
      </c>
      <c r="F92" s="197">
        <f t="shared" ca="1" si="32"/>
        <v>-412.70607361593193</v>
      </c>
      <c r="G92" s="195">
        <f t="shared" si="32"/>
        <v>-393.39287518181845</v>
      </c>
      <c r="H92" s="195">
        <f t="shared" si="32"/>
        <v>-549.968573224387</v>
      </c>
      <c r="I92" s="195">
        <f t="shared" si="32"/>
        <v>-236.81717713924991</v>
      </c>
      <c r="J92" s="195">
        <f t="shared" si="32"/>
        <v>27.679559984284424</v>
      </c>
      <c r="K92" s="195">
        <f t="shared" si="32"/>
        <v>-217.86492374727641</v>
      </c>
      <c r="L92" s="195">
        <f t="shared" si="32"/>
        <v>273.22404371584344</v>
      </c>
      <c r="M92" s="195">
        <f t="shared" si="32"/>
        <v>-234.22860712054899</v>
      </c>
      <c r="N92" s="195">
        <f t="shared" si="32"/>
        <v>361.02621772957536</v>
      </c>
      <c r="O92" s="195">
        <f t="shared" si="32"/>
        <v>311.83119406425612</v>
      </c>
      <c r="P92" s="195">
        <f t="shared" si="32"/>
        <v>205.89295993452833</v>
      </c>
      <c r="Q92" s="195">
        <f t="shared" si="32"/>
        <v>417.76942819398755</v>
      </c>
      <c r="R92" s="195">
        <f t="shared" si="32"/>
        <v>-31.763133649699739</v>
      </c>
      <c r="S92" s="195">
        <f t="shared" si="32"/>
        <v>46.198422169461992</v>
      </c>
      <c r="T92" s="195">
        <f t="shared" si="32"/>
        <v>79.628655750148027</v>
      </c>
      <c r="U92" s="195">
        <f t="shared" si="32"/>
        <v>37.987589779220798</v>
      </c>
      <c r="V92" s="195">
        <f t="shared" si="32"/>
        <v>20.979020979020788</v>
      </c>
      <c r="W92" s="197">
        <f t="shared" si="32"/>
        <v>-0.19420037889722153</v>
      </c>
      <c r="X92" s="195">
        <f t="shared" si="32"/>
        <v>80.29614813270382</v>
      </c>
      <c r="Y92" s="195">
        <f t="shared" si="32"/>
        <v>-99.145708529274998</v>
      </c>
      <c r="Z92" s="195">
        <f t="shared" si="32"/>
        <v>-114.984505178978</v>
      </c>
      <c r="AA92" s="195">
        <f t="shared" si="32"/>
        <v>-108.62684727777923</v>
      </c>
      <c r="AB92" s="195">
        <f t="shared" si="32"/>
        <v>-102.75244394275796</v>
      </c>
      <c r="AC92" s="196">
        <f t="shared" ca="1" si="32"/>
        <v>-92.91672457470122</v>
      </c>
    </row>
    <row r="93" spans="1:29" ht="13.7" customHeight="1" thickBot="1" x14ac:dyDescent="0.25">
      <c r="A93" s="216" t="s">
        <v>126</v>
      </c>
      <c r="B93" s="166"/>
      <c r="C93" s="198">
        <f t="shared" si="32"/>
        <v>-120.72808320950935</v>
      </c>
      <c r="D93" s="198">
        <f t="shared" ca="1" si="32"/>
        <v>153.34287466775731</v>
      </c>
      <c r="E93" s="198">
        <f t="shared" si="32"/>
        <v>-1538.2557517388959</v>
      </c>
      <c r="F93" s="199">
        <f t="shared" ca="1" si="32"/>
        <v>-501.88032009354902</v>
      </c>
      <c r="G93" s="198">
        <f t="shared" si="32"/>
        <v>-393.39287518181663</v>
      </c>
      <c r="H93" s="198">
        <f t="shared" si="32"/>
        <v>-549.968573224387</v>
      </c>
      <c r="I93" s="198">
        <f t="shared" si="32"/>
        <v>-236.81717713924809</v>
      </c>
      <c r="J93" s="198">
        <f t="shared" si="32"/>
        <v>27.679559984284424</v>
      </c>
      <c r="K93" s="198">
        <f t="shared" si="32"/>
        <v>-217.86492374727459</v>
      </c>
      <c r="L93" s="198">
        <f t="shared" si="32"/>
        <v>273.22404371584707</v>
      </c>
      <c r="M93" s="198">
        <f t="shared" si="32"/>
        <v>-234.22860712054899</v>
      </c>
      <c r="N93" s="198">
        <f t="shared" si="32"/>
        <v>434.4170047582611</v>
      </c>
      <c r="O93" s="198">
        <f t="shared" si="32"/>
        <v>406.90937126823701</v>
      </c>
      <c r="P93" s="198">
        <f t="shared" si="32"/>
        <v>287.20984263709397</v>
      </c>
      <c r="Q93" s="198">
        <f t="shared" si="32"/>
        <v>526.60889989938005</v>
      </c>
      <c r="R93" s="198">
        <f t="shared" si="32"/>
        <v>43.403600242916582</v>
      </c>
      <c r="S93" s="198">
        <f t="shared" si="32"/>
        <v>66.502837762753188</v>
      </c>
      <c r="T93" s="198">
        <f t="shared" si="32"/>
        <v>104.60266117238643</v>
      </c>
      <c r="U93" s="198">
        <f t="shared" si="32"/>
        <v>56.628340154153193</v>
      </c>
      <c r="V93" s="198">
        <f t="shared" si="32"/>
        <v>38.277511961723576</v>
      </c>
      <c r="W93" s="199">
        <f t="shared" si="32"/>
        <v>27.12288891638309</v>
      </c>
      <c r="X93" s="198">
        <f t="shared" si="32"/>
        <v>97.412246567602779</v>
      </c>
      <c r="Y93" s="198">
        <f t="shared" si="32"/>
        <v>-96.61774237724967</v>
      </c>
      <c r="Z93" s="198">
        <f t="shared" si="32"/>
        <v>-113.89883381511208</v>
      </c>
      <c r="AA93" s="198">
        <f t="shared" si="32"/>
        <v>-107.70780592930896</v>
      </c>
      <c r="AB93" s="198">
        <f t="shared" si="32"/>
        <v>-101.98420871009694</v>
      </c>
      <c r="AC93" s="200">
        <f t="shared" ca="1" si="32"/>
        <v>-90.9363588846536</v>
      </c>
    </row>
    <row r="94" spans="1:29" ht="13.7" customHeight="1" x14ac:dyDescent="0.2">
      <c r="A94" s="169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</row>
    <row r="95" spans="1:29" ht="13.7" customHeight="1" x14ac:dyDescent="0.2">
      <c r="A95" s="207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</row>
    <row r="96" spans="1:29" ht="13.7" customHeight="1" x14ac:dyDescent="0.2">
      <c r="A96" s="207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</row>
    <row r="97" spans="1:29" ht="13.7" customHeight="1" x14ac:dyDescent="0.2">
      <c r="A97" s="207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</row>
    <row r="98" spans="1:29" ht="13.7" customHeight="1" x14ac:dyDescent="0.2">
      <c r="A98" s="207"/>
      <c r="C98" s="195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</row>
    <row r="99" spans="1:29" ht="13.7" customHeight="1" x14ac:dyDescent="0.2">
      <c r="A99" s="207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</row>
    <row r="100" spans="1:29" ht="13.7" customHeight="1" x14ac:dyDescent="0.2">
      <c r="A100" s="207"/>
      <c r="C100" s="195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</row>
    <row r="101" spans="1:29" ht="13.7" customHeight="1" x14ac:dyDescent="0.2">
      <c r="A101" s="207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</row>
    <row r="102" spans="1:29" ht="13.7" customHeight="1" x14ac:dyDescent="0.2">
      <c r="A102" s="207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</row>
    <row r="103" spans="1:29" ht="13.7" customHeight="1" thickBot="1" x14ac:dyDescent="0.25">
      <c r="A103" s="208"/>
      <c r="B103" s="137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98"/>
      <c r="AA103" s="198"/>
      <c r="AB103" s="198"/>
      <c r="AC103" s="200"/>
    </row>
    <row r="104" spans="1:29" x14ac:dyDescent="0.2">
      <c r="A104" s="137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4"/>
      <c r="O104" s="204"/>
      <c r="P104" s="204"/>
      <c r="Q104" s="204"/>
      <c r="R104" s="204"/>
      <c r="S104" s="204"/>
      <c r="T104" s="204"/>
      <c r="U104" s="204"/>
      <c r="V104" s="204"/>
      <c r="W104" s="204"/>
      <c r="X104" s="204"/>
      <c r="Y104" s="204"/>
      <c r="Z104" s="204"/>
      <c r="AA104" s="204"/>
      <c r="AB104" s="204"/>
      <c r="AC104" s="204"/>
    </row>
    <row r="105" spans="1:29" ht="13.5" customHeight="1" x14ac:dyDescent="0.2"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204"/>
      <c r="AB105" s="204"/>
      <c r="AC105" s="204"/>
    </row>
    <row r="106" spans="1:29" ht="12" thickBot="1" x14ac:dyDescent="0.25">
      <c r="A106" s="209">
        <f>A46</f>
        <v>37193</v>
      </c>
      <c r="B106" s="181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</row>
    <row r="107" spans="1:29" x14ac:dyDescent="0.2">
      <c r="A107" s="155" t="s">
        <v>120</v>
      </c>
      <c r="B107" s="137"/>
      <c r="C107" s="195">
        <v>7057.9494799405647</v>
      </c>
      <c r="D107" s="195">
        <v>7973.8294827233694</v>
      </c>
      <c r="E107" s="195">
        <v>12306.046013911182</v>
      </c>
      <c r="F107" s="195">
        <v>9112.6083255250396</v>
      </c>
      <c r="G107" s="201">
        <v>14016.917468940879</v>
      </c>
      <c r="H107" s="201">
        <v>14456.316781898178</v>
      </c>
      <c r="I107" s="201">
        <v>13577.51815598358</v>
      </c>
      <c r="J107" s="201">
        <v>16163.523697274901</v>
      </c>
      <c r="K107" s="201">
        <v>15250.544662309369</v>
      </c>
      <c r="L107" s="201">
        <v>17076.502732240435</v>
      </c>
      <c r="M107" s="201">
        <v>9212.9918800749547</v>
      </c>
      <c r="N107" s="201">
        <v>8984.7259658580424</v>
      </c>
      <c r="O107" s="201">
        <v>14172.090216469216</v>
      </c>
      <c r="P107" s="201">
        <v>12990.762124711317</v>
      </c>
      <c r="Q107" s="201">
        <v>15353.418308227114</v>
      </c>
      <c r="R107" s="201">
        <v>12983.180879315432</v>
      </c>
      <c r="S107" s="201">
        <v>11781.784169779241</v>
      </c>
      <c r="T107" s="201">
        <v>12198.84111009454</v>
      </c>
      <c r="U107" s="201">
        <v>11483.831973405862</v>
      </c>
      <c r="V107" s="201">
        <v>11662.679425837319</v>
      </c>
      <c r="W107" s="201">
        <v>12731.728576752295</v>
      </c>
      <c r="X107" s="201">
        <v>11417.987094204667</v>
      </c>
      <c r="Y107" s="201">
        <v>11055.043307854392</v>
      </c>
      <c r="Z107" s="201">
        <v>10798.972926525717</v>
      </c>
      <c r="AA107" s="201">
        <v>10411.52584493338</v>
      </c>
      <c r="AB107" s="201">
        <v>10069.734849206498</v>
      </c>
      <c r="AC107" s="206">
        <v>10700.180385915553</v>
      </c>
    </row>
    <row r="108" spans="1:29" x14ac:dyDescent="0.2">
      <c r="A108" s="160" t="s">
        <v>121</v>
      </c>
      <c r="B108" s="161"/>
      <c r="C108" s="195">
        <v>7225.1114413075775</v>
      </c>
      <c r="D108" s="195">
        <v>8024.9437742792879</v>
      </c>
      <c r="E108" s="195">
        <v>12372.926698769395</v>
      </c>
      <c r="F108" s="197">
        <v>9207.6606381187539</v>
      </c>
      <c r="G108" s="195">
        <v>14001.129657131594</v>
      </c>
      <c r="H108" s="195">
        <v>14456.316781898178</v>
      </c>
      <c r="I108" s="195">
        <v>13545.942532365012</v>
      </c>
      <c r="J108" s="195">
        <v>16709.971784706599</v>
      </c>
      <c r="K108" s="195">
        <v>15250.544662309369</v>
      </c>
      <c r="L108" s="195">
        <v>18169.398907103827</v>
      </c>
      <c r="M108" s="195">
        <v>9993.7539038101186</v>
      </c>
      <c r="N108" s="195">
        <v>9733.4531296795449</v>
      </c>
      <c r="O108" s="195">
        <v>14967.224542990109</v>
      </c>
      <c r="P108" s="195">
        <v>13856.812933025405</v>
      </c>
      <c r="Q108" s="195">
        <v>16077.63615295481</v>
      </c>
      <c r="R108" s="195">
        <v>14015.933903806432</v>
      </c>
      <c r="S108" s="195">
        <v>11781.784169779241</v>
      </c>
      <c r="T108" s="195">
        <v>12198.84111009454</v>
      </c>
      <c r="U108" s="195">
        <v>11483.831973405862</v>
      </c>
      <c r="V108" s="195">
        <v>11662.679425837319</v>
      </c>
      <c r="W108" s="195">
        <v>13158.709204717001</v>
      </c>
      <c r="X108" s="195">
        <v>12059.594167158828</v>
      </c>
      <c r="Y108" s="195">
        <v>11617.314104424009</v>
      </c>
      <c r="Z108" s="195">
        <v>11393.316925167102</v>
      </c>
      <c r="AA108" s="195">
        <v>11164.701474445159</v>
      </c>
      <c r="AB108" s="195">
        <v>10925.646325896852</v>
      </c>
      <c r="AC108" s="196">
        <v>11376.28840773606</v>
      </c>
    </row>
    <row r="109" spans="1:29" x14ac:dyDescent="0.2">
      <c r="A109" s="160" t="s">
        <v>122</v>
      </c>
      <c r="B109" s="137"/>
      <c r="C109" s="195">
        <v>6445.0222882615162</v>
      </c>
      <c r="D109" s="195">
        <v>7973.8294827233694</v>
      </c>
      <c r="E109" s="195">
        <v>12306.046013911182</v>
      </c>
      <c r="F109" s="197">
        <v>8908.2992616320225</v>
      </c>
      <c r="G109" s="195">
        <v>14095.670467980115</v>
      </c>
      <c r="H109" s="195">
        <v>14534.883720930233</v>
      </c>
      <c r="I109" s="195">
        <v>13656.457215029995</v>
      </c>
      <c r="J109" s="195">
        <v>18631.915425550913</v>
      </c>
      <c r="K109" s="195">
        <v>17864.923747276687</v>
      </c>
      <c r="L109" s="195">
        <v>19398.907103825135</v>
      </c>
      <c r="M109" s="195">
        <v>11008.744534665833</v>
      </c>
      <c r="N109" s="195">
        <v>12503.743635819108</v>
      </c>
      <c r="O109" s="195">
        <v>16304.393276047089</v>
      </c>
      <c r="P109" s="195">
        <v>15372.401847575058</v>
      </c>
      <c r="Q109" s="195">
        <v>17236.384704519118</v>
      </c>
      <c r="R109" s="195">
        <v>15417.527294187075</v>
      </c>
      <c r="S109" s="195">
        <v>13364.771880603193</v>
      </c>
      <c r="T109" s="195">
        <v>13189.996950289722</v>
      </c>
      <c r="U109" s="195">
        <v>13372.620126926562</v>
      </c>
      <c r="V109" s="195">
        <v>13531.6985645933</v>
      </c>
      <c r="W109" s="195">
        <v>14515.446466356329</v>
      </c>
      <c r="X109" s="195">
        <v>12655.372163473405</v>
      </c>
      <c r="Y109" s="195">
        <v>12155.92432897797</v>
      </c>
      <c r="Z109" s="195">
        <v>11906.833384450429</v>
      </c>
      <c r="AA109" s="195">
        <v>11327.748792143922</v>
      </c>
      <c r="AB109" s="195">
        <v>10807.398335841794</v>
      </c>
      <c r="AC109" s="196">
        <v>11723.194863097588</v>
      </c>
    </row>
    <row r="110" spans="1:29" x14ac:dyDescent="0.2">
      <c r="A110" s="160" t="s">
        <v>123</v>
      </c>
      <c r="B110" s="137"/>
      <c r="C110" s="195">
        <v>5049.684249628529</v>
      </c>
      <c r="D110" s="195">
        <v>4431.4045053005038</v>
      </c>
      <c r="E110" s="195">
        <v>10834.670947030498</v>
      </c>
      <c r="F110" s="197">
        <v>6771.9199006531771</v>
      </c>
      <c r="G110" s="195">
        <v>12836.366723381063</v>
      </c>
      <c r="H110" s="195">
        <v>12963.544940289126</v>
      </c>
      <c r="I110" s="195">
        <v>12709.188506473001</v>
      </c>
      <c r="J110" s="195">
        <v>18087.253116182721</v>
      </c>
      <c r="K110" s="195">
        <v>16775.599128540307</v>
      </c>
      <c r="L110" s="195">
        <v>19398.907103825135</v>
      </c>
      <c r="M110" s="195">
        <v>11008.744534665833</v>
      </c>
      <c r="N110" s="195">
        <v>12503.743635819108</v>
      </c>
      <c r="O110" s="195">
        <v>16196.136925007828</v>
      </c>
      <c r="P110" s="195">
        <v>15155.889145496536</v>
      </c>
      <c r="Q110" s="195">
        <v>17236.384704519118</v>
      </c>
      <c r="R110" s="195">
        <v>15343.759221009146</v>
      </c>
      <c r="S110" s="195">
        <v>12686.028375778738</v>
      </c>
      <c r="T110" s="195">
        <v>12808.783165599267</v>
      </c>
      <c r="U110" s="195">
        <v>12390.450287095799</v>
      </c>
      <c r="V110" s="195">
        <v>12858.851674641148</v>
      </c>
      <c r="W110" s="195">
        <v>14029.092792491207</v>
      </c>
      <c r="X110" s="195">
        <v>12323.929734204992</v>
      </c>
      <c r="Y110" s="195">
        <v>11806.384638435304</v>
      </c>
      <c r="Z110" s="195">
        <v>11599.563012174318</v>
      </c>
      <c r="AA110" s="195">
        <v>11042.402285917156</v>
      </c>
      <c r="AB110" s="195">
        <v>10533.126583665146</v>
      </c>
      <c r="AC110" s="196">
        <v>11365.704207299481</v>
      </c>
    </row>
    <row r="111" spans="1:29" x14ac:dyDescent="0.2">
      <c r="A111" s="160" t="s">
        <v>124</v>
      </c>
      <c r="B111" s="161"/>
      <c r="C111" s="195">
        <v>6445.0222882615162</v>
      </c>
      <c r="D111" s="195">
        <v>7616.0294418319363</v>
      </c>
      <c r="E111" s="195">
        <v>10834.670947030498</v>
      </c>
      <c r="F111" s="197">
        <v>8298.5742257079837</v>
      </c>
      <c r="G111" s="195">
        <v>12836.366723381063</v>
      </c>
      <c r="H111" s="195">
        <v>12963.544940289126</v>
      </c>
      <c r="I111" s="195">
        <v>12709.188506473001</v>
      </c>
      <c r="J111" s="195">
        <v>18497.089181756492</v>
      </c>
      <c r="K111" s="195">
        <v>16775.599128540307</v>
      </c>
      <c r="L111" s="195">
        <v>20218.579234972676</v>
      </c>
      <c r="M111" s="195">
        <v>12023.735165521548</v>
      </c>
      <c r="N111" s="195">
        <v>13327.343516022762</v>
      </c>
      <c r="O111" s="195">
        <v>16340.980493953368</v>
      </c>
      <c r="P111" s="195">
        <v>15155.889145496536</v>
      </c>
      <c r="Q111" s="195">
        <v>17526.071842410198</v>
      </c>
      <c r="R111" s="195">
        <v>15343.759221009146</v>
      </c>
      <c r="S111" s="195">
        <v>12686.028375778738</v>
      </c>
      <c r="T111" s="195">
        <v>12808.783165599267</v>
      </c>
      <c r="U111" s="195">
        <v>12390.450287095799</v>
      </c>
      <c r="V111" s="195">
        <v>12858.851674641148</v>
      </c>
      <c r="W111" s="195">
        <v>14258.373810170478</v>
      </c>
      <c r="X111" s="195">
        <v>12734.754671224111</v>
      </c>
      <c r="Y111" s="195">
        <v>12138.479896689005</v>
      </c>
      <c r="Z111" s="195">
        <v>11974.074759390551</v>
      </c>
      <c r="AA111" s="195">
        <v>11400.021801273653</v>
      </c>
      <c r="AB111" s="195">
        <v>10866.169578387851</v>
      </c>
      <c r="AC111" s="196">
        <v>11747.24695141673</v>
      </c>
    </row>
    <row r="112" spans="1:29" x14ac:dyDescent="0.2">
      <c r="A112" s="160" t="s">
        <v>125</v>
      </c>
      <c r="B112" s="137"/>
      <c r="C112" s="195">
        <v>7150.8172362555715</v>
      </c>
      <c r="D112" s="195">
        <v>7411.5722756082605</v>
      </c>
      <c r="E112" s="195">
        <v>10366.506153023007</v>
      </c>
      <c r="F112" s="197">
        <v>8309.631888295613</v>
      </c>
      <c r="G112" s="195">
        <v>12008.995083451138</v>
      </c>
      <c r="H112" s="195">
        <v>12335.009428032685</v>
      </c>
      <c r="I112" s="195">
        <v>11682.980738869592</v>
      </c>
      <c r="J112" s="195">
        <v>17378.299224972321</v>
      </c>
      <c r="K112" s="195">
        <v>15904.1394335512</v>
      </c>
      <c r="L112" s="195">
        <v>18852.459016393444</v>
      </c>
      <c r="M112" s="195">
        <v>12101.811367895065</v>
      </c>
      <c r="N112" s="195">
        <v>13776.579814315664</v>
      </c>
      <c r="O112" s="195">
        <v>17714.987328696556</v>
      </c>
      <c r="P112" s="195">
        <v>16310.623556581988</v>
      </c>
      <c r="Q112" s="195">
        <v>19119.351100811124</v>
      </c>
      <c r="R112" s="195">
        <v>15933.903806432574</v>
      </c>
      <c r="S112" s="195">
        <v>11580.906960326311</v>
      </c>
      <c r="T112" s="195">
        <v>12046.355596218358</v>
      </c>
      <c r="U112" s="195">
        <v>11332.728921124206</v>
      </c>
      <c r="V112" s="195">
        <v>11363.636363636364</v>
      </c>
      <c r="W112" s="195">
        <v>14063.832340624427</v>
      </c>
      <c r="X112" s="195">
        <v>12036.134044593327</v>
      </c>
      <c r="Y112" s="195">
        <v>11401.488306165838</v>
      </c>
      <c r="Z112" s="195">
        <v>11362.099163791858</v>
      </c>
      <c r="AA112" s="195">
        <v>10846.981863842117</v>
      </c>
      <c r="AB112" s="195">
        <v>10376.620577644839</v>
      </c>
      <c r="AC112" s="196">
        <v>11210.56791343001</v>
      </c>
    </row>
    <row r="113" spans="1:29" ht="12" thickBot="1" x14ac:dyDescent="0.25">
      <c r="A113" s="160" t="s">
        <v>126</v>
      </c>
      <c r="C113" s="198">
        <v>7336.5527488855869</v>
      </c>
      <c r="D113" s="198">
        <v>7616.0294418319363</v>
      </c>
      <c r="E113" s="198">
        <v>10901.551631888709</v>
      </c>
      <c r="F113" s="199">
        <v>8618.0446075354103</v>
      </c>
      <c r="G113" s="195">
        <v>12442.043548163343</v>
      </c>
      <c r="H113" s="195">
        <v>12806.411062225015</v>
      </c>
      <c r="I113" s="195">
        <v>12077.676034101672</v>
      </c>
      <c r="J113" s="195">
        <v>18197.078467088111</v>
      </c>
      <c r="K113" s="195">
        <v>16448.80174291939</v>
      </c>
      <c r="L113" s="195">
        <v>19945.355191256829</v>
      </c>
      <c r="M113" s="195">
        <v>13038.725796377264</v>
      </c>
      <c r="N113" s="195">
        <v>15274.034141958671</v>
      </c>
      <c r="O113" s="195">
        <v>20173.815627851713</v>
      </c>
      <c r="P113" s="195">
        <v>18331.408775981527</v>
      </c>
      <c r="Q113" s="195">
        <v>22016.222479721899</v>
      </c>
      <c r="R113" s="195">
        <v>17999.409855414575</v>
      </c>
      <c r="S113" s="195">
        <v>12235.882261296125</v>
      </c>
      <c r="T113" s="195">
        <v>12808.783165599267</v>
      </c>
      <c r="U113" s="195">
        <v>11937.141130250831</v>
      </c>
      <c r="V113" s="195">
        <v>11961.722488038276</v>
      </c>
      <c r="W113" s="195">
        <v>15261.083494924871</v>
      </c>
      <c r="X113" s="195">
        <v>12964.172846544881</v>
      </c>
      <c r="Y113" s="195">
        <v>12250.771740733164</v>
      </c>
      <c r="Z113" s="195">
        <v>12215.087232807544</v>
      </c>
      <c r="AA113" s="195">
        <v>11615.199180843947</v>
      </c>
      <c r="AB113" s="195">
        <v>11059.30825982587</v>
      </c>
      <c r="AC113" s="196">
        <v>12029.559531553088</v>
      </c>
    </row>
    <row r="114" spans="1:29" x14ac:dyDescent="0.2">
      <c r="A114" s="160"/>
      <c r="C114" s="195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  <c r="AC114" s="196"/>
    </row>
    <row r="115" spans="1:29" x14ac:dyDescent="0.2">
      <c r="A115" s="160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  <c r="AC115" s="196"/>
    </row>
    <row r="116" spans="1:29" x14ac:dyDescent="0.2">
      <c r="A116" s="160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  <c r="AC116" s="196"/>
    </row>
    <row r="117" spans="1:29" x14ac:dyDescent="0.2">
      <c r="A117" s="160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  <c r="AC117" s="196"/>
    </row>
    <row r="118" spans="1:29" x14ac:dyDescent="0.2">
      <c r="A118" s="160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  <c r="AC118" s="196"/>
    </row>
    <row r="119" spans="1:29" x14ac:dyDescent="0.2">
      <c r="A119" s="160"/>
      <c r="C119" s="195"/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  <c r="AC119" s="196"/>
    </row>
    <row r="120" spans="1:29" x14ac:dyDescent="0.2">
      <c r="A120" s="160"/>
      <c r="C120" s="195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  <c r="AC120" s="196"/>
    </row>
    <row r="121" spans="1:29" x14ac:dyDescent="0.2">
      <c r="A121" s="160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  <c r="AC121" s="196"/>
    </row>
    <row r="122" spans="1:29" x14ac:dyDescent="0.2">
      <c r="A122" s="160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  <c r="AC122" s="196"/>
    </row>
    <row r="123" spans="1:29" ht="12" thickBot="1" x14ac:dyDescent="0.25">
      <c r="A123" s="165"/>
      <c r="B123" s="137"/>
      <c r="C123" s="198"/>
      <c r="D123" s="198"/>
      <c r="E123" s="198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8"/>
      <c r="X123" s="198"/>
      <c r="Y123" s="198"/>
      <c r="Z123" s="198"/>
      <c r="AA123" s="198"/>
      <c r="AB123" s="198"/>
      <c r="AC123" s="200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2001-10-25T01:41:51Z</cp:lastPrinted>
  <dcterms:created xsi:type="dcterms:W3CDTF">1998-02-04T17:03:27Z</dcterms:created>
  <dcterms:modified xsi:type="dcterms:W3CDTF">2014-09-03T16:35:59Z</dcterms:modified>
</cp:coreProperties>
</file>