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  <sheet name="Copy Price Macro" sheetId="512" state="veryHidden" r:id="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152511" fullCalcOnLoad="1" calcOnSave="0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D11" i="6"/>
  <c r="F11" i="6"/>
  <c r="H11" i="6"/>
  <c r="I11" i="6"/>
  <c r="J11" i="6"/>
  <c r="L11" i="6"/>
  <c r="N11" i="6"/>
  <c r="P11" i="6"/>
  <c r="Q11" i="6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B17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F2" i="5"/>
  <c r="G2" i="5"/>
  <c r="H2" i="5" s="1"/>
  <c r="I2" i="5" s="1"/>
  <c r="J2" i="5" s="1"/>
  <c r="K2" i="5"/>
  <c r="L2" i="5" s="1"/>
  <c r="M2" i="5" s="1"/>
  <c r="N2" i="5" s="1"/>
  <c r="O2" i="5" s="1"/>
  <c r="P2" i="5"/>
  <c r="Q2" i="5" s="1"/>
  <c r="R2" i="5" s="1"/>
  <c r="S2" i="5" s="1"/>
  <c r="T2" i="5" s="1"/>
  <c r="U2" i="5" s="1"/>
  <c r="V2" i="5" s="1"/>
  <c r="W2" i="5"/>
  <c r="X2" i="5" s="1"/>
  <c r="Y2" i="5" s="1"/>
  <c r="Z2" i="5" s="1"/>
  <c r="AA2" i="5" s="1"/>
  <c r="AB2" i="5" s="1"/>
  <c r="AC2" i="5" s="1"/>
  <c r="AD2" i="5" s="1"/>
  <c r="AE2" i="5" s="1"/>
  <c r="F3" i="5"/>
  <c r="G3" i="5" s="1"/>
  <c r="H3" i="5" s="1"/>
  <c r="I3" i="5" s="1"/>
  <c r="J3" i="5" s="1"/>
  <c r="K3" i="5" s="1"/>
  <c r="L3" i="5" s="1"/>
  <c r="M3" i="5" s="1"/>
  <c r="N3" i="5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R22" i="4"/>
  <c r="T22" i="4"/>
  <c r="V22" i="4"/>
  <c r="X22" i="4"/>
  <c r="Z22" i="4"/>
  <c r="AB22" i="4"/>
  <c r="AD22" i="4"/>
  <c r="AF22" i="4"/>
  <c r="AH22" i="4"/>
  <c r="P25" i="4"/>
  <c r="R26" i="4"/>
  <c r="O28" i="4"/>
  <c r="O29" i="4"/>
  <c r="L30" i="4"/>
  <c r="K31" i="4"/>
  <c r="L31" i="4"/>
  <c r="L33" i="4"/>
  <c r="K34" i="4"/>
  <c r="K35" i="4"/>
  <c r="K36" i="4"/>
  <c r="O36" i="4"/>
  <c r="AL37" i="4"/>
  <c r="AJ38" i="4"/>
  <c r="AL38" i="4"/>
  <c r="O39" i="4"/>
  <c r="L40" i="4"/>
  <c r="O40" i="4"/>
  <c r="K41" i="4"/>
  <c r="O41" i="4"/>
  <c r="L42" i="4"/>
  <c r="K43" i="4"/>
  <c r="AL44" i="4"/>
  <c r="AJ45" i="4"/>
  <c r="AL45" i="4"/>
  <c r="AJ46" i="4"/>
  <c r="AL46" i="4"/>
  <c r="AJ47" i="4"/>
  <c r="AL47" i="4"/>
  <c r="AL48" i="4"/>
  <c r="J49" i="4"/>
  <c r="P58" i="4"/>
  <c r="Q58" i="4"/>
  <c r="R58" i="4"/>
  <c r="S58" i="4"/>
  <c r="O60" i="4"/>
  <c r="Q60" i="4"/>
  <c r="S60" i="4"/>
  <c r="W60" i="4"/>
  <c r="Z60" i="4"/>
  <c r="AC60" i="4"/>
  <c r="AF60" i="4"/>
  <c r="AI60" i="4"/>
  <c r="K61" i="4"/>
  <c r="O61" i="4"/>
  <c r="Q61" i="4"/>
  <c r="S61" i="4"/>
  <c r="W61" i="4"/>
  <c r="Z61" i="4"/>
  <c r="AC61" i="4"/>
  <c r="AF61" i="4"/>
  <c r="AI61" i="4"/>
  <c r="L62" i="4"/>
  <c r="O62" i="4"/>
  <c r="Q62" i="4"/>
  <c r="S62" i="4"/>
  <c r="W62" i="4"/>
  <c r="Z62" i="4"/>
  <c r="AC62" i="4"/>
  <c r="AF62" i="4"/>
  <c r="AI62" i="4"/>
  <c r="O63" i="4"/>
  <c r="Q63" i="4"/>
  <c r="S63" i="4"/>
  <c r="W63" i="4"/>
  <c r="Z63" i="4"/>
  <c r="AC63" i="4"/>
  <c r="AF63" i="4"/>
  <c r="AI63" i="4"/>
  <c r="C10" i="517"/>
  <c r="R12" i="517"/>
  <c r="K15" i="517"/>
  <c r="R22" i="517"/>
  <c r="T22" i="517"/>
  <c r="X22" i="517"/>
  <c r="AB22" i="517"/>
  <c r="AD22" i="517"/>
  <c r="AF22" i="517"/>
  <c r="AH22" i="517"/>
  <c r="F24" i="517"/>
  <c r="Z22" i="517" s="1"/>
  <c r="F25" i="517"/>
  <c r="P25" i="517"/>
  <c r="P22" i="517" s="1"/>
  <c r="R25" i="517"/>
  <c r="R26" i="517" s="1"/>
  <c r="V25" i="517"/>
  <c r="V22" i="517" s="1"/>
  <c r="P26" i="517"/>
  <c r="AL37" i="517"/>
  <c r="AJ38" i="517"/>
  <c r="AL38" i="517"/>
  <c r="AL44" i="517"/>
  <c r="AJ45" i="517"/>
  <c r="AL45" i="517"/>
  <c r="AJ46" i="517"/>
  <c r="AL46" i="517"/>
  <c r="AJ47" i="517"/>
  <c r="AL47" i="517"/>
  <c r="AL48" i="517"/>
  <c r="J49" i="517"/>
  <c r="C10" i="515"/>
  <c r="K15" i="515"/>
  <c r="R22" i="515"/>
  <c r="X22" i="515"/>
  <c r="Z22" i="515"/>
  <c r="AB22" i="515"/>
  <c r="AD22" i="515"/>
  <c r="AF22" i="515"/>
  <c r="F24" i="515"/>
  <c r="AH22" i="515" s="1"/>
  <c r="F25" i="515"/>
  <c r="J49" i="515" s="1"/>
  <c r="P25" i="515"/>
  <c r="R25" i="515"/>
  <c r="R26" i="515" s="1"/>
  <c r="V25" i="515"/>
  <c r="V22" i="515" s="1"/>
  <c r="AL37" i="515"/>
  <c r="AJ38" i="515"/>
  <c r="AL38" i="515"/>
  <c r="AL44" i="515"/>
  <c r="AJ45" i="515"/>
  <c r="AL45" i="515"/>
  <c r="AJ46" i="515"/>
  <c r="AL46" i="515"/>
  <c r="AJ47" i="515"/>
  <c r="AL47" i="515"/>
  <c r="AL48" i="515"/>
  <c r="B5" i="516"/>
  <c r="C11" i="516"/>
  <c r="D11" i="516"/>
  <c r="E11" i="516"/>
  <c r="G11" i="516"/>
  <c r="J11" i="516"/>
  <c r="K11" i="516"/>
  <c r="L11" i="516"/>
  <c r="M11" i="516"/>
  <c r="O11" i="516"/>
  <c r="P11" i="516"/>
  <c r="Q11" i="516"/>
  <c r="S11" i="516"/>
  <c r="T11" i="516"/>
  <c r="U11" i="516"/>
  <c r="W11" i="516"/>
  <c r="X11" i="516"/>
  <c r="Y11" i="516"/>
  <c r="Z11" i="516"/>
  <c r="AB11" i="516"/>
  <c r="AC11" i="516"/>
  <c r="D12" i="516"/>
  <c r="E12" i="516"/>
  <c r="F12" i="516"/>
  <c r="G12" i="516"/>
  <c r="H12" i="516"/>
  <c r="I12" i="516" s="1"/>
  <c r="J12" i="516" s="1"/>
  <c r="K12" i="516" s="1"/>
  <c r="L12" i="516" s="1"/>
  <c r="M12" i="516" s="1"/>
  <c r="N12" i="516" s="1"/>
  <c r="O12" i="516"/>
  <c r="P12" i="516" s="1"/>
  <c r="Q12" i="516" s="1"/>
  <c r="R12" i="516" s="1"/>
  <c r="S12" i="516" s="1"/>
  <c r="T12" i="516" s="1"/>
  <c r="U12" i="516" s="1"/>
  <c r="V12" i="516" s="1"/>
  <c r="W12" i="516" s="1"/>
  <c r="X12" i="516" s="1"/>
  <c r="Y12" i="516" s="1"/>
  <c r="Z12" i="516" s="1"/>
  <c r="AA12" i="516" s="1"/>
  <c r="AB12" i="516" s="1"/>
  <c r="AC12" i="516" s="1"/>
  <c r="AD12" i="516" s="1"/>
  <c r="B17" i="516"/>
  <c r="B18" i="516"/>
  <c r="B19" i="516"/>
  <c r="B20" i="516" s="1"/>
  <c r="B21" i="516" s="1"/>
  <c r="B22" i="516" s="1"/>
  <c r="B23" i="516" s="1"/>
  <c r="B24" i="516" s="1"/>
  <c r="B25" i="516" s="1"/>
  <c r="B26" i="516" s="1"/>
  <c r="B27" i="516" s="1"/>
  <c r="B28" i="516" s="1"/>
  <c r="B29" i="516" s="1"/>
  <c r="B30" i="516" s="1"/>
  <c r="B31" i="516" s="1"/>
  <c r="B32" i="516" s="1"/>
  <c r="B33" i="516" s="1"/>
  <c r="B34" i="516" s="1"/>
  <c r="B35" i="516" s="1"/>
  <c r="B36" i="516" s="1"/>
  <c r="B37" i="516" s="1"/>
  <c r="B38" i="516" s="1"/>
  <c r="B39" i="516" s="1"/>
  <c r="B40" i="516" s="1"/>
  <c r="B41" i="516" s="1"/>
  <c r="B42" i="516" s="1"/>
  <c r="B43" i="516" s="1"/>
  <c r="B44" i="516" s="1"/>
  <c r="B45" i="516" s="1"/>
  <c r="B46" i="516" s="1"/>
  <c r="B47" i="516" s="1"/>
  <c r="B48" i="516" s="1"/>
  <c r="B49" i="516" s="1"/>
  <c r="B50" i="516" s="1"/>
  <c r="B51" i="516" s="1"/>
  <c r="B52" i="516" s="1"/>
  <c r="B53" i="516" s="1"/>
  <c r="B54" i="516" s="1"/>
  <c r="B55" i="516" s="1"/>
  <c r="B56" i="516" s="1"/>
  <c r="B57" i="516" s="1"/>
  <c r="B58" i="516" s="1"/>
  <c r="B59" i="516" s="1"/>
  <c r="B60" i="516" s="1"/>
  <c r="B61" i="516" s="1"/>
  <c r="B62" i="516" s="1"/>
  <c r="B63" i="516" s="1"/>
  <c r="B64" i="516" s="1"/>
  <c r="B65" i="516" s="1"/>
  <c r="B66" i="516" s="1"/>
  <c r="B67" i="516" s="1"/>
  <c r="B68" i="516" s="1"/>
  <c r="B69" i="516" s="1"/>
  <c r="B70" i="516" s="1"/>
  <c r="B71" i="516" s="1"/>
  <c r="B72" i="516" s="1"/>
  <c r="B73" i="516" s="1"/>
  <c r="B74" i="516" s="1"/>
  <c r="B75" i="516" s="1"/>
  <c r="B76" i="516" s="1"/>
  <c r="B77" i="516" s="1"/>
  <c r="B78" i="516" s="1"/>
  <c r="B79" i="516" s="1"/>
  <c r="B80" i="516" s="1"/>
  <c r="B81" i="516" s="1"/>
  <c r="B82" i="516" s="1"/>
  <c r="B83" i="516" s="1"/>
  <c r="B84" i="516" s="1"/>
  <c r="B85" i="516" s="1"/>
  <c r="B86" i="516" s="1"/>
  <c r="B87" i="516" s="1"/>
  <c r="B88" i="516" s="1"/>
  <c r="B89" i="516" s="1"/>
  <c r="B90" i="516" s="1"/>
  <c r="B91" i="516" s="1"/>
  <c r="B92" i="516" s="1"/>
  <c r="B93" i="516" s="1"/>
  <c r="B94" i="516" s="1"/>
  <c r="B95" i="516" s="1"/>
  <c r="B96" i="516" s="1"/>
  <c r="B97" i="516" s="1"/>
  <c r="B98" i="516" s="1"/>
  <c r="B99" i="516" s="1"/>
  <c r="B100" i="516" s="1"/>
  <c r="B101" i="516" s="1"/>
  <c r="B102" i="516" s="1"/>
  <c r="B103" i="516" s="1"/>
  <c r="B104" i="516" s="1"/>
  <c r="B105" i="516" s="1"/>
  <c r="B106" i="516" s="1"/>
  <c r="B107" i="516" s="1"/>
  <c r="V24" i="4"/>
  <c r="AF30" i="4"/>
  <c r="AL31" i="4"/>
  <c r="R33" i="4"/>
  <c r="Z33" i="4"/>
  <c r="AH33" i="4"/>
  <c r="AF40" i="4"/>
  <c r="AL41" i="4"/>
  <c r="R42" i="4"/>
  <c r="Z42" i="4"/>
  <c r="AH42" i="4"/>
  <c r="V49" i="4"/>
  <c r="AH49" i="4"/>
  <c r="R28" i="4"/>
  <c r="V31" i="4"/>
  <c r="AF34" i="4"/>
  <c r="AL35" i="4"/>
  <c r="R36" i="4"/>
  <c r="Z36" i="4"/>
  <c r="AH36" i="4"/>
  <c r="V41" i="4"/>
  <c r="AF43" i="4"/>
  <c r="AF23" i="4"/>
  <c r="AF28" i="4"/>
  <c r="V29" i="4"/>
  <c r="AF31" i="4"/>
  <c r="AL33" i="4"/>
  <c r="R34" i="4"/>
  <c r="Z34" i="4"/>
  <c r="AH34" i="4"/>
  <c r="V39" i="4"/>
  <c r="AF41" i="4"/>
  <c r="AL42" i="4"/>
  <c r="R43" i="4"/>
  <c r="Z43" i="4"/>
  <c r="AH43" i="4"/>
  <c r="Z49" i="4"/>
  <c r="AL49" i="4"/>
  <c r="AF24" i="4"/>
  <c r="AF29" i="4"/>
  <c r="AL30" i="4"/>
  <c r="R31" i="4"/>
  <c r="Z31" i="4"/>
  <c r="AH31" i="4"/>
  <c r="V36" i="4"/>
  <c r="AF39" i="4"/>
  <c r="AL40" i="4"/>
  <c r="R41" i="4"/>
  <c r="Z41" i="4"/>
  <c r="AH41" i="4"/>
  <c r="R49" i="4"/>
  <c r="AH23" i="4"/>
  <c r="AD28" i="4"/>
  <c r="AL29" i="4"/>
  <c r="Z30" i="4"/>
  <c r="T33" i="4"/>
  <c r="AD35" i="4"/>
  <c r="R39" i="4"/>
  <c r="AH39" i="4"/>
  <c r="V43" i="4"/>
  <c r="AF49" i="4"/>
  <c r="T23" i="517"/>
  <c r="AB24" i="517"/>
  <c r="AB30" i="517"/>
  <c r="T33" i="517"/>
  <c r="AB33" i="517"/>
  <c r="T35" i="517"/>
  <c r="AB35" i="517"/>
  <c r="Z24" i="4"/>
  <c r="AL28" i="4"/>
  <c r="Z29" i="4"/>
  <c r="T31" i="4"/>
  <c r="AD34" i="4"/>
  <c r="AD40" i="4"/>
  <c r="AB28" i="517"/>
  <c r="AB39" i="517"/>
  <c r="AB41" i="517"/>
  <c r="T43" i="517"/>
  <c r="AB43" i="517"/>
  <c r="R24" i="4"/>
  <c r="AH30" i="4"/>
  <c r="V33" i="4"/>
  <c r="AL34" i="4"/>
  <c r="AF35" i="4"/>
  <c r="AB40" i="4"/>
  <c r="AB49" i="4"/>
  <c r="AD23" i="517"/>
  <c r="T28" i="517"/>
  <c r="AL28" i="517"/>
  <c r="AH31" i="517"/>
  <c r="Z34" i="517"/>
  <c r="AL34" i="517"/>
  <c r="AH39" i="517"/>
  <c r="T42" i="517"/>
  <c r="AD24" i="4"/>
  <c r="R30" i="4"/>
  <c r="AB33" i="4"/>
  <c r="AH40" i="4"/>
  <c r="V42" i="4"/>
  <c r="AL43" i="4"/>
  <c r="Z29" i="517"/>
  <c r="T29" i="517"/>
  <c r="Z31" i="517"/>
  <c r="AL31" i="517"/>
  <c r="AL39" i="517"/>
  <c r="Z40" i="517"/>
  <c r="AL29" i="515"/>
  <c r="AL34" i="515"/>
  <c r="AL36" i="515"/>
  <c r="R23" i="4"/>
  <c r="AH28" i="4"/>
  <c r="V30" i="4"/>
  <c r="AF33" i="4"/>
  <c r="V35" i="4"/>
  <c r="AL36" i="4"/>
  <c r="R40" i="4"/>
  <c r="AB42" i="4"/>
  <c r="T39" i="517"/>
  <c r="T24" i="517"/>
  <c r="AH36" i="517"/>
  <c r="AB40" i="517"/>
  <c r="AL40" i="517"/>
  <c r="Z41" i="517"/>
  <c r="AH42" i="517"/>
  <c r="T49" i="517"/>
  <c r="AH49" i="517"/>
  <c r="V23" i="4"/>
  <c r="Z39" i="4"/>
  <c r="T40" i="4"/>
  <c r="AD42" i="4"/>
  <c r="AL29" i="517"/>
  <c r="T31" i="517"/>
  <c r="AD31" i="517"/>
  <c r="AH35" i="517"/>
  <c r="T40" i="517"/>
  <c r="AL41" i="517"/>
  <c r="Z42" i="517"/>
  <c r="V40" i="4"/>
  <c r="AB23" i="517"/>
  <c r="P23" i="517"/>
  <c r="T30" i="517"/>
  <c r="Z35" i="517"/>
  <c r="AB36" i="517"/>
  <c r="AH43" i="517"/>
  <c r="X23" i="515"/>
  <c r="Z40" i="4"/>
  <c r="AD49" i="4"/>
  <c r="X30" i="517"/>
  <c r="Z33" i="517"/>
  <c r="AB34" i="517"/>
  <c r="AD36" i="517"/>
  <c r="X39" i="517"/>
  <c r="AL42" i="517"/>
  <c r="Z23" i="515"/>
  <c r="X24" i="515"/>
  <c r="AL31" i="515"/>
  <c r="X36" i="515"/>
  <c r="X42" i="515"/>
  <c r="Z43" i="515"/>
  <c r="AH29" i="4"/>
  <c r="Z30" i="517"/>
  <c r="AB31" i="517"/>
  <c r="AD34" i="517"/>
  <c r="AF35" i="517"/>
  <c r="AL43" i="517"/>
  <c r="AB23" i="515"/>
  <c r="AD24" i="515"/>
  <c r="AL28" i="515"/>
  <c r="Z31" i="515"/>
  <c r="AH35" i="515"/>
  <c r="AL43" i="515"/>
  <c r="AL49" i="515"/>
  <c r="Z39" i="517"/>
  <c r="AD33" i="515"/>
  <c r="AL42" i="515"/>
  <c r="V28" i="4"/>
  <c r="AD33" i="4"/>
  <c r="R35" i="4"/>
  <c r="AD35" i="517"/>
  <c r="AD30" i="517"/>
  <c r="AH34" i="517"/>
  <c r="AL36" i="517"/>
  <c r="AL49" i="517"/>
  <c r="X34" i="515"/>
  <c r="X35" i="515"/>
  <c r="X40" i="515"/>
  <c r="AD23" i="4"/>
  <c r="Z28" i="4"/>
  <c r="Z35" i="4"/>
  <c r="T42" i="4"/>
  <c r="AD43" i="4"/>
  <c r="X24" i="517"/>
  <c r="AB29" i="517"/>
  <c r="AF30" i="517"/>
  <c r="AH33" i="517"/>
  <c r="AL35" i="517"/>
  <c r="AF39" i="517"/>
  <c r="AD40" i="517"/>
  <c r="X30" i="515"/>
  <c r="AL30" i="515"/>
  <c r="Z35" i="515"/>
  <c r="AL35" i="515"/>
  <c r="AL40" i="515"/>
  <c r="AL41" i="515"/>
  <c r="AH24" i="4"/>
  <c r="T30" i="4"/>
  <c r="AL33" i="517"/>
  <c r="Z36" i="517"/>
  <c r="Z33" i="515"/>
  <c r="AB36" i="515"/>
  <c r="AL39" i="515"/>
  <c r="Z24" i="517"/>
  <c r="R36" i="515"/>
  <c r="R29" i="4"/>
  <c r="AL39" i="4"/>
  <c r="AH24" i="517"/>
  <c r="T36" i="517"/>
  <c r="Z49" i="517"/>
  <c r="AB31" i="515"/>
  <c r="AF28" i="515"/>
  <c r="AB34" i="515"/>
  <c r="R39" i="515"/>
  <c r="V33" i="517"/>
  <c r="R40" i="517"/>
  <c r="AD42" i="517"/>
  <c r="AD30" i="515"/>
  <c r="AB30" i="4"/>
  <c r="AF36" i="4"/>
  <c r="T34" i="517"/>
  <c r="AH40" i="517"/>
  <c r="Z43" i="517"/>
  <c r="AD36" i="515"/>
  <c r="AB39" i="515"/>
  <c r="AD42" i="515"/>
  <c r="AH43" i="515"/>
  <c r="P24" i="517"/>
  <c r="AD31" i="515"/>
  <c r="AB41" i="515"/>
  <c r="R33" i="517"/>
  <c r="AB42" i="517"/>
  <c r="R24" i="515"/>
  <c r="T24" i="4"/>
  <c r="AB49" i="517"/>
  <c r="X33" i="515"/>
  <c r="AD40" i="515"/>
  <c r="Z23" i="4"/>
  <c r="AD30" i="4"/>
  <c r="V43" i="517"/>
  <c r="AH30" i="517"/>
  <c r="AH29" i="515"/>
  <c r="AL33" i="515"/>
  <c r="AB35" i="515"/>
  <c r="AF36" i="515"/>
  <c r="X49" i="515"/>
  <c r="V34" i="4"/>
  <c r="Z23" i="517"/>
  <c r="AL30" i="517"/>
  <c r="R35" i="517"/>
  <c r="AD41" i="517"/>
  <c r="R34" i="515"/>
  <c r="AF42" i="515"/>
  <c r="Z49" i="515"/>
  <c r="AB31" i="4"/>
  <c r="Z28" i="517"/>
  <c r="AH41" i="517"/>
  <c r="Z36" i="515"/>
  <c r="AH35" i="4"/>
  <c r="AH28" i="517"/>
  <c r="V33" i="515"/>
  <c r="AF42" i="4"/>
  <c r="V36" i="517"/>
  <c r="V29" i="515"/>
  <c r="Z39" i="515"/>
  <c r="T41" i="4"/>
  <c r="T49" i="4"/>
  <c r="AF41" i="517"/>
  <c r="Z28" i="515"/>
  <c r="Z34" i="515"/>
  <c r="AD35" i="515"/>
  <c r="AB49" i="515"/>
  <c r="AE35" i="515" l="1"/>
  <c r="AA34" i="515"/>
  <c r="AG41" i="517"/>
  <c r="U41" i="4"/>
  <c r="AA39" i="515"/>
  <c r="W29" i="515"/>
  <c r="W36" i="517"/>
  <c r="AG42" i="4"/>
  <c r="W33" i="515"/>
  <c r="AI28" i="517"/>
  <c r="AI35" i="4"/>
  <c r="AA36" i="515"/>
  <c r="AI41" i="517"/>
  <c r="AC31" i="4"/>
  <c r="AG42" i="515"/>
  <c r="S34" i="515"/>
  <c r="AE41" i="517"/>
  <c r="S35" i="517"/>
  <c r="W34" i="4"/>
  <c r="AG36" i="515"/>
  <c r="AC35" i="515"/>
  <c r="AI29" i="515"/>
  <c r="AI30" i="517"/>
  <c r="W43" i="517"/>
  <c r="AE30" i="4"/>
  <c r="AE40" i="515"/>
  <c r="Y33" i="515"/>
  <c r="AC49" i="517"/>
  <c r="AC42" i="517"/>
  <c r="S33" i="517"/>
  <c r="AC41" i="515"/>
  <c r="AE31" i="515"/>
  <c r="AI43" i="515"/>
  <c r="AE42" i="515"/>
  <c r="AC39" i="515"/>
  <c r="AE36" i="515"/>
  <c r="AA43" i="517"/>
  <c r="AI40" i="517"/>
  <c r="U34" i="517"/>
  <c r="AG36" i="4"/>
  <c r="AC30" i="4"/>
  <c r="AE30" i="515"/>
  <c r="AE42" i="517"/>
  <c r="S40" i="517"/>
  <c r="W33" i="517"/>
  <c r="S39" i="515"/>
  <c r="AC34" i="515"/>
  <c r="AC31" i="515"/>
  <c r="U36" i="517"/>
  <c r="S29" i="4"/>
  <c r="S36" i="515"/>
  <c r="AC36" i="515"/>
  <c r="AA33" i="515"/>
  <c r="AA36" i="517"/>
  <c r="U30" i="4"/>
  <c r="AA35" i="515"/>
  <c r="Y30" i="515"/>
  <c r="AE40" i="517"/>
  <c r="AG39" i="517"/>
  <c r="AI33" i="517"/>
  <c r="AG30" i="517"/>
  <c r="AC29" i="517"/>
  <c r="AE43" i="4"/>
  <c r="U42" i="4"/>
  <c r="AA35" i="4"/>
  <c r="Y40" i="515"/>
  <c r="Y35" i="515"/>
  <c r="Y34" i="515"/>
  <c r="AI34" i="517"/>
  <c r="AE30" i="517"/>
  <c r="AE35" i="517"/>
  <c r="S35" i="4"/>
  <c r="AE33" i="4"/>
  <c r="W28" i="4"/>
  <c r="AE33" i="515"/>
  <c r="AA39" i="517"/>
  <c r="AI35" i="515"/>
  <c r="AA31" i="515"/>
  <c r="AG35" i="517"/>
  <c r="AE34" i="517"/>
  <c r="AC31" i="517"/>
  <c r="AA30" i="517"/>
  <c r="AI29" i="4"/>
  <c r="AA43" i="515"/>
  <c r="Y42" i="515"/>
  <c r="Y36" i="515"/>
  <c r="Y39" i="517"/>
  <c r="AE36" i="517"/>
  <c r="AC34" i="517"/>
  <c r="AA33" i="517"/>
  <c r="Y30" i="517"/>
  <c r="AD61" i="4"/>
  <c r="AD63" i="4"/>
  <c r="AD60" i="4"/>
  <c r="AA40" i="4"/>
  <c r="AI43" i="517"/>
  <c r="AC36" i="517"/>
  <c r="AA35" i="517"/>
  <c r="U30" i="517"/>
  <c r="W40" i="4"/>
  <c r="AA42" i="517"/>
  <c r="U40" i="517"/>
  <c r="AI35" i="517"/>
  <c r="AE31" i="517"/>
  <c r="U31" i="517"/>
  <c r="AE42" i="4"/>
  <c r="U40" i="4"/>
  <c r="AA39" i="4"/>
  <c r="AI49" i="517"/>
  <c r="AI42" i="517"/>
  <c r="AA41" i="517"/>
  <c r="AC40" i="517"/>
  <c r="AI36" i="517"/>
  <c r="U39" i="517"/>
  <c r="AC42" i="4"/>
  <c r="S40" i="4"/>
  <c r="W35" i="4"/>
  <c r="AG33" i="4"/>
  <c r="W30" i="4"/>
  <c r="AI28" i="4"/>
  <c r="AA40" i="517"/>
  <c r="AA31" i="517"/>
  <c r="U29" i="517"/>
  <c r="AA29" i="517"/>
  <c r="W42" i="4"/>
  <c r="AI40" i="4"/>
  <c r="AC33" i="4"/>
  <c r="S30" i="4"/>
  <c r="U42" i="517"/>
  <c r="AI39" i="517"/>
  <c r="AA34" i="517"/>
  <c r="AI31" i="517"/>
  <c r="AB62" i="4"/>
  <c r="AC49" i="4"/>
  <c r="AB60" i="4"/>
  <c r="AC40" i="4"/>
  <c r="AG35" i="4"/>
  <c r="W33" i="4"/>
  <c r="AI30" i="4"/>
  <c r="AC43" i="517"/>
  <c r="U43" i="517"/>
  <c r="AC41" i="517"/>
  <c r="AC39" i="517"/>
  <c r="AC28" i="517"/>
  <c r="AE40" i="4"/>
  <c r="AE34" i="4"/>
  <c r="U31" i="4"/>
  <c r="AA29" i="4"/>
  <c r="AC35" i="517"/>
  <c r="U35" i="517"/>
  <c r="AC33" i="517"/>
  <c r="U33" i="517"/>
  <c r="AC30" i="517"/>
  <c r="AH60" i="4"/>
  <c r="AH63" i="4"/>
  <c r="AH61" i="4"/>
  <c r="AH62" i="4"/>
  <c r="W43" i="4"/>
  <c r="AI39" i="4"/>
  <c r="S39" i="4"/>
  <c r="AE35" i="4"/>
  <c r="U33" i="4"/>
  <c r="AA30" i="4"/>
  <c r="P62" i="4"/>
  <c r="P60" i="4"/>
  <c r="S49" i="4"/>
  <c r="P63" i="4"/>
  <c r="P61" i="4"/>
  <c r="AI41" i="4"/>
  <c r="AA41" i="4"/>
  <c r="S41" i="4"/>
  <c r="AG39" i="4"/>
  <c r="W36" i="4"/>
  <c r="AI31" i="4"/>
  <c r="AA31" i="4"/>
  <c r="S31" i="4"/>
  <c r="AG29" i="4"/>
  <c r="X63" i="4"/>
  <c r="X62" i="4"/>
  <c r="X61" i="4"/>
  <c r="X60" i="4"/>
  <c r="AI43" i="4"/>
  <c r="AA43" i="4"/>
  <c r="S43" i="4"/>
  <c r="AG41" i="4"/>
  <c r="W39" i="4"/>
  <c r="AI34" i="4"/>
  <c r="AA34" i="4"/>
  <c r="S34" i="4"/>
  <c r="AG31" i="4"/>
  <c r="W29" i="4"/>
  <c r="AG43" i="4"/>
  <c r="W41" i="4"/>
  <c r="AI36" i="4"/>
  <c r="AA36" i="4"/>
  <c r="S36" i="4"/>
  <c r="AG34" i="4"/>
  <c r="W31" i="4"/>
  <c r="S28" i="4"/>
  <c r="AI49" i="4"/>
  <c r="R61" i="4"/>
  <c r="W49" i="4"/>
  <c r="R62" i="4"/>
  <c r="R63" i="4"/>
  <c r="R60" i="4"/>
  <c r="AI42" i="4"/>
  <c r="AA42" i="4"/>
  <c r="S42" i="4"/>
  <c r="AG40" i="4"/>
  <c r="AI33" i="4"/>
  <c r="AA33" i="4"/>
  <c r="S33" i="4"/>
  <c r="AG30" i="4"/>
  <c r="AG2" i="5"/>
  <c r="AF2" i="5"/>
  <c r="AH2" i="5" s="1"/>
  <c r="AI2" i="5" s="1"/>
  <c r="P22" i="515"/>
  <c r="P26" i="515"/>
  <c r="R12" i="515"/>
  <c r="AF3" i="5"/>
  <c r="AH3" i="5" s="1"/>
  <c r="AG3" i="5"/>
  <c r="F11" i="516"/>
  <c r="N11" i="516"/>
  <c r="V11" i="516"/>
  <c r="AD11" i="516"/>
  <c r="H11" i="516"/>
  <c r="N61" i="4"/>
  <c r="AA11" i="516"/>
  <c r="R11" i="516"/>
  <c r="I11" i="516"/>
  <c r="T22" i="515"/>
  <c r="M33" i="4"/>
  <c r="N33" i="4" s="1"/>
  <c r="P22" i="4"/>
  <c r="P26" i="4"/>
  <c r="K29" i="4"/>
  <c r="O34" i="4"/>
  <c r="L35" i="4"/>
  <c r="M35" i="4" s="1"/>
  <c r="N35" i="4" s="1"/>
  <c r="K39" i="4"/>
  <c r="O43" i="4"/>
  <c r="K49" i="4"/>
  <c r="K60" i="4"/>
  <c r="L29" i="4"/>
  <c r="K33" i="4"/>
  <c r="L39" i="4"/>
  <c r="M39" i="4" s="1"/>
  <c r="N39" i="4" s="1"/>
  <c r="K42" i="4"/>
  <c r="L49" i="4"/>
  <c r="N49" i="4" s="1"/>
  <c r="L28" i="4"/>
  <c r="K30" i="4"/>
  <c r="O35" i="4"/>
  <c r="L36" i="4"/>
  <c r="K40" i="4"/>
  <c r="O49" i="4"/>
  <c r="O33" i="4"/>
  <c r="P33" i="4" s="1"/>
  <c r="Q33" i="4" s="1"/>
  <c r="L34" i="4"/>
  <c r="O42" i="4"/>
  <c r="L43" i="4"/>
  <c r="M43" i="4" s="1"/>
  <c r="N43" i="4" s="1"/>
  <c r="K28" i="4"/>
  <c r="O31" i="4"/>
  <c r="L41" i="4"/>
  <c r="M41" i="4" s="1"/>
  <c r="N41" i="4" s="1"/>
  <c r="O30" i="4"/>
  <c r="K62" i="4"/>
  <c r="K63" i="4"/>
  <c r="L60" i="4"/>
  <c r="M30" i="4"/>
  <c r="N30" i="4" s="1"/>
  <c r="H1" i="5"/>
  <c r="O11" i="6"/>
  <c r="G11" i="6"/>
  <c r="M11" i="6"/>
  <c r="E11" i="6"/>
  <c r="K11" i="6"/>
  <c r="R40" i="515"/>
  <c r="R43" i="515"/>
  <c r="V24" i="515"/>
  <c r="V49" i="515"/>
  <c r="R39" i="517"/>
  <c r="X41" i="4"/>
  <c r="X33" i="4"/>
  <c r="AH31" i="515"/>
  <c r="AF49" i="515"/>
  <c r="AF40" i="517"/>
  <c r="AH30" i="515"/>
  <c r="AD29" i="515"/>
  <c r="V34" i="517"/>
  <c r="AB40" i="515"/>
  <c r="AH41" i="515"/>
  <c r="Z40" i="515"/>
  <c r="X23" i="517"/>
  <c r="X43" i="517"/>
  <c r="AH28" i="515"/>
  <c r="V31" i="517"/>
  <c r="AD49" i="517"/>
  <c r="AB23" i="4"/>
  <c r="T41" i="517"/>
  <c r="T43" i="4"/>
  <c r="AD24" i="517"/>
  <c r="AB29" i="4"/>
  <c r="T35" i="4"/>
  <c r="AD31" i="4"/>
  <c r="V36" i="515"/>
  <c r="R29" i="517"/>
  <c r="R23" i="517"/>
  <c r="X39" i="4"/>
  <c r="V42" i="515"/>
  <c r="AH42" i="515"/>
  <c r="AF39" i="515"/>
  <c r="AH23" i="515"/>
  <c r="V28" i="517"/>
  <c r="V29" i="517"/>
  <c r="AH36" i="515"/>
  <c r="AF49" i="517"/>
  <c r="X29" i="515"/>
  <c r="AD41" i="4"/>
  <c r="AB28" i="4"/>
  <c r="T23" i="4"/>
  <c r="R34" i="517"/>
  <c r="V24" i="517"/>
  <c r="X35" i="517"/>
  <c r="AB41" i="4"/>
  <c r="R42" i="515"/>
  <c r="R49" i="515"/>
  <c r="V31" i="515"/>
  <c r="V23" i="515"/>
  <c r="R49" i="517"/>
  <c r="R30" i="517"/>
  <c r="X29" i="4"/>
  <c r="X23" i="4"/>
  <c r="AH40" i="515"/>
  <c r="AF24" i="515"/>
  <c r="AF42" i="517"/>
  <c r="AH24" i="515"/>
  <c r="V30" i="517"/>
  <c r="V39" i="517"/>
  <c r="AB42" i="515"/>
  <c r="AF40" i="515"/>
  <c r="Z42" i="515"/>
  <c r="X29" i="517"/>
  <c r="X28" i="515"/>
  <c r="AD43" i="517"/>
  <c r="R23" i="515"/>
  <c r="X30" i="4"/>
  <c r="AF24" i="517"/>
  <c r="V49" i="517"/>
  <c r="X40" i="517"/>
  <c r="AH29" i="517"/>
  <c r="AD28" i="517"/>
  <c r="AB39" i="4"/>
  <c r="T29" i="4"/>
  <c r="R28" i="515"/>
  <c r="V35" i="515"/>
  <c r="R28" i="517"/>
  <c r="R31" i="517"/>
  <c r="X40" i="4"/>
  <c r="X36" i="4"/>
  <c r="R41" i="515"/>
  <c r="AH33" i="515"/>
  <c r="AF41" i="515"/>
  <c r="AF29" i="517"/>
  <c r="AD23" i="515"/>
  <c r="V41" i="517"/>
  <c r="AB30" i="515"/>
  <c r="AF35" i="515"/>
  <c r="V40" i="517"/>
  <c r="X42" i="517"/>
  <c r="X31" i="515"/>
  <c r="AD39" i="517"/>
  <c r="AH23" i="517"/>
  <c r="AD29" i="517"/>
  <c r="AB24" i="4"/>
  <c r="T39" i="4"/>
  <c r="AD29" i="4"/>
  <c r="V30" i="515"/>
  <c r="X34" i="4"/>
  <c r="AF29" i="515"/>
  <c r="AF28" i="517"/>
  <c r="AD41" i="515"/>
  <c r="AB24" i="515"/>
  <c r="X31" i="517"/>
  <c r="AD49" i="515"/>
  <c r="T36" i="4"/>
  <c r="V34" i="515"/>
  <c r="X43" i="4"/>
  <c r="AF34" i="517"/>
  <c r="AH39" i="515"/>
  <c r="V23" i="517"/>
  <c r="Z24" i="515"/>
  <c r="X41" i="517"/>
  <c r="X43" i="515"/>
  <c r="V43" i="515"/>
  <c r="X31" i="4"/>
  <c r="AF33" i="515"/>
  <c r="AH34" i="515"/>
  <c r="AB29" i="515"/>
  <c r="X36" i="517"/>
  <c r="X33" i="517"/>
  <c r="R31" i="515"/>
  <c r="V40" i="515"/>
  <c r="R24" i="517"/>
  <c r="R41" i="517"/>
  <c r="X24" i="4"/>
  <c r="X42" i="4"/>
  <c r="R35" i="515"/>
  <c r="AF23" i="515"/>
  <c r="AF43" i="515"/>
  <c r="AF43" i="517"/>
  <c r="AB43" i="515"/>
  <c r="AD39" i="515"/>
  <c r="V42" i="517"/>
  <c r="AB33" i="515"/>
  <c r="AF34" i="515"/>
  <c r="AF23" i="517"/>
  <c r="X49" i="517"/>
  <c r="X39" i="515"/>
  <c r="AD33" i="517"/>
  <c r="AB36" i="4"/>
  <c r="T28" i="4"/>
  <c r="AD39" i="4"/>
  <c r="R30" i="515"/>
  <c r="V39" i="515"/>
  <c r="R36" i="517"/>
  <c r="R42" i="517"/>
  <c r="X28" i="4"/>
  <c r="AF31" i="517"/>
  <c r="Z41" i="515"/>
  <c r="V35" i="517"/>
  <c r="AF30" i="515"/>
  <c r="X28" i="517"/>
  <c r="X41" i="515"/>
  <c r="AB34" i="4"/>
  <c r="AD36" i="4"/>
  <c r="R33" i="515"/>
  <c r="V41" i="515"/>
  <c r="R43" i="517"/>
  <c r="X35" i="4"/>
  <c r="AF31" i="515"/>
  <c r="AF33" i="517"/>
  <c r="AD43" i="515"/>
  <c r="AB28" i="515"/>
  <c r="X34" i="517"/>
  <c r="AD34" i="515"/>
  <c r="AB43" i="4"/>
  <c r="R29" i="515"/>
  <c r="V28" i="515"/>
  <c r="X49" i="4"/>
  <c r="AF36" i="517"/>
  <c r="AD28" i="515"/>
  <c r="AH49" i="515"/>
  <c r="Z30" i="515"/>
  <c r="Z29" i="515"/>
  <c r="AB35" i="4"/>
  <c r="T34" i="4"/>
  <c r="U34" i="4" l="1"/>
  <c r="AC35" i="4"/>
  <c r="AA29" i="515"/>
  <c r="AA30" i="515"/>
  <c r="AG36" i="517"/>
  <c r="V60" i="4"/>
  <c r="V62" i="4"/>
  <c r="V61" i="4"/>
  <c r="V63" i="4"/>
  <c r="W28" i="515"/>
  <c r="S29" i="515"/>
  <c r="AC43" i="4"/>
  <c r="AE34" i="515"/>
  <c r="Y34" i="517"/>
  <c r="AC28" i="515"/>
  <c r="AE43" i="515"/>
  <c r="AG33" i="517"/>
  <c r="AG31" i="515"/>
  <c r="Y35" i="4"/>
  <c r="S43" i="517"/>
  <c r="W41" i="515"/>
  <c r="S33" i="515"/>
  <c r="AE36" i="4"/>
  <c r="AC34" i="4"/>
  <c r="AB63" i="4"/>
  <c r="Y41" i="515"/>
  <c r="AG30" i="515"/>
  <c r="W35" i="517"/>
  <c r="AA41" i="515"/>
  <c r="AG31" i="517"/>
  <c r="S42" i="517"/>
  <c r="S36" i="517"/>
  <c r="W39" i="515"/>
  <c r="S30" i="515"/>
  <c r="AE39" i="4"/>
  <c r="AC36" i="4"/>
  <c r="AE33" i="517"/>
  <c r="Y39" i="515"/>
  <c r="AG34" i="515"/>
  <c r="AC33" i="515"/>
  <c r="W42" i="517"/>
  <c r="AE39" i="515"/>
  <c r="AC43" i="515"/>
  <c r="AG43" i="517"/>
  <c r="AG43" i="515"/>
  <c r="S35" i="515"/>
  <c r="Y42" i="4"/>
  <c r="S41" i="517"/>
  <c r="W40" i="515"/>
  <c r="S31" i="515"/>
  <c r="Y33" i="517"/>
  <c r="Y36" i="517"/>
  <c r="AC29" i="515"/>
  <c r="AI34" i="515"/>
  <c r="AG33" i="515"/>
  <c r="Y31" i="4"/>
  <c r="W43" i="515"/>
  <c r="Y43" i="515"/>
  <c r="Y41" i="517"/>
  <c r="AI39" i="515"/>
  <c r="AG34" i="517"/>
  <c r="Y43" i="4"/>
  <c r="W34" i="515"/>
  <c r="U36" i="4"/>
  <c r="Y31" i="517"/>
  <c r="AE41" i="515"/>
  <c r="AG29" i="515"/>
  <c r="Y34" i="4"/>
  <c r="W30" i="515"/>
  <c r="AE29" i="4"/>
  <c r="U39" i="4"/>
  <c r="AE29" i="517"/>
  <c r="AE39" i="517"/>
  <c r="Y31" i="515"/>
  <c r="Y42" i="517"/>
  <c r="W40" i="517"/>
  <c r="AG35" i="515"/>
  <c r="AC30" i="515"/>
  <c r="W41" i="517"/>
  <c r="AG29" i="517"/>
  <c r="AG41" i="515"/>
  <c r="AI33" i="515"/>
  <c r="S41" i="515"/>
  <c r="Y36" i="4"/>
  <c r="Y40" i="4"/>
  <c r="S31" i="517"/>
  <c r="S28" i="517"/>
  <c r="W35" i="515"/>
  <c r="S28" i="515"/>
  <c r="U29" i="4"/>
  <c r="AC39" i="4"/>
  <c r="AI29" i="517"/>
  <c r="Y40" i="517"/>
  <c r="W49" i="517"/>
  <c r="Y30" i="4"/>
  <c r="AE43" i="517"/>
  <c r="Y29" i="517"/>
  <c r="AA42" i="515"/>
  <c r="AG40" i="515"/>
  <c r="AC42" i="515"/>
  <c r="W39" i="517"/>
  <c r="W30" i="517"/>
  <c r="AG42" i="517"/>
  <c r="AI40" i="515"/>
  <c r="Y29" i="4"/>
  <c r="S30" i="517"/>
  <c r="S49" i="517"/>
  <c r="W31" i="515"/>
  <c r="S42" i="515"/>
  <c r="AC41" i="4"/>
  <c r="Y35" i="517"/>
  <c r="S34" i="517"/>
  <c r="AC28" i="4"/>
  <c r="AB61" i="4"/>
  <c r="AE41" i="4"/>
  <c r="Y29" i="515"/>
  <c r="AI36" i="515"/>
  <c r="W29" i="517"/>
  <c r="W28" i="517"/>
  <c r="AG39" i="515"/>
  <c r="AI42" i="515"/>
  <c r="W42" i="515"/>
  <c r="Y39" i="4"/>
  <c r="S29" i="517"/>
  <c r="W36" i="515"/>
  <c r="AE31" i="4"/>
  <c r="AD62" i="4"/>
  <c r="U35" i="4"/>
  <c r="AC29" i="4"/>
  <c r="U43" i="4"/>
  <c r="U41" i="517"/>
  <c r="W31" i="517"/>
  <c r="AI28" i="515"/>
  <c r="Y43" i="517"/>
  <c r="AA40" i="515"/>
  <c r="AI41" i="515"/>
  <c r="AC40" i="515"/>
  <c r="W34" i="517"/>
  <c r="AE29" i="515"/>
  <c r="AI30" i="515"/>
  <c r="AG40" i="517"/>
  <c r="AI31" i="515"/>
  <c r="Y33" i="4"/>
  <c r="Y41" i="4"/>
  <c r="S39" i="517"/>
  <c r="S43" i="515"/>
  <c r="S40" i="515"/>
  <c r="P36" i="4"/>
  <c r="Q36" i="4" s="1"/>
  <c r="Q49" i="4"/>
  <c r="P28" i="4"/>
  <c r="Q28" i="4" s="1"/>
  <c r="P40" i="4"/>
  <c r="Q40" i="4" s="1"/>
  <c r="P31" i="4"/>
  <c r="Q31" i="4" s="1"/>
  <c r="N62" i="4"/>
  <c r="M36" i="4"/>
  <c r="N36" i="4" s="1"/>
  <c r="M29" i="4"/>
  <c r="N29" i="4" s="1"/>
  <c r="M40" i="4"/>
  <c r="N40" i="4" s="1"/>
  <c r="M31" i="4"/>
  <c r="N31" i="4" s="1"/>
  <c r="P29" i="4"/>
  <c r="Q29" i="4" s="1"/>
  <c r="B2" i="5"/>
  <c r="I1" i="5"/>
  <c r="J1" i="5" s="1"/>
  <c r="K1" i="5" s="1"/>
  <c r="L1" i="5" s="1"/>
  <c r="M1" i="5" s="1"/>
  <c r="N1" i="5" s="1"/>
  <c r="O1" i="5" s="1"/>
  <c r="P1" i="5" s="1"/>
  <c r="B5" i="5"/>
  <c r="B7" i="5"/>
  <c r="B4" i="5"/>
  <c r="P35" i="4"/>
  <c r="Q35" i="4" s="1"/>
  <c r="M42" i="4"/>
  <c r="N42" i="4" s="1"/>
  <c r="P30" i="4"/>
  <c r="Q30" i="4" s="1"/>
  <c r="N60" i="4"/>
  <c r="L61" i="4"/>
  <c r="M28" i="4"/>
  <c r="N28" i="4" s="1"/>
  <c r="P43" i="4"/>
  <c r="Q43" i="4" s="1"/>
  <c r="P41" i="4"/>
  <c r="Q41" i="4" s="1"/>
  <c r="P39" i="4"/>
  <c r="Q39" i="4" s="1"/>
  <c r="N63" i="4"/>
  <c r="P34" i="4"/>
  <c r="Q34" i="4" s="1"/>
  <c r="B6" i="5"/>
  <c r="P42" i="4"/>
  <c r="Q42" i="4" s="1"/>
  <c r="B3" i="5"/>
  <c r="L63" i="4"/>
  <c r="M34" i="4"/>
  <c r="N34" i="4" s="1"/>
  <c r="T33" i="515"/>
  <c r="T24" i="515"/>
  <c r="T31" i="515"/>
  <c r="AJ29" i="515"/>
  <c r="AJ39" i="515"/>
  <c r="AJ40" i="517"/>
  <c r="G23" i="517"/>
  <c r="G23" i="515"/>
  <c r="AJ34" i="515"/>
  <c r="AJ31" i="517"/>
  <c r="AJ42" i="4"/>
  <c r="AJ34" i="517"/>
  <c r="AJ41" i="515"/>
  <c r="AJ36" i="515"/>
  <c r="AJ35" i="515"/>
  <c r="AJ40" i="4"/>
  <c r="AJ43" i="515"/>
  <c r="AJ42" i="517"/>
  <c r="AJ28" i="517"/>
  <c r="AJ30" i="4"/>
  <c r="AJ36" i="517"/>
  <c r="AJ41" i="4"/>
  <c r="AJ28" i="4"/>
  <c r="AJ49" i="515"/>
  <c r="AJ42" i="515"/>
  <c r="AJ40" i="515"/>
  <c r="AJ31" i="515"/>
  <c r="AJ29" i="517"/>
  <c r="AJ49" i="4"/>
  <c r="AJ33" i="515"/>
  <c r="AJ30" i="515"/>
  <c r="AJ28" i="515"/>
  <c r="AJ49" i="517"/>
  <c r="AJ43" i="517"/>
  <c r="AJ41" i="517"/>
  <c r="AJ39" i="517"/>
  <c r="AJ31" i="4"/>
  <c r="G23" i="4"/>
  <c r="AJ35" i="517"/>
  <c r="AJ33" i="517"/>
  <c r="AJ30" i="517"/>
  <c r="AJ33" i="4"/>
  <c r="AJ43" i="4"/>
  <c r="AJ34" i="4"/>
  <c r="AJ36" i="4"/>
  <c r="AJ39" i="4"/>
  <c r="AJ29" i="4"/>
  <c r="AJ35" i="4"/>
  <c r="T23" i="515"/>
  <c r="T34" i="515"/>
  <c r="T41" i="515"/>
  <c r="T36" i="515"/>
  <c r="T28" i="515"/>
  <c r="T40" i="515"/>
  <c r="T49" i="515"/>
  <c r="P23" i="515"/>
  <c r="T39" i="515"/>
  <c r="T43" i="515"/>
  <c r="T29" i="515"/>
  <c r="P23" i="4"/>
  <c r="T42" i="515"/>
  <c r="T35" i="515"/>
  <c r="P24" i="4"/>
  <c r="P24" i="515"/>
  <c r="T30" i="515"/>
  <c r="U30" i="515" l="1"/>
  <c r="U35" i="515"/>
  <c r="U42" i="515"/>
  <c r="U29" i="515"/>
  <c r="U43" i="515"/>
  <c r="U39" i="515"/>
  <c r="U40" i="515"/>
  <c r="U36" i="515"/>
  <c r="U41" i="515"/>
  <c r="U34" i="515"/>
  <c r="U31" i="515"/>
  <c r="U33" i="515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<sst xmlns="http://schemas.openxmlformats.org/spreadsheetml/2006/main" count="756" uniqueCount="191">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</sst>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4" fontId="17" fillId="0" borderId="0" xfId="0" applyNumberFormat="1" applyFont="1" applyFill="1" applyAlignment="1">
      <alignment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/>
    </xf>
    <xf numFmtId="43" fontId="17" fillId="0" borderId="29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0" xfId="1" applyFont="1" applyFill="1" applyBorder="1"/>
    <xf numFmtId="0" fontId="18" fillId="0" borderId="31" xfId="0" applyFont="1" applyFill="1" applyBorder="1"/>
    <xf numFmtId="43" fontId="17" fillId="0" borderId="32" xfId="1" applyFont="1" applyFill="1" applyBorder="1"/>
    <xf numFmtId="43" fontId="17" fillId="0" borderId="31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33" xfId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15" fontId="10" fillId="8" borderId="32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2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10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08"/>
    </sheetNames>
    <definedNames>
      <definedName name="copyancillary"/>
      <definedName name="rollprior"/>
    </definedNames>
    <sheetDataSet>
      <sheetData sheetId="0">
        <row r="28">
          <cell r="M28">
            <v>-0.14000000000000012</v>
          </cell>
          <cell r="P28">
            <v>-5.500000000000016E-2</v>
          </cell>
          <cell r="R28">
            <v>-7.0000000000000007E-2</v>
          </cell>
          <cell r="V28">
            <v>-6.25E-2</v>
          </cell>
          <cell r="AB28">
            <v>0.105</v>
          </cell>
          <cell r="AH28">
            <v>0.318</v>
          </cell>
        </row>
        <row r="29">
          <cell r="M29">
            <v>-0.26500000000000012</v>
          </cell>
          <cell r="P29">
            <v>-5.500000000000016E-2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-0.16000000000000014</v>
          </cell>
          <cell r="P30">
            <v>-9.4999999999999751E-2</v>
          </cell>
          <cell r="R30">
            <v>-0.16500000000000001</v>
          </cell>
          <cell r="S30">
            <v>0</v>
          </cell>
          <cell r="V30">
            <v>-0.16125</v>
          </cell>
          <cell r="W30">
            <v>0</v>
          </cell>
          <cell r="Y30">
            <v>-0.14875000000000002</v>
          </cell>
          <cell r="AB30">
            <v>-0.11500000000000002</v>
          </cell>
          <cell r="AC30">
            <v>-4.2857142857142816E-3</v>
          </cell>
          <cell r="AE30">
            <v>-6.4285714285714085E-3</v>
          </cell>
          <cell r="AH30">
            <v>0.08</v>
          </cell>
        </row>
        <row r="31">
          <cell r="M31">
            <v>-0.13000000000000034</v>
          </cell>
          <cell r="P31">
            <v>-7.5000000000000178E-2</v>
          </cell>
          <cell r="R31">
            <v>-0.16</v>
          </cell>
          <cell r="S31">
            <v>-1.5000000000000013E-2</v>
          </cell>
          <cell r="V31">
            <v>-0.13</v>
          </cell>
          <cell r="W31">
            <v>-5.0000000000000044E-3</v>
          </cell>
          <cell r="Y31">
            <v>-0.11</v>
          </cell>
          <cell r="AB31">
            <v>6.8571428571428575E-2</v>
          </cell>
          <cell r="AC31">
            <v>-1.0000000000000009E-2</v>
          </cell>
          <cell r="AE31">
            <v>0.19978571428571429</v>
          </cell>
          <cell r="AH31">
            <v>0.1</v>
          </cell>
        </row>
        <row r="33">
          <cell r="M33">
            <v>-0.26000000000000023</v>
          </cell>
          <cell r="P33">
            <v>-0.22500000000000009</v>
          </cell>
          <cell r="R33">
            <v>-0.39</v>
          </cell>
          <cell r="S33">
            <v>-2.5000000000000022E-2</v>
          </cell>
          <cell r="V33">
            <v>-0.33500000000000002</v>
          </cell>
          <cell r="W33">
            <v>-1.375000000000004E-2</v>
          </cell>
          <cell r="Y33">
            <v>-0.29541666666666666</v>
          </cell>
          <cell r="AB33">
            <v>-0.35499999999999998</v>
          </cell>
          <cell r="AC33">
            <v>0</v>
          </cell>
          <cell r="AE33">
            <v>-0.33071428571428574</v>
          </cell>
          <cell r="AH33">
            <v>-0.22000000000000003</v>
          </cell>
        </row>
        <row r="34">
          <cell r="M34">
            <v>-0.33500000000000041</v>
          </cell>
          <cell r="P34">
            <v>-0.1549999999999998</v>
          </cell>
          <cell r="R34">
            <v>-0.25</v>
          </cell>
          <cell r="S34">
            <v>5.0000000000000044E-3</v>
          </cell>
          <cell r="V34">
            <v>-0.22312500000000002</v>
          </cell>
          <cell r="W34">
            <v>1.87499999999996E-3</v>
          </cell>
          <cell r="Y34">
            <v>-0.20916666666666664</v>
          </cell>
          <cell r="AB34">
            <v>-0.14750000000000002</v>
          </cell>
          <cell r="AC34">
            <v>0</v>
          </cell>
          <cell r="AE34">
            <v>-0.12083333333333332</v>
          </cell>
          <cell r="AH34">
            <v>-0.14249999999999999</v>
          </cell>
        </row>
        <row r="35">
          <cell r="M35">
            <v>-0.2200000000000002</v>
          </cell>
          <cell r="P35">
            <v>-0.125</v>
          </cell>
          <cell r="R35">
            <v>-0.2</v>
          </cell>
          <cell r="S35">
            <v>0</v>
          </cell>
          <cell r="V35">
            <v>-0.17250000000000001</v>
          </cell>
          <cell r="W35">
            <v>0</v>
          </cell>
          <cell r="Y35">
            <v>-0.16083333333333333</v>
          </cell>
          <cell r="AB35">
            <v>-0.10250000000000001</v>
          </cell>
          <cell r="AC35">
            <v>0</v>
          </cell>
          <cell r="AE35">
            <v>-7.5833333333333308E-2</v>
          </cell>
          <cell r="AH35">
            <v>-0.12</v>
          </cell>
        </row>
        <row r="36">
          <cell r="M36">
            <v>-0.18000000000000016</v>
          </cell>
          <cell r="P36">
            <v>-4.4999999999999929E-2</v>
          </cell>
          <cell r="R36">
            <v>-0.1525</v>
          </cell>
          <cell r="S36">
            <v>0</v>
          </cell>
          <cell r="V36">
            <v>-0.15</v>
          </cell>
          <cell r="W36">
            <v>0</v>
          </cell>
          <cell r="Y36">
            <v>-0.14916666666666667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-0.82000000000000028</v>
          </cell>
          <cell r="P39">
            <v>-0.51500000000000012</v>
          </cell>
          <cell r="R39">
            <v>-0.55500000000000005</v>
          </cell>
          <cell r="S39">
            <v>-4.0000000000000036E-2</v>
          </cell>
          <cell r="V39">
            <v>-0.48375000000000001</v>
          </cell>
          <cell r="W39">
            <v>-2.250000000000002E-2</v>
          </cell>
          <cell r="Y39">
            <v>-0.43374999999999997</v>
          </cell>
          <cell r="AB39">
            <v>-0.57500000000000007</v>
          </cell>
          <cell r="AC39">
            <v>0</v>
          </cell>
          <cell r="AE39">
            <v>-0.55999999999999994</v>
          </cell>
          <cell r="AH39">
            <v>-0.28499999999999998</v>
          </cell>
        </row>
        <row r="40">
          <cell r="M40">
            <v>-0.24000000000000021</v>
          </cell>
          <cell r="P40">
            <v>-0.27499999999999991</v>
          </cell>
          <cell r="R40">
            <v>-0.1</v>
          </cell>
          <cell r="S40">
            <v>-1.0000000000000009E-2</v>
          </cell>
          <cell r="V40">
            <v>-0.13625000000000001</v>
          </cell>
          <cell r="W40">
            <v>-6.2500000000000056E-3</v>
          </cell>
          <cell r="Y40">
            <v>-0.12833333333333335</v>
          </cell>
          <cell r="AB40">
            <v>-0.30999999999999994</v>
          </cell>
          <cell r="AC40">
            <v>1.0000000000000064E-2</v>
          </cell>
          <cell r="AE40">
            <v>-0.36000000000000004</v>
          </cell>
          <cell r="AH40">
            <v>0.125</v>
          </cell>
        </row>
        <row r="41">
          <cell r="M41">
            <v>-0.2200000000000002</v>
          </cell>
          <cell r="P41">
            <v>-0.27499999999999991</v>
          </cell>
          <cell r="R41">
            <v>-0.15</v>
          </cell>
          <cell r="S41">
            <v>0</v>
          </cell>
          <cell r="V41">
            <v>-0.18625</v>
          </cell>
          <cell r="W41">
            <v>0</v>
          </cell>
          <cell r="Y41">
            <v>-0.17208333333333334</v>
          </cell>
          <cell r="AB41">
            <v>-0.35999999999999993</v>
          </cell>
          <cell r="AC41">
            <v>0</v>
          </cell>
          <cell r="AE41">
            <v>-0.42000000000000004</v>
          </cell>
          <cell r="AH41">
            <v>7.5000000000000011E-2</v>
          </cell>
        </row>
        <row r="42">
          <cell r="M42">
            <v>-0.33000000000000007</v>
          </cell>
          <cell r="P42">
            <v>-0.17599999999999971</v>
          </cell>
          <cell r="R42">
            <v>-0.39454786961379001</v>
          </cell>
          <cell r="S42">
            <v>0</v>
          </cell>
          <cell r="V42">
            <v>-0.45988696740344748</v>
          </cell>
          <cell r="W42">
            <v>0</v>
          </cell>
          <cell r="Y42">
            <v>-0.50051002801749667</v>
          </cell>
          <cell r="AB42">
            <v>-0.49500000000000005</v>
          </cell>
          <cell r="AC42">
            <v>0</v>
          </cell>
          <cell r="AE42">
            <v>-0.49999999999999989</v>
          </cell>
          <cell r="AH42">
            <v>-0.42499999999999999</v>
          </cell>
        </row>
        <row r="43">
          <cell r="M43">
            <v>-0.77000000000000024</v>
          </cell>
          <cell r="P43">
            <v>-0.61499999999999999</v>
          </cell>
          <cell r="R43">
            <v>-0.60499999999999998</v>
          </cell>
          <cell r="S43">
            <v>-4.0000000000000036E-2</v>
          </cell>
          <cell r="V43">
            <v>-0.53</v>
          </cell>
          <cell r="W43">
            <v>-2.2499999999999964E-2</v>
          </cell>
          <cell r="Y43">
            <v>-0.47875000000000001</v>
          </cell>
          <cell r="AB43">
            <v>-0.68499999999999994</v>
          </cell>
          <cell r="AC43">
            <v>0</v>
          </cell>
          <cell r="AE43">
            <v>-0.66000000000000014</v>
          </cell>
          <cell r="AH43">
            <v>-0.33</v>
          </cell>
        </row>
        <row r="49">
          <cell r="L49">
            <v>2.72</v>
          </cell>
          <cell r="O49">
            <v>2.585</v>
          </cell>
          <cell r="R49">
            <v>2.96</v>
          </cell>
          <cell r="V49">
            <v>3.0877500000000002</v>
          </cell>
          <cell r="AB49">
            <v>3.1662857142857144</v>
          </cell>
          <cell r="AH49">
            <v>3.6509999999999998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0.05</v>
          </cell>
        </row>
        <row r="42">
          <cell r="R42">
            <v>0</v>
          </cell>
          <cell r="V42">
            <v>-9.8947585781077496E-4</v>
          </cell>
          <cell r="AB42">
            <v>-1.3189148863408714E-3</v>
          </cell>
          <cell r="AH42">
            <v>2.6378696326091202E-3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7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63" Type="http://schemas.openxmlformats.org/officeDocument/2006/relationships/ctrlProp" Target="../ctrlProps/ctrlProp64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66" Type="http://schemas.openxmlformats.org/officeDocument/2006/relationships/ctrlProp" Target="../ctrlProps/ctrlProp67.xml"/><Relationship Id="rId5" Type="http://schemas.openxmlformats.org/officeDocument/2006/relationships/ctrlProp" Target="../ctrlProps/ctrlProp6.xml"/><Relationship Id="rId61" Type="http://schemas.openxmlformats.org/officeDocument/2006/relationships/ctrlProp" Target="../ctrlProps/ctrlProp62.xml"/><Relationship Id="rId19" Type="http://schemas.openxmlformats.org/officeDocument/2006/relationships/ctrlProp" Target="../ctrlProps/ctrlProp2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9" Type="http://schemas.openxmlformats.org/officeDocument/2006/relationships/ctrlProp" Target="../ctrlProps/ctrlProp4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5" zoomScaleNormal="100" workbookViewId="0">
      <selection activeCell="A28" sqref="A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8" t="s">
        <v>176</v>
      </c>
      <c r="R7" s="238"/>
      <c r="S7" s="238"/>
      <c r="T7" s="238"/>
      <c r="U7" s="238"/>
      <c r="V7" s="238"/>
      <c r="W7" s="238"/>
      <c r="X7" s="238"/>
    </row>
    <row r="8" spans="1:38" ht="13.5" thickBot="1" x14ac:dyDescent="0.3"/>
    <row r="9" spans="1:38" ht="13.5" customHeight="1" thickBot="1" x14ac:dyDescent="0.3">
      <c r="C9" s="232" t="s">
        <v>82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5"/>
    </row>
    <row r="10" spans="1:38" ht="14.25" customHeight="1" thickBot="1" x14ac:dyDescent="0.3">
      <c r="C10" s="232">
        <f>CurveFetch!E2</f>
        <v>37204</v>
      </c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2" t="s">
        <v>128</v>
      </c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37204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2.5950000000000002</v>
      </c>
      <c r="L28" s="59">
        <f>LOOKUP($K$15+1,CurveFetch!D$8:D$1000,CurveFetch!F$8:F$1000)</f>
        <v>2.4500000000000002</v>
      </c>
      <c r="M28" s="59">
        <f>L28-$L$49</f>
        <v>-0.1599999999999997</v>
      </c>
      <c r="N28" s="124">
        <f>M28-'[24]Gas Average Basis'!M28</f>
        <v>-1.9999999999999574E-2</v>
      </c>
      <c r="O28" s="59">
        <f>LOOKUP($K$15+2,CurveFetch!$D$8:$D$1000,CurveFetch!$F$8:$F$1000)</f>
        <v>2.4500000000000002</v>
      </c>
      <c r="P28" s="59">
        <f>O28-$O$49</f>
        <v>-0.1599999999999997</v>
      </c>
      <c r="Q28" s="124">
        <f>P28-'[24]Gas Average Basis'!P28</f>
        <v>-0.10499999999999954</v>
      </c>
      <c r="R28" s="59" t="e">
        <f ca="1">IF(R$22,AveragePrices($F$21,R$23,R$24,$AJ28:$AJ28),AveragePrices($F$15,R$23,R$24,$AL28:$AL28))</f>
        <v>#NAME?</v>
      </c>
      <c r="S28" s="124" t="e">
        <f ca="1">R28-'[24]Gas Average Basis'!R28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t="shared" ref="V28:V43" ca="1" si="0">IF(V$22,AveragePrices($F$21,V$23,V$24,$AJ28:$AJ28),AveragePrices($F$15,V$23,V$24,$AL28:$AL28))</f>
        <v>#NAME?</v>
      </c>
      <c r="W28" s="124" t="e">
        <f ca="1">V28-'[24]Gas Average Basis'!V28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AB28-'[24]Gas Average Basis'!AB28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AH28-'[24]Gas Average Basis'!AH28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2.4649999999999999</v>
      </c>
      <c r="L29" s="59">
        <f>LOOKUP($K$15+1,CurveFetch!D$8:D$1000,CurveFetch!Q$8:Q$1000)</f>
        <v>2.33</v>
      </c>
      <c r="M29" s="59">
        <f>L29-$L$49</f>
        <v>-0.2799999999999998</v>
      </c>
      <c r="N29" s="124">
        <f>M29-'[24]Gas Average Basis'!M29</f>
        <v>-1.499999999999968E-2</v>
      </c>
      <c r="O29" s="59">
        <f>LOOKUP($K$15+2,CurveFetch!$D$8:$D$1000,CurveFetch!$Q$8:$Q$1000)</f>
        <v>2.33</v>
      </c>
      <c r="P29" s="59">
        <f>O29-$O$49</f>
        <v>-0.2799999999999998</v>
      </c>
      <c r="Q29" s="124">
        <f>P29-'[24]Gas Average Basis'!P29</f>
        <v>-0.22499999999999964</v>
      </c>
      <c r="R29" s="59" t="e">
        <f ca="1">IF(R$22,AveragePrices($F$21,R$23,R$24,$AJ29:$AJ29),AveragePrices($F$15,R$23,R$24,$AL29:$AL29))</f>
        <v>#NAME?</v>
      </c>
      <c r="S29" s="124" t="e">
        <f ca="1">R29-'[24]Gas Average Basis'!R29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T29-'[24]Gas Average Basis'!S29</f>
        <v>#NAME?</v>
      </c>
      <c r="V29" s="59" t="e">
        <f t="shared" ca="1" si="0"/>
        <v>#NAME?</v>
      </c>
      <c r="W29" s="124" t="e">
        <f ca="1">V29-'[24]Gas Average Basis'!V29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X29-'[24]Gas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Z29-'[24]Gas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AB29-'[24]Gas Average Basis'!AB29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AD29-'[24]Gas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AF29-'[24]Gas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AH29-'[24]Gas Average Basis'!AH29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2.5350000000000001</v>
      </c>
      <c r="L30" s="59">
        <f>LOOKUP($K$15+1,CurveFetch!D$8:D$1000,CurveFetch!G$8:G$1000)</f>
        <v>2.42</v>
      </c>
      <c r="M30" s="59">
        <f>L30-$L$49</f>
        <v>-0.18999999999999995</v>
      </c>
      <c r="N30" s="124">
        <f>M30-'[24]Gas Average Basis'!M30</f>
        <v>-2.9999999999999805E-2</v>
      </c>
      <c r="O30" s="59">
        <f>LOOKUP($K$15+2,CurveFetch!$D$8:$D$1000,CurveFetch!$G$8:$G$1000)</f>
        <v>2.42</v>
      </c>
      <c r="P30" s="59">
        <f>O30-$O$49</f>
        <v>-0.18999999999999995</v>
      </c>
      <c r="Q30" s="124">
        <f>P30-'[24]Gas Average Basis'!P30</f>
        <v>-9.5000000000000195E-2</v>
      </c>
      <c r="R30" s="59" t="e">
        <f ca="1">IF(R$22,AveragePrices($F$21,R$23,R$24,$AJ30:$AJ30),AveragePrices($F$15,R$23,R$24,$AL30:$AL30))</f>
        <v>#NAME?</v>
      </c>
      <c r="S30" s="124" t="e">
        <f ca="1">R30-'[24]Gas Average Basis'!R30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T30-'[24]Gas Average Basis'!S30</f>
        <v>#NAME?</v>
      </c>
      <c r="V30" s="59" t="e">
        <f t="shared" ca="1" si="0"/>
        <v>#NAME?</v>
      </c>
      <c r="W30" s="124" t="e">
        <f ca="1">V30-'[24]Gas Average Basis'!V30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X30-'[24]Gas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Z30-'[24]Gas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AB30-'[24]Gas Average Basis'!AB30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AD30-'[24]Gas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AF30-'[24]Gas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AH30-'[24]Gas Average Basis'!AH30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2.5750000000000002</v>
      </c>
      <c r="L31" s="59">
        <f>LOOKUP($K$15+1,CurveFetch!D$8:D$1000,CurveFetch!H$8:H$1000)</f>
        <v>2.4049999999999998</v>
      </c>
      <c r="M31" s="59">
        <f>L31-$L$49</f>
        <v>-0.20500000000000007</v>
      </c>
      <c r="N31" s="124">
        <f>M31-'[24]Gas Average Basis'!M31</f>
        <v>-7.4999999999999734E-2</v>
      </c>
      <c r="O31" s="59">
        <f>LOOKUP($K$15+2,CurveFetch!$D$8:$D$1000,CurveFetch!$H$8:$H$1000)</f>
        <v>2.4049999999999998</v>
      </c>
      <c r="P31" s="59">
        <f>O31-$O$49</f>
        <v>-0.20500000000000007</v>
      </c>
      <c r="Q31" s="124">
        <f>P31-'[24]Gas Average Basis'!P31</f>
        <v>-0.12999999999999989</v>
      </c>
      <c r="R31" s="59" t="e">
        <f ca="1">IF(R$22,AveragePrices($F$21,R$23,R$24,$AJ31:$AJ31),AveragePrices($F$15,R$23,R$24,$AL31:$AL31))</f>
        <v>#NAME?</v>
      </c>
      <c r="S31" s="124" t="e">
        <f ca="1">R31-'[24]Gas Average Basis'!R31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T31-'[24]Gas Average Basis'!S31</f>
        <v>#NAME?</v>
      </c>
      <c r="V31" s="59" t="e">
        <f t="shared" ca="1" si="0"/>
        <v>#NAME?</v>
      </c>
      <c r="W31" s="124" t="e">
        <f ca="1">V31-'[24]Gas Average Basis'!V31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X31-'[24]Gas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Z31-'[24]Gas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AB31-'[24]Gas Average Basis'!AB31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AD31-'[24]Gas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AF31-'[24]Gas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AH31-'[24]Gas Average Basis'!AH31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2" t="s">
        <v>110</v>
      </c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4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2.2799999999999998</v>
      </c>
      <c r="L33" s="59">
        <f>LOOKUP($K$15+1,CurveFetch!D$8:D$1000,CurveFetch!K$8:K$1000)</f>
        <v>2.17</v>
      </c>
      <c r="M33" s="59">
        <f>L33-$L$49</f>
        <v>-0.43999999999999995</v>
      </c>
      <c r="N33" s="124">
        <f>M33-'[24]Gas Average Basis'!M33</f>
        <v>-0.17999999999999972</v>
      </c>
      <c r="O33" s="59">
        <f>LOOKUP($K$15+2,CurveFetch!$D$8:$D$1000,CurveFetch!$K$8:$K$1000)</f>
        <v>2.17</v>
      </c>
      <c r="P33" s="59">
        <f>O33-$O$49</f>
        <v>-0.43999999999999995</v>
      </c>
      <c r="Q33" s="124">
        <f>P33-'[24]Gas Average Basis'!P33</f>
        <v>-0.21499999999999986</v>
      </c>
      <c r="R33" s="59" t="e">
        <f ca="1">IF(R$22,AveragePrices($F$21,R$23,R$24,$AJ33:$AJ33),AveragePrices($F$15,R$23,R$24,$AL33:$AL33))</f>
        <v>#NAME?</v>
      </c>
      <c r="S33" s="124" t="e">
        <f ca="1">R33-'[24]Gas Average Basis'!R33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T33-'[24]Gas Average Basis'!S33</f>
        <v>#NAME?</v>
      </c>
      <c r="V33" s="59" t="e">
        <f t="shared" ca="1" si="0"/>
        <v>#NAME?</v>
      </c>
      <c r="W33" s="124" t="e">
        <f ca="1">V33-'[24]Gas Average Basis'!V33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X33-'[24]Gas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Z33-'[24]Gas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AB33-'[24]Gas Average Basis'!AB33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AD33-'[24]Gas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AF33-'[24]Gas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AH33-'[24]Gas Average Basis'!AH33</f>
        <v>#NAME?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2.4550000000000001</v>
      </c>
      <c r="L34" s="59">
        <f>LOOKUP($K$15+1,CurveFetch!D$8:D$1000,CurveFetch!R$8:R$1000)</f>
        <v>2.2650000000000001</v>
      </c>
      <c r="M34" s="59">
        <f>L34-$L$49</f>
        <v>-0.34499999999999975</v>
      </c>
      <c r="N34" s="124">
        <f>M34-'[24]Gas Average Basis'!M34</f>
        <v>-9.9999999999993427E-3</v>
      </c>
      <c r="O34" s="59">
        <f>LOOKUP($K$15+2,CurveFetch!$D$8:$D$1000,CurveFetch!$R$8:$R$1000)</f>
        <v>2.2650000000000001</v>
      </c>
      <c r="P34" s="59">
        <f>O34-$O$49</f>
        <v>-0.34499999999999975</v>
      </c>
      <c r="Q34" s="124">
        <f>P34-'[24]Gas Average Basis'!P34</f>
        <v>-0.18999999999999995</v>
      </c>
      <c r="R34" s="59" t="e">
        <f ca="1">IF(R$22,AveragePrices($F$21,R$23,R$24,$AJ34:$AJ34),AveragePrices($F$15,R$23,R$24,$AL34:$AL34))</f>
        <v>#NAME?</v>
      </c>
      <c r="S34" s="124" t="e">
        <f ca="1">R34-'[24]Gas Average Basis'!R34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T34-'[24]Gas Average Basis'!S34</f>
        <v>#NAME?</v>
      </c>
      <c r="V34" s="59" t="e">
        <f t="shared" ca="1" si="0"/>
        <v>#NAME?</v>
      </c>
      <c r="W34" s="124" t="e">
        <f ca="1">V34-'[24]Gas Average Basis'!V34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X34-'[24]Gas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Z34-'[24]Gas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AB34-'[24]Gas Average Basis'!AB34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AD34-'[24]Gas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AF34-'[24]Gas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AH34-'[24]Gas Average Basis'!AH34</f>
        <v>#NAME?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2.4849999999999999</v>
      </c>
      <c r="L35" s="59">
        <f>LOOKUP($K$15+1,CurveFetch!D$8:D$1000,CurveFetch!L$8:L$1000)</f>
        <v>2.35</v>
      </c>
      <c r="M35" s="59">
        <f>L35-$L$49</f>
        <v>-0.25999999999999979</v>
      </c>
      <c r="N35" s="124">
        <f>M35-'[24]Gas Average Basis'!M35</f>
        <v>-3.9999999999999591E-2</v>
      </c>
      <c r="O35" s="59">
        <f>LOOKUP($K$15+2,CurveFetch!$D$8:$D$1000,CurveFetch!$L$8:$L$1000)</f>
        <v>2.35</v>
      </c>
      <c r="P35" s="59">
        <f>O35-$O$49</f>
        <v>-0.25999999999999979</v>
      </c>
      <c r="Q35" s="124">
        <f>P35-'[24]Gas Average Basis'!P35</f>
        <v>-0.13499999999999979</v>
      </c>
      <c r="R35" s="59" t="e">
        <f ca="1">IF(R$22,AveragePrices($F$21,R$23,R$24,$AJ35:$AJ35),AveragePrices($F$15,R$23,R$24,$AL35:$AL35))</f>
        <v>#NAME?</v>
      </c>
      <c r="S35" s="124" t="e">
        <f ca="1">R35-'[24]Gas Average Basis'!R35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T35-'[24]Gas Average Basis'!S35</f>
        <v>#NAME?</v>
      </c>
      <c r="V35" s="59" t="e">
        <f t="shared" ca="1" si="0"/>
        <v>#NAME?</v>
      </c>
      <c r="W35" s="124" t="e">
        <f ca="1">V35-'[24]Gas Average Basis'!V35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X35-'[24]Gas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Z35-'[24]Gas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AB35-'[24]Gas Average Basis'!AB35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AD35-'[24]Gas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AF35-'[24]Gas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AH35-'[24]Gas Average Basis'!AH35</f>
        <v>#NAME?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2.5449999999999999</v>
      </c>
      <c r="L36" s="59">
        <f>LOOKUP($K$15+1,CurveFetch!D$8:D$1000,CurveFetch!P$8:P$1000)</f>
        <v>2.5299999999999998</v>
      </c>
      <c r="M36" s="59">
        <f>L36-$L$49</f>
        <v>-8.0000000000000071E-2</v>
      </c>
      <c r="N36" s="124">
        <f>M36-'[24]Gas Average Basis'!M36</f>
        <v>0.10000000000000009</v>
      </c>
      <c r="O36" s="59">
        <f>LOOKUP($K$15+2,CurveFetch!$D$8:$D$1000,CurveFetch!$P$8:$P$1000)</f>
        <v>2.5299999999999998</v>
      </c>
      <c r="P36" s="59">
        <f>O36-$O$49</f>
        <v>-8.0000000000000071E-2</v>
      </c>
      <c r="Q36" s="124">
        <f>P36-'[24]Gas Average Basis'!P36</f>
        <v>-3.5000000000000142E-2</v>
      </c>
      <c r="R36" s="59" t="e">
        <f ca="1">IF(R$22,AveragePrices($F$21,R$23,R$24,$AJ36:$AJ36),AveragePrices($F$15,R$23,R$24,$AL36:$AL36))</f>
        <v>#NAME?</v>
      </c>
      <c r="S36" s="124" t="e">
        <f ca="1">R36-'[24]Gas Average Basis'!R36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T36-'[24]Gas Average Basis'!S36</f>
        <v>#NAME?</v>
      </c>
      <c r="V36" s="59" t="e">
        <f t="shared" ca="1" si="0"/>
        <v>#NAME?</v>
      </c>
      <c r="W36" s="124" t="e">
        <f ca="1">V36-'[24]Gas Average Basis'!V36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X36-'[24]Gas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Z36-'[24]Gas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AB36-'[24]Gas Average Basis'!AB36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AD36-'[24]Gas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AF36-'[24]Gas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AH36-'[24]Gas Average Basis'!AH36</f>
        <v>#NAME?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3">
      <c r="C38" s="232" t="s">
        <v>109</v>
      </c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4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1.9350000000000001</v>
      </c>
      <c r="L39" s="59">
        <f>LOOKUP($K$15+1,CurveFetch!D$8:D$1000,CurveFetch!I$8:I$1000)</f>
        <v>1.835</v>
      </c>
      <c r="M39" s="59">
        <f>L39-$L$49</f>
        <v>-0.77499999999999991</v>
      </c>
      <c r="N39" s="124">
        <f>M39-'[24]Gas Average Basis'!M39</f>
        <v>4.5000000000000373E-2</v>
      </c>
      <c r="O39" s="59">
        <f>LOOKUP($K$15+2,CurveFetch!$D$8:$D$1000,CurveFetch!$I$8:$I$1000)</f>
        <v>1.835</v>
      </c>
      <c r="P39" s="59">
        <f>O39-$O$49</f>
        <v>-0.77499999999999991</v>
      </c>
      <c r="Q39" s="124">
        <f>P39-'[24]Gas Average Basis'!P39</f>
        <v>-0.25999999999999979</v>
      </c>
      <c r="R39" s="59" t="e">
        <f ca="1">IF(R$22,AveragePrices($F$21,R$23,R$24,$AJ39:$AJ39),AveragePrices($F$15,R$23,R$24,$AL39:$AL39))</f>
        <v>#NAME?</v>
      </c>
      <c r="S39" s="124" t="e">
        <f ca="1">R39-'[24]Gas Average Basis'!R39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T39-'[24]Gas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V39-'[24]Gas Average Basis'!V39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X39-'[24]Gas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Z39-'[24]Gas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AB39-'[24]Gas Average Basis'!AB39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AD39-'[24]Gas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AF39-'[24]Gas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AH39-'[24]Gas Average Basis'!AH39</f>
        <v>#NAME?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2.48</v>
      </c>
      <c r="L40" s="59">
        <f>LOOKUP($K$15+1,CurveFetch!D$8:D$1000,CurveFetch!J$8:J$1000)</f>
        <v>2.36</v>
      </c>
      <c r="M40" s="59">
        <f>L40-$L$49</f>
        <v>-0.25</v>
      </c>
      <c r="N40" s="124">
        <f>M40-'[24]Gas Average Basis'!M40</f>
        <v>-9.9999999999997868E-3</v>
      </c>
      <c r="O40" s="59">
        <f>LOOKUP($K$15+2,CurveFetch!$D$8:$D$1000,CurveFetch!$J$8:$J$1000)</f>
        <v>2.36</v>
      </c>
      <c r="P40" s="59">
        <f>O40-$O$49</f>
        <v>-0.25</v>
      </c>
      <c r="Q40" s="124">
        <f>P40-'[24]Gas Average Basis'!P40</f>
        <v>2.4999999999999911E-2</v>
      </c>
      <c r="R40" s="59" t="e">
        <f ca="1">IF(R$22,AveragePrices($F$21,R$23,R$24,$AJ40:$AJ40),AveragePrices($F$15,R$23,R$24,$AL40:$AL40))</f>
        <v>#NAME?</v>
      </c>
      <c r="S40" s="124" t="e">
        <f ca="1">R40-'[24]Gas Average Basis'!R40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T40-'[24]Gas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V40-'[24]Gas Average Basis'!V40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X40-'[24]Gas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Z40-'[24]Gas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AB40-'[24]Gas Average Basis'!AB40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AD40-'[24]Gas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AF40-'[24]Gas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AH40-'[24]Gas Average Basis'!AH40</f>
        <v>#NAME?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2.48</v>
      </c>
      <c r="L41" s="59">
        <f>LOOKUP($K$15+1,CurveFetch!D$8:D$1000,CurveFetch!M$8:M$1000)</f>
        <v>2.2999999999999998</v>
      </c>
      <c r="M41" s="59">
        <f>L41-$L$49</f>
        <v>-0.31000000000000005</v>
      </c>
      <c r="N41" s="124">
        <f>M41-'[24]Gas Average Basis'!M41</f>
        <v>-8.9999999999999858E-2</v>
      </c>
      <c r="O41" s="59">
        <f>LOOKUP($K$15+2,CurveFetch!$D$8:$D$1000,CurveFetch!$M$8:$M$1000)</f>
        <v>2.2999999999999998</v>
      </c>
      <c r="P41" s="59">
        <f>O41-$O$49</f>
        <v>-0.31000000000000005</v>
      </c>
      <c r="Q41" s="124">
        <f>P41-'[24]Gas Average Basis'!P41</f>
        <v>-3.5000000000000142E-2</v>
      </c>
      <c r="R41" s="59" t="e">
        <f ca="1">IF(R$22,AveragePrices($F$21,R$23,R$24,$AJ41:$AJ41),AveragePrices($F$15,R$23,R$24,$AL41:$AL41))</f>
        <v>#NAME?</v>
      </c>
      <c r="S41" s="124" t="e">
        <f ca="1">R41-'[24]Gas Average Basis'!R41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T41-'[24]Gas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V41-'[24]Gas Average Basis'!V41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X41-'[24]Gas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Z41-'[24]Gas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AB41-'[24]Gas Average Basis'!AB41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AD41-'[24]Gas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AF41-'[24]Gas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AH41-'[24]Gas Average Basis'!AH41</f>
        <v>#NAME?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2.3872</v>
      </c>
      <c r="L42" s="59">
        <f>LOOKUP($K$15+1,CurveFetch!D$8:D$1000,CurveFetch!N$8:N$1000)</f>
        <v>2.2610000000000001</v>
      </c>
      <c r="M42" s="59">
        <f>L42-$L$49</f>
        <v>-0.34899999999999975</v>
      </c>
      <c r="N42" s="124">
        <f>M42-'[24]Gas Average Basis'!M42</f>
        <v>-1.8999999999999684E-2</v>
      </c>
      <c r="O42" s="59">
        <f>LOOKUP($K$15+2,CurveFetch!$D$8:$D$1000,CurveFetch!$N$8:$N$1000)</f>
        <v>2.2610000000000001</v>
      </c>
      <c r="P42" s="59">
        <f>O42-$O$49</f>
        <v>-0.34899999999999975</v>
      </c>
      <c r="Q42" s="124">
        <f>P42-'[24]Gas Average Basis'!P42</f>
        <v>-0.17300000000000004</v>
      </c>
      <c r="R42" s="59" t="e">
        <f ca="1">IF(R$22,AveragePrices($F$21,R$23,R$24,$AJ42:$AJ42),AveragePrices($F$15,R$23,R$24,$AL42:$AL42))</f>
        <v>#NAME?</v>
      </c>
      <c r="S42" s="124" t="e">
        <f ca="1">R42-'[24]Gas Average Basis'!R42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T42-'[24]Gas Average Basis'!S42</f>
        <v>#NAME?</v>
      </c>
      <c r="V42" s="59" t="e">
        <f t="shared" ca="1" si="0"/>
        <v>#NAME?</v>
      </c>
      <c r="W42" s="124" t="e">
        <f ca="1">V42-'[24]Gas Average Basis'!V42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X42-'[24]Gas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Z42-'[24]Gas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AB42-'[24]Gas Average Basis'!AB42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AD42-'[24]Gas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AF42-'[24]Gas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AH42-'[24]Gas Average Basis'!AH42</f>
        <v>#NAME?</v>
      </c>
      <c r="AJ42" s="46">
        <f t="shared" ca="1" si="2"/>
        <v>14</v>
      </c>
      <c r="AL42" s="46">
        <f t="shared" ca="1" si="3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1.9350000000000001</v>
      </c>
      <c r="L43" s="59">
        <f>LOOKUP($K$15+1,CurveFetch!D$8:D$1000,CurveFetch!O$8:O$1000)</f>
        <v>1.6850000000000001</v>
      </c>
      <c r="M43" s="59">
        <f>L43-$L$49</f>
        <v>-0.92499999999999982</v>
      </c>
      <c r="N43" s="124">
        <f>M43-'[24]Gas Average Basis'!M43</f>
        <v>-0.15499999999999958</v>
      </c>
      <c r="O43" s="59">
        <f>LOOKUP($K$15+2,CurveFetch!$D$8:$D$1000,CurveFetch!$O$8:$O$1000)</f>
        <v>1.6850000000000001</v>
      </c>
      <c r="P43" s="59">
        <f>O43-$O$49</f>
        <v>-0.92499999999999982</v>
      </c>
      <c r="Q43" s="124">
        <f>P43-'[24]Gas Average Basis'!P43</f>
        <v>-0.30999999999999983</v>
      </c>
      <c r="R43" s="59" t="e">
        <f ca="1">IF(R$22,AveragePrices($F$21,R$23,R$24,$AJ43:$AJ43),AveragePrices($F$15,R$23,R$24,$AL43:$AL43))</f>
        <v>#NAME?</v>
      </c>
      <c r="S43" s="124" t="e">
        <f ca="1">R43-'[24]Gas Average Basis'!R43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T43-'[24]Gas Average Basis'!S43</f>
        <v>#NAME?</v>
      </c>
      <c r="V43" s="59" t="e">
        <f t="shared" ca="1" si="0"/>
        <v>#NAME?</v>
      </c>
      <c r="W43" s="124" t="e">
        <f ca="1">V43-'[24]Gas Average Basis'!V43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X43-'[24]Gas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Z43-'[24]Gas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AB43-'[24]Gas Average Basis'!AB43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AD43-'[24]Gas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AF43-'[24]Gas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AH43-'[24]Gas Average Basis'!AH43</f>
        <v>#NAME?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3">
      <c r="C48" s="232" t="s">
        <v>81</v>
      </c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4"/>
      <c r="AJ48" s="46"/>
      <c r="AL48" s="46" t="str">
        <f t="shared" ca="1" si="3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2.7450000000000001</v>
      </c>
      <c r="K49" s="77">
        <f>LOOKUP($K$15,CurveFetch!$D$8:$D$1000,CurveFetch!$E$8:$E$1000)</f>
        <v>2.7250000000000001</v>
      </c>
      <c r="L49" s="59">
        <f>LOOKUP($K$15+1,CurveFetch!D$8:D$1000,CurveFetch!E$8:E$1000)</f>
        <v>2.61</v>
      </c>
      <c r="M49" s="59"/>
      <c r="N49" s="124">
        <f>L49-'[24]Gas Average Basis'!L49</f>
        <v>-0.11000000000000032</v>
      </c>
      <c r="O49" s="59">
        <f>LOOKUP($K$15+2,CurveFetch!$D$8:$D$1000,CurveFetch!$E$8:$E$1000)</f>
        <v>2.61</v>
      </c>
      <c r="P49" s="59"/>
      <c r="Q49" s="124">
        <f>O49-'[24]Gas Average Basis'!O49</f>
        <v>2.4999999999999911E-2</v>
      </c>
      <c r="R49" s="59" t="e">
        <f ca="1">IF(R$22,AveragePrices($F$21,R$23,R$24,$AJ49:$AJ49),AveragePrices($F$15,R$23,R$24,$AL49:$AL49))</f>
        <v>#NAME?</v>
      </c>
      <c r="S49" s="124" t="e">
        <f ca="1">R49-'[24]Gas Average Basis'!R49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V49-'[24]Gas Average Basis'!V49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AB49-'[24]Gas Average Basis'!AB49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 t="e">
        <f ca="1">AH49-'[24]Gas Average Basis'!AH49</f>
        <v>#NAME?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8" t="s">
        <v>156</v>
      </c>
      <c r="S53" s="238"/>
      <c r="T53" s="238"/>
      <c r="U53" s="238"/>
      <c r="V53" s="238"/>
      <c r="W53" s="238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2" t="s">
        <v>82</v>
      </c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  <c r="AC55" s="236"/>
      <c r="AD55" s="236"/>
      <c r="AE55" s="236"/>
      <c r="AF55" s="236"/>
      <c r="AG55" s="236"/>
      <c r="AH55" s="236"/>
      <c r="AI55" s="237"/>
    </row>
    <row r="56" spans="3:38" ht="14.25" customHeight="1" thickBot="1" x14ac:dyDescent="0.3">
      <c r="C56" s="232">
        <v>37196</v>
      </c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5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3">
      <c r="C59" s="232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5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2.5950000000000002</v>
      </c>
      <c r="L60" s="59">
        <f>(M60-2)/L30</f>
        <v>10.330578512396695</v>
      </c>
      <c r="M60" s="187">
        <v>27</v>
      </c>
      <c r="N60" s="59">
        <f>(PowerPrices!C9-2)/O30</f>
        <v>10.864325068870524</v>
      </c>
      <c r="O60" s="187">
        <f>PowerPrices!C9</f>
        <v>28.291666666666668</v>
      </c>
      <c r="P60" s="59" t="e">
        <f ca="1">(PowerPrices!D9-2)/(R$49+R30)</f>
        <v>#NAME?</v>
      </c>
      <c r="Q60" s="187">
        <f>PowerPrices!D9</f>
        <v>36</v>
      </c>
      <c r="R60" s="59" t="e">
        <f ca="1">(AVERAGE(PowerPrices!$D9,PowerPrices!$E9,PowerPrices!$H9,PowerPrices!$I9,PowerPrices!$K9)-2)/($V$49+$V30)</f>
        <v>#NAME?</v>
      </c>
      <c r="S60" s="187">
        <f>(AVERAGE(PowerPrices!$D9,PowerPrices!$E9,PowerPrices!$H9,PowerPrices!$I9,PowerPrices!$K9))</f>
        <v>33.139285714285712</v>
      </c>
      <c r="T60" s="59"/>
      <c r="U60" s="124"/>
      <c r="V60" s="59" t="e">
        <f ca="1">(AVERAGE(PowerPrices!$H9,PowerPrices!$I9,PowerPrices!$K9)-2)/($X$49+$X30)</f>
        <v>#NAME?</v>
      </c>
      <c r="W60" s="187">
        <f>AVERAGE(PowerPrices!$H9,PowerPrices!$I9,PowerPrices!$K9)</f>
        <v>32.333333333333336</v>
      </c>
      <c r="X60" s="59" t="e">
        <f ca="1">(AVERAGE(PowerPrices!$L9,PowerPrices!$M9,PowerPrices!$N9)-2)/($Z$49+$Z30)</f>
        <v>#NAME?</v>
      </c>
      <c r="Y60" s="124"/>
      <c r="Z60" s="187">
        <f>AVERAGE(PowerPrices!$L9,PowerPrices!$M9,PowerPrices!$N9)</f>
        <v>29.055555555555557</v>
      </c>
      <c r="AA60" s="124"/>
      <c r="AB60" s="59" t="e">
        <f ca="1">(AVERAGE(PowerPrices!$L9,PowerPrices!$M9,PowerPrices!$N9,PowerPrices!$P9,PowerPrices!$Q9,PowerPrices!$R9,PowerPrices!$T9)-2)/($AB$49+$AB30)</f>
        <v>#NAME?</v>
      </c>
      <c r="AC60" s="187">
        <f>AVERAGE(PowerPrices!$L9,PowerPrices!$M9,PowerPrices!$N9,PowerPrices!$P9,PowerPrices!$Q9,PowerPrices!$R9,PowerPrices!$T9)</f>
        <v>38.238095238095241</v>
      </c>
      <c r="AD60" s="59" t="e">
        <f ca="1">(AVERAGE(PowerPrices!$P9,PowerPrices!$Q9,PowerPrices!$R9)-2)/($AD$49+$AD30)</f>
        <v>#NAME?</v>
      </c>
      <c r="AE60" s="124"/>
      <c r="AF60" s="187">
        <f>AVERAGE(PowerPrices!$P9,PowerPrices!$Q9,PowerPrices!$R9)</f>
        <v>46.5</v>
      </c>
      <c r="AG60" s="124"/>
      <c r="AH60" s="59" t="e">
        <f ca="1">(PowerPrices!$S9-2)/($AF$49+$AF30)</f>
        <v>#NAME?</v>
      </c>
      <c r="AI60" s="187">
        <f>PowerPrices!$S9</f>
        <v>40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2.4649999999999999</v>
      </c>
      <c r="L61" s="59">
        <f>(M61-2)/(L28+0.2)</f>
        <v>11.449056603773585</v>
      </c>
      <c r="M61" s="187">
        <v>32.340000000000003</v>
      </c>
      <c r="N61" s="59">
        <f>(PowerPrices!C11-2)/(O28+0.2)</f>
        <v>11.241928721174002</v>
      </c>
      <c r="O61" s="187">
        <f>PowerPrices!C11</f>
        <v>31.79111111111111</v>
      </c>
      <c r="P61" s="59" t="e">
        <f ca="1">(PowerPrices!D11-2)/(R$49+R28+0.2)</f>
        <v>#NAME?</v>
      </c>
      <c r="Q61" s="187">
        <f>PowerPrices!D11</f>
        <v>36.25</v>
      </c>
      <c r="R61" s="59" t="e">
        <f ca="1">(AVERAGE(PowerPrices!$D11,PowerPrices!$E11,PowerPrices!$H11,PowerPrices!$I11,PowerPrices!$K11)-2)/($V$49+$V28+0.2)</f>
        <v>#NAME?</v>
      </c>
      <c r="S61" s="187">
        <f>AVERAGE(PowerPrices!$D11,PowerPrices!$E11,PowerPrices!$H11,PowerPrices!$I11,PowerPrices!$K11)</f>
        <v>34.667809523809524</v>
      </c>
      <c r="T61" s="59"/>
      <c r="U61" s="124"/>
      <c r="V61" s="59" t="e">
        <f ca="1">(AVERAGE(PowerPrices!$H11,PowerPrices!$I11,PowerPrices!$K11)-2)/($X$49+$X28+0.2)</f>
        <v>#NAME?</v>
      </c>
      <c r="W61" s="187">
        <f>AVERAGE(PowerPrices!$H11,PowerPrices!$I11,PowerPrices!$K11)</f>
        <v>34.25</v>
      </c>
      <c r="X61" s="59" t="e">
        <f ca="1">(AVERAGE(PowerPrices!$L11,PowerPrices!$M11,PowerPrices!$N11)-2)/($Z$49+$Z28+0.2)</f>
        <v>#NAME?</v>
      </c>
      <c r="Y61" s="124"/>
      <c r="Z61" s="187">
        <f>AVERAGE(PowerPrices!$L11,PowerPrices!$M11,PowerPrices!$N11)</f>
        <v>35.666666666666664</v>
      </c>
      <c r="AA61" s="124"/>
      <c r="AB61" s="59" t="e">
        <f ca="1">(AVERAGE(PowerPrices!$L11,PowerPrices!$M11,PowerPrices!$N11,PowerPrices!$P11,PowerPrices!$Q11,PowerPrices!$R11,PowerPrices!$T11)-2)/($AB$49+$AB28+0.2)</f>
        <v>#NAME?</v>
      </c>
      <c r="AC61" s="187">
        <f>AVERAGE(PowerPrices!$L11,PowerPrices!$M11,PowerPrices!$N11,PowerPrices!$P11,PowerPrices!$Q11,PowerPrices!$R11,PowerPrices!$T11)</f>
        <v>43.607142857142854</v>
      </c>
      <c r="AD61" s="59" t="e">
        <f ca="1">(AVERAGE(PowerPrices!$P11,PowerPrices!$Q11,PowerPrices!$R11)-2)/($AD$49+$AD28+0.2)</f>
        <v>#NAME?</v>
      </c>
      <c r="AE61" s="124"/>
      <c r="AF61" s="187">
        <f>AVERAGE(PowerPrices!$P11,PowerPrices!$Q11,PowerPrices!$R11)</f>
        <v>52.25</v>
      </c>
      <c r="AG61" s="124"/>
      <c r="AH61" s="59" t="e">
        <f ca="1">(PowerPrices!$S11-2)/($AF$49+$AF28+0.2)</f>
        <v>#NAME?</v>
      </c>
      <c r="AI61" s="187">
        <f>PowerPrices!$S11</f>
        <v>42.5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2.5350000000000001</v>
      </c>
      <c r="L62" s="59">
        <f>(M62-2)/(L31+0.33)</f>
        <v>10.96892138939671</v>
      </c>
      <c r="M62" s="187">
        <v>32</v>
      </c>
      <c r="N62" s="59">
        <f>(PowerPrices!C13-2)/(O31+0.33)</f>
        <v>10.553524273816778</v>
      </c>
      <c r="O62" s="187">
        <f>PowerPrices!C13</f>
        <v>30.863888888888887</v>
      </c>
      <c r="P62" s="59" t="e">
        <f ca="1">(PowerPrices!D13-2)/(R$49+R31+0.33)</f>
        <v>#NAME?</v>
      </c>
      <c r="Q62" s="187">
        <f>PowerPrices!D13</f>
        <v>34.25</v>
      </c>
      <c r="R62" s="59" t="e">
        <f ca="1">(AVERAGE(PowerPrices!$D13,PowerPrices!$E13,PowerPrices!$H13,PowerPrices!$I13,PowerPrices!$K13)-2)/($V$49+$V31+0.33)</f>
        <v>#NAME?</v>
      </c>
      <c r="S62" s="187">
        <f>AVERAGE(PowerPrices!$D13,PowerPrices!$E13,PowerPrices!$H13,PowerPrices!$I13,PowerPrices!$K13)</f>
        <v>33.484761904761903</v>
      </c>
      <c r="T62" s="59"/>
      <c r="U62" s="124"/>
      <c r="V62" s="59" t="e">
        <f ca="1">(AVERAGE(PowerPrices!$H13,PowerPrices!$I13,PowerPrices!$K13)-2)/($X$49+$X31+0.33)</f>
        <v>#NAME?</v>
      </c>
      <c r="W62" s="187">
        <f>AVERAGE(PowerPrices!$H13,PowerPrices!$I13,PowerPrices!$K13)</f>
        <v>33.458333333333336</v>
      </c>
      <c r="X62" s="59" t="e">
        <f ca="1">(AVERAGE(PowerPrices!$L13,PowerPrices!$M13,PowerPrices!$N13)-2)/($Z$49+$Z31+0.33)</f>
        <v>#NAME?</v>
      </c>
      <c r="Y62" s="124"/>
      <c r="Z62" s="187">
        <f>AVERAGE(PowerPrices!$L13,PowerPrices!$M13,PowerPrices!$N13)</f>
        <v>37</v>
      </c>
      <c r="AA62" s="124"/>
      <c r="AB62" s="59" t="e">
        <f ca="1">(AVERAGE(PowerPrices!$L13,PowerPrices!$M13,PowerPrices!$N13,PowerPrices!$P13,PowerPrices!$Q13,PowerPrices!$R13,PowerPrices!$T13)-2)/($AB$49+$AB31+0.33)</f>
        <v>#NAME?</v>
      </c>
      <c r="AC62" s="187">
        <f>AVERAGE(PowerPrices!$L13,PowerPrices!$M13,PowerPrices!$N13,PowerPrices!$P13,PowerPrices!$Q13,PowerPrices!$R13,PowerPrices!$T13)</f>
        <v>44.107142857142854</v>
      </c>
      <c r="AD62" s="59" t="e">
        <f ca="1">(AVERAGE(PowerPrices!$P13,PowerPrices!$Q13,PowerPrices!$R13)-2)/($AD$49+$AD31+0.33)</f>
        <v>#NAME?</v>
      </c>
      <c r="AE62" s="124"/>
      <c r="AF62" s="187">
        <f>AVERAGE(PowerPrices!$P13,PowerPrices!$Q13,PowerPrices!$R13)</f>
        <v>52.25</v>
      </c>
      <c r="AG62" s="124"/>
      <c r="AH62" s="59" t="e">
        <f ca="1">(PowerPrices!$S13-2)/($AF$49+$AF31+0.33)</f>
        <v>#NAME?</v>
      </c>
      <c r="AI62" s="187">
        <f>PowerPrices!$S13</f>
        <v>41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2.5750000000000002</v>
      </c>
      <c r="L63" s="59">
        <f>(M63-2)/(L34+0.12)</f>
        <v>12.368972746331236</v>
      </c>
      <c r="M63" s="187">
        <v>31.5</v>
      </c>
      <c r="N63" s="59">
        <f>(PowerPrices!C14-2)/(O34+0.12)</f>
        <v>11.23340321453529</v>
      </c>
      <c r="O63" s="187">
        <f>PowerPrices!C14</f>
        <v>28.791666666666668</v>
      </c>
      <c r="P63" s="59" t="e">
        <f ca="1">(PowerPrices!D14-2)/(R$49+R34+0.12)</f>
        <v>#NAME?</v>
      </c>
      <c r="Q63" s="187">
        <f>PowerPrices!D14</f>
        <v>31.25</v>
      </c>
      <c r="R63" s="59" t="e">
        <f ca="1">(AVERAGE(PowerPrices!$D14,PowerPrices!$E14,PowerPrices!$H14,PowerPrices!$I14,PowerPrices!$K14)-2)/($V$49+$V34+0.12)</f>
        <v>#NAME?</v>
      </c>
      <c r="S63" s="187">
        <f>AVERAGE(PowerPrices!$D14,PowerPrices!$E14,PowerPrices!$H14,PowerPrices!$I14,PowerPrices!$K14)</f>
        <v>31.089285714285712</v>
      </c>
      <c r="T63" s="59"/>
      <c r="U63" s="124"/>
      <c r="V63" s="59" t="e">
        <f ca="1">(AVERAGE(PowerPrices!$H14,PowerPrices!$I14,PowerPrices!$K14)-2)/($X$49+$X34+0.12)</f>
        <v>#NAME?</v>
      </c>
      <c r="W63" s="187">
        <f>AVERAGE(PowerPrices!$H14,PowerPrices!$I14,PowerPrices!$K14)</f>
        <v>31.333333333333332</v>
      </c>
      <c r="X63" s="59" t="e">
        <f ca="1">(AVERAGE(PowerPrices!$L14,PowerPrices!$M14,PowerPrices!$N14)-2)/($Z$49+$Z34+0.12)</f>
        <v>#NAME?</v>
      </c>
      <c r="Y63" s="124"/>
      <c r="Z63" s="187">
        <f>AVERAGE(PowerPrices!$L14,PowerPrices!$M14,PowerPrices!$N14)</f>
        <v>37.94444444444445</v>
      </c>
      <c r="AA63" s="124"/>
      <c r="AB63" s="59" t="e">
        <f ca="1">(AVERAGE(PowerPrices!$L14,PowerPrices!$M14,PowerPrices!$N14,PowerPrices!$P14,PowerPrices!$Q14,PowerPrices!$R14,PowerPrices!$T14)-2)/($AB$49+$AB34+0.12)</f>
        <v>#NAME?</v>
      </c>
      <c r="AC63" s="187">
        <f>AVERAGE(PowerPrices!$L14,PowerPrices!$M14,PowerPrices!$N14,PowerPrices!$P14,PowerPrices!$Q14,PowerPrices!$R14,PowerPrices!$T14)</f>
        <v>45.690476190476197</v>
      </c>
      <c r="AD63" s="59" t="e">
        <f ca="1">(AVERAGE(PowerPrices!$P14,PowerPrices!$Q14,PowerPrices!$R14)-2)/($AD$49+$AD34+0.12)</f>
        <v>#NAME?</v>
      </c>
      <c r="AE63" s="124"/>
      <c r="AF63" s="187">
        <f>AVERAGE(PowerPrices!$P14,PowerPrices!$Q14,PowerPrices!$R14)</f>
        <v>56</v>
      </c>
      <c r="AG63" s="124"/>
      <c r="AH63" s="59" t="e">
        <f ca="1">(PowerPrices!$S14-2)/($AF$49+$AF34+0.12)</f>
        <v>#NAME?</v>
      </c>
      <c r="AI63" s="187">
        <f>PowerPrices!$S14</f>
        <v>36.833333333333336</v>
      </c>
      <c r="AJ63" s="60"/>
      <c r="AK63" s="60"/>
      <c r="AL63" s="60"/>
    </row>
    <row r="65" spans="3:13" x14ac:dyDescent="0.25">
      <c r="C65" s="60" t="s">
        <v>149</v>
      </c>
    </row>
    <row r="66" spans="3:13" x14ac:dyDescent="0.25">
      <c r="L66" s="239" t="s">
        <v>151</v>
      </c>
      <c r="M66" s="239"/>
    </row>
    <row r="67" spans="3:13" x14ac:dyDescent="0.25">
      <c r="C67" s="62"/>
      <c r="L67" s="240" t="s">
        <v>150</v>
      </c>
      <c r="M67" s="240"/>
    </row>
    <row r="68" spans="3:13" x14ac:dyDescent="0.25">
      <c r="C68" s="62"/>
      <c r="L68" s="240" t="s">
        <v>152</v>
      </c>
      <c r="M68" s="240"/>
    </row>
    <row r="69" spans="3:13" x14ac:dyDescent="0.25">
      <c r="C69" s="62"/>
      <c r="L69" s="240" t="s">
        <v>153</v>
      </c>
      <c r="M69" s="240"/>
    </row>
  </sheetData>
  <mergeCells count="15">
    <mergeCell ref="L68:M68"/>
    <mergeCell ref="L69:M69"/>
    <mergeCell ref="C9:AI9"/>
    <mergeCell ref="C10:AI10"/>
    <mergeCell ref="C13:AI13"/>
    <mergeCell ref="Q7:X7"/>
    <mergeCell ref="L66:M66"/>
    <mergeCell ref="L67:M67"/>
    <mergeCell ref="C32:AI32"/>
    <mergeCell ref="C56:AI56"/>
    <mergeCell ref="C55:AI55"/>
    <mergeCell ref="C59:AI59"/>
    <mergeCell ref="C38:AI38"/>
    <mergeCell ref="C48:AI48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8" t="s">
        <v>177</v>
      </c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</row>
    <row r="8" spans="1:38" ht="13.5" thickBot="1" x14ac:dyDescent="0.3"/>
    <row r="9" spans="1:38" ht="13.5" customHeight="1" thickBot="1" x14ac:dyDescent="0.3">
      <c r="C9" s="232" t="s">
        <v>82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5"/>
    </row>
    <row r="10" spans="1:38" ht="14.25" customHeight="1" thickBot="1" x14ac:dyDescent="0.3">
      <c r="C10" s="232">
        <f>CurveFetch!E2</f>
        <v>37204</v>
      </c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2" t="s">
        <v>128</v>
      </c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R28-'[24]Gas Average PhyIdx'!R28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V28-'[24]Gas Average PhyIdx'!V28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AB28-'[24]Gas Average PhyIdx'!AB28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AH28-'[24]Gas Average PhyIdx'!AH28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R29-'[24]Gas Average PhyIdx'!R29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T29-'[24]Gas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V29-'[24]Gas Average PhyIdx'!V29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X29-'[24]Gas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Z29-'[24]Gas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AB29-'[24]Gas Average PhyIdx'!AB29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AD29-'[24]Gas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AF29-'[24]Gas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AH29-'[24]Gas Average PhyIdx'!AH29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R30-'[24]Gas Average PhyIdx'!R30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T30-'[24]Gas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V30-'[24]Gas Average PhyIdx'!V30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X30-'[24]Gas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Z30-'[24]Gas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AB30-'[24]Gas Average PhyIdx'!AB30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AD30-'[24]Gas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AF30-'[24]Gas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AH30-'[24]Gas Average PhyIdx'!AH30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R31-'[24]Gas Average PhyIdx'!R31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T31-'[24]Gas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V31-'[24]Gas Average PhyIdx'!V31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X31-'[24]Gas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Z31-'[24]Gas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AB31-'[24]Gas Average PhyIdx'!AB31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AD31-'[24]Gas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AF31-'[24]Gas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AH31-'[24]Gas Average PhyIdx'!AH31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2" t="s">
        <v>110</v>
      </c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4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R33-'[24]Gas Average PhyIdx'!R33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T33-'[24]Gas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V33-'[24]Gas Average PhyIdx'!V33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X33-'[24]Gas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Z33-'[24]Gas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AB33-'[24]Gas Average PhyIdx'!AB33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AD33-'[24]Gas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AF33-'[24]Gas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AH33-'[24]Gas Average PhyIdx'!AH33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R34-'[24]Gas Average PhyIdx'!R34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T34-'[24]Gas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V34-'[24]Gas Average PhyIdx'!V34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X34-'[24]Gas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Z34-'[24]Gas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AB34-'[24]Gas Average PhyIdx'!AB34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AD34-'[24]Gas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AF34-'[24]Gas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AH34-'[24]Gas Average PhyIdx'!AH34</f>
        <v>#NAME?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R35-'[24]Gas Average PhyIdx'!R35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T35-'[24]Gas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V35-'[24]Gas Average PhyIdx'!V35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X35-'[24]Gas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Z35-'[24]Gas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AB35-'[24]Gas Average PhyIdx'!AB35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AD35-'[24]Gas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AF35-'[24]Gas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AH35-'[24]Gas Average PhyIdx'!AH35</f>
        <v>#NAME?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R36-'[24]Gas Average PhyIdx'!R36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T36-'[24]Gas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V36-'[24]Gas Average PhyIdx'!V36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X36-'[24]Gas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Z36-'[24]Gas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AB36-'[24]Gas Average PhyIdx'!AB36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AD36-'[24]Gas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AF36-'[24]Gas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AH36-'[24]Gas Average PhyIdx'!AH36</f>
        <v>#NAME?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2" t="s">
        <v>109</v>
      </c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4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R39-'[24]Gas Average PhyIdx'!R39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T39-'[24]Gas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V39-'[24]Gas Average PhyIdx'!V39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X39-'[24]Gas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Z39-'[24]Gas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AB39-'[24]Gas Average PhyIdx'!AB39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AD39-'[24]Gas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AF39-'[24]Gas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AH39-'[24]Gas Average PhyIdx'!AH39</f>
        <v>#NAME?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R40-'[24]Gas Average PhyIdx'!R40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T40-'[24]Gas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V40-'[24]Gas Average PhyIdx'!V40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X40-'[24]Gas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Z40-'[24]Gas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AB40-'[24]Gas Average PhyIdx'!AB40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AD40-'[24]Gas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AF40-'[24]Gas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AH40-'[24]Gas Average PhyIdx'!AH40</f>
        <v>#NAME?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R41-'[24]Gas Average PhyIdx'!R41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T41-'[24]Gas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V41-'[24]Gas Average PhyIdx'!V41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X41-'[24]Gas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Z41-'[24]Gas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AB41-'[24]Gas Average PhyIdx'!AB41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AD41-'[24]Gas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AF41-'[24]Gas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AH41-'[24]Gas Average PhyIdx'!AH41</f>
        <v>#NAME?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R42-'[24]Gas Average PhyIdx'!R42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T42-'[24]Gas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V42-'[24]Gas Average PhyIdx'!V42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X42-'[24]Gas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Z42-'[24]Gas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AB42-'[24]Gas Average PhyIdx'!AB42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AD42-'[24]Gas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AF42-'[24]Gas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AH42-'[24]Gas Average PhyIdx'!AH42</f>
        <v>#NAME?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R43-'[24]Gas Average PhyIdx'!R43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T43-'[24]Gas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V43-'[24]Gas Average PhyIdx'!V43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X43-'[24]Gas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Z43-'[24]Gas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AB43-'[24]Gas Average PhyIdx'!AB43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AD43-'[24]Gas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AF43-'[24]Gas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AH43-'[24]Gas Average PhyIdx'!AH43</f>
        <v>#NAME?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2" t="s">
        <v>81</v>
      </c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4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2.7450000000000001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>
        <v>0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>
        <v>0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>
        <v>0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5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5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8" t="s">
        <v>178</v>
      </c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</row>
    <row r="8" spans="1:38" ht="13.5" thickBot="1" x14ac:dyDescent="0.3"/>
    <row r="9" spans="1:38" ht="13.5" customHeight="1" thickBot="1" x14ac:dyDescent="0.3">
      <c r="C9" s="232" t="s">
        <v>82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5"/>
    </row>
    <row r="10" spans="1:38" ht="14.25" customHeight="1" thickBot="1" x14ac:dyDescent="0.3">
      <c r="C10" s="232">
        <f>CurveFetch!E2</f>
        <v>37204</v>
      </c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2" t="s">
        <v>128</v>
      </c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R28-'[24]Gas Average FinIdx'!R28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V28-'[24]Gas Average FinIdx'!V28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AB28-'[24]Gas Average FinIdx'!AB28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124" t="e">
        <f ca="1">AH28-'[24]Gas Average FinIdx'!AH28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R29-'[24]Gas Average FinIdx'!R29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T29-'[24]Gas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V29-'[24]Gas Average FinIdx'!V29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X29-'[24]Gas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Z29-'[24]Gas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AB29-'[24]Gas Average FinIdx'!AB29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AD29-'[24]Gas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AF29-'[24]Gas Average Basis'!AE29</f>
        <v>#NAME?</v>
      </c>
      <c r="AH29" s="59" t="e">
        <f ca="1">IF(AH$22,AveragePrices($F$21,AH$23,AH$24,$AJ29:$AJ29),AveragePrices($F$15,AH$23,AH$24,$AL29:$AL29))</f>
        <v>#NAME?</v>
      </c>
      <c r="AI29" s="124" t="e">
        <f ca="1">AH29-'[24]Gas Average FinIdx'!AH29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R30-'[24]Gas Average FinIdx'!R30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T30-'[24]Gas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V30-'[24]Gas Average FinIdx'!V30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X30-'[24]Gas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Z30-'[24]Gas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AB30-'[24]Gas Average FinIdx'!AB30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AD30-'[24]Gas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AF30-'[24]Gas Average Basis'!AE30</f>
        <v>#NAME?</v>
      </c>
      <c r="AH30" s="59" t="e">
        <f ca="1">IF(AH$22,AveragePrices($F$21,AH$23,AH$24,$AJ30:$AJ30),AveragePrices($F$15,AH$23,AH$24,$AL30:$AL30))</f>
        <v>#NAME?</v>
      </c>
      <c r="AI30" s="124" t="e">
        <f ca="1">AH30-'[24]Gas Average FinIdx'!AH30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R31-'[24]Gas Average FinIdx'!R31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T31-'[24]Gas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V31-'[24]Gas Average FinIdx'!V31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X31-'[24]Gas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Z31-'[24]Gas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AB31-'[24]Gas Average FinIdx'!AB31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AD31-'[24]Gas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AF31-'[24]Gas Average Basis'!AE31</f>
        <v>#NAME?</v>
      </c>
      <c r="AH31" s="59" t="e">
        <f ca="1">IF(AH$22,AveragePrices($F$21,AH$23,AH$24,$AJ31:$AJ31),AveragePrices($F$15,AH$23,AH$24,$AL31:$AL31))</f>
        <v>#NAME?</v>
      </c>
      <c r="AI31" s="124" t="e">
        <f ca="1">AH31-'[24]Gas Average FinIdx'!AH31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2" t="s">
        <v>110</v>
      </c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4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R33-'[24]Gas Average FinIdx'!R33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T33-'[24]Gas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V33-'[24]Gas Average FinIdx'!V33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X33-'[24]Gas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Z33-'[24]Gas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AB33-'[24]Gas Average FinIdx'!AB33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AD33-'[24]Gas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AF33-'[24]Gas Average Basis'!AE33</f>
        <v>#NAME?</v>
      </c>
      <c r="AH33" s="59" t="e">
        <f ca="1">IF(AH$22,AveragePrices($F$21,AH$23,AH$24,$AJ33:$AJ33),AveragePrices($F$15,AH$23,AH$24,$AL33:$AL33))</f>
        <v>#NAME?</v>
      </c>
      <c r="AI33" s="124" t="e">
        <f ca="1">AH33-'[24]Gas Average FinIdx'!AH33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R34-'[24]Gas Average FinIdx'!R34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T34-'[24]Gas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V34-'[24]Gas Average FinIdx'!V34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X34-'[24]Gas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Z34-'[24]Gas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AB34-'[24]Gas Average FinIdx'!AB34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AD34-'[24]Gas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AF34-'[24]Gas Average Basis'!AE34</f>
        <v>#NAME?</v>
      </c>
      <c r="AH34" s="59" t="e">
        <f ca="1">IF(AH$22,AveragePrices($F$21,AH$23,AH$24,$AJ34:$AJ34),AveragePrices($F$15,AH$23,AH$24,$AL34:$AL34))</f>
        <v>#NAME?</v>
      </c>
      <c r="AI34" s="124" t="e">
        <f ca="1">AH34-'[24]Gas Average FinIdx'!AH34</f>
        <v>#NAME?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R35-'[24]Gas Average FinIdx'!R35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T35-'[24]Gas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V35-'[24]Gas Average FinIdx'!V35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X35-'[24]Gas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Z35-'[24]Gas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AB35-'[24]Gas Average FinIdx'!AB35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AD35-'[24]Gas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AF35-'[24]Gas Average Basis'!AE35</f>
        <v>#NAME?</v>
      </c>
      <c r="AH35" s="59" t="e">
        <f ca="1">IF(AH$22,AveragePrices($F$21,AH$23,AH$24,$AJ35:$AJ35),AveragePrices($F$15,AH$23,AH$24,$AL35:$AL35))</f>
        <v>#NAME?</v>
      </c>
      <c r="AI35" s="124" t="e">
        <f ca="1">AH35-'[24]Gas Average FinIdx'!AH35</f>
        <v>#NAME?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R36-'[24]Gas Average FinIdx'!R36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T36-'[24]Gas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V36-'[24]Gas Average FinIdx'!V36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X36-'[24]Gas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Z36-'[24]Gas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AB36-'[24]Gas Average FinIdx'!AB36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AD36-'[24]Gas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AF36-'[24]Gas Average Basis'!AE36</f>
        <v>#NAME?</v>
      </c>
      <c r="AH36" s="59" t="e">
        <f ca="1">IF(AH$22,AveragePrices($F$21,AH$23,AH$24,$AJ36:$AJ36),AveragePrices($F$15,AH$23,AH$24,$AL36:$AL36))</f>
        <v>#NAME?</v>
      </c>
      <c r="AI36" s="124" t="e">
        <f ca="1">AH36-'[24]Gas Average FinIdx'!AH36</f>
        <v>#NAME?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2" t="s">
        <v>109</v>
      </c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4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R39-'[24]Gas Average FinIdx'!R39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T39-'[24]Gas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V39-'[24]Gas Average FinIdx'!V39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X39-'[24]Gas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Z39-'[24]Gas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AB39-'[24]Gas Average FinIdx'!AB39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AD39-'[24]Gas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AF39-'[24]Gas Average Basis'!AE39</f>
        <v>#NAME?</v>
      </c>
      <c r="AH39" s="59" t="e">
        <f ca="1">IF(AH$22,AveragePrices($F$21,AH$23,AH$24,$AJ39:$AJ39),AveragePrices($F$15,AH$23,AH$24,$AL39:$AL39))</f>
        <v>#NAME?</v>
      </c>
      <c r="AI39" s="124" t="e">
        <f ca="1">AH39-'[24]Gas Average FinIdx'!AH39</f>
        <v>#NAME?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R40-'[24]Gas Average FinIdx'!R40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T40-'[24]Gas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V40-'[24]Gas Average FinIdx'!V40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X40-'[24]Gas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Z40-'[24]Gas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AB40-'[24]Gas Average FinIdx'!AB40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AD40-'[24]Gas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AF40-'[24]Gas Average Basis'!AE40</f>
        <v>#NAME?</v>
      </c>
      <c r="AH40" s="59" t="e">
        <f ca="1">IF(AH$22,AveragePrices($F$21,AH$23,AH$24,$AJ40:$AJ40),AveragePrices($F$15,AH$23,AH$24,$AL40:$AL40))</f>
        <v>#NAME?</v>
      </c>
      <c r="AI40" s="124" t="e">
        <f ca="1">AH40-'[24]Gas Average FinIdx'!AH40</f>
        <v>#NAME?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R41-'[24]Gas Average FinIdx'!R41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T41-'[24]Gas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V41-'[24]Gas Average FinIdx'!V41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X41-'[24]Gas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Z41-'[24]Gas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AB41-'[24]Gas Average FinIdx'!AB41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AD41-'[24]Gas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AF41-'[24]Gas Average Basis'!AE41</f>
        <v>#NAME?</v>
      </c>
      <c r="AH41" s="59" t="e">
        <f ca="1">IF(AH$22,AveragePrices($F$21,AH$23,AH$24,$AJ41:$AJ41),AveragePrices($F$15,AH$23,AH$24,$AL41:$AL41))</f>
        <v>#NAME?</v>
      </c>
      <c r="AI41" s="124" t="e">
        <f ca="1">AH41-'[24]Gas Average FinIdx'!AH41</f>
        <v>#NAME?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R42-'[24]Gas Average FinIdx'!R42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T42-'[24]Gas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V42-'[24]Gas Average FinIdx'!V42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X42-'[24]Gas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Z42-'[24]Gas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AB42-'[24]Gas Average FinIdx'!AB42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AD42-'[24]Gas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AF42-'[24]Gas Average Basis'!AE42</f>
        <v>#NAME?</v>
      </c>
      <c r="AH42" s="59" t="e">
        <f ca="1">IF(AH$22,AveragePrices($F$21,AH$23,AH$24,$AJ42:$AJ42),AveragePrices($F$15,AH$23,AH$24,$AL42:$AL42))</f>
        <v>#NAME?</v>
      </c>
      <c r="AI42" s="124" t="e">
        <f ca="1">AH42-'[24]Gas Average FinIdx'!AH42</f>
        <v>#NAME?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R43-'[24]Gas Average FinIdx'!R43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T43-'[24]Gas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V43-'[24]Gas Average FinIdx'!V43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X43-'[24]Gas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Z43-'[24]Gas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AB43-'[24]Gas Average FinIdx'!AB43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AD43-'[24]Gas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AF43-'[24]Gas Average Basis'!AE43</f>
        <v>#NAME?</v>
      </c>
      <c r="AH43" s="59" t="e">
        <f ca="1">IF(AH$22,AveragePrices($F$21,AH$23,AH$24,$AJ43:$AJ43),AveragePrices($F$15,AH$23,AH$24,$AL43:$AL43))</f>
        <v>#NAME?</v>
      </c>
      <c r="AI43" s="124" t="e">
        <f ca="1">AH43-'[24]Gas Average FinIdx'!AH43</f>
        <v>#NAME?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2" t="s">
        <v>81</v>
      </c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4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2.7450000000000001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 t="e">
        <f ca="1">R49-'[24]Gas Average FinIdx'!R49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V49-'[24]Gas Average FinIdx'!V49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AB49-'[24]Gas Average FinIdx'!AB49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124" t="e">
        <f ca="1">AH49-'[24]Gas Average FinIdx'!AH49</f>
        <v>#NAME?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5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5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37204</v>
      </c>
      <c r="F2" s="6">
        <f t="shared" ref="F2:AE2" si="1">E2</f>
        <v>37204</v>
      </c>
      <c r="G2" s="6">
        <f t="shared" si="1"/>
        <v>37204</v>
      </c>
      <c r="H2" s="6">
        <f t="shared" si="1"/>
        <v>37204</v>
      </c>
      <c r="I2" s="6">
        <f t="shared" si="1"/>
        <v>37204</v>
      </c>
      <c r="J2" s="6">
        <f t="shared" si="1"/>
        <v>37204</v>
      </c>
      <c r="K2" s="6">
        <f t="shared" si="1"/>
        <v>37204</v>
      </c>
      <c r="L2" s="6">
        <f t="shared" si="1"/>
        <v>37204</v>
      </c>
      <c r="M2" s="6">
        <f t="shared" si="1"/>
        <v>37204</v>
      </c>
      <c r="N2" s="6">
        <f t="shared" si="1"/>
        <v>37204</v>
      </c>
      <c r="O2" s="6">
        <f t="shared" si="1"/>
        <v>37204</v>
      </c>
      <c r="P2" s="6">
        <f t="shared" si="1"/>
        <v>37204</v>
      </c>
      <c r="Q2" s="6">
        <f t="shared" si="1"/>
        <v>37204</v>
      </c>
      <c r="R2" s="6">
        <f t="shared" si="1"/>
        <v>37204</v>
      </c>
      <c r="S2" s="6">
        <f t="shared" si="1"/>
        <v>37204</v>
      </c>
      <c r="T2" s="6">
        <f t="shared" si="1"/>
        <v>37204</v>
      </c>
      <c r="U2" s="6">
        <f t="shared" si="1"/>
        <v>37204</v>
      </c>
      <c r="V2" s="6">
        <f t="shared" si="1"/>
        <v>37204</v>
      </c>
      <c r="W2" s="6">
        <f t="shared" si="1"/>
        <v>37204</v>
      </c>
      <c r="X2" s="6">
        <f t="shared" si="1"/>
        <v>37204</v>
      </c>
      <c r="Y2" s="6">
        <f t="shared" si="1"/>
        <v>37204</v>
      </c>
      <c r="Z2" s="6">
        <f t="shared" si="1"/>
        <v>37204</v>
      </c>
      <c r="AA2" s="6">
        <f t="shared" si="1"/>
        <v>37204</v>
      </c>
      <c r="AB2" s="23">
        <f t="shared" si="1"/>
        <v>37204</v>
      </c>
      <c r="AC2" s="23">
        <f t="shared" si="1"/>
        <v>37204</v>
      </c>
      <c r="AD2" s="23">
        <f t="shared" si="1"/>
        <v>37204</v>
      </c>
      <c r="AE2" s="23">
        <f t="shared" si="1"/>
        <v>37204</v>
      </c>
      <c r="AF2" s="23">
        <f>AE2</f>
        <v>37204</v>
      </c>
      <c r="AG2" s="23">
        <f>AE2</f>
        <v>37204</v>
      </c>
      <c r="AH2" s="23">
        <f>AF2</f>
        <v>37204</v>
      </c>
      <c r="AI2" s="23">
        <f>AH2</f>
        <v>37204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2.61</v>
      </c>
      <c r="F17" s="10">
        <v>2.4500000000000002</v>
      </c>
      <c r="G17" s="10">
        <v>2.42</v>
      </c>
      <c r="H17" s="10">
        <v>2.4049999999999998</v>
      </c>
      <c r="I17" s="10">
        <v>1.835</v>
      </c>
      <c r="J17" s="10">
        <v>2.36</v>
      </c>
      <c r="K17" s="10">
        <v>2.17</v>
      </c>
      <c r="L17" s="10">
        <v>2.35</v>
      </c>
      <c r="M17" s="10">
        <v>2.2999999999999998</v>
      </c>
      <c r="N17" s="10">
        <v>2.2610000000000001</v>
      </c>
      <c r="O17" s="10">
        <v>1.6850000000000001</v>
      </c>
      <c r="P17" s="10">
        <v>2.5299999999999998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2.61</v>
      </c>
      <c r="F18" s="10">
        <v>2.4500000000000002</v>
      </c>
      <c r="G18" s="10">
        <v>2.42</v>
      </c>
      <c r="H18" s="10">
        <v>2.4049999999999998</v>
      </c>
      <c r="I18" s="10">
        <v>1.835</v>
      </c>
      <c r="J18" s="10">
        <v>2.36</v>
      </c>
      <c r="K18" s="10">
        <v>2.17</v>
      </c>
      <c r="L18" s="10">
        <v>2.35</v>
      </c>
      <c r="M18" s="10">
        <v>2.2999999999999998</v>
      </c>
      <c r="N18" s="10">
        <v>2.2610000000000001</v>
      </c>
      <c r="O18" s="10">
        <v>1.6850000000000001</v>
      </c>
      <c r="P18" s="10">
        <v>2.5299999999999998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2.61</v>
      </c>
      <c r="F19" s="10">
        <v>2.4500000000000002</v>
      </c>
      <c r="G19" s="10">
        <v>2.42</v>
      </c>
      <c r="H19" s="10">
        <v>2.4049999999999998</v>
      </c>
      <c r="I19" s="10">
        <v>1.835</v>
      </c>
      <c r="J19" s="10">
        <v>2.36</v>
      </c>
      <c r="K19" s="10">
        <v>2.17</v>
      </c>
      <c r="L19" s="10">
        <v>2.35</v>
      </c>
      <c r="M19" s="10">
        <v>2.2999999999999998</v>
      </c>
      <c r="N19" s="10">
        <v>2.4090000000000003</v>
      </c>
      <c r="O19" s="10">
        <v>1.6850000000000001</v>
      </c>
      <c r="P19" s="10">
        <v>2.5299999999999998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2.65</v>
      </c>
      <c r="F20" s="10">
        <v>2.5499999999999998</v>
      </c>
      <c r="G20" s="10">
        <v>2.46</v>
      </c>
      <c r="H20" s="10">
        <v>2.5099999999999998</v>
      </c>
      <c r="I20" s="10">
        <v>2.11</v>
      </c>
      <c r="J20" s="10">
        <v>2.4</v>
      </c>
      <c r="K20" s="10">
        <v>2.35</v>
      </c>
      <c r="L20" s="10">
        <v>2.4500000000000002</v>
      </c>
      <c r="M20" s="10">
        <v>2.2999999999999998</v>
      </c>
      <c r="N20" s="10">
        <v>2.4090000000000003</v>
      </c>
      <c r="O20" s="10">
        <v>2.0099999999999998</v>
      </c>
      <c r="P20" s="10">
        <v>2.5299999999999998</v>
      </c>
      <c r="Q20" s="10">
        <v>2.52</v>
      </c>
      <c r="R20" s="10">
        <v>2.42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2.6749999999999998</v>
      </c>
      <c r="F21" s="10">
        <v>2.5499999999999998</v>
      </c>
      <c r="G21" s="10">
        <v>2.46</v>
      </c>
      <c r="H21" s="10">
        <v>2.5099999999999998</v>
      </c>
      <c r="I21" s="10">
        <v>2.11</v>
      </c>
      <c r="J21" s="10">
        <v>2.4</v>
      </c>
      <c r="K21" s="10">
        <v>2.35</v>
      </c>
      <c r="L21" s="10">
        <v>2.4500000000000002</v>
      </c>
      <c r="M21" s="10">
        <v>2.2999999999999998</v>
      </c>
      <c r="N21" s="10">
        <v>2.4090000000000003</v>
      </c>
      <c r="O21" s="10">
        <v>2.0099999999999998</v>
      </c>
      <c r="P21" s="10">
        <v>2.5299999999999998</v>
      </c>
      <c r="Q21" s="10">
        <v>2.52</v>
      </c>
      <c r="R21" s="10">
        <v>2.42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2.7</v>
      </c>
      <c r="F22" s="10">
        <v>2.5499999999999998</v>
      </c>
      <c r="G22" s="10">
        <v>2.46</v>
      </c>
      <c r="H22" s="10">
        <v>2.5099999999999998</v>
      </c>
      <c r="I22" s="10">
        <v>2.11</v>
      </c>
      <c r="J22" s="10">
        <v>2.4</v>
      </c>
      <c r="K22" s="10">
        <v>2.35</v>
      </c>
      <c r="L22" s="10">
        <v>2.4500000000000002</v>
      </c>
      <c r="M22" s="10">
        <v>2.2999999999999998</v>
      </c>
      <c r="N22" s="10">
        <v>2.4090000000000003</v>
      </c>
      <c r="O22" s="10">
        <v>2.0099999999999998</v>
      </c>
      <c r="P22" s="10">
        <v>2.5299999999999998</v>
      </c>
      <c r="Q22" s="10">
        <v>2.52</v>
      </c>
      <c r="R22" s="10">
        <v>2.42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2.7030000000000003</v>
      </c>
      <c r="F23" s="10">
        <v>2.5499999999999998</v>
      </c>
      <c r="G23" s="10">
        <v>2.46</v>
      </c>
      <c r="H23" s="10">
        <v>2.5099999999999998</v>
      </c>
      <c r="I23" s="10">
        <v>2.11</v>
      </c>
      <c r="J23" s="10">
        <v>2.4</v>
      </c>
      <c r="K23" s="10">
        <v>2.35</v>
      </c>
      <c r="L23" s="10">
        <v>2.4500000000000002</v>
      </c>
      <c r="M23" s="10">
        <v>2.2999999999999998</v>
      </c>
      <c r="N23" s="10">
        <v>2.4090000000000003</v>
      </c>
      <c r="O23" s="10">
        <v>2.0099999999999998</v>
      </c>
      <c r="P23" s="10">
        <v>2.5299999999999998</v>
      </c>
      <c r="Q23" s="10">
        <v>2.52</v>
      </c>
      <c r="R23" s="10">
        <v>2.42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2.706</v>
      </c>
      <c r="F24" s="10">
        <v>2.5499999999999998</v>
      </c>
      <c r="G24" s="10">
        <v>2.46</v>
      </c>
      <c r="H24" s="10">
        <v>2.5099999999999998</v>
      </c>
      <c r="I24" s="10">
        <v>2.11</v>
      </c>
      <c r="J24" s="10">
        <v>2.4</v>
      </c>
      <c r="K24" s="10">
        <v>2.35</v>
      </c>
      <c r="L24" s="10">
        <v>2.4500000000000002</v>
      </c>
      <c r="M24" s="10">
        <v>2.2999999999999998</v>
      </c>
      <c r="N24" s="10">
        <v>2.4090000000000003</v>
      </c>
      <c r="O24" s="10">
        <v>2.0099999999999998</v>
      </c>
      <c r="P24" s="10">
        <v>2.5299999999999998</v>
      </c>
      <c r="Q24" s="10">
        <v>2.52</v>
      </c>
      <c r="R24" s="10">
        <v>2.42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2.7090000000000001</v>
      </c>
      <c r="F25" s="10">
        <v>2.5499999999999998</v>
      </c>
      <c r="G25" s="10">
        <v>2.46</v>
      </c>
      <c r="H25" s="10">
        <v>2.5099999999999998</v>
      </c>
      <c r="I25" s="10">
        <v>2.11</v>
      </c>
      <c r="J25" s="10">
        <v>2.4</v>
      </c>
      <c r="K25" s="10">
        <v>2.35</v>
      </c>
      <c r="L25" s="10">
        <v>2.4500000000000002</v>
      </c>
      <c r="M25" s="10">
        <v>2.2999999999999998</v>
      </c>
      <c r="N25" s="10">
        <v>2.4090000000000003</v>
      </c>
      <c r="O25" s="10">
        <v>2.0099999999999998</v>
      </c>
      <c r="P25" s="10">
        <v>2.5299999999999998</v>
      </c>
      <c r="Q25" s="10">
        <v>2.52</v>
      </c>
      <c r="R25" s="10">
        <v>2.42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2.7120000000000002</v>
      </c>
      <c r="F26" s="10">
        <v>2.5499999999999998</v>
      </c>
      <c r="G26" s="10">
        <v>2.46</v>
      </c>
      <c r="H26" s="10">
        <v>2.5099999999999998</v>
      </c>
      <c r="I26" s="10">
        <v>2.11</v>
      </c>
      <c r="J26" s="10">
        <v>2.4</v>
      </c>
      <c r="K26" s="10">
        <v>2.35</v>
      </c>
      <c r="L26" s="10">
        <v>2.4500000000000002</v>
      </c>
      <c r="M26" s="10">
        <v>2.2999999999999998</v>
      </c>
      <c r="N26" s="10">
        <v>2.4090000000000003</v>
      </c>
      <c r="O26" s="10">
        <v>2.0099999999999998</v>
      </c>
      <c r="P26" s="10">
        <v>2.5299999999999998</v>
      </c>
      <c r="Q26" s="10">
        <v>2.52</v>
      </c>
      <c r="R26" s="10">
        <v>2.42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2.7149999999999999</v>
      </c>
      <c r="F27" s="10">
        <v>2.5499999999999998</v>
      </c>
      <c r="G27" s="10">
        <v>2.46</v>
      </c>
      <c r="H27" s="10">
        <v>2.5099999999999998</v>
      </c>
      <c r="I27" s="10">
        <v>2.11</v>
      </c>
      <c r="J27" s="10">
        <v>2.4</v>
      </c>
      <c r="K27" s="10">
        <v>2.35</v>
      </c>
      <c r="L27" s="10">
        <v>2.4500000000000002</v>
      </c>
      <c r="M27" s="10">
        <v>2.2999999999999998</v>
      </c>
      <c r="N27" s="10">
        <v>2.4090000000000003</v>
      </c>
      <c r="O27" s="10">
        <v>2.0099999999999998</v>
      </c>
      <c r="P27" s="10">
        <v>2.5299999999999998</v>
      </c>
      <c r="Q27" s="10">
        <v>2.52</v>
      </c>
      <c r="R27" s="10">
        <v>2.42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2.718</v>
      </c>
      <c r="F28" s="10">
        <v>2.5499999999999998</v>
      </c>
      <c r="G28" s="10">
        <v>2.46</v>
      </c>
      <c r="H28" s="10">
        <v>2.5099999999999998</v>
      </c>
      <c r="I28" s="10">
        <v>2.11</v>
      </c>
      <c r="J28" s="10">
        <v>2.4</v>
      </c>
      <c r="K28" s="10">
        <v>2.35</v>
      </c>
      <c r="L28" s="10">
        <v>2.4500000000000002</v>
      </c>
      <c r="M28" s="10">
        <v>2.2999999999999998</v>
      </c>
      <c r="N28" s="10">
        <v>2.4090000000000003</v>
      </c>
      <c r="O28" s="10">
        <v>2.0099999999999998</v>
      </c>
      <c r="P28" s="10">
        <v>2.5299999999999998</v>
      </c>
      <c r="Q28" s="10">
        <v>2.52</v>
      </c>
      <c r="R28" s="10">
        <v>2.42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2.7210000000000001</v>
      </c>
      <c r="F29" s="10">
        <v>2.5499999999999998</v>
      </c>
      <c r="G29" s="10">
        <v>2.46</v>
      </c>
      <c r="H29" s="10">
        <v>2.5099999999999998</v>
      </c>
      <c r="I29" s="10">
        <v>2.11</v>
      </c>
      <c r="J29" s="10">
        <v>2.4</v>
      </c>
      <c r="K29" s="10">
        <v>2.35</v>
      </c>
      <c r="L29" s="10">
        <v>2.4500000000000002</v>
      </c>
      <c r="M29" s="10">
        <v>2.2999999999999998</v>
      </c>
      <c r="N29" s="10">
        <v>2.4090000000000003</v>
      </c>
      <c r="O29" s="10">
        <v>2.0099999999999998</v>
      </c>
      <c r="P29" s="10">
        <v>2.5299999999999998</v>
      </c>
      <c r="Q29" s="10">
        <v>2.52</v>
      </c>
      <c r="R29" s="10">
        <v>2.42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2.7240000000000002</v>
      </c>
      <c r="F30" s="10">
        <v>2.5499999999999998</v>
      </c>
      <c r="G30" s="10">
        <v>2.46</v>
      </c>
      <c r="H30" s="10">
        <v>2.5099999999999998</v>
      </c>
      <c r="I30" s="10">
        <v>2.11</v>
      </c>
      <c r="J30" s="10">
        <v>2.4</v>
      </c>
      <c r="K30" s="10">
        <v>2.35</v>
      </c>
      <c r="L30" s="10">
        <v>2.4500000000000002</v>
      </c>
      <c r="M30" s="10">
        <v>2.2999999999999998</v>
      </c>
      <c r="N30" s="10">
        <v>2.4090000000000003</v>
      </c>
      <c r="O30" s="10">
        <v>2.0099999999999998</v>
      </c>
      <c r="P30" s="10">
        <v>2.5299999999999998</v>
      </c>
      <c r="Q30" s="10">
        <v>2.52</v>
      </c>
      <c r="R30" s="10">
        <v>2.42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2.7270000000000003</v>
      </c>
      <c r="F31" s="10">
        <v>2.5499999999999998</v>
      </c>
      <c r="G31" s="10">
        <v>2.46</v>
      </c>
      <c r="H31" s="10">
        <v>2.5099999999999998</v>
      </c>
      <c r="I31" s="10">
        <v>2.11</v>
      </c>
      <c r="J31" s="10">
        <v>2.4</v>
      </c>
      <c r="K31" s="10">
        <v>2.35</v>
      </c>
      <c r="L31" s="10">
        <v>2.4500000000000002</v>
      </c>
      <c r="M31" s="10">
        <v>2.2999999999999998</v>
      </c>
      <c r="N31" s="10">
        <v>2.4090000000000003</v>
      </c>
      <c r="O31" s="10">
        <v>2.0099999999999998</v>
      </c>
      <c r="P31" s="10">
        <v>2.5299999999999998</v>
      </c>
      <c r="Q31" s="10">
        <v>2.52</v>
      </c>
      <c r="R31" s="10">
        <v>2.42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2.73</v>
      </c>
      <c r="F32" s="10">
        <v>2.5499999999999998</v>
      </c>
      <c r="G32" s="10">
        <v>2.46</v>
      </c>
      <c r="H32" s="10">
        <v>2.5099999999999998</v>
      </c>
      <c r="I32" s="10">
        <v>2.11</v>
      </c>
      <c r="J32" s="10">
        <v>2.4</v>
      </c>
      <c r="K32" s="10">
        <v>2.35</v>
      </c>
      <c r="L32" s="10">
        <v>2.4500000000000002</v>
      </c>
      <c r="M32" s="10">
        <v>2.2999999999999998</v>
      </c>
      <c r="N32" s="10">
        <v>2.4090000000000003</v>
      </c>
      <c r="O32" s="10">
        <v>2.0099999999999998</v>
      </c>
      <c r="P32" s="10">
        <v>2.5299999999999998</v>
      </c>
      <c r="Q32" s="10">
        <v>2.52</v>
      </c>
      <c r="R32" s="10">
        <v>2.42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2.7330000000000001</v>
      </c>
      <c r="F33" s="10">
        <v>2.5499999999999998</v>
      </c>
      <c r="G33" s="10">
        <v>2.46</v>
      </c>
      <c r="H33" s="10">
        <v>2.5099999999999998</v>
      </c>
      <c r="I33" s="10">
        <v>2.11</v>
      </c>
      <c r="J33" s="10">
        <v>2.4</v>
      </c>
      <c r="K33" s="10">
        <v>2.35</v>
      </c>
      <c r="L33" s="10">
        <v>2.4500000000000002</v>
      </c>
      <c r="M33" s="10">
        <v>2.2999999999999998</v>
      </c>
      <c r="N33" s="10">
        <v>2.4090000000000003</v>
      </c>
      <c r="O33" s="10">
        <v>2.0099999999999998</v>
      </c>
      <c r="P33" s="10">
        <v>2.5299999999999998</v>
      </c>
      <c r="Q33" s="10">
        <v>2.52</v>
      </c>
      <c r="R33" s="10">
        <v>2.42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2.7360000000000002</v>
      </c>
      <c r="F34" s="10">
        <v>2.5499999999999998</v>
      </c>
      <c r="G34" s="10">
        <v>2.46</v>
      </c>
      <c r="H34" s="10">
        <v>2.5099999999999998</v>
      </c>
      <c r="I34" s="10">
        <v>2.11</v>
      </c>
      <c r="J34" s="10">
        <v>2.4</v>
      </c>
      <c r="K34" s="10">
        <v>2.35</v>
      </c>
      <c r="L34" s="10">
        <v>2.4500000000000002</v>
      </c>
      <c r="M34" s="10">
        <v>2.2999999999999998</v>
      </c>
      <c r="N34" s="10">
        <v>2.4090000000000003</v>
      </c>
      <c r="O34" s="10">
        <v>2.0099999999999998</v>
      </c>
      <c r="P34" s="10">
        <v>2.5299999999999998</v>
      </c>
      <c r="Q34" s="10">
        <v>2.52</v>
      </c>
      <c r="R34" s="10">
        <v>2.42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2.7390000000000003</v>
      </c>
      <c r="F35" s="10">
        <v>2.5499999999999998</v>
      </c>
      <c r="G35" s="10">
        <v>2.46</v>
      </c>
      <c r="H35" s="10">
        <v>2.5099999999999998</v>
      </c>
      <c r="I35" s="10">
        <v>2.11</v>
      </c>
      <c r="J35" s="10">
        <v>2.4</v>
      </c>
      <c r="K35" s="10">
        <v>2.35</v>
      </c>
      <c r="L35" s="10">
        <v>2.4500000000000002</v>
      </c>
      <c r="M35" s="10">
        <v>2.2999999999999998</v>
      </c>
      <c r="N35" s="10">
        <v>2.4090000000000003</v>
      </c>
      <c r="O35" s="10">
        <v>2.0099999999999998</v>
      </c>
      <c r="P35" s="10">
        <v>2.5299999999999998</v>
      </c>
      <c r="Q35" s="10">
        <v>2.52</v>
      </c>
      <c r="R35" s="10">
        <v>2.42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2.742</v>
      </c>
      <c r="F36" s="10">
        <v>2.5499999999999998</v>
      </c>
      <c r="G36" s="10">
        <v>2.46</v>
      </c>
      <c r="H36" s="10">
        <v>2.5099999999999998</v>
      </c>
      <c r="I36" s="10">
        <v>2.11</v>
      </c>
      <c r="J36" s="10">
        <v>2.4</v>
      </c>
      <c r="K36" s="10">
        <v>2.35</v>
      </c>
      <c r="L36" s="10">
        <v>2.4500000000000002</v>
      </c>
      <c r="M36" s="10">
        <v>2.2999999999999998</v>
      </c>
      <c r="N36" s="10">
        <v>2.4090000000000003</v>
      </c>
      <c r="O36" s="10">
        <v>2.0099999999999998</v>
      </c>
      <c r="P36" s="10">
        <v>2.5299999999999998</v>
      </c>
      <c r="Q36" s="10">
        <v>2.52</v>
      </c>
      <c r="R36" s="10">
        <v>2.42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2.7450000000000001</v>
      </c>
      <c r="F37" s="10">
        <v>2.5499999999999998</v>
      </c>
      <c r="G37" s="10">
        <v>2.46</v>
      </c>
      <c r="H37" s="10">
        <v>2.5099999999999998</v>
      </c>
      <c r="I37" s="10">
        <v>2.11</v>
      </c>
      <c r="J37" s="10">
        <v>2.4</v>
      </c>
      <c r="K37" s="10">
        <v>2.35</v>
      </c>
      <c r="L37" s="10">
        <v>2.4500000000000002</v>
      </c>
      <c r="M37" s="10">
        <v>2.2999999999999998</v>
      </c>
      <c r="N37" s="10">
        <v>2.4090000000000003</v>
      </c>
      <c r="O37" s="10">
        <v>2.0099999999999998</v>
      </c>
      <c r="P37" s="10">
        <v>2.5299999999999998</v>
      </c>
      <c r="Q37" s="10">
        <v>2.52</v>
      </c>
      <c r="R37" s="10">
        <v>2.42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2.9249999999999998</v>
      </c>
      <c r="F38" s="10">
        <v>3.07</v>
      </c>
      <c r="G38" s="10">
        <v>2.91</v>
      </c>
      <c r="H38" s="10">
        <v>2.95</v>
      </c>
      <c r="I38" s="10">
        <v>2.59</v>
      </c>
      <c r="J38" s="10">
        <v>2.8520000000000003</v>
      </c>
      <c r="K38" s="10">
        <v>2.69</v>
      </c>
      <c r="L38" s="10"/>
      <c r="M38" s="10">
        <v>2.802</v>
      </c>
      <c r="N38" s="10">
        <v>2.4090000000000003</v>
      </c>
      <c r="O38" s="10">
        <v>2.54</v>
      </c>
      <c r="P38" s="10">
        <v>2.5299999999999998</v>
      </c>
      <c r="Q38" s="10">
        <v>2.93</v>
      </c>
      <c r="R38" s="10">
        <v>2.79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2.9249999999999998</v>
      </c>
      <c r="F39" s="10">
        <v>3.07</v>
      </c>
      <c r="G39" s="10">
        <v>2.91</v>
      </c>
      <c r="H39" s="10">
        <v>2.95</v>
      </c>
      <c r="I39" s="10">
        <v>2.59</v>
      </c>
      <c r="J39" s="10">
        <v>2.8520000000000003</v>
      </c>
      <c r="K39" s="10">
        <v>2.69</v>
      </c>
      <c r="L39" s="10"/>
      <c r="M39" s="10">
        <v>2.802</v>
      </c>
      <c r="N39" s="10">
        <v>2.4090000000000003</v>
      </c>
      <c r="O39" s="10">
        <v>2.54</v>
      </c>
      <c r="P39" s="10">
        <v>2.5299999999999998</v>
      </c>
      <c r="Q39" s="10">
        <v>2.93</v>
      </c>
      <c r="R39" s="10">
        <v>2.79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2.9249999999999998</v>
      </c>
      <c r="F40" s="10">
        <v>3.07</v>
      </c>
      <c r="G40" s="10">
        <v>2.91</v>
      </c>
      <c r="H40" s="10">
        <v>2.95</v>
      </c>
      <c r="I40" s="10">
        <v>2.59</v>
      </c>
      <c r="J40" s="10">
        <v>2.8520000000000003</v>
      </c>
      <c r="K40" s="10">
        <v>2.69</v>
      </c>
      <c r="L40" s="10"/>
      <c r="M40" s="10">
        <v>2.802</v>
      </c>
      <c r="N40" s="10">
        <v>2.4090000000000003</v>
      </c>
      <c r="O40" s="10">
        <v>2.54</v>
      </c>
      <c r="P40" s="10">
        <v>2.5299999999999998</v>
      </c>
      <c r="Q40" s="10">
        <v>2.93</v>
      </c>
      <c r="R40" s="10">
        <v>2.79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2.9249999999999998</v>
      </c>
      <c r="F41" s="10">
        <v>3.07</v>
      </c>
      <c r="G41" s="10">
        <v>2.91</v>
      </c>
      <c r="H41" s="10">
        <v>2.95</v>
      </c>
      <c r="I41" s="10">
        <v>2.59</v>
      </c>
      <c r="J41" s="10">
        <v>2.8520000000000003</v>
      </c>
      <c r="K41" s="10">
        <v>2.69</v>
      </c>
      <c r="L41" s="10"/>
      <c r="M41" s="10">
        <v>2.802</v>
      </c>
      <c r="N41" s="10">
        <v>2.4090000000000003</v>
      </c>
      <c r="O41" s="10">
        <v>2.54</v>
      </c>
      <c r="P41" s="10">
        <v>2.5299999999999998</v>
      </c>
      <c r="Q41" s="10">
        <v>2.93</v>
      </c>
      <c r="R41" s="10">
        <v>2.79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2.9249999999999998</v>
      </c>
      <c r="F42" s="10">
        <v>3.07</v>
      </c>
      <c r="G42" s="10">
        <v>2.91</v>
      </c>
      <c r="H42" s="10">
        <v>2.95</v>
      </c>
      <c r="I42" s="10">
        <v>2.59</v>
      </c>
      <c r="J42" s="10">
        <v>2.8520000000000003</v>
      </c>
      <c r="K42" s="10">
        <v>2.69</v>
      </c>
      <c r="L42" s="10"/>
      <c r="M42" s="10">
        <v>2.802</v>
      </c>
      <c r="N42" s="10">
        <v>2.4090000000000003</v>
      </c>
      <c r="O42" s="10">
        <v>2.54</v>
      </c>
      <c r="P42" s="10">
        <v>2.5299999999999998</v>
      </c>
      <c r="Q42" s="10">
        <v>2.93</v>
      </c>
      <c r="R42" s="10">
        <v>2.79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2.9249999999999998</v>
      </c>
      <c r="F43" s="10">
        <v>3.07</v>
      </c>
      <c r="G43" s="10">
        <v>2.91</v>
      </c>
      <c r="H43" s="10">
        <v>2.95</v>
      </c>
      <c r="I43" s="10">
        <v>2.59</v>
      </c>
      <c r="J43" s="10">
        <v>2.8520000000000003</v>
      </c>
      <c r="K43" s="10">
        <v>2.69</v>
      </c>
      <c r="L43" s="10"/>
      <c r="M43" s="10">
        <v>2.802</v>
      </c>
      <c r="N43" s="10">
        <v>2.4090000000000003</v>
      </c>
      <c r="O43" s="10">
        <v>2.54</v>
      </c>
      <c r="P43" s="10">
        <v>2.5299999999999998</v>
      </c>
      <c r="Q43" s="10">
        <v>2.93</v>
      </c>
      <c r="R43" s="10">
        <v>2.79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2.9249999999999998</v>
      </c>
      <c r="F44" s="10">
        <v>3.07</v>
      </c>
      <c r="G44" s="10">
        <v>2.91</v>
      </c>
      <c r="H44" s="10">
        <v>2.95</v>
      </c>
      <c r="I44" s="10">
        <v>2.59</v>
      </c>
      <c r="J44" s="10">
        <v>2.8520000000000003</v>
      </c>
      <c r="K44" s="10">
        <v>2.69</v>
      </c>
      <c r="L44" s="10"/>
      <c r="M44" s="10">
        <v>2.802</v>
      </c>
      <c r="N44" s="10">
        <v>2.4090000000000003</v>
      </c>
      <c r="O44" s="10">
        <v>2.54</v>
      </c>
      <c r="P44" s="10">
        <v>2.5299999999999998</v>
      </c>
      <c r="Q44" s="10">
        <v>2.93</v>
      </c>
      <c r="R44" s="10">
        <v>2.79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2.9249999999999998</v>
      </c>
      <c r="F45" s="10">
        <v>3.07</v>
      </c>
      <c r="G45" s="10">
        <v>2.91</v>
      </c>
      <c r="H45" s="10">
        <v>2.95</v>
      </c>
      <c r="I45" s="10">
        <v>2.59</v>
      </c>
      <c r="J45" s="10">
        <v>2.8520000000000003</v>
      </c>
      <c r="K45" s="10">
        <v>2.69</v>
      </c>
      <c r="L45" s="10"/>
      <c r="M45" s="10">
        <v>2.802</v>
      </c>
      <c r="N45" s="10">
        <v>2.4090000000000003</v>
      </c>
      <c r="O45" s="10">
        <v>2.54</v>
      </c>
      <c r="P45" s="10">
        <v>2.5299999999999998</v>
      </c>
      <c r="Q45" s="10">
        <v>2.93</v>
      </c>
      <c r="R45" s="10">
        <v>2.79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2.9249999999999998</v>
      </c>
      <c r="F46" s="10">
        <v>3.07</v>
      </c>
      <c r="G46" s="10">
        <v>2.91</v>
      </c>
      <c r="H46" s="10">
        <v>2.95</v>
      </c>
      <c r="I46" s="10">
        <v>2.59</v>
      </c>
      <c r="J46" s="10">
        <v>2.8520000000000003</v>
      </c>
      <c r="K46" s="10">
        <v>2.69</v>
      </c>
      <c r="L46" s="10"/>
      <c r="M46" s="10">
        <v>2.802</v>
      </c>
      <c r="N46" s="10">
        <v>2.4090000000000003</v>
      </c>
      <c r="O46" s="10">
        <v>2.54</v>
      </c>
      <c r="P46" s="10">
        <v>2.5299999999999998</v>
      </c>
      <c r="Q46" s="10">
        <v>2.93</v>
      </c>
      <c r="R46" s="10">
        <v>2.79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2.9249999999999998</v>
      </c>
      <c r="F47" s="10">
        <v>3.07</v>
      </c>
      <c r="G47" s="10">
        <v>2.91</v>
      </c>
      <c r="H47" s="10">
        <v>2.95</v>
      </c>
      <c r="I47" s="10">
        <v>2.59</v>
      </c>
      <c r="J47" s="10">
        <v>2.8520000000000003</v>
      </c>
      <c r="K47" s="10">
        <v>2.69</v>
      </c>
      <c r="L47" s="10"/>
      <c r="M47" s="10">
        <v>2.802</v>
      </c>
      <c r="N47" s="10">
        <v>2.4090000000000003</v>
      </c>
      <c r="O47" s="10">
        <v>2.54</v>
      </c>
      <c r="P47" s="10">
        <v>2.5299999999999998</v>
      </c>
      <c r="Q47" s="10">
        <v>2.93</v>
      </c>
      <c r="R47" s="10">
        <v>2.79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2.9249999999999998</v>
      </c>
      <c r="F48" s="10">
        <v>3.07</v>
      </c>
      <c r="G48" s="10">
        <v>2.91</v>
      </c>
      <c r="H48" s="10">
        <v>2.95</v>
      </c>
      <c r="I48" s="10">
        <v>2.59</v>
      </c>
      <c r="J48" s="10">
        <v>2.8520000000000003</v>
      </c>
      <c r="K48" s="10">
        <v>2.69</v>
      </c>
      <c r="L48" s="10"/>
      <c r="M48" s="10">
        <v>2.802</v>
      </c>
      <c r="N48" s="10">
        <v>2.4090000000000003</v>
      </c>
      <c r="O48" s="10">
        <v>2.54</v>
      </c>
      <c r="P48" s="10">
        <v>2.5299999999999998</v>
      </c>
      <c r="Q48" s="10">
        <v>2.93</v>
      </c>
      <c r="R48" s="10">
        <v>2.79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2.9249999999999998</v>
      </c>
      <c r="F49" s="10">
        <v>3.07</v>
      </c>
      <c r="G49" s="10">
        <v>2.91</v>
      </c>
      <c r="H49" s="10">
        <v>2.95</v>
      </c>
      <c r="I49" s="10">
        <v>2.59</v>
      </c>
      <c r="J49" s="10">
        <v>2.8520000000000003</v>
      </c>
      <c r="K49" s="10">
        <v>2.69</v>
      </c>
      <c r="L49" s="10"/>
      <c r="M49" s="10">
        <v>2.802</v>
      </c>
      <c r="N49" s="10">
        <v>2.4090000000000003</v>
      </c>
      <c r="O49" s="10">
        <v>2.54</v>
      </c>
      <c r="P49" s="10">
        <v>2.5299999999999998</v>
      </c>
      <c r="Q49" s="10">
        <v>2.93</v>
      </c>
      <c r="R49" s="10">
        <v>2.79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2.9249999999999998</v>
      </c>
      <c r="F50" s="10">
        <v>3.07</v>
      </c>
      <c r="G50" s="10">
        <v>2.91</v>
      </c>
      <c r="H50" s="10">
        <v>2.95</v>
      </c>
      <c r="I50" s="10">
        <v>2.59</v>
      </c>
      <c r="J50" s="10">
        <v>2.8520000000000003</v>
      </c>
      <c r="K50" s="10">
        <v>2.69</v>
      </c>
      <c r="L50" s="10"/>
      <c r="M50" s="10">
        <v>2.802</v>
      </c>
      <c r="N50" s="10">
        <v>2.4090000000000003</v>
      </c>
      <c r="O50" s="10">
        <v>2.54</v>
      </c>
      <c r="P50" s="10">
        <v>2.5299999999999998</v>
      </c>
      <c r="Q50" s="10">
        <v>2.93</v>
      </c>
      <c r="R50" s="10">
        <v>2.79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2.9249999999999998</v>
      </c>
      <c r="F51" s="10">
        <v>3.07</v>
      </c>
      <c r="G51" s="10">
        <v>2.91</v>
      </c>
      <c r="H51" s="10">
        <v>2.95</v>
      </c>
      <c r="I51" s="10">
        <v>2.59</v>
      </c>
      <c r="J51" s="10">
        <v>2.8520000000000003</v>
      </c>
      <c r="K51" s="10">
        <v>2.69</v>
      </c>
      <c r="L51" s="10"/>
      <c r="M51" s="10">
        <v>2.802</v>
      </c>
      <c r="N51" s="10">
        <v>2.4090000000000003</v>
      </c>
      <c r="O51" s="10">
        <v>2.54</v>
      </c>
      <c r="P51" s="10">
        <v>2.5299999999999998</v>
      </c>
      <c r="Q51" s="10">
        <v>2.93</v>
      </c>
      <c r="R51" s="10">
        <v>2.79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2.9249999999999998</v>
      </c>
      <c r="F52" s="10">
        <v>3.07</v>
      </c>
      <c r="G52" s="10">
        <v>2.91</v>
      </c>
      <c r="H52" s="10">
        <v>2.95</v>
      </c>
      <c r="I52" s="10">
        <v>2.59</v>
      </c>
      <c r="J52" s="10">
        <v>2.8520000000000003</v>
      </c>
      <c r="K52" s="10">
        <v>2.69</v>
      </c>
      <c r="L52" s="10"/>
      <c r="M52" s="10">
        <v>2.802</v>
      </c>
      <c r="N52" s="10">
        <v>2.4090000000000003</v>
      </c>
      <c r="O52" s="10">
        <v>2.54</v>
      </c>
      <c r="P52" s="10">
        <v>2.5299999999999998</v>
      </c>
      <c r="Q52" s="10">
        <v>2.93</v>
      </c>
      <c r="R52" s="10">
        <v>2.79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2.9249999999999998</v>
      </c>
      <c r="F53" s="10">
        <v>3.07</v>
      </c>
      <c r="G53" s="10">
        <v>2.91</v>
      </c>
      <c r="H53" s="10">
        <v>2.95</v>
      </c>
      <c r="I53" s="10">
        <v>2.59</v>
      </c>
      <c r="J53" s="10">
        <v>2.8520000000000003</v>
      </c>
      <c r="K53" s="10">
        <v>2.69</v>
      </c>
      <c r="L53" s="10"/>
      <c r="M53" s="10">
        <v>2.802</v>
      </c>
      <c r="N53" s="10">
        <v>2.4090000000000003</v>
      </c>
      <c r="O53" s="10">
        <v>2.54</v>
      </c>
      <c r="P53" s="10">
        <v>2.5299999999999998</v>
      </c>
      <c r="Q53" s="10">
        <v>2.93</v>
      </c>
      <c r="R53" s="10">
        <v>2.79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2.9249999999999998</v>
      </c>
      <c r="F54" s="10">
        <v>3.07</v>
      </c>
      <c r="G54" s="10">
        <v>2.91</v>
      </c>
      <c r="H54" s="10">
        <v>2.95</v>
      </c>
      <c r="I54" s="10">
        <v>2.59</v>
      </c>
      <c r="J54" s="10">
        <v>2.8520000000000003</v>
      </c>
      <c r="K54" s="10">
        <v>2.69</v>
      </c>
      <c r="L54" s="10"/>
      <c r="M54" s="10">
        <v>2.802</v>
      </c>
      <c r="N54" s="10">
        <v>2.4090000000000003</v>
      </c>
      <c r="O54" s="10">
        <v>2.54</v>
      </c>
      <c r="P54" s="10">
        <v>2.5299999999999998</v>
      </c>
      <c r="Q54" s="10">
        <v>2.93</v>
      </c>
      <c r="R54" s="10">
        <v>2.79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2.9249999999999998</v>
      </c>
      <c r="F55" s="10">
        <v>3.07</v>
      </c>
      <c r="G55" s="10">
        <v>2.91</v>
      </c>
      <c r="H55" s="10">
        <v>2.95</v>
      </c>
      <c r="I55" s="10">
        <v>2.59</v>
      </c>
      <c r="J55" s="10">
        <v>2.8520000000000003</v>
      </c>
      <c r="K55" s="10">
        <v>2.69</v>
      </c>
      <c r="L55" s="10"/>
      <c r="M55" s="10">
        <v>2.802</v>
      </c>
      <c r="N55" s="10">
        <v>2.4090000000000003</v>
      </c>
      <c r="O55" s="10">
        <v>2.54</v>
      </c>
      <c r="P55" s="10">
        <v>2.5299999999999998</v>
      </c>
      <c r="Q55" s="10">
        <v>2.93</v>
      </c>
      <c r="R55" s="10">
        <v>2.79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2.9249999999999998</v>
      </c>
      <c r="F56" s="10">
        <v>3.07</v>
      </c>
      <c r="G56" s="10">
        <v>2.91</v>
      </c>
      <c r="H56" s="10">
        <v>2.95</v>
      </c>
      <c r="I56" s="10">
        <v>2.59</v>
      </c>
      <c r="J56" s="10">
        <v>2.8520000000000003</v>
      </c>
      <c r="K56" s="10">
        <v>2.69</v>
      </c>
      <c r="L56" s="10"/>
      <c r="M56" s="10">
        <v>2.802</v>
      </c>
      <c r="N56" s="10">
        <v>2.4090000000000003</v>
      </c>
      <c r="O56" s="10">
        <v>2.54</v>
      </c>
      <c r="P56" s="10">
        <v>2.5299999999999998</v>
      </c>
      <c r="Q56" s="10">
        <v>2.93</v>
      </c>
      <c r="R56" s="10">
        <v>2.79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2.9249999999999998</v>
      </c>
      <c r="F57" s="10">
        <v>3.07</v>
      </c>
      <c r="G57" s="10">
        <v>2.91</v>
      </c>
      <c r="H57" s="10">
        <v>2.95</v>
      </c>
      <c r="I57" s="10">
        <v>2.59</v>
      </c>
      <c r="J57" s="10">
        <v>2.8520000000000003</v>
      </c>
      <c r="K57" s="10">
        <v>2.69</v>
      </c>
      <c r="L57" s="10"/>
      <c r="M57" s="10">
        <v>2.802</v>
      </c>
      <c r="N57" s="10">
        <v>2.4090000000000003</v>
      </c>
      <c r="O57" s="10">
        <v>2.54</v>
      </c>
      <c r="P57" s="10">
        <v>2.5299999999999998</v>
      </c>
      <c r="Q57" s="10">
        <v>2.93</v>
      </c>
      <c r="R57" s="10">
        <v>2.79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2.9249999999999998</v>
      </c>
      <c r="F58" s="10">
        <v>3.07</v>
      </c>
      <c r="G58" s="10">
        <v>2.91</v>
      </c>
      <c r="H58" s="10">
        <v>2.95</v>
      </c>
      <c r="I58" s="10">
        <v>2.59</v>
      </c>
      <c r="J58" s="10">
        <v>2.8520000000000003</v>
      </c>
      <c r="K58" s="10">
        <v>2.69</v>
      </c>
      <c r="L58" s="10"/>
      <c r="M58" s="10">
        <v>2.802</v>
      </c>
      <c r="N58" s="10">
        <v>2.4090000000000003</v>
      </c>
      <c r="O58" s="10">
        <v>2.54</v>
      </c>
      <c r="P58" s="10">
        <v>2.5299999999999998</v>
      </c>
      <c r="Q58" s="10">
        <v>2.93</v>
      </c>
      <c r="R58" s="10">
        <v>2.79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2.9249999999999998</v>
      </c>
      <c r="F59" s="10">
        <v>3.07</v>
      </c>
      <c r="G59" s="10">
        <v>2.91</v>
      </c>
      <c r="H59" s="10">
        <v>2.95</v>
      </c>
      <c r="I59" s="10">
        <v>2.59</v>
      </c>
      <c r="J59" s="10">
        <v>2.8520000000000003</v>
      </c>
      <c r="K59" s="10">
        <v>2.69</v>
      </c>
      <c r="L59" s="10"/>
      <c r="M59" s="10">
        <v>2.802</v>
      </c>
      <c r="N59" s="10">
        <v>2.4090000000000003</v>
      </c>
      <c r="O59" s="10">
        <v>2.54</v>
      </c>
      <c r="P59" s="10">
        <v>2.5299999999999998</v>
      </c>
      <c r="Q59" s="10">
        <v>2.93</v>
      </c>
      <c r="R59" s="10">
        <v>2.79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2.9249999999999998</v>
      </c>
      <c r="F60" s="10">
        <v>3.07</v>
      </c>
      <c r="G60" s="10">
        <v>2.91</v>
      </c>
      <c r="H60" s="10">
        <v>2.95</v>
      </c>
      <c r="I60" s="10">
        <v>2.59</v>
      </c>
      <c r="J60" s="10">
        <v>2.8520000000000003</v>
      </c>
      <c r="K60" s="10">
        <v>2.69</v>
      </c>
      <c r="L60" s="10"/>
      <c r="M60" s="10">
        <v>2.802</v>
      </c>
      <c r="N60" s="10">
        <v>2.4090000000000003</v>
      </c>
      <c r="O60" s="10">
        <v>2.54</v>
      </c>
      <c r="P60" s="10">
        <v>2.5299999999999998</v>
      </c>
      <c r="Q60" s="10">
        <v>2.93</v>
      </c>
      <c r="R60" s="10">
        <v>2.79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2.9249999999999998</v>
      </c>
      <c r="F61" s="10">
        <v>3.07</v>
      </c>
      <c r="G61" s="10">
        <v>2.91</v>
      </c>
      <c r="H61" s="10">
        <v>2.95</v>
      </c>
      <c r="I61" s="10">
        <v>2.59</v>
      </c>
      <c r="J61" s="10">
        <v>2.8520000000000003</v>
      </c>
      <c r="K61" s="10">
        <v>2.69</v>
      </c>
      <c r="L61" s="10"/>
      <c r="M61" s="10">
        <v>2.802</v>
      </c>
      <c r="N61" s="10">
        <v>2.4090000000000003</v>
      </c>
      <c r="O61" s="10">
        <v>2.54</v>
      </c>
      <c r="P61" s="10">
        <v>2.5299999999999998</v>
      </c>
      <c r="Q61" s="10">
        <v>2.93</v>
      </c>
      <c r="R61" s="10">
        <v>2.79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2.9249999999999998</v>
      </c>
      <c r="F62" s="10">
        <v>3.07</v>
      </c>
      <c r="G62" s="10">
        <v>2.91</v>
      </c>
      <c r="H62" s="10">
        <v>2.95</v>
      </c>
      <c r="I62" s="10">
        <v>2.59</v>
      </c>
      <c r="J62" s="10">
        <v>2.8520000000000003</v>
      </c>
      <c r="K62" s="10">
        <v>2.69</v>
      </c>
      <c r="L62" s="10"/>
      <c r="M62" s="10">
        <v>2.802</v>
      </c>
      <c r="N62" s="10">
        <v>2.4090000000000003</v>
      </c>
      <c r="O62" s="10">
        <v>2.54</v>
      </c>
      <c r="P62" s="10">
        <v>2.5299999999999998</v>
      </c>
      <c r="Q62" s="10">
        <v>2.93</v>
      </c>
      <c r="R62" s="10">
        <v>2.79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2.9249999999999998</v>
      </c>
      <c r="F63" s="10">
        <v>3.07</v>
      </c>
      <c r="G63" s="10">
        <v>2.91</v>
      </c>
      <c r="H63" s="10">
        <v>2.95</v>
      </c>
      <c r="I63" s="10">
        <v>2.59</v>
      </c>
      <c r="J63" s="10">
        <v>2.8520000000000003</v>
      </c>
      <c r="K63" s="10">
        <v>2.69</v>
      </c>
      <c r="L63" s="10"/>
      <c r="M63" s="10">
        <v>2.802</v>
      </c>
      <c r="N63" s="10">
        <v>2.4090000000000003</v>
      </c>
      <c r="O63" s="10">
        <v>2.54</v>
      </c>
      <c r="P63" s="10">
        <v>2.5299999999999998</v>
      </c>
      <c r="Q63" s="10">
        <v>2.93</v>
      </c>
      <c r="R63" s="10">
        <v>2.79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2.9249999999999998</v>
      </c>
      <c r="F64" s="10">
        <v>3.07</v>
      </c>
      <c r="G64" s="10">
        <v>2.91</v>
      </c>
      <c r="H64" s="10">
        <v>2.95</v>
      </c>
      <c r="I64" s="10">
        <v>2.59</v>
      </c>
      <c r="J64" s="10">
        <v>2.8520000000000003</v>
      </c>
      <c r="K64" s="10">
        <v>2.69</v>
      </c>
      <c r="L64" s="10"/>
      <c r="M64" s="10">
        <v>2.802</v>
      </c>
      <c r="N64" s="10">
        <v>2.4090000000000003</v>
      </c>
      <c r="O64" s="10">
        <v>2.54</v>
      </c>
      <c r="P64" s="10">
        <v>2.5299999999999998</v>
      </c>
      <c r="Q64" s="10">
        <v>2.93</v>
      </c>
      <c r="R64" s="10">
        <v>2.79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2.9249999999999998</v>
      </c>
      <c r="F65" s="10">
        <v>3.07</v>
      </c>
      <c r="G65" s="10">
        <v>2.91</v>
      </c>
      <c r="H65" s="10">
        <v>2.95</v>
      </c>
      <c r="I65" s="10">
        <v>2.59</v>
      </c>
      <c r="J65" s="10">
        <v>2.8520000000000003</v>
      </c>
      <c r="K65" s="10">
        <v>2.69</v>
      </c>
      <c r="L65" s="10"/>
      <c r="M65" s="10">
        <v>2.802</v>
      </c>
      <c r="N65" s="10">
        <v>2.4090000000000003</v>
      </c>
      <c r="O65" s="10">
        <v>2.54</v>
      </c>
      <c r="P65" s="10">
        <v>2.5299999999999998</v>
      </c>
      <c r="Q65" s="10">
        <v>2.93</v>
      </c>
      <c r="R65" s="10">
        <v>2.79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2.9249999999999998</v>
      </c>
      <c r="F66" s="10">
        <v>3.07</v>
      </c>
      <c r="G66" s="10">
        <v>2.91</v>
      </c>
      <c r="H66" s="10">
        <v>2.95</v>
      </c>
      <c r="I66" s="10">
        <v>2.59</v>
      </c>
      <c r="J66" s="10">
        <v>2.8520000000000003</v>
      </c>
      <c r="K66" s="10">
        <v>2.69</v>
      </c>
      <c r="L66" s="10"/>
      <c r="M66" s="10">
        <v>2.802</v>
      </c>
      <c r="N66" s="10">
        <v>2.4090000000000003</v>
      </c>
      <c r="O66" s="10">
        <v>2.54</v>
      </c>
      <c r="P66" s="10">
        <v>2.5299999999999998</v>
      </c>
      <c r="Q66" s="10">
        <v>2.93</v>
      </c>
      <c r="R66" s="10">
        <v>2.79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2.9249999999999998</v>
      </c>
      <c r="F67" s="10">
        <v>3.07</v>
      </c>
      <c r="G67" s="10">
        <v>2.91</v>
      </c>
      <c r="H67" s="10">
        <v>2.95</v>
      </c>
      <c r="I67" s="10">
        <v>2.59</v>
      </c>
      <c r="J67" s="10">
        <v>2.8520000000000003</v>
      </c>
      <c r="K67" s="10">
        <v>2.69</v>
      </c>
      <c r="L67" s="10"/>
      <c r="M67" s="10">
        <v>2.802</v>
      </c>
      <c r="N67" s="10">
        <v>2.4090000000000003</v>
      </c>
      <c r="O67" s="10">
        <v>2.54</v>
      </c>
      <c r="P67" s="10">
        <v>2.5299999999999998</v>
      </c>
      <c r="Q67" s="10">
        <v>2.93</v>
      </c>
      <c r="R67" s="10">
        <v>2.79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2.9249999999999998</v>
      </c>
      <c r="F68" s="10">
        <v>3.07</v>
      </c>
      <c r="G68" s="10">
        <v>2.91</v>
      </c>
      <c r="H68" s="10">
        <v>2.95</v>
      </c>
      <c r="I68" s="10">
        <v>2.59</v>
      </c>
      <c r="J68" s="10">
        <v>2.8520000000000003</v>
      </c>
      <c r="K68" s="10">
        <v>2.69</v>
      </c>
      <c r="L68" s="10"/>
      <c r="M68" s="10">
        <v>2.802</v>
      </c>
      <c r="N68" s="10">
        <v>2.4090000000000003</v>
      </c>
      <c r="O68" s="10">
        <v>2.54</v>
      </c>
      <c r="P68" s="10">
        <v>2.5299999999999998</v>
      </c>
      <c r="Q68" s="10">
        <v>2.93</v>
      </c>
      <c r="R68" s="10">
        <v>2.79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37204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37204</v>
      </c>
      <c r="D11" s="15">
        <f t="shared" si="0"/>
        <v>37204</v>
      </c>
      <c r="E11" s="15">
        <f t="shared" si="0"/>
        <v>37204</v>
      </c>
      <c r="F11" s="15">
        <f t="shared" si="0"/>
        <v>37204</v>
      </c>
      <c r="G11" s="15">
        <f t="shared" si="0"/>
        <v>37204</v>
      </c>
      <c r="H11" s="15">
        <f t="shared" si="0"/>
        <v>37204</v>
      </c>
      <c r="I11" s="15">
        <f t="shared" si="0"/>
        <v>37204</v>
      </c>
      <c r="J11" s="15">
        <f t="shared" si="0"/>
        <v>37204</v>
      </c>
      <c r="K11" s="21">
        <f t="shared" si="0"/>
        <v>37204</v>
      </c>
      <c r="L11" s="15">
        <f t="shared" si="0"/>
        <v>37204</v>
      </c>
      <c r="M11" s="15">
        <f t="shared" si="0"/>
        <v>37204</v>
      </c>
      <c r="N11" s="15">
        <f t="shared" si="0"/>
        <v>37204</v>
      </c>
      <c r="O11" s="15">
        <f t="shared" si="0"/>
        <v>37204</v>
      </c>
      <c r="P11" s="15">
        <f t="shared" si="0"/>
        <v>37204</v>
      </c>
      <c r="Q11" s="15">
        <f t="shared" si="0"/>
        <v>37204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2.9249999999999998</v>
      </c>
      <c r="D16" s="12">
        <v>0</v>
      </c>
      <c r="E16" s="12">
        <v>-7.0000000000000007E-2</v>
      </c>
      <c r="F16" s="12">
        <v>-0.16500000000000001</v>
      </c>
      <c r="G16" s="12">
        <v>-0.16</v>
      </c>
      <c r="H16" s="12">
        <v>-0.55500000000000005</v>
      </c>
      <c r="I16" s="12">
        <v>-0.1</v>
      </c>
      <c r="J16" s="12">
        <v>-0.39</v>
      </c>
      <c r="K16" s="20">
        <v>-0.20250000000000001</v>
      </c>
      <c r="L16" s="12">
        <v>-0.15</v>
      </c>
      <c r="M16" s="12">
        <v>-0.39454786961379001</v>
      </c>
      <c r="N16" s="12">
        <v>-0.60499999999999998</v>
      </c>
      <c r="O16" s="12">
        <v>-0.1525</v>
      </c>
      <c r="P16" s="12">
        <v>0.01</v>
      </c>
      <c r="Q16" s="12">
        <v>-0.25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3.105</v>
      </c>
      <c r="D17" s="12">
        <v>0</v>
      </c>
      <c r="E17" s="12">
        <v>-4.4999999999999998E-2</v>
      </c>
      <c r="F17" s="12">
        <v>-0.13</v>
      </c>
      <c r="G17" s="12">
        <v>-0.105</v>
      </c>
      <c r="H17" s="12">
        <v>-0.44500000000000001</v>
      </c>
      <c r="I17" s="12">
        <v>5.0000000000000001E-3</v>
      </c>
      <c r="J17" s="12">
        <v>-0.315</v>
      </c>
      <c r="K17" s="20">
        <v>-0.17749999999999999</v>
      </c>
      <c r="L17" s="12">
        <v>-4.4999999999999998E-2</v>
      </c>
      <c r="M17" s="12">
        <v>-0.46500000000000002</v>
      </c>
      <c r="N17" s="12">
        <v>-0.49</v>
      </c>
      <c r="O17" s="12">
        <v>-0.155</v>
      </c>
      <c r="P17" s="12">
        <v>0.14499999999999999</v>
      </c>
      <c r="Q17" s="12">
        <v>-0.2225</v>
      </c>
    </row>
    <row r="18" spans="1:17" x14ac:dyDescent="0.2">
      <c r="A18" s="12">
        <v>3</v>
      </c>
      <c r="B18" s="13">
        <f t="shared" si="2"/>
        <v>37288</v>
      </c>
      <c r="C18" s="12">
        <v>3.13</v>
      </c>
      <c r="D18" s="12">
        <v>0</v>
      </c>
      <c r="E18" s="12">
        <v>-5.5E-2</v>
      </c>
      <c r="F18" s="12">
        <v>-0.15</v>
      </c>
      <c r="G18" s="12">
        <v>-0.115</v>
      </c>
      <c r="H18" s="12">
        <v>-0.44500000000000001</v>
      </c>
      <c r="I18" s="12">
        <v>-0.13</v>
      </c>
      <c r="J18" s="12">
        <v>-0.30499999999999999</v>
      </c>
      <c r="K18" s="20">
        <v>-0.16250000000000001</v>
      </c>
      <c r="L18" s="12">
        <v>-0.18</v>
      </c>
      <c r="M18" s="12">
        <v>-0.48</v>
      </c>
      <c r="N18" s="12">
        <v>-0.49</v>
      </c>
      <c r="O18" s="12">
        <v>-0.14749999999999999</v>
      </c>
      <c r="P18" s="12">
        <v>3.5000000000000003E-2</v>
      </c>
      <c r="Q18" s="12">
        <v>-0.21249999999999999</v>
      </c>
    </row>
    <row r="19" spans="1:17" x14ac:dyDescent="0.2">
      <c r="A19" s="12">
        <v>4</v>
      </c>
      <c r="B19" s="13">
        <f t="shared" si="2"/>
        <v>37316</v>
      </c>
      <c r="C19" s="12">
        <v>3.1019999999999999</v>
      </c>
      <c r="D19" s="12">
        <v>0</v>
      </c>
      <c r="E19" s="12">
        <v>-0.08</v>
      </c>
      <c r="F19" s="12">
        <v>-0.2</v>
      </c>
      <c r="G19" s="12">
        <v>-0.14000000000000001</v>
      </c>
      <c r="H19" s="12">
        <v>-0.49</v>
      </c>
      <c r="I19" s="12">
        <v>-0.32</v>
      </c>
      <c r="J19" s="12">
        <v>-0.33</v>
      </c>
      <c r="K19" s="20">
        <v>-0.155</v>
      </c>
      <c r="L19" s="12">
        <v>-0.37</v>
      </c>
      <c r="M19" s="12">
        <v>-0.5</v>
      </c>
      <c r="N19" s="12">
        <v>-0.53500000000000003</v>
      </c>
      <c r="O19" s="12">
        <v>-0.14499999999999999</v>
      </c>
      <c r="P19" s="12">
        <v>-7.4999999999999997E-2</v>
      </c>
      <c r="Q19" s="12">
        <v>-0.20749999999999999</v>
      </c>
    </row>
    <row r="20" spans="1:17" x14ac:dyDescent="0.2">
      <c r="A20" s="12">
        <v>4</v>
      </c>
      <c r="B20" s="13">
        <f t="shared" si="2"/>
        <v>37347</v>
      </c>
      <c r="C20" s="12">
        <v>3.06</v>
      </c>
      <c r="D20" s="12">
        <v>2.5000000000000001E-3</v>
      </c>
      <c r="E20" s="12">
        <v>-6.5000000000000002E-2</v>
      </c>
      <c r="F20" s="12">
        <v>-0.215</v>
      </c>
      <c r="G20" s="12">
        <v>-4.4999999999999998E-2</v>
      </c>
      <c r="H20" s="12">
        <v>-0.57499999999999996</v>
      </c>
      <c r="I20" s="12">
        <v>-0.3</v>
      </c>
      <c r="J20" s="12">
        <v>-0.38</v>
      </c>
      <c r="K20" s="20">
        <v>-0.1275</v>
      </c>
      <c r="L20" s="12">
        <v>-0.35</v>
      </c>
      <c r="M20" s="12">
        <v>-0.495</v>
      </c>
      <c r="N20" s="12">
        <v>-0.68500000000000005</v>
      </c>
      <c r="O20" s="12">
        <v>-0.14000000000000001</v>
      </c>
      <c r="P20" s="12">
        <v>-0.12</v>
      </c>
      <c r="Q20" s="12">
        <v>-0.17249999999999999</v>
      </c>
    </row>
    <row r="21" spans="1:17" x14ac:dyDescent="0.2">
      <c r="A21" s="12">
        <v>4</v>
      </c>
      <c r="B21" s="13">
        <f t="shared" si="2"/>
        <v>37377</v>
      </c>
      <c r="C21" s="12">
        <v>3.1</v>
      </c>
      <c r="D21" s="12">
        <v>2.5000000000000001E-3</v>
      </c>
      <c r="E21" s="12">
        <v>-0.03</v>
      </c>
      <c r="F21" s="12">
        <v>-0.215</v>
      </c>
      <c r="G21" s="12">
        <v>-1.4999999999999999E-2</v>
      </c>
      <c r="H21" s="12">
        <v>-0.57499999999999996</v>
      </c>
      <c r="I21" s="12">
        <v>-0.3</v>
      </c>
      <c r="J21" s="12">
        <v>-0.38</v>
      </c>
      <c r="K21" s="20">
        <v>-0.12</v>
      </c>
      <c r="L21" s="12">
        <v>-0.35</v>
      </c>
      <c r="M21" s="12">
        <v>-0.495</v>
      </c>
      <c r="N21" s="12">
        <v>-0.68500000000000005</v>
      </c>
      <c r="O21" s="12">
        <v>-0.14000000000000001</v>
      </c>
      <c r="P21" s="12">
        <v>-9.5000000000000001E-2</v>
      </c>
      <c r="Q21" s="12">
        <v>-0.16750000000000001</v>
      </c>
    </row>
    <row r="22" spans="1:17" x14ac:dyDescent="0.2">
      <c r="A22" s="12">
        <v>4</v>
      </c>
      <c r="B22" s="13">
        <f t="shared" si="2"/>
        <v>37408</v>
      </c>
      <c r="C22" s="12">
        <v>3.145</v>
      </c>
      <c r="D22" s="12">
        <v>2.5000000000000001E-3</v>
      </c>
      <c r="E22" s="12">
        <v>0.1</v>
      </c>
      <c r="F22" s="12">
        <v>-0.215</v>
      </c>
      <c r="G22" s="12">
        <v>0.02</v>
      </c>
      <c r="H22" s="12">
        <v>-0.57499999999999996</v>
      </c>
      <c r="I22" s="12">
        <v>-0.3</v>
      </c>
      <c r="J22" s="12">
        <v>-0.38</v>
      </c>
      <c r="K22" s="20">
        <v>-0.105</v>
      </c>
      <c r="L22" s="12">
        <v>-0.35</v>
      </c>
      <c r="M22" s="12">
        <v>-0.495</v>
      </c>
      <c r="N22" s="12">
        <v>-0.68500000000000005</v>
      </c>
      <c r="O22" s="12">
        <v>-0.14000000000000001</v>
      </c>
      <c r="P22" s="12">
        <v>-0.09</v>
      </c>
      <c r="Q22" s="12">
        <v>-0.1575</v>
      </c>
    </row>
    <row r="23" spans="1:17" x14ac:dyDescent="0.2">
      <c r="A23" s="12">
        <v>4</v>
      </c>
      <c r="B23" s="13">
        <f t="shared" si="2"/>
        <v>37438</v>
      </c>
      <c r="C23" s="12">
        <v>3.1850000000000001</v>
      </c>
      <c r="D23" s="12">
        <v>2.5000000000000001E-3</v>
      </c>
      <c r="E23" s="12">
        <v>0.21</v>
      </c>
      <c r="F23" s="12">
        <v>-3.5000000000000003E-2</v>
      </c>
      <c r="G23" s="12">
        <v>0.17499999999999999</v>
      </c>
      <c r="H23" s="12">
        <v>-0.57499999999999996</v>
      </c>
      <c r="I23" s="12">
        <v>-0.36</v>
      </c>
      <c r="J23" s="12">
        <v>-0.33500000000000002</v>
      </c>
      <c r="K23" s="20">
        <v>-0.08</v>
      </c>
      <c r="L23" s="12">
        <v>-0.41</v>
      </c>
      <c r="M23" s="12">
        <v>-0.495</v>
      </c>
      <c r="N23" s="12">
        <v>-0.68500000000000005</v>
      </c>
      <c r="O23" s="12">
        <v>-0.14000000000000001</v>
      </c>
      <c r="P23" s="12">
        <v>5.5E-2</v>
      </c>
      <c r="Q23" s="12">
        <v>-0.13250000000000001</v>
      </c>
    </row>
    <row r="24" spans="1:17" x14ac:dyDescent="0.2">
      <c r="A24" s="12">
        <v>5</v>
      </c>
      <c r="B24" s="13">
        <f t="shared" si="2"/>
        <v>37469</v>
      </c>
      <c r="C24" s="12">
        <v>3.2250000000000001</v>
      </c>
      <c r="D24" s="12">
        <v>2.5000000000000001E-3</v>
      </c>
      <c r="E24" s="12">
        <v>0.22</v>
      </c>
      <c r="F24" s="12">
        <v>-3.5000000000000003E-2</v>
      </c>
      <c r="G24" s="12">
        <v>0.19</v>
      </c>
      <c r="H24" s="12">
        <v>-0.57499999999999996</v>
      </c>
      <c r="I24" s="12">
        <v>-0.36</v>
      </c>
      <c r="J24" s="12">
        <v>-0.33500000000000002</v>
      </c>
      <c r="K24" s="20">
        <v>-7.2499999999999995E-2</v>
      </c>
      <c r="L24" s="12">
        <v>-0.41</v>
      </c>
      <c r="M24" s="12">
        <v>-0.495</v>
      </c>
      <c r="N24" s="12">
        <v>-0.68500000000000005</v>
      </c>
      <c r="O24" s="12">
        <v>-0.14000000000000001</v>
      </c>
      <c r="P24" s="12">
        <v>0.06</v>
      </c>
      <c r="Q24" s="12">
        <v>-0.125</v>
      </c>
    </row>
    <row r="25" spans="1:17" x14ac:dyDescent="0.2">
      <c r="A25" s="12">
        <v>5</v>
      </c>
      <c r="B25" s="13">
        <f t="shared" si="2"/>
        <v>37500</v>
      </c>
      <c r="C25" s="12">
        <v>3.23</v>
      </c>
      <c r="D25" s="12">
        <v>2.5000000000000001E-3</v>
      </c>
      <c r="E25" s="12">
        <v>0.16500000000000001</v>
      </c>
      <c r="F25" s="12">
        <v>-3.5000000000000003E-2</v>
      </c>
      <c r="G25" s="12">
        <v>0.17499999999999999</v>
      </c>
      <c r="H25" s="12">
        <v>-0.57499999999999996</v>
      </c>
      <c r="I25" s="12">
        <v>-0.36</v>
      </c>
      <c r="J25" s="12">
        <v>-0.33500000000000002</v>
      </c>
      <c r="K25" s="20">
        <v>-8.2500000000000004E-2</v>
      </c>
      <c r="L25" s="12">
        <v>-0.41</v>
      </c>
      <c r="M25" s="12">
        <v>-0.495</v>
      </c>
      <c r="N25" s="12">
        <v>-0.68500000000000005</v>
      </c>
      <c r="O25" s="12">
        <v>-0.14000000000000001</v>
      </c>
      <c r="P25" s="12">
        <v>-0.01</v>
      </c>
      <c r="Q25" s="12">
        <v>-0.13750000000000001</v>
      </c>
    </row>
    <row r="26" spans="1:17" x14ac:dyDescent="0.2">
      <c r="A26" s="12">
        <v>5</v>
      </c>
      <c r="B26" s="13">
        <f t="shared" si="2"/>
        <v>37530</v>
      </c>
      <c r="C26" s="16">
        <v>3.27</v>
      </c>
      <c r="D26" s="12">
        <v>2.5000000000000001E-3</v>
      </c>
      <c r="E26" s="12">
        <v>0.13500000000000001</v>
      </c>
      <c r="F26" s="12">
        <v>-5.5E-2</v>
      </c>
      <c r="G26" s="12">
        <v>-0.02</v>
      </c>
      <c r="H26" s="12">
        <v>-0.57499999999999996</v>
      </c>
      <c r="I26" s="12">
        <v>-0.19</v>
      </c>
      <c r="J26" s="12">
        <v>-0.34</v>
      </c>
      <c r="K26" s="20">
        <v>-0.13</v>
      </c>
      <c r="L26" s="12">
        <v>-0.24</v>
      </c>
      <c r="M26" s="12">
        <v>-0.495</v>
      </c>
      <c r="N26" s="12">
        <v>-0.68500000000000005</v>
      </c>
      <c r="O26" s="12">
        <v>-0.14000000000000001</v>
      </c>
      <c r="P26" s="12">
        <v>-0.05</v>
      </c>
      <c r="Q26" s="12">
        <v>-0.17749999999999999</v>
      </c>
    </row>
    <row r="27" spans="1:17" x14ac:dyDescent="0.2">
      <c r="A27" s="12">
        <v>5</v>
      </c>
      <c r="B27" s="13">
        <f t="shared" si="2"/>
        <v>37561</v>
      </c>
      <c r="C27" s="12">
        <v>3.4670000000000001</v>
      </c>
      <c r="D27" s="12">
        <v>2.5000000000000001E-3</v>
      </c>
      <c r="E27" s="12">
        <v>0.25</v>
      </c>
      <c r="F27" s="12">
        <v>3.5000000000000003E-2</v>
      </c>
      <c r="G27" s="12">
        <v>0.1</v>
      </c>
      <c r="H27" s="12">
        <v>-0.28499999999999998</v>
      </c>
      <c r="I27" s="12">
        <v>1.4999999999999999E-2</v>
      </c>
      <c r="J27" s="12">
        <v>-0.22</v>
      </c>
      <c r="K27" s="20">
        <v>-0.12</v>
      </c>
      <c r="L27" s="12">
        <v>-2.5000000000000001E-2</v>
      </c>
      <c r="M27" s="12">
        <v>-0.42499999999999999</v>
      </c>
      <c r="N27" s="12">
        <v>-0.33</v>
      </c>
      <c r="O27" s="12">
        <v>-0.14000000000000001</v>
      </c>
      <c r="P27" s="12">
        <v>0.125</v>
      </c>
      <c r="Q27" s="12">
        <v>-0.14749999999999999</v>
      </c>
    </row>
    <row r="28" spans="1:17" x14ac:dyDescent="0.2">
      <c r="A28" s="12">
        <v>5</v>
      </c>
      <c r="B28" s="13">
        <f t="shared" si="2"/>
        <v>37591</v>
      </c>
      <c r="C28" s="12">
        <v>3.6669999999999998</v>
      </c>
      <c r="D28" s="12">
        <v>2.5000000000000001E-3</v>
      </c>
      <c r="E28" s="12">
        <v>0.35</v>
      </c>
      <c r="F28" s="12">
        <v>6.5000000000000002E-2</v>
      </c>
      <c r="G28" s="12">
        <v>0.1</v>
      </c>
      <c r="H28" s="12">
        <v>-0.28499999999999998</v>
      </c>
      <c r="I28" s="12">
        <v>0.35499999999999998</v>
      </c>
      <c r="J28" s="12">
        <v>-0.22</v>
      </c>
      <c r="K28" s="20">
        <v>-0.12</v>
      </c>
      <c r="L28" s="12">
        <v>0.315</v>
      </c>
      <c r="M28" s="12">
        <v>-0.42499999999999999</v>
      </c>
      <c r="N28" s="12">
        <v>-0.33</v>
      </c>
      <c r="O28" s="12">
        <v>-0.14249999999999999</v>
      </c>
      <c r="P28" s="12">
        <v>0.22</v>
      </c>
      <c r="Q28" s="12">
        <v>-0.14749999999999999</v>
      </c>
    </row>
    <row r="29" spans="1:17" x14ac:dyDescent="0.2">
      <c r="A29" s="12">
        <v>5</v>
      </c>
      <c r="B29" s="13">
        <f t="shared" si="2"/>
        <v>37622</v>
      </c>
      <c r="C29" s="12">
        <v>3.8119999999999998</v>
      </c>
      <c r="D29" s="12">
        <v>2.5000000000000001E-3</v>
      </c>
      <c r="E29" s="12">
        <v>0.44</v>
      </c>
      <c r="F29" s="12">
        <v>0.14000000000000001</v>
      </c>
      <c r="G29" s="12">
        <v>0.1</v>
      </c>
      <c r="H29" s="12">
        <v>-0.28499999999999998</v>
      </c>
      <c r="I29" s="12">
        <v>0.38500000000000001</v>
      </c>
      <c r="J29" s="12">
        <v>-0.22</v>
      </c>
      <c r="K29" s="20">
        <v>-0.12</v>
      </c>
      <c r="L29" s="12">
        <v>0.34499999999999997</v>
      </c>
      <c r="M29" s="12">
        <v>-0.42499999999999999</v>
      </c>
      <c r="N29" s="12">
        <v>-0.33</v>
      </c>
      <c r="O29" s="12">
        <v>-0.14499999999999999</v>
      </c>
      <c r="P29" s="12">
        <v>0.23</v>
      </c>
      <c r="Q29" s="12">
        <v>-0.14499999999999999</v>
      </c>
    </row>
    <row r="30" spans="1:17" x14ac:dyDescent="0.2">
      <c r="A30" s="12">
        <v>5</v>
      </c>
      <c r="B30" s="13">
        <f t="shared" si="2"/>
        <v>37653</v>
      </c>
      <c r="C30" s="12">
        <v>3.7370000000000001</v>
      </c>
      <c r="D30" s="12">
        <v>2.5000000000000001E-3</v>
      </c>
      <c r="E30" s="12">
        <v>0.35</v>
      </c>
      <c r="F30" s="12">
        <v>0.125</v>
      </c>
      <c r="G30" s="12">
        <v>0.1</v>
      </c>
      <c r="H30" s="12">
        <v>-0.28499999999999998</v>
      </c>
      <c r="I30" s="12">
        <v>6.5000000000000002E-2</v>
      </c>
      <c r="J30" s="12">
        <v>-0.22</v>
      </c>
      <c r="K30" s="20">
        <v>-0.12</v>
      </c>
      <c r="L30" s="12">
        <v>2.5000000000000001E-2</v>
      </c>
      <c r="M30" s="12">
        <v>-0.42499999999999999</v>
      </c>
      <c r="N30" s="12">
        <v>-0.33</v>
      </c>
      <c r="O30" s="12">
        <v>-0.13750000000000001</v>
      </c>
      <c r="P30" s="12">
        <v>0.16</v>
      </c>
      <c r="Q30" s="12">
        <v>-0.14499999999999999</v>
      </c>
    </row>
    <row r="31" spans="1:17" x14ac:dyDescent="0.2">
      <c r="B31" s="13">
        <f t="shared" si="2"/>
        <v>37681</v>
      </c>
      <c r="C31" s="12">
        <v>3.6469999999999998</v>
      </c>
      <c r="D31" s="12">
        <v>2.5000000000000001E-3</v>
      </c>
      <c r="E31" s="12">
        <v>0.2</v>
      </c>
      <c r="F31" s="12">
        <v>3.5000000000000003E-2</v>
      </c>
      <c r="G31" s="12">
        <v>0.1</v>
      </c>
      <c r="H31" s="12">
        <v>-0.28499999999999998</v>
      </c>
      <c r="I31" s="12">
        <v>-0.245</v>
      </c>
      <c r="J31" s="12">
        <v>-0.22</v>
      </c>
      <c r="K31" s="20">
        <v>-0.12</v>
      </c>
      <c r="L31" s="12">
        <v>-0.28499999999999998</v>
      </c>
      <c r="M31" s="12">
        <v>-0.42499999999999999</v>
      </c>
      <c r="N31" s="12">
        <v>-0.33</v>
      </c>
      <c r="O31" s="12">
        <v>-0.13500000000000001</v>
      </c>
      <c r="P31" s="12">
        <v>7.4999999999999997E-2</v>
      </c>
      <c r="Q31" s="12">
        <v>-0.14499999999999999</v>
      </c>
    </row>
    <row r="32" spans="1:17" x14ac:dyDescent="0.2">
      <c r="B32" s="13">
        <f t="shared" si="2"/>
        <v>37712</v>
      </c>
      <c r="C32" s="12">
        <v>3.5470000000000002</v>
      </c>
      <c r="D32" s="12">
        <v>2.5000000000000001E-3</v>
      </c>
      <c r="E32" s="12">
        <v>0.44</v>
      </c>
      <c r="F32" s="12">
        <v>0.05</v>
      </c>
      <c r="G32" s="12">
        <v>0.24</v>
      </c>
      <c r="H32" s="12">
        <v>-0.45500000000000002</v>
      </c>
      <c r="I32" s="12">
        <v>-0.21</v>
      </c>
      <c r="J32" s="12">
        <v>-0.27500000000000002</v>
      </c>
      <c r="K32" s="20">
        <v>-8.5000000000000006E-2</v>
      </c>
      <c r="L32" s="12">
        <v>-0.26</v>
      </c>
      <c r="M32" s="12">
        <v>-0.435</v>
      </c>
      <c r="N32" s="12">
        <v>-0.54500000000000004</v>
      </c>
      <c r="O32" s="12">
        <v>-0.14000000000000001</v>
      </c>
      <c r="P32" s="12">
        <v>0.16</v>
      </c>
      <c r="Q32" s="12">
        <v>-0.105</v>
      </c>
    </row>
    <row r="33" spans="2:17" x14ac:dyDescent="0.2">
      <c r="B33" s="13">
        <f t="shared" si="2"/>
        <v>37742</v>
      </c>
      <c r="C33" s="12">
        <v>3.552</v>
      </c>
      <c r="D33" s="12">
        <v>2.5000000000000001E-3</v>
      </c>
      <c r="E33" s="12">
        <v>0.44</v>
      </c>
      <c r="F33" s="12">
        <v>0.05</v>
      </c>
      <c r="G33" s="12">
        <v>0.24</v>
      </c>
      <c r="H33" s="12">
        <v>-0.45500000000000002</v>
      </c>
      <c r="I33" s="12">
        <v>-0.21</v>
      </c>
      <c r="J33" s="12">
        <v>-0.27500000000000002</v>
      </c>
      <c r="K33" s="20">
        <v>-8.5000000000000006E-2</v>
      </c>
      <c r="L33" s="12">
        <v>-0.26</v>
      </c>
      <c r="M33" s="12">
        <v>-0.435</v>
      </c>
      <c r="N33" s="12">
        <v>-0.54500000000000004</v>
      </c>
      <c r="O33" s="12">
        <v>-0.14000000000000001</v>
      </c>
      <c r="P33" s="12">
        <v>0.16</v>
      </c>
      <c r="Q33" s="12">
        <v>-0.105</v>
      </c>
    </row>
    <row r="34" spans="2:17" x14ac:dyDescent="0.2">
      <c r="B34" s="13">
        <f t="shared" si="2"/>
        <v>37773</v>
      </c>
      <c r="C34" s="12">
        <v>3.5830000000000002</v>
      </c>
      <c r="D34" s="12">
        <v>2.5000000000000001E-3</v>
      </c>
      <c r="E34" s="12">
        <v>0.44</v>
      </c>
      <c r="F34" s="12">
        <v>0.05</v>
      </c>
      <c r="G34" s="12">
        <v>0.24</v>
      </c>
      <c r="H34" s="12">
        <v>-0.45500000000000002</v>
      </c>
      <c r="I34" s="12">
        <v>-0.21</v>
      </c>
      <c r="J34" s="12">
        <v>-0.27500000000000002</v>
      </c>
      <c r="K34" s="20">
        <v>-8.5000000000000006E-2</v>
      </c>
      <c r="L34" s="12">
        <v>-0.26</v>
      </c>
      <c r="M34" s="12">
        <v>-0.435</v>
      </c>
      <c r="N34" s="12">
        <v>-0.54500000000000004</v>
      </c>
      <c r="O34" s="12">
        <v>-0.14000000000000001</v>
      </c>
      <c r="P34" s="12">
        <v>0.16</v>
      </c>
      <c r="Q34" s="12">
        <v>-0.105</v>
      </c>
    </row>
    <row r="35" spans="2:17" x14ac:dyDescent="0.2">
      <c r="B35" s="13">
        <f t="shared" si="2"/>
        <v>37803</v>
      </c>
      <c r="C35" s="12">
        <v>3.617</v>
      </c>
      <c r="D35" s="12">
        <v>2.5000000000000001E-3</v>
      </c>
      <c r="E35" s="12">
        <v>0.44</v>
      </c>
      <c r="F35" s="12">
        <v>0.05</v>
      </c>
      <c r="G35" s="12">
        <v>0.24</v>
      </c>
      <c r="H35" s="12">
        <v>-0.45500000000000002</v>
      </c>
      <c r="I35" s="12">
        <v>-0.21</v>
      </c>
      <c r="J35" s="12">
        <v>-0.27500000000000002</v>
      </c>
      <c r="K35" s="20">
        <v>-8.5000000000000006E-2</v>
      </c>
      <c r="L35" s="12">
        <v>-0.26</v>
      </c>
      <c r="M35" s="12">
        <v>-0.435</v>
      </c>
      <c r="N35" s="12">
        <v>-0.54500000000000004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37834</v>
      </c>
      <c r="C36" s="12">
        <v>3.6669999999999998</v>
      </c>
      <c r="D36" s="12">
        <v>2.5000000000000001E-3</v>
      </c>
      <c r="E36" s="12">
        <v>0.44</v>
      </c>
      <c r="F36" s="12">
        <v>0.05</v>
      </c>
      <c r="G36" s="12">
        <v>0.24</v>
      </c>
      <c r="H36" s="12">
        <v>-0.45500000000000002</v>
      </c>
      <c r="I36" s="12">
        <v>-0.21</v>
      </c>
      <c r="J36" s="12">
        <v>-0.27500000000000002</v>
      </c>
      <c r="K36" s="20">
        <v>-8.5000000000000006E-2</v>
      </c>
      <c r="L36" s="12">
        <v>-0.26</v>
      </c>
      <c r="M36" s="12">
        <v>-0.435</v>
      </c>
      <c r="N36" s="12">
        <v>-0.54500000000000004</v>
      </c>
      <c r="O36" s="12">
        <v>-0.14000000000000001</v>
      </c>
      <c r="P36" s="12">
        <v>0.2</v>
      </c>
      <c r="Q36" s="12">
        <v>-0.105</v>
      </c>
    </row>
    <row r="37" spans="2:17" x14ac:dyDescent="0.2">
      <c r="B37" s="13">
        <f t="shared" si="2"/>
        <v>37865</v>
      </c>
      <c r="C37" s="12">
        <v>3.677</v>
      </c>
      <c r="D37" s="12">
        <v>2.5000000000000001E-3</v>
      </c>
      <c r="E37" s="12">
        <v>0.44</v>
      </c>
      <c r="F37" s="12">
        <v>0.05</v>
      </c>
      <c r="G37" s="12">
        <v>0.24</v>
      </c>
      <c r="H37" s="12">
        <v>-0.45500000000000002</v>
      </c>
      <c r="I37" s="12">
        <v>-0.21</v>
      </c>
      <c r="J37" s="12">
        <v>-0.27500000000000002</v>
      </c>
      <c r="K37" s="20">
        <v>-8.5000000000000006E-2</v>
      </c>
      <c r="L37" s="12">
        <v>-0.26</v>
      </c>
      <c r="M37" s="12">
        <v>-0.435</v>
      </c>
      <c r="N37" s="12">
        <v>-0.54500000000000004</v>
      </c>
      <c r="O37" s="12">
        <v>-0.14000000000000001</v>
      </c>
      <c r="P37" s="12">
        <v>0.17499999999999999</v>
      </c>
      <c r="Q37" s="12">
        <v>-0.105</v>
      </c>
    </row>
    <row r="38" spans="2:17" x14ac:dyDescent="0.2">
      <c r="B38" s="13">
        <f t="shared" si="2"/>
        <v>37895</v>
      </c>
      <c r="C38" s="12">
        <v>3.722</v>
      </c>
      <c r="D38" s="12">
        <v>2.5000000000000001E-3</v>
      </c>
      <c r="E38" s="12">
        <v>0.44</v>
      </c>
      <c r="F38" s="12">
        <v>0.05</v>
      </c>
      <c r="G38" s="12">
        <v>0.24</v>
      </c>
      <c r="H38" s="12">
        <v>-0.45500000000000002</v>
      </c>
      <c r="I38" s="12">
        <v>-0.21</v>
      </c>
      <c r="J38" s="12">
        <v>-0.27500000000000002</v>
      </c>
      <c r="K38" s="20">
        <v>-8.5000000000000006E-2</v>
      </c>
      <c r="L38" s="12">
        <v>-0.26</v>
      </c>
      <c r="M38" s="12">
        <v>-0.435</v>
      </c>
      <c r="N38" s="12">
        <v>-0.54500000000000004</v>
      </c>
      <c r="O38" s="12">
        <v>-0.14000000000000001</v>
      </c>
      <c r="P38" s="12">
        <v>0.17499999999999999</v>
      </c>
      <c r="Q38" s="12">
        <v>-0.105</v>
      </c>
    </row>
    <row r="39" spans="2:17" x14ac:dyDescent="0.2">
      <c r="B39" s="13">
        <f t="shared" si="2"/>
        <v>37926</v>
      </c>
      <c r="C39" s="12">
        <v>3.91</v>
      </c>
      <c r="D39" s="12">
        <v>2.5000000000000001E-3</v>
      </c>
      <c r="E39" s="12">
        <v>0.48</v>
      </c>
      <c r="F39" s="12">
        <v>0.16</v>
      </c>
      <c r="G39" s="12">
        <v>0.24</v>
      </c>
      <c r="H39" s="12">
        <v>-0.25</v>
      </c>
      <c r="I39" s="12">
        <v>0.14499999999999999</v>
      </c>
      <c r="J39" s="12">
        <v>-0.155</v>
      </c>
      <c r="K39" s="20">
        <v>-8.5000000000000006E-2</v>
      </c>
      <c r="L39" s="12">
        <v>9.5000000000000001E-2</v>
      </c>
      <c r="M39" s="12">
        <v>-0.4</v>
      </c>
      <c r="N39" s="12">
        <v>-0.33</v>
      </c>
      <c r="O39" s="12">
        <v>-0.14000000000000001</v>
      </c>
      <c r="P39" s="12">
        <v>0.27500000000000002</v>
      </c>
      <c r="Q39" s="12">
        <v>-0.105</v>
      </c>
    </row>
    <row r="40" spans="2:17" x14ac:dyDescent="0.2">
      <c r="B40" s="13">
        <f t="shared" si="2"/>
        <v>37956</v>
      </c>
      <c r="C40" s="12">
        <v>4.09</v>
      </c>
      <c r="D40" s="12">
        <v>2.5000000000000001E-3</v>
      </c>
      <c r="E40" s="12">
        <v>0.52</v>
      </c>
      <c r="F40" s="12">
        <v>0.16</v>
      </c>
      <c r="G40" s="12">
        <v>0.24</v>
      </c>
      <c r="H40" s="12">
        <v>-0.25</v>
      </c>
      <c r="I40" s="12">
        <v>0.48499999999999999</v>
      </c>
      <c r="J40" s="12">
        <v>-0.155</v>
      </c>
      <c r="K40" s="20">
        <v>-8.5000000000000006E-2</v>
      </c>
      <c r="L40" s="12">
        <v>0.435</v>
      </c>
      <c r="M40" s="12">
        <v>-0.4</v>
      </c>
      <c r="N40" s="12">
        <v>-0.33</v>
      </c>
      <c r="O40" s="12">
        <v>-0.14249999999999999</v>
      </c>
      <c r="P40" s="12">
        <v>0.33</v>
      </c>
      <c r="Q40" s="12">
        <v>-0.105</v>
      </c>
    </row>
    <row r="41" spans="2:17" x14ac:dyDescent="0.2">
      <c r="B41" s="13">
        <f t="shared" si="2"/>
        <v>37987</v>
      </c>
      <c r="C41" s="12">
        <v>4.1449999999999996</v>
      </c>
      <c r="D41" s="12">
        <v>2.5000000000000001E-3</v>
      </c>
      <c r="E41" s="12">
        <v>0.56000000000000005</v>
      </c>
      <c r="F41" s="12">
        <v>0.17</v>
      </c>
      <c r="G41" s="12">
        <v>0.24</v>
      </c>
      <c r="H41" s="12">
        <v>-0.25</v>
      </c>
      <c r="I41" s="12">
        <v>0.51500000000000001</v>
      </c>
      <c r="J41" s="12">
        <v>-0.155</v>
      </c>
      <c r="K41" s="20">
        <v>-8.5000000000000006E-2</v>
      </c>
      <c r="L41" s="12">
        <v>0.46500000000000002</v>
      </c>
      <c r="M41" s="12">
        <v>-0.4</v>
      </c>
      <c r="N41" s="12">
        <v>-0.33</v>
      </c>
      <c r="O41" s="12">
        <v>-0.14499999999999999</v>
      </c>
      <c r="P41" s="12">
        <v>0.35</v>
      </c>
      <c r="Q41" s="12">
        <v>-9.5000000000000001E-2</v>
      </c>
    </row>
    <row r="42" spans="2:17" x14ac:dyDescent="0.2">
      <c r="B42" s="13">
        <f t="shared" si="2"/>
        <v>38018</v>
      </c>
      <c r="C42" s="12">
        <v>4.0570000000000004</v>
      </c>
      <c r="D42" s="12">
        <v>2.5000000000000001E-3</v>
      </c>
      <c r="E42" s="12">
        <v>0.52</v>
      </c>
      <c r="F42" s="12">
        <v>0.17</v>
      </c>
      <c r="G42" s="12">
        <v>0.24</v>
      </c>
      <c r="H42" s="12">
        <v>-0.25</v>
      </c>
      <c r="I42" s="12">
        <v>0.19500000000000001</v>
      </c>
      <c r="J42" s="12">
        <v>-0.155</v>
      </c>
      <c r="K42" s="20">
        <v>-8.5000000000000006E-2</v>
      </c>
      <c r="L42" s="12">
        <v>0.14499999999999999</v>
      </c>
      <c r="M42" s="12">
        <v>-0.4</v>
      </c>
      <c r="N42" s="12">
        <v>-0.33</v>
      </c>
      <c r="O42" s="12">
        <v>-0.13750000000000001</v>
      </c>
      <c r="P42" s="12">
        <v>0.27</v>
      </c>
      <c r="Q42" s="12">
        <v>-9.5000000000000001E-2</v>
      </c>
    </row>
    <row r="43" spans="2:17" x14ac:dyDescent="0.2">
      <c r="B43" s="13">
        <f t="shared" si="2"/>
        <v>38047</v>
      </c>
      <c r="C43" s="12">
        <v>3.9180000000000001</v>
      </c>
      <c r="D43" s="12">
        <v>2.5000000000000001E-3</v>
      </c>
      <c r="E43" s="12">
        <v>0.4</v>
      </c>
      <c r="F43" s="12">
        <v>0.17</v>
      </c>
      <c r="G43" s="12">
        <v>0.24</v>
      </c>
      <c r="H43" s="12">
        <v>-0.25</v>
      </c>
      <c r="I43" s="12">
        <v>-0.115</v>
      </c>
      <c r="J43" s="12">
        <v>-0.155</v>
      </c>
      <c r="K43" s="20">
        <v>-8.5000000000000006E-2</v>
      </c>
      <c r="L43" s="12">
        <v>-0.16500000000000001</v>
      </c>
      <c r="M43" s="12">
        <v>-0.4</v>
      </c>
      <c r="N43" s="12">
        <v>-0.33</v>
      </c>
      <c r="O43" s="12">
        <v>-0.13500000000000001</v>
      </c>
      <c r="P43" s="12">
        <v>0.19</v>
      </c>
      <c r="Q43" s="12">
        <v>-9.5000000000000001E-2</v>
      </c>
    </row>
    <row r="44" spans="2:17" x14ac:dyDescent="0.2">
      <c r="B44" s="13">
        <f t="shared" si="2"/>
        <v>38078</v>
      </c>
      <c r="C44" s="12">
        <v>3.7639999999999998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-0.37</v>
      </c>
      <c r="I44" s="12">
        <v>-0.25</v>
      </c>
      <c r="J44" s="12">
        <v>-0.22</v>
      </c>
      <c r="K44" s="20">
        <v>-8.5000000000000006E-2</v>
      </c>
      <c r="L44" s="12">
        <v>-0.3</v>
      </c>
      <c r="M44" s="12">
        <v>-0.43</v>
      </c>
      <c r="N44" s="12">
        <v>-0.46</v>
      </c>
      <c r="O44" s="12">
        <v>-0.14000000000000001</v>
      </c>
      <c r="P44" s="12">
        <v>0.26</v>
      </c>
      <c r="Q44" s="12">
        <v>-9.5000000000000001E-2</v>
      </c>
    </row>
    <row r="45" spans="2:17" x14ac:dyDescent="0.2">
      <c r="B45" s="13">
        <f t="shared" si="2"/>
        <v>38108</v>
      </c>
      <c r="C45" s="12">
        <v>3.7679999999999998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-0.37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-0.46</v>
      </c>
      <c r="O45" s="12">
        <v>-0.14000000000000001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38139</v>
      </c>
      <c r="C46" s="12">
        <v>3.8079999999999998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-0.37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-0.46</v>
      </c>
      <c r="O46" s="12">
        <v>-0.14000000000000001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38169</v>
      </c>
      <c r="C47" s="12">
        <v>3.8530000000000002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-0.37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-0.46</v>
      </c>
      <c r="O47" s="12">
        <v>-0.14000000000000001</v>
      </c>
      <c r="P47" s="12">
        <v>0.26</v>
      </c>
      <c r="Q47" s="12">
        <v>-9.5000000000000001E-2</v>
      </c>
    </row>
    <row r="48" spans="2:17" x14ac:dyDescent="0.2">
      <c r="B48" s="13">
        <f t="shared" si="2"/>
        <v>38200</v>
      </c>
      <c r="C48" s="12">
        <v>3.8919999999999999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-0.37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-0.46</v>
      </c>
      <c r="O48" s="12">
        <v>-0.14000000000000001</v>
      </c>
      <c r="P48" s="12">
        <v>0.26</v>
      </c>
      <c r="Q48" s="12">
        <v>-9.5000000000000001E-2</v>
      </c>
    </row>
    <row r="49" spans="2:17" x14ac:dyDescent="0.2">
      <c r="B49" s="13">
        <f t="shared" ref="B49:B80" si="3">EOMONTH(B48,0)+1</f>
        <v>38231</v>
      </c>
      <c r="C49" s="12">
        <v>3.8860000000000001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-0.37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-0.46</v>
      </c>
      <c r="O49" s="12">
        <v>-0.14000000000000001</v>
      </c>
      <c r="P49" s="12">
        <v>0.26</v>
      </c>
      <c r="Q49" s="12">
        <v>-9.5000000000000001E-2</v>
      </c>
    </row>
    <row r="50" spans="2:17" x14ac:dyDescent="0.2">
      <c r="B50" s="13">
        <f t="shared" si="3"/>
        <v>38261</v>
      </c>
      <c r="C50" s="12">
        <v>3.9060000000000001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-0.37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-0.46</v>
      </c>
      <c r="O50" s="12">
        <v>-0.14000000000000001</v>
      </c>
      <c r="P50" s="12">
        <v>0.26</v>
      </c>
      <c r="Q50" s="12">
        <v>-9.5000000000000001E-2</v>
      </c>
    </row>
    <row r="51" spans="2:17" x14ac:dyDescent="0.2">
      <c r="B51" s="13">
        <f t="shared" si="3"/>
        <v>38292</v>
      </c>
      <c r="C51" s="12">
        <v>4.0650000000000004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-0.24</v>
      </c>
      <c r="I51" s="12">
        <v>0.29799999999999999</v>
      </c>
      <c r="J51" s="12">
        <v>-0.13500000000000001</v>
      </c>
      <c r="K51" s="20">
        <v>-8.5000000000000006E-2</v>
      </c>
      <c r="L51" s="12">
        <v>0.248</v>
      </c>
      <c r="M51" s="12">
        <v>-0.4</v>
      </c>
      <c r="N51" s="12">
        <v>-0.32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38322</v>
      </c>
      <c r="C52" s="12">
        <v>4.2249999999999996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-0.24</v>
      </c>
      <c r="I52" s="12">
        <v>0.35799999999999998</v>
      </c>
      <c r="J52" s="12">
        <v>-0.13500000000000001</v>
      </c>
      <c r="K52" s="20">
        <v>-8.5000000000000006E-2</v>
      </c>
      <c r="L52" s="12">
        <v>0.308</v>
      </c>
      <c r="M52" s="12">
        <v>-0.4</v>
      </c>
      <c r="N52" s="12">
        <v>-0.32</v>
      </c>
      <c r="O52" s="12">
        <v>-0.14249999999999999</v>
      </c>
      <c r="P52" s="12">
        <v>0.3</v>
      </c>
      <c r="Q52" s="12">
        <v>-9.5000000000000001E-2</v>
      </c>
    </row>
    <row r="53" spans="2:17" x14ac:dyDescent="0.2">
      <c r="B53" s="13">
        <f t="shared" si="3"/>
        <v>38353</v>
      </c>
      <c r="C53" s="12">
        <v>4.25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-0.24</v>
      </c>
      <c r="I53" s="12">
        <v>0.42799999999999999</v>
      </c>
      <c r="J53" s="12">
        <v>-0.13500000000000001</v>
      </c>
      <c r="K53" s="20">
        <v>-7.4999999999999997E-2</v>
      </c>
      <c r="L53" s="12">
        <v>0.378</v>
      </c>
      <c r="M53" s="12">
        <v>-0.4</v>
      </c>
      <c r="N53" s="12">
        <v>-0.32</v>
      </c>
      <c r="O53" s="12">
        <v>-0.14499999999999999</v>
      </c>
      <c r="P53" s="12">
        <v>0.3</v>
      </c>
      <c r="Q53" s="12">
        <v>-8.5000000000000006E-2</v>
      </c>
    </row>
    <row r="54" spans="2:17" x14ac:dyDescent="0.2">
      <c r="B54" s="13">
        <f t="shared" si="3"/>
        <v>38384</v>
      </c>
      <c r="C54" s="12">
        <v>4.1619999999999999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-0.24</v>
      </c>
      <c r="I54" s="12">
        <v>0.29799999999999999</v>
      </c>
      <c r="J54" s="12">
        <v>-0.13500000000000001</v>
      </c>
      <c r="K54" s="20">
        <v>-7.4999999999999997E-2</v>
      </c>
      <c r="L54" s="12">
        <v>0.248</v>
      </c>
      <c r="M54" s="12">
        <v>-0.4</v>
      </c>
      <c r="N54" s="12">
        <v>-0.32</v>
      </c>
      <c r="O54" s="12">
        <v>-0.13750000000000001</v>
      </c>
      <c r="P54" s="12">
        <v>0.3</v>
      </c>
      <c r="Q54" s="12">
        <v>-8.5000000000000006E-2</v>
      </c>
    </row>
    <row r="55" spans="2:17" x14ac:dyDescent="0.2">
      <c r="B55" s="13">
        <f t="shared" si="3"/>
        <v>38412</v>
      </c>
      <c r="C55" s="12">
        <v>4.0229999999999997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-0.24</v>
      </c>
      <c r="I55" s="12">
        <v>0.11799999999999999</v>
      </c>
      <c r="J55" s="12">
        <v>-0.13500000000000001</v>
      </c>
      <c r="K55" s="20">
        <v>-7.4999999999999997E-2</v>
      </c>
      <c r="L55" s="12">
        <v>6.8000000000000005E-2</v>
      </c>
      <c r="M55" s="12">
        <v>-0.4</v>
      </c>
      <c r="N55" s="12">
        <v>-0.32</v>
      </c>
      <c r="O55" s="12">
        <v>-0.13500000000000001</v>
      </c>
      <c r="P55" s="12">
        <v>0.3</v>
      </c>
      <c r="Q55" s="12">
        <v>-8.5000000000000006E-2</v>
      </c>
    </row>
    <row r="56" spans="2:17" x14ac:dyDescent="0.2">
      <c r="B56" s="13">
        <f t="shared" si="3"/>
        <v>38443</v>
      </c>
      <c r="C56" s="12">
        <v>3.8690000000000002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-0.35</v>
      </c>
      <c r="I56" s="12">
        <v>-0.2</v>
      </c>
      <c r="J56" s="12">
        <v>-0.2</v>
      </c>
      <c r="K56" s="20">
        <v>-7.4999999999999997E-2</v>
      </c>
      <c r="L56" s="12">
        <v>-0.25</v>
      </c>
      <c r="M56" s="12">
        <v>-0.44</v>
      </c>
      <c r="N56" s="12">
        <v>-0.43</v>
      </c>
      <c r="O56" s="12">
        <v>-0.14000000000000001</v>
      </c>
      <c r="P56" s="12">
        <v>0.26</v>
      </c>
      <c r="Q56" s="12">
        <v>-8.5000000000000006E-2</v>
      </c>
    </row>
    <row r="57" spans="2:17" x14ac:dyDescent="0.2">
      <c r="B57" s="13">
        <f t="shared" si="3"/>
        <v>38473</v>
      </c>
      <c r="C57" s="12">
        <v>3.8730000000000002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-0.35</v>
      </c>
      <c r="I57" s="12">
        <v>-0.2</v>
      </c>
      <c r="J57" s="12">
        <v>-0.2</v>
      </c>
      <c r="K57" s="20">
        <v>-7.4999999999999997E-2</v>
      </c>
      <c r="L57" s="12">
        <v>-0.25</v>
      </c>
      <c r="M57" s="12">
        <v>-0.44</v>
      </c>
      <c r="N57" s="12">
        <v>-0.43</v>
      </c>
      <c r="O57" s="12">
        <v>-0.14000000000000001</v>
      </c>
      <c r="P57" s="12">
        <v>0.26</v>
      </c>
      <c r="Q57" s="12">
        <v>-8.5000000000000006E-2</v>
      </c>
    </row>
    <row r="58" spans="2:17" x14ac:dyDescent="0.2">
      <c r="B58" s="13">
        <f t="shared" si="3"/>
        <v>38504</v>
      </c>
      <c r="C58" s="12">
        <v>3.9129999999999998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-0.35</v>
      </c>
      <c r="I58" s="12">
        <v>-0.2</v>
      </c>
      <c r="J58" s="12">
        <v>-0.2</v>
      </c>
      <c r="K58" s="20">
        <v>-7.4999999999999997E-2</v>
      </c>
      <c r="L58" s="12">
        <v>-0.25</v>
      </c>
      <c r="M58" s="12">
        <v>-0.44</v>
      </c>
      <c r="N58" s="12">
        <v>-0.43</v>
      </c>
      <c r="O58" s="12">
        <v>-0.14000000000000001</v>
      </c>
      <c r="P58" s="12">
        <v>0.26</v>
      </c>
      <c r="Q58" s="12">
        <v>-8.5000000000000006E-2</v>
      </c>
    </row>
    <row r="59" spans="2:17" x14ac:dyDescent="0.2">
      <c r="B59" s="13">
        <f t="shared" si="3"/>
        <v>38534</v>
      </c>
      <c r="C59" s="12">
        <v>3.9580000000000002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-0.35</v>
      </c>
      <c r="I59" s="12">
        <v>-0.2</v>
      </c>
      <c r="J59" s="12">
        <v>-0.2</v>
      </c>
      <c r="K59" s="20">
        <v>-7.4999999999999997E-2</v>
      </c>
      <c r="L59" s="12">
        <v>-0.25</v>
      </c>
      <c r="M59" s="12">
        <v>-0.44</v>
      </c>
      <c r="N59" s="12">
        <v>-0.43</v>
      </c>
      <c r="O59" s="12">
        <v>-0.14000000000000001</v>
      </c>
      <c r="P59" s="12">
        <v>0.26</v>
      </c>
      <c r="Q59" s="12">
        <v>-8.5000000000000006E-2</v>
      </c>
    </row>
    <row r="60" spans="2:17" x14ac:dyDescent="0.2">
      <c r="B60" s="13">
        <f t="shared" si="3"/>
        <v>38565</v>
      </c>
      <c r="C60" s="12">
        <v>3.9969999999999999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-0.35</v>
      </c>
      <c r="I60" s="12">
        <v>-0.2</v>
      </c>
      <c r="J60" s="12">
        <v>-0.2</v>
      </c>
      <c r="K60" s="20">
        <v>-7.4999999999999997E-2</v>
      </c>
      <c r="L60" s="12">
        <v>-0.25</v>
      </c>
      <c r="M60" s="12">
        <v>-0.44</v>
      </c>
      <c r="N60" s="12">
        <v>-0.43</v>
      </c>
      <c r="O60" s="12">
        <v>-0.14000000000000001</v>
      </c>
      <c r="P60" s="12">
        <v>0.26</v>
      </c>
      <c r="Q60" s="12">
        <v>-8.5000000000000006E-2</v>
      </c>
    </row>
    <row r="61" spans="2:17" x14ac:dyDescent="0.2">
      <c r="B61" s="13">
        <f t="shared" si="3"/>
        <v>38596</v>
      </c>
      <c r="C61" s="12">
        <v>3.9910000000000001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-0.35</v>
      </c>
      <c r="I61" s="12">
        <v>-0.2</v>
      </c>
      <c r="J61" s="12">
        <v>-0.2</v>
      </c>
      <c r="K61" s="20">
        <v>-7.4999999999999997E-2</v>
      </c>
      <c r="L61" s="12">
        <v>-0.25</v>
      </c>
      <c r="M61" s="12">
        <v>-0.44</v>
      </c>
      <c r="N61" s="12">
        <v>-0.43</v>
      </c>
      <c r="O61" s="12">
        <v>-0.14000000000000001</v>
      </c>
      <c r="P61" s="12">
        <v>0.26</v>
      </c>
      <c r="Q61" s="12">
        <v>-8.5000000000000006E-2</v>
      </c>
    </row>
    <row r="62" spans="2:17" x14ac:dyDescent="0.2">
      <c r="B62" s="13">
        <f t="shared" si="3"/>
        <v>38626</v>
      </c>
      <c r="C62" s="12">
        <v>4.0110000000000001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-0.35</v>
      </c>
      <c r="I62" s="12">
        <v>-0.2</v>
      </c>
      <c r="J62" s="12">
        <v>-0.2</v>
      </c>
      <c r="K62" s="20">
        <v>-7.4999999999999997E-2</v>
      </c>
      <c r="L62" s="12">
        <v>-0.25</v>
      </c>
      <c r="M62" s="12">
        <v>-0.44</v>
      </c>
      <c r="N62" s="12">
        <v>-0.43</v>
      </c>
      <c r="O62" s="12">
        <v>-0.14000000000000001</v>
      </c>
      <c r="P62" s="12">
        <v>0.26</v>
      </c>
      <c r="Q62" s="12">
        <v>-8.5000000000000006E-2</v>
      </c>
    </row>
    <row r="63" spans="2:17" x14ac:dyDescent="0.2">
      <c r="B63" s="13">
        <f t="shared" si="3"/>
        <v>38657</v>
      </c>
      <c r="C63" s="12">
        <v>4.17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-0.24</v>
      </c>
      <c r="I63" s="12">
        <v>0.29799999999999999</v>
      </c>
      <c r="J63" s="12">
        <v>-0.13</v>
      </c>
      <c r="K63" s="20">
        <v>-7.4999999999999997E-2</v>
      </c>
      <c r="L63" s="12">
        <v>0.248</v>
      </c>
      <c r="M63" s="12">
        <v>-0.4</v>
      </c>
      <c r="N63" s="12">
        <v>-0.32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38687</v>
      </c>
      <c r="C64" s="12">
        <v>4.33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-0.24</v>
      </c>
      <c r="I64" s="12">
        <v>0.35799999999999998</v>
      </c>
      <c r="J64" s="12">
        <v>-0.13</v>
      </c>
      <c r="K64" s="20">
        <v>-7.4999999999999997E-2</v>
      </c>
      <c r="L64" s="12">
        <v>0.308</v>
      </c>
      <c r="M64" s="12">
        <v>-0.4</v>
      </c>
      <c r="N64" s="12">
        <v>-0.32</v>
      </c>
      <c r="O64" s="12">
        <v>-0.14249999999999999</v>
      </c>
      <c r="P64" s="12">
        <v>0.3</v>
      </c>
      <c r="Q64" s="12">
        <v>-8.5000000000000006E-2</v>
      </c>
    </row>
    <row r="65" spans="2:17" x14ac:dyDescent="0.2">
      <c r="B65" s="13">
        <f t="shared" si="3"/>
        <v>38718</v>
      </c>
      <c r="C65" s="12">
        <v>4.3499999999999996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-0.24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-0.32</v>
      </c>
      <c r="O65" s="12">
        <v>-0.14499999999999999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4.2619999999999996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-0.24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-0.32</v>
      </c>
      <c r="O66" s="12">
        <v>-0.13750000000000001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4.1230000000000002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-0.24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-0.32</v>
      </c>
      <c r="O67" s="12">
        <v>-0.13500000000000001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3.9689999999999999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-0.35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-0.44</v>
      </c>
      <c r="N68" s="12">
        <v>-0.43</v>
      </c>
      <c r="O68" s="12">
        <v>-0.14000000000000001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3.9729999999999999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-0.35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-0.44</v>
      </c>
      <c r="N69" s="12">
        <v>-0.43</v>
      </c>
      <c r="O69" s="12">
        <v>-0.14000000000000001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4.0129999999999999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-0.35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-0.44</v>
      </c>
      <c r="N70" s="12">
        <v>-0.43</v>
      </c>
      <c r="O70" s="12">
        <v>-0.14000000000000001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4.0579999999999998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-0.35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-0.44</v>
      </c>
      <c r="N71" s="12">
        <v>-0.43</v>
      </c>
      <c r="O71" s="12">
        <v>-0.14000000000000001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4.0970000000000004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-0.35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-0.44</v>
      </c>
      <c r="N72" s="12">
        <v>-0.43</v>
      </c>
      <c r="O72" s="12">
        <v>-0.14000000000000001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4.0910000000000002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-0.35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-0.44</v>
      </c>
      <c r="N73" s="12">
        <v>-0.43</v>
      </c>
      <c r="O73" s="12">
        <v>-0.14000000000000001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4.1109999999999998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-0.35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-0.44</v>
      </c>
      <c r="N74" s="12">
        <v>-0.43</v>
      </c>
      <c r="O74" s="12">
        <v>-0.14000000000000001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4.2699999999999996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-0.24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</v>
      </c>
      <c r="N75" s="12">
        <v>-0.32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4.43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-0.24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</v>
      </c>
      <c r="N76" s="12">
        <v>-0.32</v>
      </c>
      <c r="O76" s="12">
        <v>-0.14249999999999999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4.4524999999999997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-0.24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</v>
      </c>
      <c r="N77" s="12">
        <v>-0.32</v>
      </c>
      <c r="O77" s="12">
        <v>-0.14499999999999999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4.3644999999999996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-0.24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</v>
      </c>
      <c r="N78" s="12">
        <v>-0.32</v>
      </c>
      <c r="O78" s="12">
        <v>-0.13750000000000001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4.2255000000000003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-0.24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</v>
      </c>
      <c r="N79" s="12">
        <v>-0.32</v>
      </c>
      <c r="O79" s="12">
        <v>-0.13500000000000001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4.0715000000000003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-0.35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-0.45</v>
      </c>
      <c r="N80" s="12">
        <v>-0.43</v>
      </c>
      <c r="O80" s="12">
        <v>-0.14000000000000001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4.0754999999999999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-0.35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-0.45</v>
      </c>
      <c r="N81" s="12">
        <v>-0.43</v>
      </c>
      <c r="O81" s="12">
        <v>-0.14000000000000001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4.1154999999999999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-0.35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-0.45</v>
      </c>
      <c r="N82" s="12">
        <v>-0.43</v>
      </c>
      <c r="O82" s="12">
        <v>-0.14000000000000001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4.1604999999999999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-0.35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-0.45</v>
      </c>
      <c r="N83" s="12">
        <v>-0.43</v>
      </c>
      <c r="O83" s="12">
        <v>-0.14000000000000001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4.1994999999999996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-0.35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-0.45</v>
      </c>
      <c r="N84" s="12">
        <v>-0.43</v>
      </c>
      <c r="O84" s="12">
        <v>-0.14000000000000001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4.1935000000000002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-0.35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-0.45</v>
      </c>
      <c r="N85" s="12">
        <v>-0.43</v>
      </c>
      <c r="O85" s="12">
        <v>-0.14000000000000001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4.2134999999999998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-0.35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-0.45</v>
      </c>
      <c r="N86" s="12">
        <v>-0.43</v>
      </c>
      <c r="O86" s="12">
        <v>-0.14000000000000001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4.3724999999999996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-0.24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-0.32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4.5324999999999998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-0.24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-0.32</v>
      </c>
      <c r="O88" s="12">
        <v>-0.14249999999999999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4.5575000000000001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-0.24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-0.32</v>
      </c>
      <c r="O89" s="12">
        <v>-0.14499999999999999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4.4695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-0.24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-0.32</v>
      </c>
      <c r="O90" s="12">
        <v>-0.13750000000000001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4.3304999999999998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-0.24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-0.32</v>
      </c>
      <c r="O91" s="12">
        <v>-0.13500000000000001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4.1764999999999999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-0.35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-0.46500000000000002</v>
      </c>
      <c r="N92" s="12">
        <v>-0.43</v>
      </c>
      <c r="O92" s="12">
        <v>-0.14000000000000001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4.1805000000000003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-0.35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-0.46500000000000002</v>
      </c>
      <c r="N93" s="12">
        <v>-0.43</v>
      </c>
      <c r="O93" s="12">
        <v>-0.14000000000000001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4.2205000000000004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-0.35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-0.46500000000000002</v>
      </c>
      <c r="N94" s="12">
        <v>-0.43</v>
      </c>
      <c r="O94" s="12">
        <v>-0.14000000000000001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4.2655000000000003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-0.35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-0.46500000000000002</v>
      </c>
      <c r="N95" s="12">
        <v>-0.43</v>
      </c>
      <c r="O95" s="12">
        <v>-0.14000000000000001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4.3045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-0.35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-0.46500000000000002</v>
      </c>
      <c r="N96" s="12">
        <v>-0.43</v>
      </c>
      <c r="O96" s="12">
        <v>-0.14000000000000001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4.2984999999999998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-0.35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-0.46500000000000002</v>
      </c>
      <c r="N97" s="12">
        <v>-0.43</v>
      </c>
      <c r="O97" s="12">
        <v>-0.14000000000000001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4.3185000000000002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-0.35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-0.46500000000000002</v>
      </c>
      <c r="N98" s="12">
        <v>-0.43</v>
      </c>
      <c r="O98" s="12">
        <v>-0.14000000000000001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4.4775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-0.24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-0.32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4.6375000000000002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-0.24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-0.32</v>
      </c>
      <c r="O100" s="12">
        <v>-0.14249999999999999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4.665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-0.24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-0.32</v>
      </c>
      <c r="O101" s="12">
        <v>-0.14499999999999999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4.577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-0.24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-0.32</v>
      </c>
      <c r="O102" s="12">
        <v>-0.13750000000000001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4.4379999999999997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-0.24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-0.32</v>
      </c>
      <c r="O103" s="12">
        <v>-0.13500000000000001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4.2839999999999998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-0.35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-0.53</v>
      </c>
      <c r="N104" s="12">
        <v>-0.43</v>
      </c>
      <c r="O104" s="12">
        <v>-0.14000000000000001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4.2880000000000003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-0.35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-0.53</v>
      </c>
      <c r="N105" s="12">
        <v>-0.43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4.3280000000000003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-0.35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-0.53</v>
      </c>
      <c r="N106" s="12">
        <v>-0.43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4.3730000000000002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-0.35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-0.53</v>
      </c>
      <c r="N107" s="12">
        <v>-0.43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">
      <c r="C108" s="12">
        <v>4.4119999999999999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-0.35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-0.53</v>
      </c>
      <c r="N108" s="12">
        <v>-0.43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">
      <c r="C109" s="12">
        <v>4.4059999999999997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-0.35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-0.53</v>
      </c>
      <c r="N109" s="12">
        <v>-0.43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">
      <c r="C110" s="12">
        <v>4.4260000000000002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-0.35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-0.53</v>
      </c>
      <c r="N110" s="12">
        <v>-0.43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">
      <c r="C111" s="12">
        <v>4.585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-0.24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-0.32</v>
      </c>
      <c r="O111" s="12">
        <v>-0.14000000000000001</v>
      </c>
      <c r="P111" s="12">
        <v>0.3</v>
      </c>
      <c r="Q111" s="12">
        <v>-7.0000000000000007E-2</v>
      </c>
    </row>
    <row r="112" spans="2:17" x14ac:dyDescent="0.2">
      <c r="C112" s="12">
        <v>4.7450000000000001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-0.24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-0.32</v>
      </c>
      <c r="O112" s="12">
        <v>-0.14249999999999999</v>
      </c>
      <c r="P112" s="12">
        <v>0.3</v>
      </c>
      <c r="Q112" s="12">
        <v>-7.0000000000000007E-2</v>
      </c>
    </row>
    <row r="113" spans="3:17" x14ac:dyDescent="0.2">
      <c r="C113" s="12">
        <v>4.7750000000000004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-0.24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-0.32</v>
      </c>
      <c r="O113" s="12">
        <v>-0.14499999999999999</v>
      </c>
      <c r="P113" s="12">
        <v>0.3</v>
      </c>
      <c r="Q113" s="12">
        <v>-7.0000000000000007E-2</v>
      </c>
    </row>
    <row r="114" spans="3:17" x14ac:dyDescent="0.2">
      <c r="C114" s="12">
        <v>4.6870000000000003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-0.24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-0.32</v>
      </c>
      <c r="O114" s="12">
        <v>-0.13750000000000001</v>
      </c>
      <c r="P114" s="12">
        <v>0.3</v>
      </c>
      <c r="Q114" s="12">
        <v>-7.0000000000000007E-2</v>
      </c>
    </row>
    <row r="115" spans="3:17" x14ac:dyDescent="0.2">
      <c r="C115" s="12">
        <v>4.548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-0.24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-0.32</v>
      </c>
      <c r="O115" s="12">
        <v>-0.13500000000000001</v>
      </c>
      <c r="P115" s="12">
        <v>0.3</v>
      </c>
      <c r="Q115" s="12">
        <v>-7.0000000000000007E-2</v>
      </c>
    </row>
    <row r="116" spans="3:17" x14ac:dyDescent="0.2">
      <c r="C116" s="12">
        <v>4.3940000000000001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-0.14000000000000001</v>
      </c>
      <c r="P116" s="12">
        <v>0.26</v>
      </c>
      <c r="Q116" s="12">
        <v>-7.0000000000000007E-2</v>
      </c>
    </row>
    <row r="117" spans="3:17" x14ac:dyDescent="0.2">
      <c r="C117" s="12">
        <v>4.3979999999999997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">
      <c r="C118" s="12">
        <v>4.4379999999999997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">
      <c r="C119" s="12">
        <v>4.4829999999999997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">
      <c r="C120" s="12">
        <v>4.5220000000000002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">
      <c r="C121" s="12">
        <v>4.516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">
      <c r="C122" s="12">
        <v>4.5359999999999996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">
      <c r="C123" s="12">
        <v>4.6950000000000003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-0.24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-0.32</v>
      </c>
      <c r="O123" s="12">
        <v>-0.14000000000000001</v>
      </c>
      <c r="P123" s="12">
        <v>0.3</v>
      </c>
      <c r="Q123" s="12">
        <v>-7.0000000000000007E-2</v>
      </c>
    </row>
    <row r="124" spans="3:17" x14ac:dyDescent="0.2">
      <c r="C124" s="12">
        <v>4.8550000000000004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-0.24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-0.32</v>
      </c>
      <c r="O124" s="12">
        <v>-0.14249999999999999</v>
      </c>
      <c r="P124" s="12">
        <v>0.3</v>
      </c>
      <c r="Q124" s="12">
        <v>-7.0000000000000007E-2</v>
      </c>
    </row>
    <row r="125" spans="3:17" x14ac:dyDescent="0.2">
      <c r="C125" s="12">
        <v>4.8875000000000002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-0.24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-0.32</v>
      </c>
      <c r="O125" s="12">
        <v>-0.14499999999999999</v>
      </c>
      <c r="P125" s="12">
        <v>0.3</v>
      </c>
      <c r="Q125" s="12">
        <v>-7.0000000000000007E-2</v>
      </c>
    </row>
    <row r="126" spans="3:17" x14ac:dyDescent="0.2">
      <c r="C126" s="12">
        <v>4.7995000000000001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-0.24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-0.32</v>
      </c>
      <c r="O126" s="12">
        <v>-0.13750000000000001</v>
      </c>
      <c r="P126" s="12">
        <v>0.3</v>
      </c>
      <c r="Q126" s="12">
        <v>-7.0000000000000007E-2</v>
      </c>
    </row>
    <row r="127" spans="3:17" x14ac:dyDescent="0.2">
      <c r="C127" s="12">
        <v>4.6604999999999999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-0.24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-0.32</v>
      </c>
      <c r="O127" s="12">
        <v>-0.13500000000000001</v>
      </c>
      <c r="P127" s="12">
        <v>0.3</v>
      </c>
      <c r="Q127" s="12">
        <v>-7.0000000000000007E-2</v>
      </c>
    </row>
    <row r="128" spans="3:17" x14ac:dyDescent="0.2">
      <c r="C128" s="12">
        <v>4.5065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-0.14000000000000001</v>
      </c>
      <c r="P128" s="12">
        <v>0.26</v>
      </c>
      <c r="Q128" s="12">
        <v>-7.0000000000000007E-2</v>
      </c>
    </row>
    <row r="129" spans="3:17" x14ac:dyDescent="0.2">
      <c r="C129" s="12">
        <v>4.5105000000000004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">
      <c r="C130" s="12">
        <v>4.5505000000000004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">
      <c r="C131" s="12">
        <v>4.5955000000000004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">
      <c r="C132" s="12">
        <v>4.6345000000000001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">
      <c r="C133" s="12">
        <v>4.6284999999999998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">
      <c r="C134" s="12">
        <v>4.6485000000000003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">
      <c r="C135" s="12">
        <v>4.8075000000000001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-0.24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-0.32</v>
      </c>
      <c r="O135" s="12">
        <v>-0.14000000000000001</v>
      </c>
      <c r="P135" s="12">
        <v>0.3</v>
      </c>
      <c r="Q135" s="12">
        <v>-7.0000000000000007E-2</v>
      </c>
    </row>
    <row r="136" spans="3:17" x14ac:dyDescent="0.2">
      <c r="C136" s="12">
        <v>4.9675000000000002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-0.24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-0.32</v>
      </c>
      <c r="O136" s="12">
        <v>-0.14249999999999999</v>
      </c>
      <c r="P136" s="12">
        <v>0.3</v>
      </c>
      <c r="Q136" s="12">
        <v>-7.0000000000000007E-2</v>
      </c>
    </row>
    <row r="137" spans="3:17" x14ac:dyDescent="0.2">
      <c r="C137" s="12">
        <v>5.0025000000000004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-0.24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-0.32</v>
      </c>
      <c r="O137" s="12">
        <v>-0.14499999999999999</v>
      </c>
      <c r="P137" s="12">
        <v>0.3</v>
      </c>
      <c r="Q137" s="12">
        <v>-7.0000000000000007E-2</v>
      </c>
    </row>
    <row r="138" spans="3:17" x14ac:dyDescent="0.2">
      <c r="C138" s="12">
        <v>4.9145000000000003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-0.24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-0.32</v>
      </c>
      <c r="O138" s="12">
        <v>-0.13750000000000001</v>
      </c>
      <c r="P138" s="12">
        <v>0.3</v>
      </c>
      <c r="Q138" s="12">
        <v>-7.0000000000000007E-2</v>
      </c>
    </row>
    <row r="139" spans="3:17" x14ac:dyDescent="0.2">
      <c r="C139" s="12">
        <v>4.7755000000000001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-0.24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-0.32</v>
      </c>
      <c r="O139" s="12">
        <v>-0.13500000000000001</v>
      </c>
      <c r="P139" s="12">
        <v>0.3</v>
      </c>
      <c r="Q139" s="12">
        <v>-7.0000000000000007E-2</v>
      </c>
    </row>
    <row r="140" spans="3:17" x14ac:dyDescent="0.2">
      <c r="C140" s="12">
        <v>4.6215000000000002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-0.14000000000000001</v>
      </c>
      <c r="P140" s="12">
        <v>0.26</v>
      </c>
      <c r="Q140" s="12">
        <v>-7.0000000000000007E-2</v>
      </c>
    </row>
    <row r="141" spans="3:17" x14ac:dyDescent="0.2">
      <c r="C141" s="12">
        <v>4.6254999999999997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">
      <c r="C142" s="12">
        <v>4.6654999999999998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">
      <c r="C143" s="12">
        <v>4.7104999999999997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">
      <c r="C144" s="12">
        <v>4.7495000000000003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">
      <c r="C145" s="12">
        <v>4.7435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">
      <c r="C146" s="12">
        <v>4.7634999999999996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">
      <c r="C147" s="12">
        <v>4.9225000000000003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-0.24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-0.32</v>
      </c>
      <c r="O147" s="12">
        <v>-0.14000000000000001</v>
      </c>
      <c r="P147" s="12">
        <v>0.3</v>
      </c>
      <c r="Q147" s="12">
        <v>-7.0000000000000007E-2</v>
      </c>
    </row>
    <row r="148" spans="3:17" x14ac:dyDescent="0.2">
      <c r="C148" s="12">
        <v>5.0824999999999996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-0.24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-0.32</v>
      </c>
      <c r="O148" s="12">
        <v>-0.14249999999999999</v>
      </c>
      <c r="P148" s="12">
        <v>0.3</v>
      </c>
      <c r="Q148" s="12">
        <v>-7.0000000000000007E-2</v>
      </c>
    </row>
    <row r="149" spans="3:17" x14ac:dyDescent="0.2">
      <c r="C149" s="12">
        <v>5.1174999999999997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-0.24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-0.32</v>
      </c>
      <c r="O149" s="12">
        <v>-0.14499999999999999</v>
      </c>
      <c r="P149" s="12">
        <v>0.3</v>
      </c>
      <c r="Q149" s="12">
        <v>-7.0000000000000007E-2</v>
      </c>
    </row>
    <row r="150" spans="3:17" x14ac:dyDescent="0.2">
      <c r="C150" s="12">
        <v>5.0294999999999996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-0.24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-0.32</v>
      </c>
      <c r="O150" s="12">
        <v>-0.13750000000000001</v>
      </c>
      <c r="P150" s="12">
        <v>0.3</v>
      </c>
      <c r="Q150" s="12">
        <v>-7.0000000000000007E-2</v>
      </c>
    </row>
    <row r="151" spans="3:17" x14ac:dyDescent="0.2">
      <c r="C151" s="12">
        <v>4.8905000000000003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-0.24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-0.32</v>
      </c>
      <c r="O151" s="12">
        <v>-0.13500000000000001</v>
      </c>
      <c r="P151" s="12">
        <v>0.3</v>
      </c>
      <c r="Q151" s="12">
        <v>-7.0000000000000007E-2</v>
      </c>
    </row>
    <row r="152" spans="3:17" x14ac:dyDescent="0.2">
      <c r="C152" s="12">
        <v>4.7365000000000004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-0.14000000000000001</v>
      </c>
      <c r="P152" s="12">
        <v>0.26</v>
      </c>
      <c r="Q152" s="12">
        <v>-7.0000000000000007E-2</v>
      </c>
    </row>
    <row r="153" spans="3:17" x14ac:dyDescent="0.2">
      <c r="C153" s="12">
        <v>4.7404999999999999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">
      <c r="C154" s="12">
        <v>4.7805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">
      <c r="C155" s="12">
        <v>4.8254999999999999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">
      <c r="C156" s="12">
        <v>4.8644999999999996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">
      <c r="C157" s="12">
        <v>4.8585000000000003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">
      <c r="C158" s="12">
        <v>4.8784999999999998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">
      <c r="C159" s="12">
        <v>5.0374999999999996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-0.24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-0.32</v>
      </c>
      <c r="O159" s="12">
        <v>-0.14000000000000001</v>
      </c>
      <c r="P159" s="12">
        <v>0.3</v>
      </c>
      <c r="Q159" s="12">
        <v>-7.0000000000000007E-2</v>
      </c>
    </row>
    <row r="160" spans="3:17" x14ac:dyDescent="0.2">
      <c r="C160" s="12">
        <v>5.1974999999999998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-0.24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-0.32</v>
      </c>
      <c r="O160" s="12">
        <v>-0.14249999999999999</v>
      </c>
      <c r="P160" s="12">
        <v>0.3</v>
      </c>
      <c r="Q160" s="12">
        <v>-7.0000000000000007E-2</v>
      </c>
    </row>
    <row r="161" spans="3:17" x14ac:dyDescent="0.2">
      <c r="C161" s="12">
        <v>5.2324999999999999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-0.24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-0.32</v>
      </c>
      <c r="O161" s="12">
        <v>-0.14499999999999999</v>
      </c>
      <c r="P161" s="12">
        <v>0.3</v>
      </c>
      <c r="Q161" s="12">
        <v>-7.0000000000000007E-2</v>
      </c>
    </row>
    <row r="162" spans="3:17" x14ac:dyDescent="0.2">
      <c r="C162" s="12">
        <v>5.1444999999999999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-0.24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-0.32</v>
      </c>
      <c r="O162" s="12">
        <v>-0.13750000000000001</v>
      </c>
      <c r="P162" s="12">
        <v>0.3</v>
      </c>
      <c r="Q162" s="12">
        <v>-7.0000000000000007E-2</v>
      </c>
    </row>
    <row r="163" spans="3:17" x14ac:dyDescent="0.2">
      <c r="C163" s="12">
        <v>5.0054999999999996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-0.24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-0.32</v>
      </c>
      <c r="O163" s="12">
        <v>-0.13500000000000001</v>
      </c>
      <c r="P163" s="12">
        <v>0.3</v>
      </c>
      <c r="Q163" s="12">
        <v>-7.0000000000000007E-2</v>
      </c>
    </row>
    <row r="164" spans="3:17" x14ac:dyDescent="0.2">
      <c r="C164" s="12">
        <v>4.8514999999999997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-0.14000000000000001</v>
      </c>
      <c r="P164" s="12">
        <v>0.26</v>
      </c>
      <c r="Q164" s="12">
        <v>-7.0000000000000007E-2</v>
      </c>
    </row>
    <row r="165" spans="3:17" x14ac:dyDescent="0.2">
      <c r="C165" s="12">
        <v>4.8555000000000001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">
      <c r="C166" s="12">
        <v>4.8955000000000002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">
      <c r="C167" s="12">
        <v>4.9405000000000001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">
      <c r="C168" s="12">
        <v>4.9794999999999998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">
      <c r="C169" s="12">
        <v>4.9734999999999996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">
      <c r="C170" s="12">
        <v>4.9935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">
      <c r="C171" s="12">
        <v>5.1524999999999999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-0.24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-0.32</v>
      </c>
      <c r="O171" s="12">
        <v>-0.14000000000000001</v>
      </c>
      <c r="P171" s="12">
        <v>0.3</v>
      </c>
      <c r="Q171" s="12">
        <v>-7.0000000000000007E-2</v>
      </c>
    </row>
    <row r="172" spans="3:17" x14ac:dyDescent="0.2">
      <c r="C172" s="12">
        <v>5.3125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-0.24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-0.32</v>
      </c>
      <c r="O172" s="12">
        <v>-0.14249999999999999</v>
      </c>
      <c r="P172" s="12">
        <v>0.3</v>
      </c>
      <c r="Q172" s="12">
        <v>-7.0000000000000007E-2</v>
      </c>
    </row>
    <row r="173" spans="3:17" x14ac:dyDescent="0.2">
      <c r="C173" s="12">
        <v>5.3475000000000001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-0.24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-0.32</v>
      </c>
      <c r="O173" s="12">
        <v>-0.14499999999999999</v>
      </c>
      <c r="P173" s="12">
        <v>0.3</v>
      </c>
      <c r="Q173" s="12">
        <v>-7.0000000000000007E-2</v>
      </c>
    </row>
    <row r="174" spans="3:17" x14ac:dyDescent="0.2">
      <c r="C174" s="12">
        <v>5.2595000000000001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-0.24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-0.32</v>
      </c>
      <c r="O174" s="12">
        <v>-0.13750000000000001</v>
      </c>
      <c r="P174" s="12">
        <v>0.3</v>
      </c>
      <c r="Q174" s="12">
        <v>-7.0000000000000007E-2</v>
      </c>
    </row>
    <row r="175" spans="3:17" x14ac:dyDescent="0.2">
      <c r="C175" s="12">
        <v>5.1204999999999998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-0.24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-0.32</v>
      </c>
      <c r="O175" s="12">
        <v>-0.13500000000000001</v>
      </c>
      <c r="P175" s="12">
        <v>0.3</v>
      </c>
      <c r="Q175" s="12">
        <v>-7.0000000000000007E-2</v>
      </c>
    </row>
    <row r="176" spans="3:17" x14ac:dyDescent="0.2">
      <c r="C176" s="12">
        <v>4.9664999999999999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-0.14000000000000001</v>
      </c>
      <c r="P176" s="12">
        <v>0.26</v>
      </c>
      <c r="Q176" s="12">
        <v>-7.0000000000000007E-2</v>
      </c>
    </row>
    <row r="177" spans="3:17" x14ac:dyDescent="0.2">
      <c r="C177" s="12">
        <v>4.9705000000000004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">
      <c r="C178" s="12">
        <v>5.0105000000000004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">
      <c r="C179" s="12">
        <v>5.0555000000000003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">
      <c r="C180" s="12">
        <v>5.0945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">
      <c r="C181" s="12">
        <v>5.0884999999999998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">
      <c r="C182" s="12">
        <v>5.1085000000000003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">
      <c r="C183" s="12">
        <v>5.2675000000000001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-0.24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-0.14000000000000001</v>
      </c>
      <c r="P183" s="12">
        <v>0.3</v>
      </c>
      <c r="Q183" s="12">
        <v>-7.0000000000000007E-2</v>
      </c>
    </row>
    <row r="184" spans="3:17" x14ac:dyDescent="0.2">
      <c r="C184" s="12">
        <v>5.4275000000000002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-0.24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-0.14249999999999999</v>
      </c>
      <c r="P184" s="12">
        <v>0.3</v>
      </c>
      <c r="Q184" s="12">
        <v>-7.0000000000000007E-2</v>
      </c>
    </row>
    <row r="185" spans="3:17" x14ac:dyDescent="0.2">
      <c r="C185" s="12">
        <v>5.4625000000000004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-0.24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-0.14499999999999999</v>
      </c>
      <c r="P185" s="12">
        <v>0.3</v>
      </c>
      <c r="Q185" s="12">
        <v>-7.0000000000000007E-2</v>
      </c>
    </row>
    <row r="186" spans="3:17" x14ac:dyDescent="0.2">
      <c r="C186" s="12">
        <v>5.3745000000000003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-0.24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-0.13750000000000001</v>
      </c>
      <c r="P186" s="12">
        <v>0.3</v>
      </c>
      <c r="Q186" s="12">
        <v>-7.0000000000000007E-2</v>
      </c>
    </row>
    <row r="187" spans="3:17" x14ac:dyDescent="0.2">
      <c r="C187" s="12">
        <v>5.2355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-0.24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-0.13500000000000001</v>
      </c>
      <c r="P187" s="12">
        <v>0.3</v>
      </c>
      <c r="Q187" s="12">
        <v>-7.0000000000000007E-2</v>
      </c>
    </row>
    <row r="188" spans="3:17" x14ac:dyDescent="0.2">
      <c r="C188" s="12">
        <v>5.0815000000000001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-0.14000000000000001</v>
      </c>
      <c r="P188" s="12">
        <v>0.26</v>
      </c>
      <c r="Q188" s="12">
        <v>-7.0000000000000007E-2</v>
      </c>
    </row>
    <row r="189" spans="3:17" x14ac:dyDescent="0.2">
      <c r="C189" s="12">
        <v>5.0854999999999997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5.1254999999999997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5.1704999999999997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5.2095000000000002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5.2035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5.2234999999999996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5.3825000000000003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-0.24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5.5425000000000004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-0.24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5.5774999999999997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-0.24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5.4894999999999996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-0.24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5.3505000000000003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-0.24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5.1965000000000003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5.2004999999999999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5.2404999999999999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5.2854999999999999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5.3244999999999996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5.3185000000000002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5.3384999999999998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5.4974999999999996</v>
      </c>
      <c r="D207" s="12">
        <v>0</v>
      </c>
      <c r="E207" s="12">
        <v>0.5</v>
      </c>
      <c r="F207" s="12">
        <v>0</v>
      </c>
      <c r="G207" s="12">
        <v>0.35</v>
      </c>
      <c r="H207" s="12">
        <v>-0.24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5.6574999999999998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-0.24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5.6924999999999999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-0.24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5.6044999999999998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-0.24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5.4654999999999996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-0.24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5.3114999999999997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5.3155000000000001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5.3555000000000001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5.4005000000000001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5.4394999999999998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5.4335000000000004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5.4535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5.6124999999999998</v>
      </c>
      <c r="D219" s="12">
        <v>0</v>
      </c>
      <c r="E219" s="12">
        <v>0.5</v>
      </c>
      <c r="F219" s="12">
        <v>0</v>
      </c>
      <c r="G219" s="12">
        <v>0.35</v>
      </c>
      <c r="H219" s="12">
        <v>-0.24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5.7725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-0.24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5.8075000000000001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-0.24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5.7195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-0.24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5.5804999999999998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-0.24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5.4264999999999999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5.4305000000000003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5.4705000000000004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5.5155000000000003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5.5545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5.5484999999999998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5.5685000000000002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5.7275</v>
      </c>
      <c r="D231" s="12">
        <v>0</v>
      </c>
      <c r="E231" s="12">
        <v>0.5</v>
      </c>
      <c r="F231" s="12">
        <v>0</v>
      </c>
      <c r="G231" s="12">
        <v>0.35</v>
      </c>
      <c r="H231" s="12">
        <v>-0.24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5.8875000000000002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-0.24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5.9225000000000003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-0.24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5.8345000000000002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-0.24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5.6955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-0.24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5.5415000000000001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5.5454999999999997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5.5854999999999997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5.6304999999999996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5.6695000000000002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5.6635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5.6835000000000004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5.8425000000000002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6.0025000000000004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6.0374999999999996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5.9494999999999996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5.8105000000000002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5.6565000000000003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5.6604999999999999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5.7004999999999999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5.7454999999999998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5.7845000000000004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5.7785000000000002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5.7984999999999998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5.9574999999999996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6.1174999999999997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6.1524999999999999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6.0644999999999998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5.9255000000000004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5.7714999999999996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5.7755000000000001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5.8155000000000001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5.8605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5.8994999999999997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5.8935000000000004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5.9135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6.0724999999999998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6.2324999999999999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6.2675000000000001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6.1795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6.0404999999999998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5.8864999999999998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5.8905000000000003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5.9305000000000003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5.9755000000000003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6.0145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6.0084999999999997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6.0285000000000002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6.1875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6.3475000000000001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6.3825000000000003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6.2945000000000002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6.1555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6.0015000000000001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6.0054999999999996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6.0454999999999997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6.0904999999999996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6.1295000000000002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6.1234999999999999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6.1435000000000004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6.3025000000000002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6.4625000000000004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37204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37204</v>
      </c>
      <c r="D11" s="15">
        <f t="shared" ref="D11:P11" si="0">EffDt</f>
        <v>37204</v>
      </c>
      <c r="E11" s="15">
        <f t="shared" si="0"/>
        <v>37204</v>
      </c>
      <c r="F11" s="15">
        <f t="shared" si="0"/>
        <v>37204</v>
      </c>
      <c r="G11" s="15">
        <f t="shared" si="0"/>
        <v>37204</v>
      </c>
      <c r="H11" s="15">
        <f t="shared" si="0"/>
        <v>37204</v>
      </c>
      <c r="I11" s="15">
        <f t="shared" si="0"/>
        <v>37204</v>
      </c>
      <c r="J11" s="21">
        <f t="shared" si="0"/>
        <v>37204</v>
      </c>
      <c r="K11" s="15">
        <f t="shared" si="0"/>
        <v>37204</v>
      </c>
      <c r="L11" s="15">
        <f t="shared" si="0"/>
        <v>37204</v>
      </c>
      <c r="M11" s="15">
        <f t="shared" si="0"/>
        <v>37204</v>
      </c>
      <c r="N11" s="15">
        <f t="shared" si="0"/>
        <v>37204</v>
      </c>
      <c r="O11" s="15">
        <f t="shared" si="0"/>
        <v>37204</v>
      </c>
      <c r="P11" s="15">
        <f t="shared" si="0"/>
        <v>37204</v>
      </c>
      <c r="Q11" s="15">
        <f t="shared" ref="Q11:AD11" si="1">EffDt</f>
        <v>37204</v>
      </c>
      <c r="R11" s="15">
        <f t="shared" si="1"/>
        <v>37204</v>
      </c>
      <c r="S11" s="15">
        <f t="shared" si="1"/>
        <v>37204</v>
      </c>
      <c r="T11" s="15">
        <f t="shared" si="1"/>
        <v>37204</v>
      </c>
      <c r="U11" s="15">
        <f t="shared" si="1"/>
        <v>37204</v>
      </c>
      <c r="V11" s="15">
        <f t="shared" si="1"/>
        <v>37204</v>
      </c>
      <c r="W11" s="15">
        <f t="shared" si="1"/>
        <v>37204</v>
      </c>
      <c r="X11" s="21">
        <f t="shared" si="1"/>
        <v>37204</v>
      </c>
      <c r="Y11" s="15">
        <f t="shared" si="1"/>
        <v>37204</v>
      </c>
      <c r="Z11" s="15">
        <f t="shared" si="1"/>
        <v>37204</v>
      </c>
      <c r="AA11" s="15">
        <f t="shared" si="1"/>
        <v>37204</v>
      </c>
      <c r="AB11" s="15">
        <f t="shared" si="1"/>
        <v>37204</v>
      </c>
      <c r="AC11" s="15">
        <f t="shared" si="1"/>
        <v>37204</v>
      </c>
      <c r="AD11" s="15">
        <f t="shared" si="1"/>
        <v>37204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-1.3194160883172E-3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-1.3192949279224001E-3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-1.3191924150034999E-3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-1.3190861061789E-3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-1.3189808735305001E-3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-1.3189085833303E-3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-1.318853724392E-3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-1.3188401378677001E-3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-1.3188608869128999E-3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-1.3188738921738E-3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0.05</v>
      </c>
      <c r="L27" s="12">
        <v>-1.3188999993213001E-3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0.05</v>
      </c>
      <c r="L28" s="12">
        <v>-1.318948311624E-3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0.05</v>
      </c>
      <c r="L29" s="12">
        <v>5.275803443097E-3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0.05</v>
      </c>
      <c r="L30" s="12">
        <v>5.2757196240766002E-3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0.05</v>
      </c>
      <c r="L31" s="12">
        <v>5.2756734068173002E-3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1.6486947329494999E-3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1.6488027533202E-3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1.6489365647927999E-3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1.6491278991373E-3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1.6494127790700999E-3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1.6497304170329E-3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1.6500654898223999E-3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5.2814049916191002E-3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5.2823641112026004E-3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5.2833293555085E-3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5.2843389103712996E-3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5.2853443704184997E-3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1.6519122206719E-3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1.6520370453145001E-3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1.6521703822632999E-3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1.6522354325682999E-3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1.6522253923325E-3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1.6522105232857E-3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1.6521082897525E-3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5.2861141647231004E-3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5.2871617182618999E-3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5.2886363928795E-3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5.2900040264147003E-3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5.2912907945843E-3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1.6538327173172E-3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1.6539958784095E-3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1.6541680841692999E-3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1.6542482951994E-3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1.6542420221946001E-3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1.6542311100480999E-3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1.6541570697005E-3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5.2926264276495997E-3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5.2919335578326997E-3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5.2906137445898E-3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5.2881848656736999E-3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5.2859018623310997E-3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1.6510236570861001E-3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1.6501987004967E-3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1.6493145290837001E-3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1.6484282490999999E-3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1.6474808427222999E-3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1.6465014052639E-3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1.6455231334384999E-3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5.2623388220751997E-3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5.2615170021643003E-3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5.2611442611923999E-3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5.2607696464772001E-3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5.2604296750421997E-3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1.6437660927234E-3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1.6436511675548E-3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1.6435318365483E-3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1.6434157987484E-3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1.6432953185844001E-3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1.6431742548534999E-3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1.6430565410450999E-3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5.2573898555391E-3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5.2570096196838997E-3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5.2566148756336998E-3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5.2562182687851001E-3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5.2558455639036003E-3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1.6423266732221999E-3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1.6422050886548E-3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1.6420788796674001E-3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1.6419561890507E-3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1.6418288377187001E-3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1.6417009062911E-3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1.6415765496354999E-3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5.2526319283136003E-3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5.2503484665373003E-3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5.2470996234711999E-3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5.2437846798304997E-3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5.2407338408108003E-3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1.6366542151761E-3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1.6355942430198E-3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1.6344787894537001E-3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1.6333798634497001E-3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1.6322242501964001E-3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1.631048300193E-3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1.629890967564E-3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5.2117604667982001E-3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5.2079338332307002E-3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5.2039162481469997E-3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5.1998343931964003E-3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5.1960924570128002E-3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1.6224652360242999E-3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1.6211749810129E-3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1.619822164698E-3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1.6184941178151999E-3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1.6171023591840001E-3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1.6156908951649E-3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1.6143062548936999E-3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5.1611397962375996E-3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5.1565897528229997E-3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5.1518267368045999E-3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5.1470016041503001E-3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5.1425901931513003E-3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1.6055148077716E-3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1.6040016959913E-3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1.6024192877437001E-3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1.6008697336914999E-3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1.5992497933452999E-3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1.5976108761772999E-3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1.59600682114E-3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5.1018584199366999E-3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5.0994111446332003E-3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5.0973982063606997E-3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5.0953775054261002E-3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5.0934801541658E-3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1.5910763934705999E-3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1.5904584594951001E-3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1.5898175539313E-3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1.5891950286743E-3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1.58854938534E-3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1.5879013393264999E-3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1.5872719135654001E-3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5.0771812789397004E-3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5.0751525268242998E-3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5.0730486276395004E-3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5.0709370940697999E-3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5.0690233497546998E-3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1.5834054115173E-3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1.5827601960317001E-3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1.5820911393733001E-3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1.5814414097491999E-3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1.5807676952681001E-3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1.5800916189158999E-3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1.5794351059877001E-3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5.0520140556828E-3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5.0498988750989002E-3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5.0477057964575999E-3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5.0455052158978001E-3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5.0435111562149998E-3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1.5754051029631001E-3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1.574733074242E-3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1.5740363517505E-3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1.5733598886970999E-3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1.5726585910749E-3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1.5719549737777999E-3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1.5712718486074E-3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5.0258037678203998E-3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5.0236036869243002E-3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5.0213230122400001E-3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5.0190349724795E-3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5.0169620353117004E-3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5.0146600108255997E-3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5.0124252652883E-3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5.0101088272518001E-3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5.0078601554512997E-3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5.0055293500785997E-3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5.0031912610565997E-3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5.0009216705816997E-3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4.9985692843536999E-3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4.9962858804823004E-3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4.9939192438305004E-3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4.9915453831600003E-3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4.9893181456162001E-3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4.9869303375704001E-3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4.9846127113287002E-3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4.9822107704015003E-3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4.9798794901625004E-3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4.9774634639108001E-3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4.9750402978386999E-3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4.9726885120026003E-3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4.9702513327439003E-3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4.9701800096293002E-3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4.9707204175750003E-3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4.9712858328687E-3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4.9718180306085004E-3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4.9724310598229004E-3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4.9730481441261996E-3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4.9737104302167E-3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4.9743751977192E-3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4.9750867729353998E-3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4.9758234100044998E-3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4.9765601557077996E-3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4.9773461359849001E-3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4.9781306519284E-3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4.9789660148856002E-3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4.9798264900103003E-3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4.9806252871991002E-3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4.9815335880338003E-3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4.9824365311279002E-3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4.9833943247700003E-3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4.9843451877358003E-3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4.9853525237000002E-3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4.9863850568133998E-3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4.9874082865549998E-3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4.9884904421512001E-3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4.9895617207769E-3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4.9906935556483997E-3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4.9918506600615002E-3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4.9929175194739998E-3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4.9941227615045002E-3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4.9953132292433998E-3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4.9965683036626999E-3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4.9978070283231996E-3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4.9991120020605002E-3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5.0004423610553001E-3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5.0017539927433002E-3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5.0031343575408999E-3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5.0044944175293999E-3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5.0059248624180997E-3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5.0073807872579E-3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5.0087658666469999E-3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5.0102711656284998E-3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5.0117522245481999E-3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5.0133078015609E-3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5.0148375572160999E-3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5.0164434968634998E-3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5.0180750640106998E-3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5.0196784224209E-3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5.0213604854227002E-3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5.0230127549754002E-3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activeCell="C9" sqref="C9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4" width="9.140625" style="126" customWidth="1"/>
    <col min="5" max="5" width="9.7109375" style="126" customWidth="1"/>
    <col min="6" max="6" width="13" style="126" hidden="1" customWidth="1"/>
    <col min="7" max="8" width="9.7109375" style="126" customWidth="1"/>
    <col min="9" max="9" width="13" style="126" hidden="1" customWidth="1"/>
    <col min="10" max="10" width="9.85546875" style="126" customWidth="1"/>
    <col min="11" max="13" width="9.7109375" style="126" hidden="1" customWidth="1"/>
    <col min="14" max="14" width="9.7109375" style="126" customWidth="1"/>
    <col min="15" max="15" width="12.140625" style="126" customWidth="1"/>
    <col min="16" max="18" width="9.7109375" style="126" hidden="1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3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4" t="s">
        <v>185</v>
      </c>
    </row>
    <row r="2" spans="1:140" ht="24" customHeight="1" x14ac:dyDescent="0.2">
      <c r="A2" s="134">
        <v>37203</v>
      </c>
      <c r="B2" s="132"/>
      <c r="P2" s="204" t="s">
        <v>186</v>
      </c>
      <c r="AC2" s="133"/>
      <c r="AD2" s="126"/>
      <c r="AE2" s="126"/>
    </row>
    <row r="3" spans="1:140" ht="12.75" hidden="1" customHeight="1" x14ac:dyDescent="0.2">
      <c r="C3" s="126">
        <v>18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15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38">
        <v>37203</v>
      </c>
    </row>
    <row r="7" spans="1:140" ht="10.5" hidden="1" customHeight="1" x14ac:dyDescent="0.2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30">
        <v>37530</v>
      </c>
      <c r="U7" s="230">
        <v>37561</v>
      </c>
      <c r="V7" s="230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25">
      <c r="A8" s="205" t="s">
        <v>187</v>
      </c>
      <c r="B8" s="206"/>
      <c r="C8" s="207" t="s">
        <v>131</v>
      </c>
      <c r="D8" s="207" t="s">
        <v>132</v>
      </c>
      <c r="E8" s="208" t="s">
        <v>133</v>
      </c>
      <c r="F8" s="209" t="s">
        <v>134</v>
      </c>
      <c r="G8" s="210">
        <v>37257</v>
      </c>
      <c r="H8" s="210">
        <v>37288</v>
      </c>
      <c r="I8" s="209" t="s">
        <v>135</v>
      </c>
      <c r="J8" s="210">
        <v>37316</v>
      </c>
      <c r="K8" s="210">
        <v>37347</v>
      </c>
      <c r="L8" s="210">
        <v>37377</v>
      </c>
      <c r="M8" s="210">
        <v>37408</v>
      </c>
      <c r="N8" s="211" t="s">
        <v>181</v>
      </c>
      <c r="O8" s="212" t="s">
        <v>182</v>
      </c>
      <c r="P8" s="210">
        <v>37438</v>
      </c>
      <c r="Q8" s="210">
        <v>37469</v>
      </c>
      <c r="R8" s="210">
        <v>37500</v>
      </c>
      <c r="S8" s="212" t="s">
        <v>183</v>
      </c>
      <c r="T8" s="210">
        <v>37530</v>
      </c>
      <c r="U8" s="210">
        <v>37561</v>
      </c>
      <c r="V8" s="210">
        <v>37591</v>
      </c>
      <c r="W8" s="207" t="s">
        <v>136</v>
      </c>
      <c r="X8" s="207" t="s">
        <v>137</v>
      </c>
      <c r="Y8" s="208" t="s">
        <v>138</v>
      </c>
      <c r="Z8" s="208" t="s">
        <v>139</v>
      </c>
      <c r="AA8" s="208" t="s">
        <v>140</v>
      </c>
      <c r="AB8" s="207" t="s">
        <v>141</v>
      </c>
      <c r="AC8" s="209" t="s">
        <v>188</v>
      </c>
      <c r="AD8" s="209"/>
      <c r="AE8" s="209"/>
      <c r="AG8" s="203"/>
    </row>
    <row r="9" spans="1:140" ht="13.7" customHeight="1" x14ac:dyDescent="0.2">
      <c r="A9" s="189" t="s">
        <v>120</v>
      </c>
      <c r="B9" s="133" t="s">
        <v>142</v>
      </c>
      <c r="C9" s="128">
        <v>28.291666666666668</v>
      </c>
      <c r="D9" s="128">
        <v>36</v>
      </c>
      <c r="E9" s="144">
        <v>32.696428571428569</v>
      </c>
      <c r="F9" s="128">
        <v>35.950000000000003</v>
      </c>
      <c r="G9" s="128">
        <v>36.4</v>
      </c>
      <c r="H9" s="128">
        <v>35.5</v>
      </c>
      <c r="I9" s="128">
        <v>32</v>
      </c>
      <c r="J9" s="128">
        <v>34.5</v>
      </c>
      <c r="K9" s="128">
        <v>29.5</v>
      </c>
      <c r="L9" s="128">
        <v>28.5</v>
      </c>
      <c r="M9" s="128">
        <v>29.5</v>
      </c>
      <c r="N9" s="128">
        <v>29.166666666666668</v>
      </c>
      <c r="O9" s="128">
        <v>46.5</v>
      </c>
      <c r="P9" s="127">
        <v>44.5</v>
      </c>
      <c r="Q9" s="128">
        <v>51.5</v>
      </c>
      <c r="R9" s="128">
        <v>43.5</v>
      </c>
      <c r="S9" s="128">
        <v>40</v>
      </c>
      <c r="T9" s="128">
        <v>41</v>
      </c>
      <c r="U9" s="128">
        <v>39</v>
      </c>
      <c r="V9" s="128">
        <v>40</v>
      </c>
      <c r="W9" s="144">
        <v>37.828627450980392</v>
      </c>
      <c r="X9" s="128">
        <v>42.226470588235294</v>
      </c>
      <c r="Y9" s="128">
        <v>42.755201342281886</v>
      </c>
      <c r="Z9" s="128">
        <v>42.957921568627448</v>
      </c>
      <c r="AA9" s="128">
        <v>44.030049019607851</v>
      </c>
      <c r="AB9" s="213">
        <v>45.235156250000003</v>
      </c>
      <c r="AC9" s="214">
        <v>42.840953707672533</v>
      </c>
      <c r="AD9" s="145"/>
      <c r="AE9" s="145"/>
      <c r="AF9" s="146"/>
      <c r="AG9" s="127">
        <v>36.4</v>
      </c>
      <c r="AH9" s="127">
        <v>35.5</v>
      </c>
      <c r="AI9" s="127">
        <v>34.5</v>
      </c>
      <c r="AJ9" s="127">
        <v>29.5</v>
      </c>
      <c r="AK9" s="127">
        <v>28.5</v>
      </c>
      <c r="AL9" s="127">
        <v>29.5</v>
      </c>
      <c r="AM9" s="127">
        <v>44.5</v>
      </c>
      <c r="AN9" s="127">
        <v>51.5</v>
      </c>
      <c r="AO9" s="127">
        <v>43.5</v>
      </c>
      <c r="AP9" s="127">
        <v>41</v>
      </c>
      <c r="AQ9" s="127">
        <v>39</v>
      </c>
      <c r="AR9" s="127">
        <v>40</v>
      </c>
      <c r="AS9" s="127">
        <v>44.25</v>
      </c>
      <c r="AT9" s="127">
        <v>42.5</v>
      </c>
      <c r="AU9" s="127">
        <v>38.25</v>
      </c>
      <c r="AV9" s="127">
        <v>35.25</v>
      </c>
      <c r="AW9" s="127">
        <v>31.25</v>
      </c>
      <c r="AX9" s="127">
        <v>32.25</v>
      </c>
      <c r="AY9" s="127">
        <v>51.25</v>
      </c>
      <c r="AZ9" s="127">
        <v>58.75</v>
      </c>
      <c r="BA9" s="127">
        <v>48.75</v>
      </c>
      <c r="BB9" s="127">
        <v>43.75</v>
      </c>
      <c r="BC9" s="127">
        <v>39.75</v>
      </c>
      <c r="BD9" s="127">
        <v>40.25</v>
      </c>
      <c r="BE9" s="127">
        <v>44.36</v>
      </c>
      <c r="BF9" s="127">
        <v>42.86</v>
      </c>
      <c r="BG9" s="127">
        <v>39.21</v>
      </c>
      <c r="BH9" s="127">
        <v>36.64</v>
      </c>
      <c r="BI9" s="127">
        <v>33.200000000000003</v>
      </c>
      <c r="BJ9" s="127">
        <v>34.06</v>
      </c>
      <c r="BK9" s="127">
        <v>50.37</v>
      </c>
      <c r="BL9" s="127">
        <v>56.8</v>
      </c>
      <c r="BM9" s="127">
        <v>48.22</v>
      </c>
      <c r="BN9" s="127">
        <v>43.93</v>
      </c>
      <c r="BO9" s="127">
        <v>40.5</v>
      </c>
      <c r="BP9" s="127">
        <v>40.93</v>
      </c>
      <c r="BQ9" s="127">
        <v>44.45</v>
      </c>
      <c r="BR9" s="127">
        <v>43.16</v>
      </c>
      <c r="BS9" s="127">
        <v>40.04</v>
      </c>
      <c r="BT9" s="127">
        <v>37.840000000000003</v>
      </c>
      <c r="BU9" s="127">
        <v>34.9</v>
      </c>
      <c r="BV9" s="127">
        <v>35.630000000000003</v>
      </c>
      <c r="BW9" s="127">
        <v>49.61</v>
      </c>
      <c r="BX9" s="127">
        <v>55.12</v>
      </c>
      <c r="BY9" s="127">
        <v>47.77</v>
      </c>
      <c r="BZ9" s="127">
        <v>44.1</v>
      </c>
      <c r="CA9" s="127">
        <v>41.15</v>
      </c>
      <c r="CB9" s="127">
        <v>41.52</v>
      </c>
      <c r="CC9" s="127">
        <v>44.71</v>
      </c>
      <c r="CD9" s="127">
        <v>43.54</v>
      </c>
      <c r="CE9" s="127">
        <v>40.700000000000003</v>
      </c>
      <c r="CF9" s="127">
        <v>38.700000000000003</v>
      </c>
      <c r="CG9" s="127">
        <v>36.03</v>
      </c>
      <c r="CH9" s="127">
        <v>36.700000000000003</v>
      </c>
      <c r="CI9" s="127">
        <v>49.4</v>
      </c>
      <c r="CJ9" s="127">
        <v>54.41</v>
      </c>
      <c r="CK9" s="127">
        <v>47.73</v>
      </c>
      <c r="CL9" s="127">
        <v>44.39</v>
      </c>
      <c r="CM9" s="127">
        <v>41.72</v>
      </c>
      <c r="CN9" s="127">
        <v>42.06</v>
      </c>
      <c r="CO9" s="127">
        <v>44.97</v>
      </c>
      <c r="CP9" s="127">
        <v>43.91</v>
      </c>
      <c r="CQ9" s="127">
        <v>41.34</v>
      </c>
      <c r="CR9" s="127">
        <v>39.520000000000003</v>
      </c>
      <c r="CS9" s="127">
        <v>37.1</v>
      </c>
      <c r="CT9" s="127">
        <v>37.71</v>
      </c>
      <c r="CU9" s="127">
        <v>49.24</v>
      </c>
      <c r="CV9" s="127">
        <v>53.8</v>
      </c>
      <c r="CW9" s="127">
        <v>47.73</v>
      </c>
      <c r="CX9" s="127">
        <v>44.7</v>
      </c>
      <c r="CY9" s="127">
        <v>42.28</v>
      </c>
      <c r="CZ9" s="127">
        <v>42.59</v>
      </c>
      <c r="DA9" s="127">
        <v>45.38</v>
      </c>
      <c r="DB9" s="127">
        <v>44.4</v>
      </c>
      <c r="DC9" s="127">
        <v>42.01</v>
      </c>
      <c r="DD9" s="127">
        <v>40.32</v>
      </c>
      <c r="DE9" s="127">
        <v>38.06</v>
      </c>
      <c r="DF9" s="127">
        <v>38.630000000000003</v>
      </c>
      <c r="DG9" s="127">
        <v>49.36</v>
      </c>
      <c r="DH9" s="127">
        <v>53.6</v>
      </c>
      <c r="DI9" s="127">
        <v>47.96</v>
      </c>
      <c r="DJ9" s="127">
        <v>45.14</v>
      </c>
      <c r="DK9" s="127">
        <v>42.88</v>
      </c>
      <c r="DL9" s="127">
        <v>43.17</v>
      </c>
      <c r="DM9" s="127">
        <v>45.8</v>
      </c>
      <c r="DN9" s="127">
        <v>44.89</v>
      </c>
      <c r="DO9" s="127">
        <v>42.66</v>
      </c>
      <c r="DP9" s="127">
        <v>41.09</v>
      </c>
      <c r="DQ9" s="127">
        <v>38.99</v>
      </c>
      <c r="DR9" s="127">
        <v>39.520000000000003</v>
      </c>
      <c r="DS9" s="127">
        <v>49.5</v>
      </c>
      <c r="DT9" s="127">
        <v>53.45</v>
      </c>
      <c r="DU9" s="127">
        <v>48.2</v>
      </c>
      <c r="DV9" s="127">
        <v>45.58</v>
      </c>
      <c r="DW9" s="127">
        <v>43.48</v>
      </c>
      <c r="DX9" s="127">
        <v>43.75</v>
      </c>
      <c r="DY9" s="127">
        <v>46.23</v>
      </c>
      <c r="DZ9" s="127">
        <v>45.38</v>
      </c>
      <c r="EA9" s="127">
        <v>43.3</v>
      </c>
      <c r="EB9" s="127">
        <v>41.84</v>
      </c>
      <c r="EC9" s="127">
        <v>39.89</v>
      </c>
      <c r="ED9" s="127">
        <v>40.380000000000003</v>
      </c>
      <c r="EE9" s="127">
        <v>49.67</v>
      </c>
      <c r="EF9" s="127">
        <v>53.34</v>
      </c>
      <c r="EG9" s="127">
        <v>48.46</v>
      </c>
      <c r="EH9" s="127">
        <v>46.02</v>
      </c>
      <c r="EI9" s="127">
        <v>44.07</v>
      </c>
      <c r="EJ9" s="127">
        <v>44.32</v>
      </c>
    </row>
    <row r="10" spans="1:140" ht="13.7" customHeight="1" x14ac:dyDescent="0.2">
      <c r="A10" s="190" t="s">
        <v>121</v>
      </c>
      <c r="B10" s="148" t="s">
        <v>143</v>
      </c>
      <c r="C10" s="127">
        <v>30.361111111111111</v>
      </c>
      <c r="D10" s="127">
        <v>36.5</v>
      </c>
      <c r="E10" s="149">
        <v>33.86904761904762</v>
      </c>
      <c r="F10" s="127">
        <v>35.9</v>
      </c>
      <c r="G10" s="127">
        <v>36.4</v>
      </c>
      <c r="H10" s="127">
        <v>35.4</v>
      </c>
      <c r="I10" s="127">
        <v>33</v>
      </c>
      <c r="J10" s="127">
        <v>34.5</v>
      </c>
      <c r="K10" s="127">
        <v>31.5</v>
      </c>
      <c r="L10" s="127">
        <v>31</v>
      </c>
      <c r="M10" s="127">
        <v>32</v>
      </c>
      <c r="N10" s="127">
        <v>31.5</v>
      </c>
      <c r="O10" s="127">
        <v>49.5</v>
      </c>
      <c r="P10" s="127">
        <v>47.5</v>
      </c>
      <c r="Q10" s="127">
        <v>54</v>
      </c>
      <c r="R10" s="127">
        <v>47</v>
      </c>
      <c r="S10" s="127">
        <v>40</v>
      </c>
      <c r="T10" s="127">
        <v>41</v>
      </c>
      <c r="U10" s="127">
        <v>39</v>
      </c>
      <c r="V10" s="127">
        <v>40</v>
      </c>
      <c r="W10" s="149">
        <v>39.154117647058818</v>
      </c>
      <c r="X10" s="127">
        <v>44.53235294117647</v>
      </c>
      <c r="Y10" s="127">
        <v>44.872248322147641</v>
      </c>
      <c r="Z10" s="127">
        <v>45.255960784313721</v>
      </c>
      <c r="AA10" s="127">
        <v>47.154745098039214</v>
      </c>
      <c r="AB10" s="215">
        <v>49.180117187500002</v>
      </c>
      <c r="AC10" s="150">
        <v>45.557743963423363</v>
      </c>
      <c r="AD10" s="145"/>
      <c r="AE10" s="145"/>
      <c r="AF10" s="146"/>
      <c r="AG10" s="151">
        <v>36.4</v>
      </c>
      <c r="AH10" s="151">
        <v>35.4</v>
      </c>
      <c r="AI10" s="151">
        <v>34.5</v>
      </c>
      <c r="AJ10" s="151">
        <v>31.5</v>
      </c>
      <c r="AK10" s="151">
        <v>31</v>
      </c>
      <c r="AL10" s="151">
        <v>32</v>
      </c>
      <c r="AM10" s="151">
        <v>47.5</v>
      </c>
      <c r="AN10" s="151">
        <v>54</v>
      </c>
      <c r="AO10" s="151">
        <v>47</v>
      </c>
      <c r="AP10" s="151">
        <v>41</v>
      </c>
      <c r="AQ10" s="151">
        <v>39</v>
      </c>
      <c r="AR10" s="151">
        <v>40</v>
      </c>
      <c r="AS10" s="151">
        <v>44.75</v>
      </c>
      <c r="AT10" s="151">
        <v>43.25</v>
      </c>
      <c r="AU10" s="151">
        <v>39.75</v>
      </c>
      <c r="AV10" s="151">
        <v>38.75</v>
      </c>
      <c r="AW10" s="151">
        <v>34.75</v>
      </c>
      <c r="AX10" s="151">
        <v>36</v>
      </c>
      <c r="AY10" s="151">
        <v>55.75</v>
      </c>
      <c r="AZ10" s="151">
        <v>62.25</v>
      </c>
      <c r="BA10" s="151">
        <v>52.25</v>
      </c>
      <c r="BB10" s="151">
        <v>45.5</v>
      </c>
      <c r="BC10" s="151">
        <v>40.25</v>
      </c>
      <c r="BD10" s="151">
        <v>40.5</v>
      </c>
      <c r="BE10" s="151">
        <v>45.11</v>
      </c>
      <c r="BF10" s="151">
        <v>43.83</v>
      </c>
      <c r="BG10" s="151">
        <v>40.83</v>
      </c>
      <c r="BH10" s="151">
        <v>39.97</v>
      </c>
      <c r="BI10" s="151">
        <v>36.54</v>
      </c>
      <c r="BJ10" s="151">
        <v>37.61</v>
      </c>
      <c r="BK10" s="151">
        <v>54.55</v>
      </c>
      <c r="BL10" s="151">
        <v>60.12</v>
      </c>
      <c r="BM10" s="151">
        <v>51.55</v>
      </c>
      <c r="BN10" s="151">
        <v>45.76</v>
      </c>
      <c r="BO10" s="151">
        <v>41.26</v>
      </c>
      <c r="BP10" s="151">
        <v>41.47</v>
      </c>
      <c r="BQ10" s="151">
        <v>45.4</v>
      </c>
      <c r="BR10" s="151">
        <v>44.3</v>
      </c>
      <c r="BS10" s="151">
        <v>41.74</v>
      </c>
      <c r="BT10" s="151">
        <v>41.01</v>
      </c>
      <c r="BU10" s="151">
        <v>38.08</v>
      </c>
      <c r="BV10" s="151">
        <v>39</v>
      </c>
      <c r="BW10" s="151">
        <v>53.52</v>
      </c>
      <c r="BX10" s="151">
        <v>58.3</v>
      </c>
      <c r="BY10" s="151">
        <v>50.96</v>
      </c>
      <c r="BZ10" s="151">
        <v>46.01</v>
      </c>
      <c r="CA10" s="151">
        <v>42.15</v>
      </c>
      <c r="CB10" s="151">
        <v>42.34</v>
      </c>
      <c r="CC10" s="151">
        <v>46.13</v>
      </c>
      <c r="CD10" s="151">
        <v>45.13</v>
      </c>
      <c r="CE10" s="151">
        <v>42.78</v>
      </c>
      <c r="CF10" s="151">
        <v>42.12</v>
      </c>
      <c r="CG10" s="151">
        <v>39.44</v>
      </c>
      <c r="CH10" s="151">
        <v>40.28</v>
      </c>
      <c r="CI10" s="151">
        <v>53.57</v>
      </c>
      <c r="CJ10" s="151">
        <v>57.94</v>
      </c>
      <c r="CK10" s="151">
        <v>51.23</v>
      </c>
      <c r="CL10" s="151">
        <v>46.69</v>
      </c>
      <c r="CM10" s="151">
        <v>43.17</v>
      </c>
      <c r="CN10" s="151">
        <v>43.35</v>
      </c>
      <c r="CO10" s="151">
        <v>46.86</v>
      </c>
      <c r="CP10" s="151">
        <v>45.95</v>
      </c>
      <c r="CQ10" s="151">
        <v>43.8</v>
      </c>
      <c r="CR10" s="151">
        <v>43.2</v>
      </c>
      <c r="CS10" s="151">
        <v>40.74</v>
      </c>
      <c r="CT10" s="151">
        <v>41.52</v>
      </c>
      <c r="CU10" s="151">
        <v>53.67</v>
      </c>
      <c r="CV10" s="151">
        <v>57.67</v>
      </c>
      <c r="CW10" s="151">
        <v>51.53</v>
      </c>
      <c r="CX10" s="151">
        <v>47.39</v>
      </c>
      <c r="CY10" s="151">
        <v>44.16</v>
      </c>
      <c r="CZ10" s="151">
        <v>44.33</v>
      </c>
      <c r="DA10" s="151">
        <v>47.59</v>
      </c>
      <c r="DB10" s="151">
        <v>46.74</v>
      </c>
      <c r="DC10" s="151">
        <v>44.74</v>
      </c>
      <c r="DD10" s="151">
        <v>44.17</v>
      </c>
      <c r="DE10" s="151">
        <v>41.88</v>
      </c>
      <c r="DF10" s="151">
        <v>42.61</v>
      </c>
      <c r="DG10" s="151">
        <v>53.97</v>
      </c>
      <c r="DH10" s="151">
        <v>57.71</v>
      </c>
      <c r="DI10" s="151">
        <v>51.98</v>
      </c>
      <c r="DJ10" s="151">
        <v>48.1</v>
      </c>
      <c r="DK10" s="151">
        <v>45.09</v>
      </c>
      <c r="DL10" s="151">
        <v>45.24</v>
      </c>
      <c r="DM10" s="151">
        <v>48.43</v>
      </c>
      <c r="DN10" s="151">
        <v>47.63</v>
      </c>
      <c r="DO10" s="151">
        <v>45.76</v>
      </c>
      <c r="DP10" s="151">
        <v>45.23</v>
      </c>
      <c r="DQ10" s="151">
        <v>43.09</v>
      </c>
      <c r="DR10" s="151">
        <v>43.77</v>
      </c>
      <c r="DS10" s="151">
        <v>54.41</v>
      </c>
      <c r="DT10" s="151">
        <v>57.92</v>
      </c>
      <c r="DU10" s="151">
        <v>52.54</v>
      </c>
      <c r="DV10" s="151">
        <v>48.92</v>
      </c>
      <c r="DW10" s="151">
        <v>46.1</v>
      </c>
      <c r="DX10" s="151">
        <v>46.24</v>
      </c>
      <c r="DY10" s="151">
        <v>49.27</v>
      </c>
      <c r="DZ10" s="151">
        <v>48.53</v>
      </c>
      <c r="EA10" s="151">
        <v>46.77</v>
      </c>
      <c r="EB10" s="151">
        <v>46.28</v>
      </c>
      <c r="EC10" s="151">
        <v>44.27</v>
      </c>
      <c r="ED10" s="151">
        <v>44.91</v>
      </c>
      <c r="EE10" s="151">
        <v>54.87</v>
      </c>
      <c r="EF10" s="151">
        <v>58.16</v>
      </c>
      <c r="EG10" s="151">
        <v>53.12</v>
      </c>
      <c r="EH10" s="151">
        <v>49.73</v>
      </c>
      <c r="EI10" s="151">
        <v>47.09</v>
      </c>
      <c r="EJ10" s="151">
        <v>47.23</v>
      </c>
    </row>
    <row r="11" spans="1:140" ht="13.7" customHeight="1" x14ac:dyDescent="0.2">
      <c r="A11" s="190" t="s">
        <v>122</v>
      </c>
      <c r="B11" s="133"/>
      <c r="C11" s="127">
        <v>31.79111111111111</v>
      </c>
      <c r="D11" s="127">
        <v>36.25</v>
      </c>
      <c r="E11" s="149">
        <v>34.339047619047619</v>
      </c>
      <c r="F11" s="127">
        <v>36.125</v>
      </c>
      <c r="G11" s="127">
        <v>36.5</v>
      </c>
      <c r="H11" s="127">
        <v>35.75</v>
      </c>
      <c r="I11" s="127">
        <v>34</v>
      </c>
      <c r="J11" s="127">
        <v>35</v>
      </c>
      <c r="K11" s="127">
        <v>33</v>
      </c>
      <c r="L11" s="127">
        <v>32.75</v>
      </c>
      <c r="M11" s="127">
        <v>39.25</v>
      </c>
      <c r="N11" s="127">
        <v>35</v>
      </c>
      <c r="O11" s="127">
        <v>52.25</v>
      </c>
      <c r="P11" s="127">
        <v>50.5</v>
      </c>
      <c r="Q11" s="127">
        <v>56.75</v>
      </c>
      <c r="R11" s="127">
        <v>49.5</v>
      </c>
      <c r="S11" s="127">
        <v>42.5</v>
      </c>
      <c r="T11" s="127">
        <v>41.5</v>
      </c>
      <c r="U11" s="127">
        <v>42.5</v>
      </c>
      <c r="V11" s="127">
        <v>43.5</v>
      </c>
      <c r="W11" s="149">
        <v>41.380392156862747</v>
      </c>
      <c r="X11" s="127">
        <v>45.990196078431374</v>
      </c>
      <c r="Y11" s="127">
        <v>46.168691275167774</v>
      </c>
      <c r="Z11" s="127">
        <v>46.856313725490203</v>
      </c>
      <c r="AA11" s="127">
        <v>47.470568627450973</v>
      </c>
      <c r="AB11" s="215">
        <v>48.056171874999997</v>
      </c>
      <c r="AC11" s="150">
        <v>46.331940277182447</v>
      </c>
      <c r="AD11" s="145"/>
      <c r="AE11" s="145"/>
      <c r="AF11" s="146"/>
      <c r="AG11" s="151">
        <v>36.5</v>
      </c>
      <c r="AH11" s="151">
        <v>35.75</v>
      </c>
      <c r="AI11" s="151">
        <v>35</v>
      </c>
      <c r="AJ11" s="151">
        <v>33</v>
      </c>
      <c r="AK11" s="151">
        <v>32.75</v>
      </c>
      <c r="AL11" s="151">
        <v>39.25</v>
      </c>
      <c r="AM11" s="151">
        <v>50.5</v>
      </c>
      <c r="AN11" s="151">
        <v>56.75</v>
      </c>
      <c r="AO11" s="151">
        <v>49.5</v>
      </c>
      <c r="AP11" s="151">
        <v>41.5</v>
      </c>
      <c r="AQ11" s="151">
        <v>42.5</v>
      </c>
      <c r="AR11" s="151">
        <v>43.5</v>
      </c>
      <c r="AS11" s="151">
        <v>44.5</v>
      </c>
      <c r="AT11" s="151">
        <v>42.5</v>
      </c>
      <c r="AU11" s="151">
        <v>40.5</v>
      </c>
      <c r="AV11" s="151">
        <v>37.5</v>
      </c>
      <c r="AW11" s="151">
        <v>38</v>
      </c>
      <c r="AX11" s="151">
        <v>43</v>
      </c>
      <c r="AY11" s="151">
        <v>55.5</v>
      </c>
      <c r="AZ11" s="151">
        <v>64</v>
      </c>
      <c r="BA11" s="151">
        <v>59</v>
      </c>
      <c r="BB11" s="151">
        <v>40.5</v>
      </c>
      <c r="BC11" s="151">
        <v>42.5</v>
      </c>
      <c r="BD11" s="151">
        <v>44.5</v>
      </c>
      <c r="BE11" s="151">
        <v>44.98</v>
      </c>
      <c r="BF11" s="151">
        <v>42.95</v>
      </c>
      <c r="BG11" s="151">
        <v>40.92</v>
      </c>
      <c r="BH11" s="151">
        <v>37.880000000000003</v>
      </c>
      <c r="BI11" s="151">
        <v>38.380000000000003</v>
      </c>
      <c r="BJ11" s="151">
        <v>43.42</v>
      </c>
      <c r="BK11" s="151">
        <v>56.03</v>
      </c>
      <c r="BL11" s="151">
        <v>64.599999999999994</v>
      </c>
      <c r="BM11" s="151">
        <v>59.54</v>
      </c>
      <c r="BN11" s="151">
        <v>40.869999999999997</v>
      </c>
      <c r="BO11" s="151">
        <v>42.88</v>
      </c>
      <c r="BP11" s="151">
        <v>44.89</v>
      </c>
      <c r="BQ11" s="151">
        <v>45.34</v>
      </c>
      <c r="BR11" s="151">
        <v>43.29</v>
      </c>
      <c r="BS11" s="151">
        <v>41.24</v>
      </c>
      <c r="BT11" s="151">
        <v>38.17</v>
      </c>
      <c r="BU11" s="151">
        <v>38.67</v>
      </c>
      <c r="BV11" s="151">
        <v>43.75</v>
      </c>
      <c r="BW11" s="151">
        <v>56.45</v>
      </c>
      <c r="BX11" s="151">
        <v>65.08</v>
      </c>
      <c r="BY11" s="151">
        <v>59.98</v>
      </c>
      <c r="BZ11" s="151">
        <v>41.16</v>
      </c>
      <c r="CA11" s="151">
        <v>43.18</v>
      </c>
      <c r="CB11" s="151">
        <v>45.2</v>
      </c>
      <c r="CC11" s="151">
        <v>45.63</v>
      </c>
      <c r="CD11" s="151">
        <v>43.57</v>
      </c>
      <c r="CE11" s="151">
        <v>41.5</v>
      </c>
      <c r="CF11" s="151">
        <v>38.42</v>
      </c>
      <c r="CG11" s="151">
        <v>38.92</v>
      </c>
      <c r="CH11" s="151">
        <v>44.03</v>
      </c>
      <c r="CI11" s="151">
        <v>56.81</v>
      </c>
      <c r="CJ11" s="151">
        <v>65.489999999999995</v>
      </c>
      <c r="CK11" s="151">
        <v>60.36</v>
      </c>
      <c r="CL11" s="151">
        <v>41.42</v>
      </c>
      <c r="CM11" s="151">
        <v>43.45</v>
      </c>
      <c r="CN11" s="151">
        <v>45.49</v>
      </c>
      <c r="CO11" s="151">
        <v>45.94</v>
      </c>
      <c r="CP11" s="151">
        <v>43.86</v>
      </c>
      <c r="CQ11" s="151">
        <v>41.78</v>
      </c>
      <c r="CR11" s="151">
        <v>38.67</v>
      </c>
      <c r="CS11" s="151">
        <v>39.17</v>
      </c>
      <c r="CT11" s="151">
        <v>44.31</v>
      </c>
      <c r="CU11" s="151">
        <v>57.17</v>
      </c>
      <c r="CV11" s="151">
        <v>65.900000000000006</v>
      </c>
      <c r="CW11" s="151">
        <v>60.73</v>
      </c>
      <c r="CX11" s="151">
        <v>41.67</v>
      </c>
      <c r="CY11" s="151">
        <v>43.71</v>
      </c>
      <c r="CZ11" s="151">
        <v>45.75</v>
      </c>
      <c r="DA11" s="151">
        <v>46.2</v>
      </c>
      <c r="DB11" s="151">
        <v>44.11</v>
      </c>
      <c r="DC11" s="151">
        <v>42.01</v>
      </c>
      <c r="DD11" s="151">
        <v>38.880000000000003</v>
      </c>
      <c r="DE11" s="151">
        <v>39.380000000000003</v>
      </c>
      <c r="DF11" s="151">
        <v>44.54</v>
      </c>
      <c r="DG11" s="151">
        <v>57.46</v>
      </c>
      <c r="DH11" s="151">
        <v>66.23</v>
      </c>
      <c r="DI11" s="151">
        <v>61.03</v>
      </c>
      <c r="DJ11" s="151">
        <v>41.87</v>
      </c>
      <c r="DK11" s="151">
        <v>43.92</v>
      </c>
      <c r="DL11" s="151">
        <v>45.97</v>
      </c>
      <c r="DM11" s="151">
        <v>46.4</v>
      </c>
      <c r="DN11" s="151">
        <v>44.29</v>
      </c>
      <c r="DO11" s="151">
        <v>42.19</v>
      </c>
      <c r="DP11" s="151">
        <v>39.04</v>
      </c>
      <c r="DQ11" s="151">
        <v>39.549999999999997</v>
      </c>
      <c r="DR11" s="151">
        <v>44.73</v>
      </c>
      <c r="DS11" s="151">
        <v>57.71</v>
      </c>
      <c r="DT11" s="151">
        <v>66.510000000000005</v>
      </c>
      <c r="DU11" s="151">
        <v>61.29</v>
      </c>
      <c r="DV11" s="151">
        <v>42.05</v>
      </c>
      <c r="DW11" s="151">
        <v>44.11</v>
      </c>
      <c r="DX11" s="151">
        <v>46.16</v>
      </c>
      <c r="DY11" s="151">
        <v>46.59</v>
      </c>
      <c r="DZ11" s="151">
        <v>44.48</v>
      </c>
      <c r="EA11" s="151">
        <v>42.36</v>
      </c>
      <c r="EB11" s="151">
        <v>39.21</v>
      </c>
      <c r="EC11" s="151">
        <v>39.71</v>
      </c>
      <c r="ED11" s="151">
        <v>44.92</v>
      </c>
      <c r="EE11" s="151">
        <v>57.95</v>
      </c>
      <c r="EF11" s="151">
        <v>66.790000000000006</v>
      </c>
      <c r="EG11" s="151">
        <v>61.54</v>
      </c>
      <c r="EH11" s="151">
        <v>42.23</v>
      </c>
      <c r="EI11" s="151">
        <v>44.29</v>
      </c>
      <c r="EJ11" s="151">
        <v>46.35</v>
      </c>
    </row>
    <row r="12" spans="1:140" ht="13.7" customHeight="1" x14ac:dyDescent="0.2">
      <c r="A12" s="190" t="s">
        <v>123</v>
      </c>
      <c r="B12" s="133"/>
      <c r="C12" s="127">
        <v>21.888888295491498</v>
      </c>
      <c r="D12" s="127">
        <v>34.756</v>
      </c>
      <c r="E12" s="149">
        <v>29.241523555210641</v>
      </c>
      <c r="F12" s="127">
        <v>34.25</v>
      </c>
      <c r="G12" s="127">
        <v>34.5</v>
      </c>
      <c r="H12" s="127">
        <v>34</v>
      </c>
      <c r="I12" s="127">
        <v>33.375</v>
      </c>
      <c r="J12" s="127">
        <v>33.75</v>
      </c>
      <c r="K12" s="127">
        <v>33</v>
      </c>
      <c r="L12" s="127">
        <v>32.75</v>
      </c>
      <c r="M12" s="127">
        <v>39.25</v>
      </c>
      <c r="N12" s="127">
        <v>35</v>
      </c>
      <c r="O12" s="127">
        <v>51.916666666666664</v>
      </c>
      <c r="P12" s="127">
        <v>49.75</v>
      </c>
      <c r="Q12" s="127">
        <v>56.75</v>
      </c>
      <c r="R12" s="127">
        <v>49.25</v>
      </c>
      <c r="S12" s="127">
        <v>41</v>
      </c>
      <c r="T12" s="127">
        <v>41</v>
      </c>
      <c r="U12" s="127">
        <v>40</v>
      </c>
      <c r="V12" s="127">
        <v>42</v>
      </c>
      <c r="W12" s="149">
        <v>40.518627450980389</v>
      </c>
      <c r="X12" s="127">
        <v>44.737254901960782</v>
      </c>
      <c r="Y12" s="127">
        <v>44.800067114093963</v>
      </c>
      <c r="Z12" s="127">
        <v>45.602862745098044</v>
      </c>
      <c r="AA12" s="127">
        <v>46.238950980392168</v>
      </c>
      <c r="AB12" s="215">
        <v>46.796015625000003</v>
      </c>
      <c r="AC12" s="150">
        <v>45.071278750292478</v>
      </c>
      <c r="AD12" s="145"/>
      <c r="AE12" s="145"/>
      <c r="AF12" s="146"/>
      <c r="AG12" s="151">
        <v>34.5</v>
      </c>
      <c r="AH12" s="151">
        <v>34</v>
      </c>
      <c r="AI12" s="151">
        <v>33.75</v>
      </c>
      <c r="AJ12" s="151">
        <v>33</v>
      </c>
      <c r="AK12" s="151">
        <v>32.75</v>
      </c>
      <c r="AL12" s="151">
        <v>39.25</v>
      </c>
      <c r="AM12" s="151">
        <v>49.75</v>
      </c>
      <c r="AN12" s="151">
        <v>56.75</v>
      </c>
      <c r="AO12" s="151">
        <v>49.25</v>
      </c>
      <c r="AP12" s="151">
        <v>41</v>
      </c>
      <c r="AQ12" s="151">
        <v>40</v>
      </c>
      <c r="AR12" s="151">
        <v>42</v>
      </c>
      <c r="AS12" s="151">
        <v>42.25</v>
      </c>
      <c r="AT12" s="151">
        <v>40.75</v>
      </c>
      <c r="AU12" s="151">
        <v>40</v>
      </c>
      <c r="AV12" s="151">
        <v>37.5</v>
      </c>
      <c r="AW12" s="151">
        <v>38</v>
      </c>
      <c r="AX12" s="151">
        <v>43</v>
      </c>
      <c r="AY12" s="151">
        <v>55.5</v>
      </c>
      <c r="AZ12" s="151">
        <v>64</v>
      </c>
      <c r="BA12" s="151">
        <v>53</v>
      </c>
      <c r="BB12" s="151">
        <v>40.5</v>
      </c>
      <c r="BC12" s="151">
        <v>40.5</v>
      </c>
      <c r="BD12" s="151">
        <v>41.75</v>
      </c>
      <c r="BE12" s="151">
        <v>42.72</v>
      </c>
      <c r="BF12" s="151">
        <v>41.19</v>
      </c>
      <c r="BG12" s="151">
        <v>40.43</v>
      </c>
      <c r="BH12" s="151">
        <v>37.89</v>
      </c>
      <c r="BI12" s="151">
        <v>38.39</v>
      </c>
      <c r="BJ12" s="151">
        <v>43.43</v>
      </c>
      <c r="BK12" s="151">
        <v>56.05</v>
      </c>
      <c r="BL12" s="151">
        <v>64.62</v>
      </c>
      <c r="BM12" s="151">
        <v>53.5</v>
      </c>
      <c r="BN12" s="151">
        <v>40.880000000000003</v>
      </c>
      <c r="BO12" s="151">
        <v>40.869999999999997</v>
      </c>
      <c r="BP12" s="151">
        <v>42.12</v>
      </c>
      <c r="BQ12" s="151">
        <v>43.07</v>
      </c>
      <c r="BR12" s="151">
        <v>41.53</v>
      </c>
      <c r="BS12" s="151">
        <v>40.75</v>
      </c>
      <c r="BT12" s="151">
        <v>38.19</v>
      </c>
      <c r="BU12" s="151">
        <v>38.69</v>
      </c>
      <c r="BV12" s="151">
        <v>43.77</v>
      </c>
      <c r="BW12" s="151">
        <v>56.48</v>
      </c>
      <c r="BX12" s="151">
        <v>65.11</v>
      </c>
      <c r="BY12" s="151">
        <v>53.9</v>
      </c>
      <c r="BZ12" s="151">
        <v>41.18</v>
      </c>
      <c r="CA12" s="151">
        <v>41.16</v>
      </c>
      <c r="CB12" s="151">
        <v>42.42</v>
      </c>
      <c r="CC12" s="151">
        <v>43.35</v>
      </c>
      <c r="CD12" s="151">
        <v>41.8</v>
      </c>
      <c r="CE12" s="151">
        <v>41.02</v>
      </c>
      <c r="CF12" s="151">
        <v>38.44</v>
      </c>
      <c r="CG12" s="151">
        <v>38.950000000000003</v>
      </c>
      <c r="CH12" s="151">
        <v>44.06</v>
      </c>
      <c r="CI12" s="151">
        <v>56.85</v>
      </c>
      <c r="CJ12" s="151">
        <v>65.540000000000006</v>
      </c>
      <c r="CK12" s="151">
        <v>54.26</v>
      </c>
      <c r="CL12" s="151">
        <v>41.45</v>
      </c>
      <c r="CM12" s="151">
        <v>41.44</v>
      </c>
      <c r="CN12" s="151">
        <v>42.7</v>
      </c>
      <c r="CO12" s="151">
        <v>43.66</v>
      </c>
      <c r="CP12" s="151">
        <v>42.09</v>
      </c>
      <c r="CQ12" s="151">
        <v>41.3</v>
      </c>
      <c r="CR12" s="151">
        <v>38.700000000000003</v>
      </c>
      <c r="CS12" s="151">
        <v>39.200000000000003</v>
      </c>
      <c r="CT12" s="151">
        <v>44.35</v>
      </c>
      <c r="CU12" s="151">
        <v>57.22</v>
      </c>
      <c r="CV12" s="151">
        <v>65.95</v>
      </c>
      <c r="CW12" s="151">
        <v>54.6</v>
      </c>
      <c r="CX12" s="151">
        <v>41.7</v>
      </c>
      <c r="CY12" s="151">
        <v>41.69</v>
      </c>
      <c r="CZ12" s="151">
        <v>42.96</v>
      </c>
      <c r="DA12" s="151">
        <v>43.91</v>
      </c>
      <c r="DB12" s="151">
        <v>42.33</v>
      </c>
      <c r="DC12" s="151">
        <v>41.54</v>
      </c>
      <c r="DD12" s="151">
        <v>38.92</v>
      </c>
      <c r="DE12" s="151">
        <v>39.42</v>
      </c>
      <c r="DF12" s="151">
        <v>44.59</v>
      </c>
      <c r="DG12" s="151">
        <v>57.52</v>
      </c>
      <c r="DH12" s="151">
        <v>66.3</v>
      </c>
      <c r="DI12" s="151">
        <v>54.88</v>
      </c>
      <c r="DJ12" s="151">
        <v>41.91</v>
      </c>
      <c r="DK12" s="151">
        <v>41.89</v>
      </c>
      <c r="DL12" s="151">
        <v>43.17</v>
      </c>
      <c r="DM12" s="151">
        <v>44.1</v>
      </c>
      <c r="DN12" s="151">
        <v>42.52</v>
      </c>
      <c r="DO12" s="151">
        <v>41.71</v>
      </c>
      <c r="DP12" s="151">
        <v>39.090000000000003</v>
      </c>
      <c r="DQ12" s="151">
        <v>39.590000000000003</v>
      </c>
      <c r="DR12" s="151">
        <v>44.78</v>
      </c>
      <c r="DS12" s="151">
        <v>57.77</v>
      </c>
      <c r="DT12" s="151">
        <v>66.58</v>
      </c>
      <c r="DU12" s="151">
        <v>55.11</v>
      </c>
      <c r="DV12" s="151">
        <v>42.09</v>
      </c>
      <c r="DW12" s="151">
        <v>42.07</v>
      </c>
      <c r="DX12" s="151">
        <v>43.35</v>
      </c>
      <c r="DY12" s="151">
        <v>44.29</v>
      </c>
      <c r="DZ12" s="151">
        <v>42.7</v>
      </c>
      <c r="EA12" s="151">
        <v>41.89</v>
      </c>
      <c r="EB12" s="151">
        <v>39.26</v>
      </c>
      <c r="EC12" s="151">
        <v>39.76</v>
      </c>
      <c r="ED12" s="151">
        <v>44.97</v>
      </c>
      <c r="EE12" s="151">
        <v>58.02</v>
      </c>
      <c r="EF12" s="151">
        <v>66.87</v>
      </c>
      <c r="EG12" s="151">
        <v>55.35</v>
      </c>
      <c r="EH12" s="151">
        <v>42.27</v>
      </c>
      <c r="EI12" s="151">
        <v>42.25</v>
      </c>
      <c r="EJ12" s="151">
        <v>43.54</v>
      </c>
    </row>
    <row r="13" spans="1:140" ht="13.7" customHeight="1" x14ac:dyDescent="0.2">
      <c r="A13" s="190" t="s">
        <v>124</v>
      </c>
      <c r="B13" s="148" t="s">
        <v>144</v>
      </c>
      <c r="C13" s="127">
        <v>30.863888888888887</v>
      </c>
      <c r="D13" s="127">
        <v>34.25</v>
      </c>
      <c r="E13" s="149">
        <v>32.798809523809524</v>
      </c>
      <c r="F13" s="127">
        <v>34.25</v>
      </c>
      <c r="G13" s="127">
        <v>34.5</v>
      </c>
      <c r="H13" s="127">
        <v>34</v>
      </c>
      <c r="I13" s="127">
        <v>33.375</v>
      </c>
      <c r="J13" s="127">
        <v>33.75</v>
      </c>
      <c r="K13" s="127">
        <v>33</v>
      </c>
      <c r="L13" s="127">
        <v>34.5</v>
      </c>
      <c r="M13" s="127">
        <v>40.5</v>
      </c>
      <c r="N13" s="127">
        <v>36</v>
      </c>
      <c r="O13" s="127">
        <v>52.25</v>
      </c>
      <c r="P13" s="127">
        <v>49.75</v>
      </c>
      <c r="Q13" s="127">
        <v>57.75</v>
      </c>
      <c r="R13" s="127">
        <v>49.25</v>
      </c>
      <c r="S13" s="127">
        <v>41</v>
      </c>
      <c r="T13" s="127">
        <v>41</v>
      </c>
      <c r="U13" s="127">
        <v>40</v>
      </c>
      <c r="V13" s="127">
        <v>42</v>
      </c>
      <c r="W13" s="149">
        <v>40.853921568627449</v>
      </c>
      <c r="X13" s="127">
        <v>45.959803921568628</v>
      </c>
      <c r="Y13" s="127">
        <v>45.834395973154365</v>
      </c>
      <c r="Z13" s="127">
        <v>46.80749019607844</v>
      </c>
      <c r="AA13" s="127">
        <v>47.458352941176472</v>
      </c>
      <c r="AB13" s="215">
        <v>48.005742187500005</v>
      </c>
      <c r="AC13" s="150">
        <v>46.224928561223038</v>
      </c>
      <c r="AD13" s="145"/>
      <c r="AE13" s="145"/>
      <c r="AF13" s="146"/>
      <c r="AG13" s="151">
        <v>34.5</v>
      </c>
      <c r="AH13" s="151">
        <v>34</v>
      </c>
      <c r="AI13" s="151">
        <v>33.75</v>
      </c>
      <c r="AJ13" s="151">
        <v>33</v>
      </c>
      <c r="AK13" s="151">
        <v>34.5</v>
      </c>
      <c r="AL13" s="151">
        <v>40.5</v>
      </c>
      <c r="AM13" s="151">
        <v>49.75</v>
      </c>
      <c r="AN13" s="151">
        <v>57.75</v>
      </c>
      <c r="AO13" s="151">
        <v>49.25</v>
      </c>
      <c r="AP13" s="151">
        <v>41</v>
      </c>
      <c r="AQ13" s="151">
        <v>40</v>
      </c>
      <c r="AR13" s="151">
        <v>42</v>
      </c>
      <c r="AS13" s="151">
        <v>42.25</v>
      </c>
      <c r="AT13" s="151">
        <v>40.75</v>
      </c>
      <c r="AU13" s="151">
        <v>40</v>
      </c>
      <c r="AV13" s="151">
        <v>39.5</v>
      </c>
      <c r="AW13" s="151">
        <v>40.25</v>
      </c>
      <c r="AX13" s="151">
        <v>46.25</v>
      </c>
      <c r="AY13" s="151">
        <v>60.25</v>
      </c>
      <c r="AZ13" s="151">
        <v>66</v>
      </c>
      <c r="BA13" s="151">
        <v>53</v>
      </c>
      <c r="BB13" s="151">
        <v>40.75</v>
      </c>
      <c r="BC13" s="151">
        <v>40.5</v>
      </c>
      <c r="BD13" s="151">
        <v>41.75</v>
      </c>
      <c r="BE13" s="151">
        <v>42.7</v>
      </c>
      <c r="BF13" s="151">
        <v>41.18</v>
      </c>
      <c r="BG13" s="151">
        <v>40.409999999999997</v>
      </c>
      <c r="BH13" s="151">
        <v>39.9</v>
      </c>
      <c r="BI13" s="151">
        <v>40.65</v>
      </c>
      <c r="BJ13" s="151">
        <v>46.7</v>
      </c>
      <c r="BK13" s="151">
        <v>60.83</v>
      </c>
      <c r="BL13" s="151">
        <v>66.62</v>
      </c>
      <c r="BM13" s="151">
        <v>53.49</v>
      </c>
      <c r="BN13" s="151">
        <v>41.12</v>
      </c>
      <c r="BO13" s="151">
        <v>40.86</v>
      </c>
      <c r="BP13" s="151">
        <v>42.11</v>
      </c>
      <c r="BQ13" s="151">
        <v>43.05</v>
      </c>
      <c r="BR13" s="151">
        <v>41.51</v>
      </c>
      <c r="BS13" s="151">
        <v>40.729999999999997</v>
      </c>
      <c r="BT13" s="151">
        <v>40.21</v>
      </c>
      <c r="BU13" s="151">
        <v>40.96</v>
      </c>
      <c r="BV13" s="151">
        <v>47.06</v>
      </c>
      <c r="BW13" s="151">
        <v>61.28</v>
      </c>
      <c r="BX13" s="151">
        <v>67.11</v>
      </c>
      <c r="BY13" s="151">
        <v>53.88</v>
      </c>
      <c r="BZ13" s="151">
        <v>41.41</v>
      </c>
      <c r="CA13" s="151">
        <v>41.15</v>
      </c>
      <c r="CB13" s="151">
        <v>42.41</v>
      </c>
      <c r="CC13" s="151">
        <v>43.32</v>
      </c>
      <c r="CD13" s="151">
        <v>41.77</v>
      </c>
      <c r="CE13" s="151">
        <v>40.99</v>
      </c>
      <c r="CF13" s="151">
        <v>40.47</v>
      </c>
      <c r="CG13" s="151">
        <v>41.23</v>
      </c>
      <c r="CH13" s="151">
        <v>47.36</v>
      </c>
      <c r="CI13" s="151">
        <v>61.68</v>
      </c>
      <c r="CJ13" s="151">
        <v>67.540000000000006</v>
      </c>
      <c r="CK13" s="151">
        <v>54.22</v>
      </c>
      <c r="CL13" s="151">
        <v>41.68</v>
      </c>
      <c r="CM13" s="151">
        <v>41.41</v>
      </c>
      <c r="CN13" s="151">
        <v>42.68</v>
      </c>
      <c r="CO13" s="151">
        <v>43.62</v>
      </c>
      <c r="CP13" s="151">
        <v>42.06</v>
      </c>
      <c r="CQ13" s="151">
        <v>41.27</v>
      </c>
      <c r="CR13" s="151">
        <v>40.729999999999997</v>
      </c>
      <c r="CS13" s="151">
        <v>41.49</v>
      </c>
      <c r="CT13" s="151">
        <v>47.66</v>
      </c>
      <c r="CU13" s="151">
        <v>62.06</v>
      </c>
      <c r="CV13" s="151">
        <v>67.959999999999994</v>
      </c>
      <c r="CW13" s="151">
        <v>54.55</v>
      </c>
      <c r="CX13" s="151">
        <v>41.93</v>
      </c>
      <c r="CY13" s="151">
        <v>41.66</v>
      </c>
      <c r="CZ13" s="151">
        <v>42.93</v>
      </c>
      <c r="DA13" s="151">
        <v>43.87</v>
      </c>
      <c r="DB13" s="151">
        <v>42.29</v>
      </c>
      <c r="DC13" s="151">
        <v>41.49</v>
      </c>
      <c r="DD13" s="151">
        <v>40.96</v>
      </c>
      <c r="DE13" s="151">
        <v>41.72</v>
      </c>
      <c r="DF13" s="151">
        <v>47.91</v>
      </c>
      <c r="DG13" s="151">
        <v>62.39</v>
      </c>
      <c r="DH13" s="151">
        <v>68.31</v>
      </c>
      <c r="DI13" s="151">
        <v>54.83</v>
      </c>
      <c r="DJ13" s="151">
        <v>42.14</v>
      </c>
      <c r="DK13" s="151">
        <v>41.86</v>
      </c>
      <c r="DL13" s="151">
        <v>43.13</v>
      </c>
      <c r="DM13" s="151">
        <v>44.05</v>
      </c>
      <c r="DN13" s="151">
        <v>42.47</v>
      </c>
      <c r="DO13" s="151">
        <v>41.67</v>
      </c>
      <c r="DP13" s="151">
        <v>41.13</v>
      </c>
      <c r="DQ13" s="151">
        <v>41.89</v>
      </c>
      <c r="DR13" s="151">
        <v>48.11</v>
      </c>
      <c r="DS13" s="151">
        <v>62.65</v>
      </c>
      <c r="DT13" s="151">
        <v>68.59</v>
      </c>
      <c r="DU13" s="151">
        <v>55.06</v>
      </c>
      <c r="DV13" s="151">
        <v>42.31</v>
      </c>
      <c r="DW13" s="151">
        <v>42.03</v>
      </c>
      <c r="DX13" s="151">
        <v>43.31</v>
      </c>
      <c r="DY13" s="151">
        <v>44.24</v>
      </c>
      <c r="DZ13" s="151">
        <v>42.65</v>
      </c>
      <c r="EA13" s="151">
        <v>41.84</v>
      </c>
      <c r="EB13" s="151">
        <v>41.3</v>
      </c>
      <c r="EC13" s="151">
        <v>42.07</v>
      </c>
      <c r="ED13" s="151">
        <v>48.31</v>
      </c>
      <c r="EE13" s="151">
        <v>62.91</v>
      </c>
      <c r="EF13" s="151">
        <v>68.88</v>
      </c>
      <c r="EG13" s="151">
        <v>55.29</v>
      </c>
      <c r="EH13" s="151">
        <v>42.49</v>
      </c>
      <c r="EI13" s="151">
        <v>42.21</v>
      </c>
      <c r="EJ13" s="151">
        <v>43.49</v>
      </c>
    </row>
    <row r="14" spans="1:140" ht="13.7" customHeight="1" x14ac:dyDescent="0.2">
      <c r="A14" s="190" t="s">
        <v>125</v>
      </c>
      <c r="B14" s="148" t="s">
        <v>144</v>
      </c>
      <c r="C14" s="127">
        <v>28.791666666666668</v>
      </c>
      <c r="D14" s="127">
        <v>31.25</v>
      </c>
      <c r="E14" s="149">
        <v>30.196428571428573</v>
      </c>
      <c r="F14" s="127">
        <v>31.75</v>
      </c>
      <c r="G14" s="127">
        <v>32.25</v>
      </c>
      <c r="H14" s="127">
        <v>31.25</v>
      </c>
      <c r="I14" s="127">
        <v>31.25</v>
      </c>
      <c r="J14" s="127">
        <v>31</v>
      </c>
      <c r="K14" s="127">
        <v>31.5</v>
      </c>
      <c r="L14" s="127">
        <v>34</v>
      </c>
      <c r="M14" s="127">
        <v>43.5</v>
      </c>
      <c r="N14" s="127">
        <v>36.333333333333336</v>
      </c>
      <c r="O14" s="127">
        <v>56</v>
      </c>
      <c r="P14" s="127">
        <v>55</v>
      </c>
      <c r="Q14" s="127">
        <v>64</v>
      </c>
      <c r="R14" s="127">
        <v>49</v>
      </c>
      <c r="S14" s="127">
        <v>36.833333333333336</v>
      </c>
      <c r="T14" s="127">
        <v>38</v>
      </c>
      <c r="U14" s="127">
        <v>36</v>
      </c>
      <c r="V14" s="127">
        <v>36.5</v>
      </c>
      <c r="W14" s="149">
        <v>40.215686274509807</v>
      </c>
      <c r="X14" s="127">
        <v>44.049019607843135</v>
      </c>
      <c r="Y14" s="127">
        <v>43.691375838926184</v>
      </c>
      <c r="Z14" s="127">
        <v>44.745137254901955</v>
      </c>
      <c r="AA14" s="127">
        <v>45.429843137254899</v>
      </c>
      <c r="AB14" s="215">
        <v>46.184960937500001</v>
      </c>
      <c r="AC14" s="150">
        <v>44.371082297471077</v>
      </c>
      <c r="AD14" s="145"/>
      <c r="AE14" s="145"/>
      <c r="AF14" s="146"/>
      <c r="AG14" s="151">
        <v>32.25</v>
      </c>
      <c r="AH14" s="151">
        <v>31.25</v>
      </c>
      <c r="AI14" s="151">
        <v>31</v>
      </c>
      <c r="AJ14" s="151">
        <v>31.5</v>
      </c>
      <c r="AK14" s="151">
        <v>34</v>
      </c>
      <c r="AL14" s="151">
        <v>43.5</v>
      </c>
      <c r="AM14" s="151">
        <v>55</v>
      </c>
      <c r="AN14" s="151">
        <v>64</v>
      </c>
      <c r="AO14" s="151">
        <v>49</v>
      </c>
      <c r="AP14" s="151">
        <v>38</v>
      </c>
      <c r="AQ14" s="151">
        <v>36</v>
      </c>
      <c r="AR14" s="151">
        <v>36.5</v>
      </c>
      <c r="AS14" s="151">
        <v>38.5</v>
      </c>
      <c r="AT14" s="151">
        <v>38.5</v>
      </c>
      <c r="AU14" s="151">
        <v>38.5</v>
      </c>
      <c r="AV14" s="151">
        <v>37</v>
      </c>
      <c r="AW14" s="151">
        <v>38</v>
      </c>
      <c r="AX14" s="151">
        <v>44.5</v>
      </c>
      <c r="AY14" s="151">
        <v>56.5</v>
      </c>
      <c r="AZ14" s="151">
        <v>66.5</v>
      </c>
      <c r="BA14" s="151">
        <v>53</v>
      </c>
      <c r="BB14" s="151">
        <v>40</v>
      </c>
      <c r="BC14" s="151">
        <v>39</v>
      </c>
      <c r="BD14" s="151">
        <v>38.5</v>
      </c>
      <c r="BE14" s="151">
        <v>39.21</v>
      </c>
      <c r="BF14" s="151">
        <v>39.21</v>
      </c>
      <c r="BG14" s="151">
        <v>39.21</v>
      </c>
      <c r="BH14" s="151">
        <v>37.82</v>
      </c>
      <c r="BI14" s="151">
        <v>38.75</v>
      </c>
      <c r="BJ14" s="151">
        <v>44.77</v>
      </c>
      <c r="BK14" s="151">
        <v>55.89</v>
      </c>
      <c r="BL14" s="151">
        <v>65.150000000000006</v>
      </c>
      <c r="BM14" s="151">
        <v>52.64</v>
      </c>
      <c r="BN14" s="151">
        <v>40.6</v>
      </c>
      <c r="BO14" s="151">
        <v>39.68</v>
      </c>
      <c r="BP14" s="151">
        <v>39.21</v>
      </c>
      <c r="BQ14" s="151">
        <v>39.47</v>
      </c>
      <c r="BR14" s="151">
        <v>39.479999999999997</v>
      </c>
      <c r="BS14" s="151">
        <v>39.479999999999997</v>
      </c>
      <c r="BT14" s="151">
        <v>38.08</v>
      </c>
      <c r="BU14" s="151">
        <v>39.01</v>
      </c>
      <c r="BV14" s="151">
        <v>45.07</v>
      </c>
      <c r="BW14" s="151">
        <v>56.26</v>
      </c>
      <c r="BX14" s="151">
        <v>65.59</v>
      </c>
      <c r="BY14" s="151">
        <v>53</v>
      </c>
      <c r="BZ14" s="151">
        <v>40.880000000000003</v>
      </c>
      <c r="CA14" s="151">
        <v>39.94</v>
      </c>
      <c r="CB14" s="151">
        <v>39.479999999999997</v>
      </c>
      <c r="CC14" s="151">
        <v>39.74</v>
      </c>
      <c r="CD14" s="151">
        <v>39.74</v>
      </c>
      <c r="CE14" s="151">
        <v>39.74</v>
      </c>
      <c r="CF14" s="151">
        <v>38.33</v>
      </c>
      <c r="CG14" s="151">
        <v>39.270000000000003</v>
      </c>
      <c r="CH14" s="151">
        <v>45.37</v>
      </c>
      <c r="CI14" s="151">
        <v>56.64</v>
      </c>
      <c r="CJ14" s="151">
        <v>66.03</v>
      </c>
      <c r="CK14" s="151">
        <v>53.36</v>
      </c>
      <c r="CL14" s="151">
        <v>41.15</v>
      </c>
      <c r="CM14" s="151">
        <v>40.21</v>
      </c>
      <c r="CN14" s="151">
        <v>39.74</v>
      </c>
      <c r="CO14" s="151">
        <v>40.01</v>
      </c>
      <c r="CP14" s="151">
        <v>40.01</v>
      </c>
      <c r="CQ14" s="151">
        <v>40.01</v>
      </c>
      <c r="CR14" s="151">
        <v>38.590000000000003</v>
      </c>
      <c r="CS14" s="151">
        <v>39.53</v>
      </c>
      <c r="CT14" s="151">
        <v>45.68</v>
      </c>
      <c r="CU14" s="151">
        <v>57.02</v>
      </c>
      <c r="CV14" s="151">
        <v>66.47</v>
      </c>
      <c r="CW14" s="151">
        <v>53.71</v>
      </c>
      <c r="CX14" s="151">
        <v>41.43</v>
      </c>
      <c r="CY14" s="151">
        <v>40.479999999999997</v>
      </c>
      <c r="CZ14" s="151">
        <v>40.01</v>
      </c>
      <c r="DA14" s="151">
        <v>40.270000000000003</v>
      </c>
      <c r="DB14" s="151">
        <v>40.270000000000003</v>
      </c>
      <c r="DC14" s="151">
        <v>40.270000000000003</v>
      </c>
      <c r="DD14" s="151">
        <v>38.840000000000003</v>
      </c>
      <c r="DE14" s="151">
        <v>39.799999999999997</v>
      </c>
      <c r="DF14" s="151">
        <v>45.98</v>
      </c>
      <c r="DG14" s="151">
        <v>57.4</v>
      </c>
      <c r="DH14" s="151">
        <v>66.91</v>
      </c>
      <c r="DI14" s="151">
        <v>54.07</v>
      </c>
      <c r="DJ14" s="151">
        <v>41.7</v>
      </c>
      <c r="DK14" s="151">
        <v>40.75</v>
      </c>
      <c r="DL14" s="151">
        <v>40.270000000000003</v>
      </c>
      <c r="DM14" s="151">
        <v>40.54</v>
      </c>
      <c r="DN14" s="151">
        <v>40.54</v>
      </c>
      <c r="DO14" s="151">
        <v>40.54</v>
      </c>
      <c r="DP14" s="151">
        <v>39.1</v>
      </c>
      <c r="DQ14" s="151">
        <v>40.06</v>
      </c>
      <c r="DR14" s="151">
        <v>46.28</v>
      </c>
      <c r="DS14" s="151">
        <v>57.78</v>
      </c>
      <c r="DT14" s="151">
        <v>67.349999999999994</v>
      </c>
      <c r="DU14" s="151">
        <v>54.42</v>
      </c>
      <c r="DV14" s="151">
        <v>41.97</v>
      </c>
      <c r="DW14" s="151">
        <v>41.02</v>
      </c>
      <c r="DX14" s="151">
        <v>40.54</v>
      </c>
      <c r="DY14" s="151">
        <v>40.799999999999997</v>
      </c>
      <c r="DZ14" s="151">
        <v>40.799999999999997</v>
      </c>
      <c r="EA14" s="151">
        <v>40.799999999999997</v>
      </c>
      <c r="EB14" s="151">
        <v>39.36</v>
      </c>
      <c r="EC14" s="151">
        <v>40.32</v>
      </c>
      <c r="ED14" s="151">
        <v>46.59</v>
      </c>
      <c r="EE14" s="151">
        <v>58.15</v>
      </c>
      <c r="EF14" s="151">
        <v>67.790000000000006</v>
      </c>
      <c r="EG14" s="151">
        <v>54.78</v>
      </c>
      <c r="EH14" s="151">
        <v>42.25</v>
      </c>
      <c r="EI14" s="151">
        <v>41.29</v>
      </c>
      <c r="EJ14" s="151">
        <v>40.799999999999997</v>
      </c>
    </row>
    <row r="15" spans="1:140" ht="13.7" customHeight="1" thickBot="1" x14ac:dyDescent="0.25">
      <c r="A15" s="191" t="s">
        <v>126</v>
      </c>
      <c r="B15" s="153" t="s">
        <v>145</v>
      </c>
      <c r="C15" s="129">
        <v>29.791666666666668</v>
      </c>
      <c r="D15" s="129">
        <v>32.25</v>
      </c>
      <c r="E15" s="154">
        <v>31.196428571428573</v>
      </c>
      <c r="F15" s="129">
        <v>33.125</v>
      </c>
      <c r="G15" s="129">
        <v>33.75</v>
      </c>
      <c r="H15" s="129">
        <v>32.5</v>
      </c>
      <c r="I15" s="129">
        <v>32.875</v>
      </c>
      <c r="J15" s="129">
        <v>32.25</v>
      </c>
      <c r="K15" s="129">
        <v>33.5</v>
      </c>
      <c r="L15" s="129">
        <v>37</v>
      </c>
      <c r="M15" s="129">
        <v>48.5</v>
      </c>
      <c r="N15" s="129">
        <v>39.666666666666664</v>
      </c>
      <c r="O15" s="129">
        <v>64</v>
      </c>
      <c r="P15" s="129">
        <v>62</v>
      </c>
      <c r="Q15" s="129">
        <v>74</v>
      </c>
      <c r="R15" s="129">
        <v>56</v>
      </c>
      <c r="S15" s="129">
        <v>39</v>
      </c>
      <c r="T15" s="129">
        <v>40.5</v>
      </c>
      <c r="U15" s="129">
        <v>38</v>
      </c>
      <c r="V15" s="129">
        <v>38.5</v>
      </c>
      <c r="W15" s="154">
        <v>43.932352941176468</v>
      </c>
      <c r="X15" s="129">
        <v>47.384313725490195</v>
      </c>
      <c r="Y15" s="129">
        <v>46.886946308724838</v>
      </c>
      <c r="Z15" s="129">
        <v>48.044352941176477</v>
      </c>
      <c r="AA15" s="129">
        <v>48.590833333333322</v>
      </c>
      <c r="AB15" s="216">
        <v>49.171093749999997</v>
      </c>
      <c r="AC15" s="155">
        <v>47.594558508358332</v>
      </c>
      <c r="AD15" s="145"/>
      <c r="AE15" s="145"/>
      <c r="AF15" s="146"/>
      <c r="AG15" s="127">
        <v>33.75</v>
      </c>
      <c r="AH15" s="127">
        <v>32.5</v>
      </c>
      <c r="AI15" s="127">
        <v>32.25</v>
      </c>
      <c r="AJ15" s="127">
        <v>33.5</v>
      </c>
      <c r="AK15" s="127">
        <v>37</v>
      </c>
      <c r="AL15" s="127">
        <v>48.5</v>
      </c>
      <c r="AM15" s="127">
        <v>62</v>
      </c>
      <c r="AN15" s="127">
        <v>74</v>
      </c>
      <c r="AO15" s="127">
        <v>56</v>
      </c>
      <c r="AP15" s="127">
        <v>40.5</v>
      </c>
      <c r="AQ15" s="127">
        <v>38</v>
      </c>
      <c r="AR15" s="127">
        <v>38.5</v>
      </c>
      <c r="AS15" s="127">
        <v>40.5</v>
      </c>
      <c r="AT15" s="127">
        <v>40.5</v>
      </c>
      <c r="AU15" s="127">
        <v>40.5</v>
      </c>
      <c r="AV15" s="127">
        <v>39</v>
      </c>
      <c r="AW15" s="127">
        <v>40</v>
      </c>
      <c r="AX15" s="127">
        <v>49</v>
      </c>
      <c r="AY15" s="127">
        <v>62.5</v>
      </c>
      <c r="AZ15" s="127">
        <v>74.5</v>
      </c>
      <c r="BA15" s="127">
        <v>59</v>
      </c>
      <c r="BB15" s="127">
        <v>42.25</v>
      </c>
      <c r="BC15" s="127">
        <v>40.75</v>
      </c>
      <c r="BD15" s="127">
        <v>40</v>
      </c>
      <c r="BE15" s="127">
        <v>41.41</v>
      </c>
      <c r="BF15" s="127">
        <v>41.41</v>
      </c>
      <c r="BG15" s="127">
        <v>41.41</v>
      </c>
      <c r="BH15" s="127">
        <v>40.020000000000003</v>
      </c>
      <c r="BI15" s="127">
        <v>40.950000000000003</v>
      </c>
      <c r="BJ15" s="127">
        <v>49.1</v>
      </c>
      <c r="BK15" s="127">
        <v>61.49</v>
      </c>
      <c r="BL15" s="127">
        <v>72.45</v>
      </c>
      <c r="BM15" s="127">
        <v>58.24</v>
      </c>
      <c r="BN15" s="127">
        <v>43.01</v>
      </c>
      <c r="BO15" s="127">
        <v>41.66</v>
      </c>
      <c r="BP15" s="127">
        <v>40.98</v>
      </c>
      <c r="BQ15" s="127">
        <v>41.79</v>
      </c>
      <c r="BR15" s="127">
        <v>41.8</v>
      </c>
      <c r="BS15" s="127">
        <v>41.8</v>
      </c>
      <c r="BT15" s="127">
        <v>40.4</v>
      </c>
      <c r="BU15" s="127">
        <v>41.33</v>
      </c>
      <c r="BV15" s="127">
        <v>49.2</v>
      </c>
      <c r="BW15" s="127">
        <v>61.46</v>
      </c>
      <c r="BX15" s="127">
        <v>72.23</v>
      </c>
      <c r="BY15" s="127">
        <v>58.2</v>
      </c>
      <c r="BZ15" s="127">
        <v>43.38</v>
      </c>
      <c r="CA15" s="127">
        <v>42.08</v>
      </c>
      <c r="CB15" s="127">
        <v>41.44</v>
      </c>
      <c r="CC15" s="127">
        <v>42.16</v>
      </c>
      <c r="CD15" s="127">
        <v>42.16</v>
      </c>
      <c r="CE15" s="127">
        <v>42.16</v>
      </c>
      <c r="CF15" s="127">
        <v>40.75</v>
      </c>
      <c r="CG15" s="127">
        <v>41.69</v>
      </c>
      <c r="CH15" s="127">
        <v>49.33</v>
      </c>
      <c r="CI15" s="127">
        <v>61.5</v>
      </c>
      <c r="CJ15" s="127">
        <v>72.11</v>
      </c>
      <c r="CK15" s="127">
        <v>58.22</v>
      </c>
      <c r="CL15" s="127">
        <v>43.72</v>
      </c>
      <c r="CM15" s="127">
        <v>42.47</v>
      </c>
      <c r="CN15" s="127">
        <v>41.85</v>
      </c>
      <c r="CO15" s="127">
        <v>42.46</v>
      </c>
      <c r="CP15" s="127">
        <v>42.46</v>
      </c>
      <c r="CQ15" s="127">
        <v>42.46</v>
      </c>
      <c r="CR15" s="127">
        <v>41.05</v>
      </c>
      <c r="CS15" s="127">
        <v>41.98</v>
      </c>
      <c r="CT15" s="127">
        <v>49.52</v>
      </c>
      <c r="CU15" s="127">
        <v>61.66</v>
      </c>
      <c r="CV15" s="127">
        <v>72.209999999999994</v>
      </c>
      <c r="CW15" s="127">
        <v>58.35</v>
      </c>
      <c r="CX15" s="127">
        <v>44.01</v>
      </c>
      <c r="CY15" s="127">
        <v>42.79</v>
      </c>
      <c r="CZ15" s="127">
        <v>42.18</v>
      </c>
      <c r="DA15" s="127">
        <v>42.73</v>
      </c>
      <c r="DB15" s="127">
        <v>42.73</v>
      </c>
      <c r="DC15" s="127">
        <v>42.73</v>
      </c>
      <c r="DD15" s="127">
        <v>41.31</v>
      </c>
      <c r="DE15" s="127">
        <v>42.27</v>
      </c>
      <c r="DF15" s="127">
        <v>49.72</v>
      </c>
      <c r="DG15" s="127">
        <v>61.87</v>
      </c>
      <c r="DH15" s="127">
        <v>72.39</v>
      </c>
      <c r="DI15" s="127">
        <v>58.54</v>
      </c>
      <c r="DJ15" s="127">
        <v>44.28</v>
      </c>
      <c r="DK15" s="127">
        <v>43.08</v>
      </c>
      <c r="DL15" s="127">
        <v>42.47</v>
      </c>
      <c r="DM15" s="127">
        <v>43.01</v>
      </c>
      <c r="DN15" s="127">
        <v>43.01</v>
      </c>
      <c r="DO15" s="127">
        <v>43.01</v>
      </c>
      <c r="DP15" s="127">
        <v>41.57</v>
      </c>
      <c r="DQ15" s="127">
        <v>42.53</v>
      </c>
      <c r="DR15" s="127">
        <v>49.93</v>
      </c>
      <c r="DS15" s="127">
        <v>62.08</v>
      </c>
      <c r="DT15" s="127">
        <v>72.58</v>
      </c>
      <c r="DU15" s="127">
        <v>58.73</v>
      </c>
      <c r="DV15" s="127">
        <v>44.54</v>
      </c>
      <c r="DW15" s="127">
        <v>43.36</v>
      </c>
      <c r="DX15" s="127">
        <v>42.76</v>
      </c>
      <c r="DY15" s="127">
        <v>43.22</v>
      </c>
      <c r="DZ15" s="127">
        <v>43.22</v>
      </c>
      <c r="EA15" s="127">
        <v>43.23</v>
      </c>
      <c r="EB15" s="127">
        <v>41.79</v>
      </c>
      <c r="EC15" s="127">
        <v>42.75</v>
      </c>
      <c r="ED15" s="127">
        <v>50.09</v>
      </c>
      <c r="EE15" s="127">
        <v>62.24</v>
      </c>
      <c r="EF15" s="127">
        <v>72.73</v>
      </c>
      <c r="EG15" s="127">
        <v>58.88</v>
      </c>
      <c r="EH15" s="127">
        <v>44.77</v>
      </c>
      <c r="EI15" s="127">
        <v>43.6</v>
      </c>
      <c r="EJ15" s="127">
        <v>43</v>
      </c>
    </row>
    <row r="16" spans="1:140" ht="13.7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217" t="s">
        <v>146</v>
      </c>
      <c r="B18" s="159" t="s">
        <v>147</v>
      </c>
      <c r="C18" s="160">
        <v>42.233330535888669</v>
      </c>
      <c r="D18" s="160">
        <v>56.5</v>
      </c>
      <c r="E18" s="161">
        <v>50.385713086809432</v>
      </c>
      <c r="F18" s="160">
        <v>67.804994888305657</v>
      </c>
      <c r="G18" s="160">
        <v>70.919994354248047</v>
      </c>
      <c r="H18" s="160">
        <v>64.689995422363282</v>
      </c>
      <c r="I18" s="160">
        <v>61.781658706665041</v>
      </c>
      <c r="J18" s="160">
        <v>63.359053192138674</v>
      </c>
      <c r="K18" s="160">
        <v>60.204264221191409</v>
      </c>
      <c r="L18" s="160">
        <v>61.019293365478518</v>
      </c>
      <c r="M18" s="160">
        <v>62.094389495849612</v>
      </c>
      <c r="N18" s="160">
        <v>61.105982360839846</v>
      </c>
      <c r="O18" s="160">
        <v>51.360808300162766</v>
      </c>
      <c r="P18" s="160">
        <v>50.827014796423597</v>
      </c>
      <c r="Q18" s="160">
        <v>51.582462317848154</v>
      </c>
      <c r="R18" s="160">
        <v>51.672947786216547</v>
      </c>
      <c r="S18" s="160">
        <v>61.586140089797446</v>
      </c>
      <c r="T18" s="160">
        <v>56.620718750461378</v>
      </c>
      <c r="U18" s="160">
        <v>62.077971120750412</v>
      </c>
      <c r="V18" s="160">
        <v>66.059730398180534</v>
      </c>
      <c r="W18" s="160">
        <v>60.042916479902303</v>
      </c>
      <c r="X18" s="160">
        <v>52.869179323862966</v>
      </c>
      <c r="Y18" s="160">
        <v>53.482904876431519</v>
      </c>
      <c r="Z18" s="160">
        <v>51.9073979217575</v>
      </c>
      <c r="AA18" s="160">
        <v>49.294258515582925</v>
      </c>
      <c r="AB18" s="218">
        <v>51.978599166743379</v>
      </c>
      <c r="AC18" s="219">
        <v>51.896576127666229</v>
      </c>
      <c r="AD18" s="145"/>
      <c r="AE18" s="145"/>
      <c r="AF18" s="146"/>
      <c r="AG18" s="127">
        <v>70.919994354248047</v>
      </c>
      <c r="AH18" s="127">
        <v>64.689995422363282</v>
      </c>
      <c r="AI18" s="127">
        <v>63.359053192138674</v>
      </c>
      <c r="AJ18" s="127">
        <v>60.204264221191409</v>
      </c>
      <c r="AK18" s="127">
        <v>61.019293365478518</v>
      </c>
      <c r="AL18" s="127">
        <v>62.094389495849612</v>
      </c>
      <c r="AM18" s="127">
        <v>50.827014796423597</v>
      </c>
      <c r="AN18" s="127">
        <v>51.582462317848154</v>
      </c>
      <c r="AO18" s="127">
        <v>51.672947786216547</v>
      </c>
      <c r="AP18" s="127">
        <v>56.620718750461378</v>
      </c>
      <c r="AQ18" s="127">
        <v>62.077971120750412</v>
      </c>
      <c r="AR18" s="127">
        <v>66.059730398180534</v>
      </c>
      <c r="AS18" s="127">
        <v>54.878579692342178</v>
      </c>
      <c r="AT18" s="127">
        <v>53.652637703606047</v>
      </c>
      <c r="AU18" s="127">
        <v>52.182442414648833</v>
      </c>
      <c r="AV18" s="127">
        <v>50.384312413226709</v>
      </c>
      <c r="AW18" s="127">
        <v>50.45739422604484</v>
      </c>
      <c r="AX18" s="127">
        <v>50.854831524726841</v>
      </c>
      <c r="AY18" s="127">
        <v>51.29937168490563</v>
      </c>
      <c r="AZ18" s="127">
        <v>51.757069200848981</v>
      </c>
      <c r="BA18" s="127">
        <v>51.904246251427161</v>
      </c>
      <c r="BB18" s="127">
        <v>52.538836849765325</v>
      </c>
      <c r="BC18" s="127">
        <v>56.065229198171224</v>
      </c>
      <c r="BD18" s="127">
        <v>58.650450538227737</v>
      </c>
      <c r="BE18" s="127">
        <v>56.76036062641225</v>
      </c>
      <c r="BF18" s="127">
        <v>55.382610089306745</v>
      </c>
      <c r="BG18" s="127">
        <v>53.216233029830349</v>
      </c>
      <c r="BH18" s="127">
        <v>50.356463210826391</v>
      </c>
      <c r="BI18" s="127">
        <v>50.411341580839817</v>
      </c>
      <c r="BJ18" s="127">
        <v>51.022985095710773</v>
      </c>
      <c r="BK18" s="127">
        <v>51.714257646259696</v>
      </c>
      <c r="BL18" s="127">
        <v>52.315063101382307</v>
      </c>
      <c r="BM18" s="127">
        <v>52.21975159428807</v>
      </c>
      <c r="BN18" s="127">
        <v>52.529682608168663</v>
      </c>
      <c r="BO18" s="127">
        <v>55.457730921489507</v>
      </c>
      <c r="BP18" s="127">
        <v>57.918568688068504</v>
      </c>
      <c r="BQ18" s="127">
        <v>55.331325815162138</v>
      </c>
      <c r="BR18" s="127">
        <v>54.01858179201863</v>
      </c>
      <c r="BS18" s="127">
        <v>51.958199462994344</v>
      </c>
      <c r="BT18" s="127">
        <v>49.093554171330929</v>
      </c>
      <c r="BU18" s="127">
        <v>49.144017740722212</v>
      </c>
      <c r="BV18" s="127">
        <v>49.722965304966621</v>
      </c>
      <c r="BW18" s="127">
        <v>50.378234575522391</v>
      </c>
      <c r="BX18" s="127">
        <v>50.947943292231358</v>
      </c>
      <c r="BY18" s="127">
        <v>50.856783413688291</v>
      </c>
      <c r="BZ18" s="127">
        <v>51.149593621576095</v>
      </c>
      <c r="CA18" s="127">
        <v>54.07588241502512</v>
      </c>
      <c r="CB18" s="127">
        <v>56.429967709061252</v>
      </c>
      <c r="CC18" s="127">
        <v>50.302939157117656</v>
      </c>
      <c r="CD18" s="127">
        <v>49.180982035511605</v>
      </c>
      <c r="CE18" s="127">
        <v>47.391049211244891</v>
      </c>
      <c r="CF18" s="127">
        <v>44.884756347620474</v>
      </c>
      <c r="CG18" s="127">
        <v>44.96232642993936</v>
      </c>
      <c r="CH18" s="127">
        <v>45.512458849598417</v>
      </c>
      <c r="CI18" s="127">
        <v>46.128817244092197</v>
      </c>
      <c r="CJ18" s="127">
        <v>46.669474676576399</v>
      </c>
      <c r="CK18" s="127">
        <v>46.622654406335087</v>
      </c>
      <c r="CL18" s="127">
        <v>46.916554714049774</v>
      </c>
      <c r="CM18" s="127">
        <v>49.560589513093113</v>
      </c>
      <c r="CN18" s="127">
        <v>51.666226956042841</v>
      </c>
      <c r="CO18" s="127">
        <v>51.929352839355282</v>
      </c>
      <c r="CP18" s="127">
        <v>50.775854126206454</v>
      </c>
      <c r="CQ18" s="127">
        <v>48.953272375619655</v>
      </c>
      <c r="CR18" s="127">
        <v>46.278082657840855</v>
      </c>
      <c r="CS18" s="127">
        <v>46.331244172210297</v>
      </c>
      <c r="CT18" s="127">
        <v>46.856671703826528</v>
      </c>
      <c r="CU18" s="127">
        <v>47.44768329952484</v>
      </c>
      <c r="CV18" s="127">
        <v>47.960029341294181</v>
      </c>
      <c r="CW18" s="127">
        <v>47.882066207221179</v>
      </c>
      <c r="CX18" s="127">
        <v>48.145161142649179</v>
      </c>
      <c r="CY18" s="127">
        <v>50.756551349247211</v>
      </c>
      <c r="CZ18" s="127">
        <v>52.856358071604149</v>
      </c>
      <c r="DA18" s="127">
        <v>53.152370600425527</v>
      </c>
      <c r="DB18" s="127">
        <v>51.998701772958185</v>
      </c>
      <c r="DC18" s="127">
        <v>50.175847787346278</v>
      </c>
      <c r="DD18" s="127">
        <v>47.434605493536921</v>
      </c>
      <c r="DE18" s="127">
        <v>47.487813585893434</v>
      </c>
      <c r="DF18" s="127">
        <v>48.013376559785257</v>
      </c>
      <c r="DG18" s="127">
        <v>48.604535026074871</v>
      </c>
      <c r="DH18" s="127">
        <v>49.1170150628705</v>
      </c>
      <c r="DI18" s="127">
        <v>49.039076206125543</v>
      </c>
      <c r="DJ18" s="127">
        <v>49.302257941242168</v>
      </c>
      <c r="DK18" s="127">
        <v>51.717358213645227</v>
      </c>
      <c r="DL18" s="127">
        <v>53.834719441140983</v>
      </c>
      <c r="DM18" s="127">
        <v>54.193979640447893</v>
      </c>
      <c r="DN18" s="127">
        <v>53.069431641657083</v>
      </c>
      <c r="DO18" s="127">
        <v>51.270627586282238</v>
      </c>
      <c r="DP18" s="127">
        <v>48.091961908470338</v>
      </c>
      <c r="DQ18" s="127">
        <v>48.173732534044412</v>
      </c>
      <c r="DR18" s="127">
        <v>48.731387840018712</v>
      </c>
      <c r="DS18" s="127">
        <v>49.355239567894792</v>
      </c>
      <c r="DT18" s="127">
        <v>49.902415873621798</v>
      </c>
      <c r="DU18" s="127">
        <v>49.85702952855349</v>
      </c>
      <c r="DV18" s="127">
        <v>50.154480126980211</v>
      </c>
      <c r="DW18" s="127">
        <v>53.084167323119267</v>
      </c>
      <c r="DX18" s="127">
        <v>55.237062906174735</v>
      </c>
      <c r="DY18" s="127">
        <v>55.641301003348588</v>
      </c>
      <c r="DZ18" s="127">
        <v>54.517018399784952</v>
      </c>
      <c r="EA18" s="127">
        <v>52.711841605616463</v>
      </c>
      <c r="EB18" s="127">
        <v>49.051521338900947</v>
      </c>
      <c r="EC18" s="127">
        <v>49.141638554089084</v>
      </c>
      <c r="ED18" s="127">
        <v>49.711990814914493</v>
      </c>
      <c r="EE18" s="127">
        <v>50.349033267629054</v>
      </c>
      <c r="EF18" s="127">
        <v>50.909182496732946</v>
      </c>
      <c r="EG18" s="127">
        <v>50.871614724537203</v>
      </c>
      <c r="EH18" s="127">
        <v>51.17974820028288</v>
      </c>
      <c r="EI18" s="127">
        <v>53.744788235870203</v>
      </c>
      <c r="EJ18" s="127">
        <v>55.926161535039164</v>
      </c>
    </row>
    <row r="19" spans="1:140" ht="13.7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5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5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5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5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5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5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6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7" customHeight="1" x14ac:dyDescent="0.2">
      <c r="A28" s="189" t="s">
        <v>120</v>
      </c>
      <c r="B28" s="133"/>
      <c r="C28" s="128">
        <v>1.3969298245614041</v>
      </c>
      <c r="D28" s="128">
        <v>1.25</v>
      </c>
      <c r="E28" s="144">
        <v>1.4376566416040077</v>
      </c>
      <c r="F28" s="128">
        <v>1.25</v>
      </c>
      <c r="G28" s="128">
        <v>1.25</v>
      </c>
      <c r="H28" s="128">
        <v>1.25</v>
      </c>
      <c r="I28" s="128">
        <v>0.875</v>
      </c>
      <c r="J28" s="128">
        <v>1.25</v>
      </c>
      <c r="K28" s="128">
        <v>0.5</v>
      </c>
      <c r="L28" s="128">
        <v>1.5</v>
      </c>
      <c r="M28" s="128">
        <v>0.5</v>
      </c>
      <c r="N28" s="128">
        <v>0.8333333333333357</v>
      </c>
      <c r="O28" s="128">
        <v>0.6666666666666643</v>
      </c>
      <c r="P28" s="128">
        <v>1</v>
      </c>
      <c r="Q28" s="128">
        <v>0.5</v>
      </c>
      <c r="R28" s="128">
        <v>0.5</v>
      </c>
      <c r="S28" s="128">
        <v>2</v>
      </c>
      <c r="T28" s="128">
        <v>2</v>
      </c>
      <c r="U28" s="128">
        <v>2</v>
      </c>
      <c r="V28" s="128">
        <v>2</v>
      </c>
      <c r="W28" s="144">
        <v>1.1911764705882391</v>
      </c>
      <c r="X28" s="128">
        <v>1.5</v>
      </c>
      <c r="Y28" s="128">
        <v>1.5</v>
      </c>
      <c r="Z28" s="128">
        <v>1.5007450980392107</v>
      </c>
      <c r="AA28" s="128">
        <v>1.5004313725490022</v>
      </c>
      <c r="AB28" s="128">
        <v>1.4991406249999999</v>
      </c>
      <c r="AC28" s="214">
        <v>1.4698201217797688</v>
      </c>
      <c r="AD28" s="145"/>
      <c r="AE28" s="145"/>
      <c r="AF28" s="146"/>
      <c r="AG28" s="127">
        <v>800.8</v>
      </c>
      <c r="AH28" s="220">
        <v>710</v>
      </c>
      <c r="AI28" s="220">
        <v>724.5</v>
      </c>
      <c r="AJ28" s="220">
        <v>649</v>
      </c>
      <c r="AK28" s="220">
        <v>627</v>
      </c>
      <c r="AL28" s="220">
        <v>590</v>
      </c>
      <c r="AM28" s="220">
        <v>979</v>
      </c>
      <c r="AN28" s="220">
        <v>1133</v>
      </c>
      <c r="AO28" s="220">
        <v>870</v>
      </c>
      <c r="AP28" s="220">
        <v>943</v>
      </c>
      <c r="AQ28" s="220">
        <v>780</v>
      </c>
      <c r="AR28" s="220">
        <v>840</v>
      </c>
      <c r="AS28" s="220">
        <v>973.5</v>
      </c>
      <c r="AT28" s="220">
        <v>850</v>
      </c>
      <c r="AU28" s="220">
        <v>803.25</v>
      </c>
      <c r="AV28" s="220">
        <v>775.5</v>
      </c>
      <c r="AW28" s="220">
        <v>656.25</v>
      </c>
      <c r="AX28" s="220">
        <v>677.25</v>
      </c>
      <c r="AY28" s="220">
        <v>1127.5</v>
      </c>
      <c r="AZ28" s="220">
        <v>1233.75</v>
      </c>
      <c r="BA28" s="220">
        <v>1023.75</v>
      </c>
      <c r="BB28" s="220">
        <v>1006.25</v>
      </c>
      <c r="BC28" s="220">
        <v>755.25</v>
      </c>
      <c r="BD28" s="220">
        <v>885.5</v>
      </c>
      <c r="BE28" s="220">
        <v>931.56</v>
      </c>
      <c r="BF28" s="220">
        <v>857.2</v>
      </c>
      <c r="BG28" s="220">
        <v>901.83</v>
      </c>
      <c r="BH28" s="220">
        <v>806.08</v>
      </c>
      <c r="BI28" s="220">
        <v>664</v>
      </c>
      <c r="BJ28" s="220">
        <v>749.32</v>
      </c>
      <c r="BK28" s="220">
        <v>1057.77</v>
      </c>
      <c r="BL28" s="220">
        <v>1249.5999999999999</v>
      </c>
      <c r="BM28" s="220">
        <v>1012.62</v>
      </c>
      <c r="BN28" s="220">
        <v>922.53</v>
      </c>
      <c r="BO28" s="220">
        <v>850.5</v>
      </c>
      <c r="BP28" s="220">
        <v>941.39</v>
      </c>
      <c r="BQ28" s="220">
        <v>933.45</v>
      </c>
      <c r="BR28" s="220">
        <v>863.2</v>
      </c>
      <c r="BS28" s="220">
        <v>920.92</v>
      </c>
      <c r="BT28" s="220">
        <v>794.64</v>
      </c>
      <c r="BU28" s="220">
        <v>732.9</v>
      </c>
      <c r="BV28" s="220">
        <v>783.86</v>
      </c>
      <c r="BW28" s="220">
        <v>992.2</v>
      </c>
      <c r="BX28" s="220">
        <v>1267.76</v>
      </c>
      <c r="BY28" s="220">
        <v>1003.17</v>
      </c>
      <c r="BZ28" s="220">
        <v>926.1</v>
      </c>
      <c r="CA28" s="220">
        <v>864.15</v>
      </c>
      <c r="CB28" s="220">
        <v>871.92</v>
      </c>
      <c r="CC28" s="220">
        <v>938.91</v>
      </c>
      <c r="CD28" s="220">
        <v>870.8</v>
      </c>
      <c r="CE28" s="220">
        <v>936.1</v>
      </c>
      <c r="CF28" s="220">
        <v>774</v>
      </c>
      <c r="CG28" s="220">
        <v>792.66</v>
      </c>
      <c r="CH28" s="220">
        <v>807.4</v>
      </c>
      <c r="CI28" s="220">
        <v>988</v>
      </c>
      <c r="CJ28" s="220">
        <v>1251.43</v>
      </c>
      <c r="CK28" s="220">
        <v>954.6</v>
      </c>
      <c r="CL28" s="220">
        <v>976.58</v>
      </c>
      <c r="CM28" s="220">
        <v>876.12</v>
      </c>
      <c r="CN28" s="220">
        <v>841.2</v>
      </c>
      <c r="CO28" s="220">
        <v>989.34</v>
      </c>
      <c r="CP28" s="220">
        <v>878.2</v>
      </c>
      <c r="CQ28" s="220">
        <v>909.48</v>
      </c>
      <c r="CR28" s="220">
        <v>829.92</v>
      </c>
      <c r="CS28" s="220">
        <v>816.2</v>
      </c>
      <c r="CT28" s="220">
        <v>791.91</v>
      </c>
      <c r="CU28" s="220">
        <v>1034.04</v>
      </c>
      <c r="CV28" s="220">
        <v>1237.4000000000001</v>
      </c>
      <c r="CW28" s="220">
        <v>906.87</v>
      </c>
      <c r="CX28" s="220">
        <v>1028.0999999999999</v>
      </c>
      <c r="CY28" s="220">
        <v>887.88</v>
      </c>
      <c r="CZ28" s="220">
        <v>851.8</v>
      </c>
      <c r="DA28" s="220">
        <v>998.36</v>
      </c>
      <c r="DB28" s="220">
        <v>932.4</v>
      </c>
      <c r="DC28" s="220">
        <v>882.21</v>
      </c>
      <c r="DD28" s="220">
        <v>887.04</v>
      </c>
      <c r="DE28" s="220">
        <v>799.26</v>
      </c>
      <c r="DF28" s="220">
        <v>811.23</v>
      </c>
      <c r="DG28" s="220">
        <v>1085.92</v>
      </c>
      <c r="DH28" s="220">
        <v>1125.5999999999999</v>
      </c>
      <c r="DI28" s="220">
        <v>1007.16</v>
      </c>
      <c r="DJ28" s="220">
        <v>1038.22</v>
      </c>
      <c r="DK28" s="220">
        <v>814.72</v>
      </c>
      <c r="DL28" s="220">
        <v>949.74</v>
      </c>
      <c r="DM28" s="220">
        <v>961.8</v>
      </c>
      <c r="DN28" s="220">
        <v>897.8</v>
      </c>
      <c r="DO28" s="220">
        <v>938.52</v>
      </c>
      <c r="DP28" s="220">
        <v>903.98</v>
      </c>
      <c r="DQ28" s="220">
        <v>779.8</v>
      </c>
      <c r="DR28" s="220">
        <v>869.44</v>
      </c>
      <c r="DS28" s="220">
        <v>1089</v>
      </c>
      <c r="DT28" s="220">
        <v>1122.45</v>
      </c>
      <c r="DU28" s="220">
        <v>1012.2</v>
      </c>
      <c r="DV28" s="220">
        <v>1002.76</v>
      </c>
      <c r="DW28" s="220">
        <v>869.6</v>
      </c>
      <c r="DX28" s="220">
        <v>962.5</v>
      </c>
      <c r="DY28" s="220">
        <v>924.6</v>
      </c>
      <c r="DZ28" s="220">
        <v>907.6</v>
      </c>
      <c r="EA28" s="220">
        <v>995.9</v>
      </c>
      <c r="EB28" s="220">
        <v>920.48</v>
      </c>
      <c r="EC28" s="220">
        <v>797.8</v>
      </c>
      <c r="ED28" s="220">
        <v>888.36</v>
      </c>
      <c r="EE28" s="220">
        <v>1043.07</v>
      </c>
      <c r="EF28" s="220">
        <v>1173.48</v>
      </c>
      <c r="EG28" s="220">
        <v>1017.66</v>
      </c>
      <c r="EH28" s="220">
        <v>966.42</v>
      </c>
      <c r="EI28" s="220">
        <v>925.47</v>
      </c>
      <c r="EJ28" s="220">
        <v>1019.36</v>
      </c>
    </row>
    <row r="29" spans="1:140" ht="13.7" customHeight="1" x14ac:dyDescent="0.2">
      <c r="A29" s="190" t="s">
        <v>121</v>
      </c>
      <c r="B29" s="148"/>
      <c r="C29" s="127">
        <v>0.91374269005848063</v>
      </c>
      <c r="D29" s="127">
        <v>1.25</v>
      </c>
      <c r="E29" s="149">
        <v>1.1979949874686753</v>
      </c>
      <c r="F29" s="127">
        <v>1.25</v>
      </c>
      <c r="G29" s="127">
        <v>1.25</v>
      </c>
      <c r="H29" s="127">
        <v>1.25</v>
      </c>
      <c r="I29" s="127">
        <v>0.875</v>
      </c>
      <c r="J29" s="127">
        <v>1.25</v>
      </c>
      <c r="K29" s="127">
        <v>0.5</v>
      </c>
      <c r="L29" s="127">
        <v>1.5</v>
      </c>
      <c r="M29" s="127">
        <v>0.5</v>
      </c>
      <c r="N29" s="127">
        <v>0.83333333333333215</v>
      </c>
      <c r="O29" s="127">
        <v>0.6666666666666643</v>
      </c>
      <c r="P29" s="127">
        <v>1</v>
      </c>
      <c r="Q29" s="127">
        <v>0.5</v>
      </c>
      <c r="R29" s="127">
        <v>0.5</v>
      </c>
      <c r="S29" s="127">
        <v>2</v>
      </c>
      <c r="T29" s="127">
        <v>2</v>
      </c>
      <c r="U29" s="127">
        <v>2</v>
      </c>
      <c r="V29" s="127">
        <v>2</v>
      </c>
      <c r="W29" s="149">
        <v>1.191176470588232</v>
      </c>
      <c r="X29" s="127">
        <v>1.5</v>
      </c>
      <c r="Y29" s="127">
        <v>1.5014093959731483</v>
      </c>
      <c r="Z29" s="127">
        <v>1.4990980392156885</v>
      </c>
      <c r="AA29" s="127">
        <v>1.5007549019607893</v>
      </c>
      <c r="AB29" s="127">
        <v>1.5008593750000001</v>
      </c>
      <c r="AC29" s="150">
        <v>1.4671150453698729</v>
      </c>
      <c r="AD29" s="145"/>
      <c r="AE29" s="145"/>
      <c r="AF29" s="146"/>
      <c r="AG29" s="127">
        <v>800.8</v>
      </c>
      <c r="AH29" s="220">
        <v>708</v>
      </c>
      <c r="AI29" s="220">
        <v>724.5</v>
      </c>
      <c r="AJ29" s="220">
        <v>693</v>
      </c>
      <c r="AK29" s="220">
        <v>682</v>
      </c>
      <c r="AL29" s="220">
        <v>640</v>
      </c>
      <c r="AM29" s="220">
        <v>1045</v>
      </c>
      <c r="AN29" s="220">
        <v>1188</v>
      </c>
      <c r="AO29" s="220">
        <v>940</v>
      </c>
      <c r="AP29" s="220">
        <v>943</v>
      </c>
      <c r="AQ29" s="220">
        <v>780</v>
      </c>
      <c r="AR29" s="220">
        <v>840</v>
      </c>
      <c r="AS29" s="220">
        <v>984.5</v>
      </c>
      <c r="AT29" s="220">
        <v>865</v>
      </c>
      <c r="AU29" s="220">
        <v>834.75</v>
      </c>
      <c r="AV29" s="220">
        <v>852.5</v>
      </c>
      <c r="AW29" s="220">
        <v>729.75</v>
      </c>
      <c r="AX29" s="220">
        <v>756</v>
      </c>
      <c r="AY29" s="220">
        <v>1226.5</v>
      </c>
      <c r="AZ29" s="220">
        <v>1307.25</v>
      </c>
      <c r="BA29" s="220">
        <v>1097.25</v>
      </c>
      <c r="BB29" s="220">
        <v>1046.5</v>
      </c>
      <c r="BC29" s="220">
        <v>764.75</v>
      </c>
      <c r="BD29" s="220">
        <v>891</v>
      </c>
      <c r="BE29" s="220">
        <v>947.31</v>
      </c>
      <c r="BF29" s="220">
        <v>876.6</v>
      </c>
      <c r="BG29" s="220">
        <v>939.09</v>
      </c>
      <c r="BH29" s="220">
        <v>879.34</v>
      </c>
      <c r="BI29" s="220">
        <v>730.8</v>
      </c>
      <c r="BJ29" s="220">
        <v>827.42</v>
      </c>
      <c r="BK29" s="220">
        <v>1145.55</v>
      </c>
      <c r="BL29" s="220">
        <v>1322.64</v>
      </c>
      <c r="BM29" s="220">
        <v>1082.55</v>
      </c>
      <c r="BN29" s="220">
        <v>960.96</v>
      </c>
      <c r="BO29" s="220">
        <v>866.46</v>
      </c>
      <c r="BP29" s="220">
        <v>953.81</v>
      </c>
      <c r="BQ29" s="220">
        <v>953.4</v>
      </c>
      <c r="BR29" s="220">
        <v>886</v>
      </c>
      <c r="BS29" s="220">
        <v>960.02</v>
      </c>
      <c r="BT29" s="220">
        <v>861.21</v>
      </c>
      <c r="BU29" s="220">
        <v>799.68</v>
      </c>
      <c r="BV29" s="220">
        <v>858</v>
      </c>
      <c r="BW29" s="220">
        <v>1070.4000000000001</v>
      </c>
      <c r="BX29" s="220">
        <v>1340.9</v>
      </c>
      <c r="BY29" s="220">
        <v>1070.1600000000001</v>
      </c>
      <c r="BZ29" s="220">
        <v>966.21</v>
      </c>
      <c r="CA29" s="220">
        <v>885.15</v>
      </c>
      <c r="CB29" s="220">
        <v>889.14</v>
      </c>
      <c r="CC29" s="220">
        <v>968.73</v>
      </c>
      <c r="CD29" s="220">
        <v>902.6</v>
      </c>
      <c r="CE29" s="220">
        <v>983.94</v>
      </c>
      <c r="CF29" s="220">
        <v>842.4</v>
      </c>
      <c r="CG29" s="220">
        <v>867.68</v>
      </c>
      <c r="CH29" s="220">
        <v>886.16</v>
      </c>
      <c r="CI29" s="220">
        <v>1071.4000000000001</v>
      </c>
      <c r="CJ29" s="220">
        <v>1332.62</v>
      </c>
      <c r="CK29" s="220">
        <v>1024.5999999999999</v>
      </c>
      <c r="CL29" s="220">
        <v>1027.18</v>
      </c>
      <c r="CM29" s="220">
        <v>906.57</v>
      </c>
      <c r="CN29" s="220">
        <v>867</v>
      </c>
      <c r="CO29" s="220">
        <v>1030.92</v>
      </c>
      <c r="CP29" s="220">
        <v>919</v>
      </c>
      <c r="CQ29" s="220">
        <v>963.6</v>
      </c>
      <c r="CR29" s="220">
        <v>907.2</v>
      </c>
      <c r="CS29" s="220">
        <v>896.28</v>
      </c>
      <c r="CT29" s="220">
        <v>871.92</v>
      </c>
      <c r="CU29" s="220">
        <v>1127.07</v>
      </c>
      <c r="CV29" s="220">
        <v>1326.41</v>
      </c>
      <c r="CW29" s="220">
        <v>979.07</v>
      </c>
      <c r="CX29" s="220">
        <v>1089.97</v>
      </c>
      <c r="CY29" s="220">
        <v>927.36</v>
      </c>
      <c r="CZ29" s="220">
        <v>886.6</v>
      </c>
      <c r="DA29" s="220">
        <v>1046.98</v>
      </c>
      <c r="DB29" s="220">
        <v>981.54</v>
      </c>
      <c r="DC29" s="220">
        <v>939.54</v>
      </c>
      <c r="DD29" s="220">
        <v>971.74</v>
      </c>
      <c r="DE29" s="220">
        <v>879.48</v>
      </c>
      <c r="DF29" s="220">
        <v>894.81</v>
      </c>
      <c r="DG29" s="220">
        <v>1187.3399999999999</v>
      </c>
      <c r="DH29" s="220">
        <v>1211.9100000000001</v>
      </c>
      <c r="DI29" s="220">
        <v>1091.58</v>
      </c>
      <c r="DJ29" s="220">
        <v>1106.3</v>
      </c>
      <c r="DK29" s="220">
        <v>856.71</v>
      </c>
      <c r="DL29" s="220">
        <v>995.28</v>
      </c>
      <c r="DM29" s="220">
        <v>1017.03</v>
      </c>
      <c r="DN29" s="220">
        <v>952.6</v>
      </c>
      <c r="DO29" s="220">
        <v>1006.72</v>
      </c>
      <c r="DP29" s="220">
        <v>995.06</v>
      </c>
      <c r="DQ29" s="220">
        <v>861.8</v>
      </c>
      <c r="DR29" s="220">
        <v>962.94</v>
      </c>
      <c r="DS29" s="220">
        <v>1197.02</v>
      </c>
      <c r="DT29" s="220">
        <v>1216.32</v>
      </c>
      <c r="DU29" s="220">
        <v>1103.3399999999999</v>
      </c>
      <c r="DV29" s="220">
        <v>1076.24</v>
      </c>
      <c r="DW29" s="220">
        <v>922</v>
      </c>
      <c r="DX29" s="220">
        <v>1017.28</v>
      </c>
      <c r="DY29" s="220">
        <v>985.4</v>
      </c>
      <c r="DZ29" s="220">
        <v>970.6</v>
      </c>
      <c r="EA29" s="220">
        <v>1075.71</v>
      </c>
      <c r="EB29" s="220">
        <v>1018.16</v>
      </c>
      <c r="EC29" s="220">
        <v>885.4</v>
      </c>
      <c r="ED29" s="220">
        <v>988.02</v>
      </c>
      <c r="EE29" s="220">
        <v>1152.27</v>
      </c>
      <c r="EF29" s="220">
        <v>1279.52</v>
      </c>
      <c r="EG29" s="220">
        <v>1115.52</v>
      </c>
      <c r="EH29" s="220">
        <v>1044.33</v>
      </c>
      <c r="EI29" s="220">
        <v>988.89</v>
      </c>
      <c r="EJ29" s="220">
        <v>1086.29</v>
      </c>
    </row>
    <row r="30" spans="1:140" ht="13.7" customHeight="1" x14ac:dyDescent="0.2">
      <c r="A30" s="190" t="s">
        <v>122</v>
      </c>
      <c r="B30" s="133"/>
      <c r="C30" s="127">
        <v>1.2763742690058493</v>
      </c>
      <c r="D30" s="127">
        <v>1.75</v>
      </c>
      <c r="E30" s="149">
        <v>1.6102756892230587</v>
      </c>
      <c r="F30" s="127">
        <v>1.125</v>
      </c>
      <c r="G30" s="127">
        <v>1.25</v>
      </c>
      <c r="H30" s="127">
        <v>1</v>
      </c>
      <c r="I30" s="127">
        <v>1.125</v>
      </c>
      <c r="J30" s="127">
        <v>1</v>
      </c>
      <c r="K30" s="127">
        <v>1.25</v>
      </c>
      <c r="L30" s="127">
        <v>1.25</v>
      </c>
      <c r="M30" s="127">
        <v>1.25</v>
      </c>
      <c r="N30" s="127">
        <v>1.25</v>
      </c>
      <c r="O30" s="127">
        <v>1.25</v>
      </c>
      <c r="P30" s="127">
        <v>1.25</v>
      </c>
      <c r="Q30" s="127">
        <v>1.25</v>
      </c>
      <c r="R30" s="127">
        <v>1.25</v>
      </c>
      <c r="S30" s="127">
        <v>1.5</v>
      </c>
      <c r="T30" s="127">
        <v>1.5</v>
      </c>
      <c r="U30" s="127">
        <v>1.5</v>
      </c>
      <c r="V30" s="127">
        <v>1.5</v>
      </c>
      <c r="W30" s="149">
        <v>1.2725490196078439</v>
      </c>
      <c r="X30" s="127">
        <v>1.2490196078431381</v>
      </c>
      <c r="Y30" s="127">
        <v>1.2886912751677713</v>
      </c>
      <c r="Z30" s="127">
        <v>1.2514901960784428</v>
      </c>
      <c r="AA30" s="127">
        <v>1.2487549019607656</v>
      </c>
      <c r="AB30" s="127">
        <v>1.2482812500000051</v>
      </c>
      <c r="AC30" s="150">
        <v>1.2628546775793481</v>
      </c>
      <c r="AD30" s="145"/>
      <c r="AE30" s="145"/>
      <c r="AF30" s="146"/>
      <c r="AG30" s="127">
        <v>803</v>
      </c>
      <c r="AH30" s="220">
        <v>715</v>
      </c>
      <c r="AI30" s="220">
        <v>735</v>
      </c>
      <c r="AJ30" s="220">
        <v>726</v>
      </c>
      <c r="AK30" s="220">
        <v>720.5</v>
      </c>
      <c r="AL30" s="220">
        <v>785</v>
      </c>
      <c r="AM30" s="220">
        <v>1111</v>
      </c>
      <c r="AN30" s="220">
        <v>1248.5</v>
      </c>
      <c r="AO30" s="220">
        <v>990</v>
      </c>
      <c r="AP30" s="220">
        <v>954.5</v>
      </c>
      <c r="AQ30" s="220">
        <v>850</v>
      </c>
      <c r="AR30" s="220">
        <v>913.5</v>
      </c>
      <c r="AS30" s="220">
        <v>979</v>
      </c>
      <c r="AT30" s="220">
        <v>850</v>
      </c>
      <c r="AU30" s="220">
        <v>850.5</v>
      </c>
      <c r="AV30" s="220">
        <v>825</v>
      </c>
      <c r="AW30" s="220">
        <v>798</v>
      </c>
      <c r="AX30" s="220">
        <v>903</v>
      </c>
      <c r="AY30" s="220">
        <v>1221</v>
      </c>
      <c r="AZ30" s="220">
        <v>1344</v>
      </c>
      <c r="BA30" s="220">
        <v>1239</v>
      </c>
      <c r="BB30" s="220">
        <v>931.5</v>
      </c>
      <c r="BC30" s="220">
        <v>807.5</v>
      </c>
      <c r="BD30" s="220">
        <v>979</v>
      </c>
      <c r="BE30" s="220">
        <v>944.58</v>
      </c>
      <c r="BF30" s="220">
        <v>859</v>
      </c>
      <c r="BG30" s="220">
        <v>941.16</v>
      </c>
      <c r="BH30" s="220">
        <v>833.36</v>
      </c>
      <c r="BI30" s="220">
        <v>767.6</v>
      </c>
      <c r="BJ30" s="220">
        <v>955.24</v>
      </c>
      <c r="BK30" s="220">
        <v>1176.6300000000001</v>
      </c>
      <c r="BL30" s="220">
        <v>1421.2</v>
      </c>
      <c r="BM30" s="220">
        <v>1250.3399999999999</v>
      </c>
      <c r="BN30" s="220">
        <v>858.27</v>
      </c>
      <c r="BO30" s="220">
        <v>900.48</v>
      </c>
      <c r="BP30" s="220">
        <v>1032.47</v>
      </c>
      <c r="BQ30" s="220">
        <v>952.14</v>
      </c>
      <c r="BR30" s="220">
        <v>865.8</v>
      </c>
      <c r="BS30" s="220">
        <v>948.52</v>
      </c>
      <c r="BT30" s="220">
        <v>801.57</v>
      </c>
      <c r="BU30" s="220">
        <v>812.07</v>
      </c>
      <c r="BV30" s="220">
        <v>962.5</v>
      </c>
      <c r="BW30" s="220">
        <v>1129</v>
      </c>
      <c r="BX30" s="220">
        <v>1496.84</v>
      </c>
      <c r="BY30" s="220">
        <v>1259.58</v>
      </c>
      <c r="BZ30" s="220">
        <v>864.36</v>
      </c>
      <c r="CA30" s="220">
        <v>906.78</v>
      </c>
      <c r="CB30" s="220">
        <v>949.2</v>
      </c>
      <c r="CC30" s="220">
        <v>958.23</v>
      </c>
      <c r="CD30" s="220">
        <v>871.4</v>
      </c>
      <c r="CE30" s="220">
        <v>954.5</v>
      </c>
      <c r="CF30" s="220">
        <v>768.4</v>
      </c>
      <c r="CG30" s="220">
        <v>856.24</v>
      </c>
      <c r="CH30" s="220">
        <v>968.66</v>
      </c>
      <c r="CI30" s="220">
        <v>1136.2</v>
      </c>
      <c r="CJ30" s="220">
        <v>1506.27</v>
      </c>
      <c r="CK30" s="220">
        <v>1207.2</v>
      </c>
      <c r="CL30" s="220">
        <v>911.24</v>
      </c>
      <c r="CM30" s="220">
        <v>912.45</v>
      </c>
      <c r="CN30" s="220">
        <v>909.8</v>
      </c>
      <c r="CO30" s="220">
        <v>1010.68</v>
      </c>
      <c r="CP30" s="220">
        <v>877.2</v>
      </c>
      <c r="CQ30" s="220">
        <v>919.16</v>
      </c>
      <c r="CR30" s="220">
        <v>812.07</v>
      </c>
      <c r="CS30" s="220">
        <v>861.74</v>
      </c>
      <c r="CT30" s="220">
        <v>930.51</v>
      </c>
      <c r="CU30" s="220">
        <v>1200.57</v>
      </c>
      <c r="CV30" s="220">
        <v>1515.7</v>
      </c>
      <c r="CW30" s="220">
        <v>1153.8699999999999</v>
      </c>
      <c r="CX30" s="220">
        <v>958.41</v>
      </c>
      <c r="CY30" s="220">
        <v>917.91</v>
      </c>
      <c r="CZ30" s="220">
        <v>915</v>
      </c>
      <c r="DA30" s="220">
        <v>1016.4</v>
      </c>
      <c r="DB30" s="220">
        <v>926.31</v>
      </c>
      <c r="DC30" s="220">
        <v>882.21</v>
      </c>
      <c r="DD30" s="220">
        <v>855.36</v>
      </c>
      <c r="DE30" s="220">
        <v>826.98</v>
      </c>
      <c r="DF30" s="220">
        <v>935.34</v>
      </c>
      <c r="DG30" s="220">
        <v>1264.1199999999999</v>
      </c>
      <c r="DH30" s="220">
        <v>1390.83</v>
      </c>
      <c r="DI30" s="220">
        <v>1281.6300000000001</v>
      </c>
      <c r="DJ30" s="220">
        <v>963.01</v>
      </c>
      <c r="DK30" s="220">
        <v>834.48</v>
      </c>
      <c r="DL30" s="220">
        <v>1011.34</v>
      </c>
      <c r="DM30" s="220">
        <v>974.4</v>
      </c>
      <c r="DN30" s="220">
        <v>885.8</v>
      </c>
      <c r="DO30" s="220">
        <v>928.18</v>
      </c>
      <c r="DP30" s="220">
        <v>858.88</v>
      </c>
      <c r="DQ30" s="220">
        <v>791</v>
      </c>
      <c r="DR30" s="220">
        <v>984.06</v>
      </c>
      <c r="DS30" s="220">
        <v>1269.6199999999999</v>
      </c>
      <c r="DT30" s="220">
        <v>1396.71</v>
      </c>
      <c r="DU30" s="220">
        <v>1287.0899999999999</v>
      </c>
      <c r="DV30" s="220">
        <v>925.1</v>
      </c>
      <c r="DW30" s="220">
        <v>882.2</v>
      </c>
      <c r="DX30" s="220">
        <v>1015.52</v>
      </c>
      <c r="DY30" s="220">
        <v>931.8</v>
      </c>
      <c r="DZ30" s="220">
        <v>889.6</v>
      </c>
      <c r="EA30" s="220">
        <v>974.28</v>
      </c>
      <c r="EB30" s="220">
        <v>862.62</v>
      </c>
      <c r="EC30" s="220">
        <v>794.2</v>
      </c>
      <c r="ED30" s="220">
        <v>988.24</v>
      </c>
      <c r="EE30" s="220">
        <v>1216.95</v>
      </c>
      <c r="EF30" s="220">
        <v>1469.38</v>
      </c>
      <c r="EG30" s="220">
        <v>1292.3399999999999</v>
      </c>
      <c r="EH30" s="220">
        <v>886.83</v>
      </c>
      <c r="EI30" s="220">
        <v>930.09</v>
      </c>
      <c r="EJ30" s="220">
        <v>1066.05</v>
      </c>
    </row>
    <row r="31" spans="1:140" ht="13.7" customHeight="1" x14ac:dyDescent="0.2">
      <c r="A31" s="190" t="s">
        <v>123</v>
      </c>
      <c r="B31" s="133"/>
      <c r="C31" s="127">
        <v>-0.45058482655307586</v>
      </c>
      <c r="D31" s="127">
        <v>1.26</v>
      </c>
      <c r="E31" s="149">
        <v>0.70397994541304598</v>
      </c>
      <c r="F31" s="127">
        <v>0.875</v>
      </c>
      <c r="G31" s="127">
        <v>1</v>
      </c>
      <c r="H31" s="127">
        <v>0.75</v>
      </c>
      <c r="I31" s="127">
        <v>1.1000000000000001</v>
      </c>
      <c r="J31" s="127">
        <v>0.95000000000000284</v>
      </c>
      <c r="K31" s="127">
        <v>1.25</v>
      </c>
      <c r="L31" s="127">
        <v>1.25</v>
      </c>
      <c r="M31" s="127">
        <v>1.25</v>
      </c>
      <c r="N31" s="127">
        <v>1.25</v>
      </c>
      <c r="O31" s="127">
        <v>1.0833333333333286</v>
      </c>
      <c r="P31" s="127">
        <v>1</v>
      </c>
      <c r="Q31" s="127">
        <v>1.25</v>
      </c>
      <c r="R31" s="127">
        <v>1</v>
      </c>
      <c r="S31" s="127">
        <v>1</v>
      </c>
      <c r="T31" s="127">
        <v>1</v>
      </c>
      <c r="U31" s="127">
        <v>1</v>
      </c>
      <c r="V31" s="127">
        <v>1</v>
      </c>
      <c r="W31" s="149">
        <v>1.0605882352941194</v>
      </c>
      <c r="X31" s="127">
        <v>1.0450980392156808</v>
      </c>
      <c r="Y31" s="127">
        <v>1.0344630872483194</v>
      </c>
      <c r="Z31" s="127">
        <v>1.0402745098039219</v>
      </c>
      <c r="AA31" s="127">
        <v>1.0427450980392194</v>
      </c>
      <c r="AB31" s="127">
        <v>1.0401562499999999</v>
      </c>
      <c r="AC31" s="150">
        <v>1.045648257596369</v>
      </c>
      <c r="AD31" s="145"/>
      <c r="AE31" s="145"/>
      <c r="AF31" s="146"/>
      <c r="AG31" s="127">
        <v>759</v>
      </c>
      <c r="AH31" s="220">
        <v>680</v>
      </c>
      <c r="AI31" s="220">
        <v>708.75</v>
      </c>
      <c r="AJ31" s="220">
        <v>726</v>
      </c>
      <c r="AK31" s="220">
        <v>720.5</v>
      </c>
      <c r="AL31" s="220">
        <v>785</v>
      </c>
      <c r="AM31" s="220">
        <v>1094.5</v>
      </c>
      <c r="AN31" s="220">
        <v>1248.5</v>
      </c>
      <c r="AO31" s="220">
        <v>985</v>
      </c>
      <c r="AP31" s="220">
        <v>943</v>
      </c>
      <c r="AQ31" s="220">
        <v>800</v>
      </c>
      <c r="AR31" s="220">
        <v>882</v>
      </c>
      <c r="AS31" s="220">
        <v>929.5</v>
      </c>
      <c r="AT31" s="220">
        <v>815</v>
      </c>
      <c r="AU31" s="220">
        <v>840</v>
      </c>
      <c r="AV31" s="220">
        <v>825</v>
      </c>
      <c r="AW31" s="220">
        <v>798</v>
      </c>
      <c r="AX31" s="220">
        <v>903</v>
      </c>
      <c r="AY31" s="220">
        <v>1221</v>
      </c>
      <c r="AZ31" s="220">
        <v>1344</v>
      </c>
      <c r="BA31" s="220">
        <v>1113</v>
      </c>
      <c r="BB31" s="220">
        <v>931.5</v>
      </c>
      <c r="BC31" s="220">
        <v>769.5</v>
      </c>
      <c r="BD31" s="220">
        <v>918.5</v>
      </c>
      <c r="BE31" s="220">
        <v>897.12</v>
      </c>
      <c r="BF31" s="220">
        <v>823.8</v>
      </c>
      <c r="BG31" s="220">
        <v>929.89</v>
      </c>
      <c r="BH31" s="220">
        <v>833.58</v>
      </c>
      <c r="BI31" s="220">
        <v>767.8</v>
      </c>
      <c r="BJ31" s="220">
        <v>955.46</v>
      </c>
      <c r="BK31" s="220">
        <v>1177.05</v>
      </c>
      <c r="BL31" s="220">
        <v>1421.64</v>
      </c>
      <c r="BM31" s="220">
        <v>1123.5</v>
      </c>
      <c r="BN31" s="220">
        <v>858.48</v>
      </c>
      <c r="BO31" s="220">
        <v>858.27</v>
      </c>
      <c r="BP31" s="220">
        <v>968.76</v>
      </c>
      <c r="BQ31" s="220">
        <v>904.47</v>
      </c>
      <c r="BR31" s="220">
        <v>830.6</v>
      </c>
      <c r="BS31" s="220">
        <v>937.25</v>
      </c>
      <c r="BT31" s="220">
        <v>801.99</v>
      </c>
      <c r="BU31" s="220">
        <v>812.49</v>
      </c>
      <c r="BV31" s="220">
        <v>962.94</v>
      </c>
      <c r="BW31" s="220">
        <v>1129.5999999999999</v>
      </c>
      <c r="BX31" s="220">
        <v>1497.53</v>
      </c>
      <c r="BY31" s="220">
        <v>1131.9000000000001</v>
      </c>
      <c r="BZ31" s="220">
        <v>864.78</v>
      </c>
      <c r="CA31" s="220">
        <v>864.36</v>
      </c>
      <c r="CB31" s="220">
        <v>890.82</v>
      </c>
      <c r="CC31" s="220">
        <v>910.35</v>
      </c>
      <c r="CD31" s="220">
        <v>836</v>
      </c>
      <c r="CE31" s="220">
        <v>943.46</v>
      </c>
      <c r="CF31" s="220">
        <v>768.8</v>
      </c>
      <c r="CG31" s="220">
        <v>856.9</v>
      </c>
      <c r="CH31" s="220">
        <v>969.32</v>
      </c>
      <c r="CI31" s="220">
        <v>1137</v>
      </c>
      <c r="CJ31" s="220">
        <v>1507.42</v>
      </c>
      <c r="CK31" s="220">
        <v>1085.2</v>
      </c>
      <c r="CL31" s="220">
        <v>911.9</v>
      </c>
      <c r="CM31" s="220">
        <v>870.24</v>
      </c>
      <c r="CN31" s="220">
        <v>854</v>
      </c>
      <c r="CO31" s="220">
        <v>960.52</v>
      </c>
      <c r="CP31" s="220">
        <v>841.8</v>
      </c>
      <c r="CQ31" s="220">
        <v>908.6</v>
      </c>
      <c r="CR31" s="220">
        <v>812.7</v>
      </c>
      <c r="CS31" s="220">
        <v>862.4</v>
      </c>
      <c r="CT31" s="220">
        <v>931.35</v>
      </c>
      <c r="CU31" s="220">
        <v>1201.6199999999999</v>
      </c>
      <c r="CV31" s="220">
        <v>1516.85</v>
      </c>
      <c r="CW31" s="220">
        <v>1037.4000000000001</v>
      </c>
      <c r="CX31" s="220">
        <v>959.1</v>
      </c>
      <c r="CY31" s="220">
        <v>875.49</v>
      </c>
      <c r="CZ31" s="220">
        <v>859.2</v>
      </c>
      <c r="DA31" s="220">
        <v>966.02</v>
      </c>
      <c r="DB31" s="220">
        <v>888.93</v>
      </c>
      <c r="DC31" s="220">
        <v>872.34</v>
      </c>
      <c r="DD31" s="220">
        <v>856.24</v>
      </c>
      <c r="DE31" s="220">
        <v>827.82</v>
      </c>
      <c r="DF31" s="220">
        <v>936.39</v>
      </c>
      <c r="DG31" s="220">
        <v>1265.44</v>
      </c>
      <c r="DH31" s="220">
        <v>1392.3</v>
      </c>
      <c r="DI31" s="220">
        <v>1152.48</v>
      </c>
      <c r="DJ31" s="220">
        <v>963.93</v>
      </c>
      <c r="DK31" s="220">
        <v>795.91</v>
      </c>
      <c r="DL31" s="220">
        <v>949.74</v>
      </c>
      <c r="DM31" s="220">
        <v>926.1</v>
      </c>
      <c r="DN31" s="220">
        <v>850.4</v>
      </c>
      <c r="DO31" s="220">
        <v>917.62</v>
      </c>
      <c r="DP31" s="220">
        <v>859.98</v>
      </c>
      <c r="DQ31" s="220">
        <v>791.8</v>
      </c>
      <c r="DR31" s="220">
        <v>985.16</v>
      </c>
      <c r="DS31" s="220">
        <v>1270.94</v>
      </c>
      <c r="DT31" s="220">
        <v>1398.18</v>
      </c>
      <c r="DU31" s="220">
        <v>1157.31</v>
      </c>
      <c r="DV31" s="220">
        <v>925.98</v>
      </c>
      <c r="DW31" s="220">
        <v>841.4</v>
      </c>
      <c r="DX31" s="220">
        <v>953.7</v>
      </c>
      <c r="DY31" s="220">
        <v>885.8</v>
      </c>
      <c r="DZ31" s="220">
        <v>854</v>
      </c>
      <c r="EA31" s="220">
        <v>963.47</v>
      </c>
      <c r="EB31" s="220">
        <v>863.72</v>
      </c>
      <c r="EC31" s="220">
        <v>795.2</v>
      </c>
      <c r="ED31" s="220">
        <v>989.34</v>
      </c>
      <c r="EE31" s="220">
        <v>1218.42</v>
      </c>
      <c r="EF31" s="220">
        <v>1471.14</v>
      </c>
      <c r="EG31" s="220">
        <v>1162.3499999999999</v>
      </c>
      <c r="EH31" s="220">
        <v>887.67</v>
      </c>
      <c r="EI31" s="220">
        <v>887.25</v>
      </c>
      <c r="EJ31" s="220">
        <v>1001.42</v>
      </c>
    </row>
    <row r="32" spans="1:140" ht="13.7" customHeight="1" x14ac:dyDescent="0.2">
      <c r="A32" s="190" t="s">
        <v>124</v>
      </c>
      <c r="B32" s="148"/>
      <c r="C32" s="127">
        <v>0.65336257309941459</v>
      </c>
      <c r="D32" s="127">
        <v>1.75</v>
      </c>
      <c r="E32" s="149">
        <v>1.3163533834586438</v>
      </c>
      <c r="F32" s="127">
        <v>0.875</v>
      </c>
      <c r="G32" s="127">
        <v>1</v>
      </c>
      <c r="H32" s="127">
        <v>0.75</v>
      </c>
      <c r="I32" s="127">
        <v>1.1000000000000001</v>
      </c>
      <c r="J32" s="127">
        <v>0.95000000000000284</v>
      </c>
      <c r="K32" s="127">
        <v>1.25</v>
      </c>
      <c r="L32" s="127">
        <v>1.25</v>
      </c>
      <c r="M32" s="127">
        <v>1.25</v>
      </c>
      <c r="N32" s="127">
        <v>1.25</v>
      </c>
      <c r="O32" s="127">
        <v>1</v>
      </c>
      <c r="P32" s="127">
        <v>1</v>
      </c>
      <c r="Q32" s="127">
        <v>1</v>
      </c>
      <c r="R32" s="127">
        <v>1</v>
      </c>
      <c r="S32" s="127">
        <v>1</v>
      </c>
      <c r="T32" s="127">
        <v>1</v>
      </c>
      <c r="U32" s="127">
        <v>1</v>
      </c>
      <c r="V32" s="127">
        <v>1</v>
      </c>
      <c r="W32" s="149">
        <v>1.0390196078431373</v>
      </c>
      <c r="X32" s="127">
        <v>1</v>
      </c>
      <c r="Y32" s="127">
        <v>0.99852348993288587</v>
      </c>
      <c r="Z32" s="127">
        <v>1.0007843137255037</v>
      </c>
      <c r="AA32" s="127">
        <v>0.99937254901961836</v>
      </c>
      <c r="AB32" s="127">
        <v>0.99980468750000284</v>
      </c>
      <c r="AC32" s="150">
        <v>1.0144108144138571</v>
      </c>
      <c r="AD32" s="145"/>
      <c r="AE32" s="145"/>
      <c r="AF32" s="146"/>
      <c r="AG32" s="127">
        <v>759</v>
      </c>
      <c r="AH32" s="220">
        <v>680</v>
      </c>
      <c r="AI32" s="220">
        <v>708.75</v>
      </c>
      <c r="AJ32" s="220">
        <v>726</v>
      </c>
      <c r="AK32" s="220">
        <v>759</v>
      </c>
      <c r="AL32" s="220">
        <v>810</v>
      </c>
      <c r="AM32" s="220">
        <v>1094.5</v>
      </c>
      <c r="AN32" s="220">
        <v>1270.5</v>
      </c>
      <c r="AO32" s="220">
        <v>985</v>
      </c>
      <c r="AP32" s="220">
        <v>943</v>
      </c>
      <c r="AQ32" s="220">
        <v>800</v>
      </c>
      <c r="AR32" s="220">
        <v>882</v>
      </c>
      <c r="AS32" s="220">
        <v>929.5</v>
      </c>
      <c r="AT32" s="220">
        <v>815</v>
      </c>
      <c r="AU32" s="220">
        <v>840</v>
      </c>
      <c r="AV32" s="220">
        <v>869</v>
      </c>
      <c r="AW32" s="220">
        <v>845.25</v>
      </c>
      <c r="AX32" s="220">
        <v>971.25</v>
      </c>
      <c r="AY32" s="220">
        <v>1325.5</v>
      </c>
      <c r="AZ32" s="220">
        <v>1386</v>
      </c>
      <c r="BA32" s="220">
        <v>1113</v>
      </c>
      <c r="BB32" s="220">
        <v>937.25</v>
      </c>
      <c r="BC32" s="220">
        <v>769.5</v>
      </c>
      <c r="BD32" s="220">
        <v>918.5</v>
      </c>
      <c r="BE32" s="220">
        <v>896.7</v>
      </c>
      <c r="BF32" s="220">
        <v>823.6</v>
      </c>
      <c r="BG32" s="220">
        <v>929.43</v>
      </c>
      <c r="BH32" s="220">
        <v>877.8</v>
      </c>
      <c r="BI32" s="220">
        <v>813</v>
      </c>
      <c r="BJ32" s="220">
        <v>1027.4000000000001</v>
      </c>
      <c r="BK32" s="220">
        <v>1277.43</v>
      </c>
      <c r="BL32" s="220">
        <v>1465.64</v>
      </c>
      <c r="BM32" s="220">
        <v>1123.29</v>
      </c>
      <c r="BN32" s="220">
        <v>863.52</v>
      </c>
      <c r="BO32" s="220">
        <v>858.06</v>
      </c>
      <c r="BP32" s="220">
        <v>968.53</v>
      </c>
      <c r="BQ32" s="220">
        <v>904.05</v>
      </c>
      <c r="BR32" s="220">
        <v>830.2</v>
      </c>
      <c r="BS32" s="220">
        <v>936.79</v>
      </c>
      <c r="BT32" s="220">
        <v>844.41</v>
      </c>
      <c r="BU32" s="220">
        <v>860.16</v>
      </c>
      <c r="BV32" s="220">
        <v>1035.32</v>
      </c>
      <c r="BW32" s="220">
        <v>1225.5999999999999</v>
      </c>
      <c r="BX32" s="220">
        <v>1543.53</v>
      </c>
      <c r="BY32" s="220">
        <v>1131.48</v>
      </c>
      <c r="BZ32" s="220">
        <v>869.61</v>
      </c>
      <c r="CA32" s="220">
        <v>864.15</v>
      </c>
      <c r="CB32" s="220">
        <v>890.61</v>
      </c>
      <c r="CC32" s="220">
        <v>909.72</v>
      </c>
      <c r="CD32" s="220">
        <v>835.4</v>
      </c>
      <c r="CE32" s="220">
        <v>942.77</v>
      </c>
      <c r="CF32" s="220">
        <v>809.4</v>
      </c>
      <c r="CG32" s="220">
        <v>907.06</v>
      </c>
      <c r="CH32" s="220">
        <v>1041.92</v>
      </c>
      <c r="CI32" s="220">
        <v>1233.5999999999999</v>
      </c>
      <c r="CJ32" s="220">
        <v>1553.42</v>
      </c>
      <c r="CK32" s="220">
        <v>1084.4000000000001</v>
      </c>
      <c r="CL32" s="220">
        <v>916.96</v>
      </c>
      <c r="CM32" s="220">
        <v>869.61</v>
      </c>
      <c r="CN32" s="220">
        <v>853.6</v>
      </c>
      <c r="CO32" s="220">
        <v>959.64</v>
      </c>
      <c r="CP32" s="220">
        <v>841.2</v>
      </c>
      <c r="CQ32" s="220">
        <v>907.94</v>
      </c>
      <c r="CR32" s="220">
        <v>855.33</v>
      </c>
      <c r="CS32" s="220">
        <v>912.78</v>
      </c>
      <c r="CT32" s="220">
        <v>1000.86</v>
      </c>
      <c r="CU32" s="220">
        <v>1303.26</v>
      </c>
      <c r="CV32" s="220">
        <v>1563.08</v>
      </c>
      <c r="CW32" s="220">
        <v>1036.45</v>
      </c>
      <c r="CX32" s="220">
        <v>964.39</v>
      </c>
      <c r="CY32" s="220">
        <v>874.86</v>
      </c>
      <c r="CZ32" s="220">
        <v>858.6</v>
      </c>
      <c r="DA32" s="220">
        <v>965.14</v>
      </c>
      <c r="DB32" s="220">
        <v>888.09</v>
      </c>
      <c r="DC32" s="220">
        <v>871.29</v>
      </c>
      <c r="DD32" s="220">
        <v>901.12</v>
      </c>
      <c r="DE32" s="220">
        <v>876.12</v>
      </c>
      <c r="DF32" s="220">
        <v>1006.11</v>
      </c>
      <c r="DG32" s="220">
        <v>1372.58</v>
      </c>
      <c r="DH32" s="220">
        <v>1434.51</v>
      </c>
      <c r="DI32" s="220">
        <v>1151.43</v>
      </c>
      <c r="DJ32" s="220">
        <v>969.22</v>
      </c>
      <c r="DK32" s="220">
        <v>795.34</v>
      </c>
      <c r="DL32" s="220">
        <v>948.86</v>
      </c>
      <c r="DM32" s="220">
        <v>925.05</v>
      </c>
      <c r="DN32" s="220">
        <v>849.4</v>
      </c>
      <c r="DO32" s="220">
        <v>916.74</v>
      </c>
      <c r="DP32" s="220">
        <v>904.86</v>
      </c>
      <c r="DQ32" s="220">
        <v>837.8</v>
      </c>
      <c r="DR32" s="220">
        <v>1058.42</v>
      </c>
      <c r="DS32" s="220">
        <v>1378.3</v>
      </c>
      <c r="DT32" s="220">
        <v>1440.39</v>
      </c>
      <c r="DU32" s="220">
        <v>1156.26</v>
      </c>
      <c r="DV32" s="220">
        <v>930.82</v>
      </c>
      <c r="DW32" s="220">
        <v>840.6</v>
      </c>
      <c r="DX32" s="220">
        <v>952.82</v>
      </c>
      <c r="DY32" s="220">
        <v>884.8</v>
      </c>
      <c r="DZ32" s="220">
        <v>853</v>
      </c>
      <c r="EA32" s="220">
        <v>962.32</v>
      </c>
      <c r="EB32" s="220">
        <v>908.6</v>
      </c>
      <c r="EC32" s="220">
        <v>841.4</v>
      </c>
      <c r="ED32" s="220">
        <v>1062.82</v>
      </c>
      <c r="EE32" s="220">
        <v>1321.11</v>
      </c>
      <c r="EF32" s="220">
        <v>1515.36</v>
      </c>
      <c r="EG32" s="220">
        <v>1161.0899999999999</v>
      </c>
      <c r="EH32" s="220">
        <v>892.29</v>
      </c>
      <c r="EI32" s="220">
        <v>886.41</v>
      </c>
      <c r="EJ32" s="220">
        <v>1000.27</v>
      </c>
    </row>
    <row r="33" spans="1:140" ht="13.7" customHeight="1" x14ac:dyDescent="0.2">
      <c r="A33" s="190" t="s">
        <v>125</v>
      </c>
      <c r="B33" s="133"/>
      <c r="C33" s="127">
        <v>0.19956140350877405</v>
      </c>
      <c r="D33" s="127">
        <v>1</v>
      </c>
      <c r="E33" s="149">
        <v>0.68327067669173402</v>
      </c>
      <c r="F33" s="127">
        <v>1</v>
      </c>
      <c r="G33" s="127">
        <v>1.25</v>
      </c>
      <c r="H33" s="127">
        <v>0.75</v>
      </c>
      <c r="I33" s="127">
        <v>0.5</v>
      </c>
      <c r="J33" s="127">
        <v>1</v>
      </c>
      <c r="K33" s="127">
        <v>0</v>
      </c>
      <c r="L33" s="127">
        <v>1</v>
      </c>
      <c r="M33" s="127">
        <v>1.25</v>
      </c>
      <c r="N33" s="127">
        <v>0.75</v>
      </c>
      <c r="O33" s="127">
        <v>1</v>
      </c>
      <c r="P33" s="127">
        <v>1</v>
      </c>
      <c r="Q33" s="127">
        <v>1</v>
      </c>
      <c r="R33" s="127">
        <v>1</v>
      </c>
      <c r="S33" s="127">
        <v>0.5</v>
      </c>
      <c r="T33" s="127">
        <v>0.5</v>
      </c>
      <c r="U33" s="127">
        <v>0.5</v>
      </c>
      <c r="V33" s="127">
        <v>0.5</v>
      </c>
      <c r="W33" s="149">
        <v>0.8098039215686299</v>
      </c>
      <c r="X33" s="127">
        <v>1.5</v>
      </c>
      <c r="Y33" s="127">
        <v>1.5006711409396019</v>
      </c>
      <c r="Z33" s="127">
        <v>1.5016470588235222</v>
      </c>
      <c r="AA33" s="127">
        <v>1.4997549019607774</v>
      </c>
      <c r="AB33" s="127">
        <v>1.4998437499999999</v>
      </c>
      <c r="AC33" s="150">
        <v>1.4181244207741912</v>
      </c>
      <c r="AD33" s="145"/>
      <c r="AE33" s="145"/>
      <c r="AF33" s="146"/>
      <c r="AG33" s="127">
        <v>709.5</v>
      </c>
      <c r="AH33" s="220">
        <v>625</v>
      </c>
      <c r="AI33" s="220">
        <v>651</v>
      </c>
      <c r="AJ33" s="220">
        <v>693</v>
      </c>
      <c r="AK33" s="220">
        <v>748</v>
      </c>
      <c r="AL33" s="220">
        <v>870</v>
      </c>
      <c r="AM33" s="220">
        <v>1210</v>
      </c>
      <c r="AN33" s="220">
        <v>1408</v>
      </c>
      <c r="AO33" s="220">
        <v>980</v>
      </c>
      <c r="AP33" s="220">
        <v>874</v>
      </c>
      <c r="AQ33" s="220">
        <v>720</v>
      </c>
      <c r="AR33" s="220">
        <v>766.5</v>
      </c>
      <c r="AS33" s="220">
        <v>847</v>
      </c>
      <c r="AT33" s="220">
        <v>770</v>
      </c>
      <c r="AU33" s="220">
        <v>808.5</v>
      </c>
      <c r="AV33" s="220">
        <v>814</v>
      </c>
      <c r="AW33" s="220">
        <v>798</v>
      </c>
      <c r="AX33" s="220">
        <v>934.5</v>
      </c>
      <c r="AY33" s="220">
        <v>1243</v>
      </c>
      <c r="AZ33" s="220">
        <v>1396.5</v>
      </c>
      <c r="BA33" s="220">
        <v>1113</v>
      </c>
      <c r="BB33" s="220">
        <v>920</v>
      </c>
      <c r="BC33" s="220">
        <v>741</v>
      </c>
      <c r="BD33" s="220">
        <v>847</v>
      </c>
      <c r="BE33" s="220">
        <v>823.41</v>
      </c>
      <c r="BF33" s="220">
        <v>784.2</v>
      </c>
      <c r="BG33" s="220">
        <v>901.83</v>
      </c>
      <c r="BH33" s="220">
        <v>832.04</v>
      </c>
      <c r="BI33" s="220">
        <v>775</v>
      </c>
      <c r="BJ33" s="220">
        <v>984.94</v>
      </c>
      <c r="BK33" s="220">
        <v>1173.69</v>
      </c>
      <c r="BL33" s="220">
        <v>1433.3</v>
      </c>
      <c r="BM33" s="220">
        <v>1105.44</v>
      </c>
      <c r="BN33" s="220">
        <v>852.6</v>
      </c>
      <c r="BO33" s="220">
        <v>833.28</v>
      </c>
      <c r="BP33" s="220">
        <v>901.83</v>
      </c>
      <c r="BQ33" s="220">
        <v>828.87</v>
      </c>
      <c r="BR33" s="220">
        <v>789.6</v>
      </c>
      <c r="BS33" s="220">
        <v>908.04</v>
      </c>
      <c r="BT33" s="220">
        <v>799.68</v>
      </c>
      <c r="BU33" s="220">
        <v>819.21</v>
      </c>
      <c r="BV33" s="220">
        <v>991.54</v>
      </c>
      <c r="BW33" s="220">
        <v>1125.2</v>
      </c>
      <c r="BX33" s="220">
        <v>1508.57</v>
      </c>
      <c r="BY33" s="220">
        <v>1113</v>
      </c>
      <c r="BZ33" s="220">
        <v>858.48</v>
      </c>
      <c r="CA33" s="220">
        <v>838.74</v>
      </c>
      <c r="CB33" s="220">
        <v>829.08</v>
      </c>
      <c r="CC33" s="220">
        <v>834.54</v>
      </c>
      <c r="CD33" s="220">
        <v>794.8</v>
      </c>
      <c r="CE33" s="220">
        <v>914.02</v>
      </c>
      <c r="CF33" s="220">
        <v>766.6</v>
      </c>
      <c r="CG33" s="220">
        <v>863.94</v>
      </c>
      <c r="CH33" s="220">
        <v>998.14</v>
      </c>
      <c r="CI33" s="220">
        <v>1132.8</v>
      </c>
      <c r="CJ33" s="220">
        <v>1518.69</v>
      </c>
      <c r="CK33" s="220">
        <v>1067.2</v>
      </c>
      <c r="CL33" s="220">
        <v>905.3</v>
      </c>
      <c r="CM33" s="220">
        <v>844.41</v>
      </c>
      <c r="CN33" s="220">
        <v>794.8</v>
      </c>
      <c r="CO33" s="220">
        <v>880.22</v>
      </c>
      <c r="CP33" s="220">
        <v>800.2</v>
      </c>
      <c r="CQ33" s="220">
        <v>880.22</v>
      </c>
      <c r="CR33" s="220">
        <v>810.39</v>
      </c>
      <c r="CS33" s="220">
        <v>869.66</v>
      </c>
      <c r="CT33" s="220">
        <v>959.28</v>
      </c>
      <c r="CU33" s="220">
        <v>1197.42</v>
      </c>
      <c r="CV33" s="220">
        <v>1528.81</v>
      </c>
      <c r="CW33" s="220">
        <v>1020.49</v>
      </c>
      <c r="CX33" s="220">
        <v>952.89</v>
      </c>
      <c r="CY33" s="220">
        <v>850.08</v>
      </c>
      <c r="CZ33" s="220">
        <v>800.2</v>
      </c>
      <c r="DA33" s="220">
        <v>885.94</v>
      </c>
      <c r="DB33" s="220">
        <v>845.67</v>
      </c>
      <c r="DC33" s="220">
        <v>845.67</v>
      </c>
      <c r="DD33" s="220">
        <v>854.48</v>
      </c>
      <c r="DE33" s="220">
        <v>835.8</v>
      </c>
      <c r="DF33" s="220">
        <v>965.58</v>
      </c>
      <c r="DG33" s="220">
        <v>1262.8</v>
      </c>
      <c r="DH33" s="220">
        <v>1405.11</v>
      </c>
      <c r="DI33" s="220">
        <v>1135.47</v>
      </c>
      <c r="DJ33" s="220">
        <v>959.1</v>
      </c>
      <c r="DK33" s="220">
        <v>774.25</v>
      </c>
      <c r="DL33" s="220">
        <v>885.94</v>
      </c>
      <c r="DM33" s="220">
        <v>851.34</v>
      </c>
      <c r="DN33" s="220">
        <v>810.8</v>
      </c>
      <c r="DO33" s="220">
        <v>891.88</v>
      </c>
      <c r="DP33" s="220">
        <v>860.2</v>
      </c>
      <c r="DQ33" s="220">
        <v>801.2</v>
      </c>
      <c r="DR33" s="220">
        <v>1018.16</v>
      </c>
      <c r="DS33" s="220">
        <v>1271.1600000000001</v>
      </c>
      <c r="DT33" s="220">
        <v>1414.35</v>
      </c>
      <c r="DU33" s="220">
        <v>1142.82</v>
      </c>
      <c r="DV33" s="220">
        <v>923.34</v>
      </c>
      <c r="DW33" s="220">
        <v>820.4</v>
      </c>
      <c r="DX33" s="220">
        <v>891.88</v>
      </c>
      <c r="DY33" s="220">
        <v>816</v>
      </c>
      <c r="DZ33" s="220">
        <v>816</v>
      </c>
      <c r="EA33" s="220">
        <v>938.4</v>
      </c>
      <c r="EB33" s="220">
        <v>865.92</v>
      </c>
      <c r="EC33" s="220">
        <v>806.4</v>
      </c>
      <c r="ED33" s="220">
        <v>1024.98</v>
      </c>
      <c r="EE33" s="220">
        <v>1221.1500000000001</v>
      </c>
      <c r="EF33" s="220">
        <v>1491.38</v>
      </c>
      <c r="EG33" s="220">
        <v>1150.3800000000001</v>
      </c>
      <c r="EH33" s="220">
        <v>887.25</v>
      </c>
      <c r="EI33" s="220">
        <v>867.09</v>
      </c>
      <c r="EJ33" s="220">
        <v>938.4</v>
      </c>
    </row>
    <row r="34" spans="1:140" ht="13.7" customHeight="1" thickBot="1" x14ac:dyDescent="0.25">
      <c r="A34" s="191" t="s">
        <v>126</v>
      </c>
      <c r="B34" s="153"/>
      <c r="C34" s="129">
        <v>0.19956140350877405</v>
      </c>
      <c r="D34" s="129">
        <v>1</v>
      </c>
      <c r="E34" s="154">
        <v>0.68327067669173402</v>
      </c>
      <c r="F34" s="129">
        <v>1</v>
      </c>
      <c r="G34" s="129">
        <v>1.25</v>
      </c>
      <c r="H34" s="129">
        <v>0.75</v>
      </c>
      <c r="I34" s="129">
        <v>0.5</v>
      </c>
      <c r="J34" s="129">
        <v>1</v>
      </c>
      <c r="K34" s="129">
        <v>0</v>
      </c>
      <c r="L34" s="129">
        <v>1</v>
      </c>
      <c r="M34" s="129">
        <v>1.25</v>
      </c>
      <c r="N34" s="129">
        <v>0.75</v>
      </c>
      <c r="O34" s="129">
        <v>1</v>
      </c>
      <c r="P34" s="129">
        <v>1</v>
      </c>
      <c r="Q34" s="129">
        <v>1</v>
      </c>
      <c r="R34" s="129">
        <v>1</v>
      </c>
      <c r="S34" s="129">
        <v>0.5</v>
      </c>
      <c r="T34" s="129">
        <v>0.5</v>
      </c>
      <c r="U34" s="129">
        <v>0.5</v>
      </c>
      <c r="V34" s="129">
        <v>0.5</v>
      </c>
      <c r="W34" s="154">
        <v>0.8098039215686228</v>
      </c>
      <c r="X34" s="129">
        <v>1.5</v>
      </c>
      <c r="Y34" s="129">
        <v>1.5006711409396161</v>
      </c>
      <c r="Z34" s="129">
        <v>1.5016470588235293</v>
      </c>
      <c r="AA34" s="129">
        <v>1.4997549019607703</v>
      </c>
      <c r="AB34" s="129">
        <v>1.4998437499999999</v>
      </c>
      <c r="AC34" s="155">
        <v>1.4190770669656416</v>
      </c>
      <c r="AD34" s="145"/>
      <c r="AE34" s="145"/>
      <c r="AF34" s="146"/>
      <c r="AG34" s="127">
        <v>742.5</v>
      </c>
      <c r="AH34" s="220">
        <v>650</v>
      </c>
      <c r="AI34" s="220">
        <v>677.25</v>
      </c>
      <c r="AJ34" s="220">
        <v>737</v>
      </c>
      <c r="AK34" s="220">
        <v>814</v>
      </c>
      <c r="AL34" s="220">
        <v>970</v>
      </c>
      <c r="AM34" s="220">
        <v>1364</v>
      </c>
      <c r="AN34" s="220">
        <v>1628</v>
      </c>
      <c r="AO34" s="220">
        <v>1120</v>
      </c>
      <c r="AP34" s="220">
        <v>931.5</v>
      </c>
      <c r="AQ34" s="220">
        <v>760</v>
      </c>
      <c r="AR34" s="220">
        <v>808.5</v>
      </c>
      <c r="AS34" s="220">
        <v>891</v>
      </c>
      <c r="AT34" s="220">
        <v>810</v>
      </c>
      <c r="AU34" s="220">
        <v>850.5</v>
      </c>
      <c r="AV34" s="220">
        <v>858</v>
      </c>
      <c r="AW34" s="220">
        <v>840</v>
      </c>
      <c r="AX34" s="220">
        <v>1029</v>
      </c>
      <c r="AY34" s="220">
        <v>1375</v>
      </c>
      <c r="AZ34" s="220">
        <v>1564.5</v>
      </c>
      <c r="BA34" s="220">
        <v>1239</v>
      </c>
      <c r="BB34" s="220">
        <v>971.75</v>
      </c>
      <c r="BC34" s="220">
        <v>774.25</v>
      </c>
      <c r="BD34" s="220">
        <v>880</v>
      </c>
      <c r="BE34" s="220">
        <v>869.61</v>
      </c>
      <c r="BF34" s="220">
        <v>828.2</v>
      </c>
      <c r="BG34" s="220">
        <v>952.43</v>
      </c>
      <c r="BH34" s="220">
        <v>880.44</v>
      </c>
      <c r="BI34" s="220">
        <v>819</v>
      </c>
      <c r="BJ34" s="220">
        <v>1080.2</v>
      </c>
      <c r="BK34" s="220">
        <v>1291.29</v>
      </c>
      <c r="BL34" s="220">
        <v>1593.9</v>
      </c>
      <c r="BM34" s="220">
        <v>1223.04</v>
      </c>
      <c r="BN34" s="220">
        <v>903.21</v>
      </c>
      <c r="BO34" s="220">
        <v>874.86</v>
      </c>
      <c r="BP34" s="220">
        <v>942.54</v>
      </c>
      <c r="BQ34" s="220">
        <v>877.59</v>
      </c>
      <c r="BR34" s="220">
        <v>836</v>
      </c>
      <c r="BS34" s="220">
        <v>961.4</v>
      </c>
      <c r="BT34" s="220">
        <v>848.4</v>
      </c>
      <c r="BU34" s="220">
        <v>867.93</v>
      </c>
      <c r="BV34" s="220">
        <v>1082.4000000000001</v>
      </c>
      <c r="BW34" s="220">
        <v>1229.2</v>
      </c>
      <c r="BX34" s="220">
        <v>1661.29</v>
      </c>
      <c r="BY34" s="220">
        <v>1222.2</v>
      </c>
      <c r="BZ34" s="220">
        <v>910.98</v>
      </c>
      <c r="CA34" s="220">
        <v>883.68</v>
      </c>
      <c r="CB34" s="220">
        <v>870.24</v>
      </c>
      <c r="CC34" s="220">
        <v>885.36</v>
      </c>
      <c r="CD34" s="220">
        <v>843.2</v>
      </c>
      <c r="CE34" s="220">
        <v>969.68</v>
      </c>
      <c r="CF34" s="220">
        <v>815</v>
      </c>
      <c r="CG34" s="220">
        <v>917.18</v>
      </c>
      <c r="CH34" s="220">
        <v>1085.26</v>
      </c>
      <c r="CI34" s="220">
        <v>1230</v>
      </c>
      <c r="CJ34" s="220">
        <v>1658.53</v>
      </c>
      <c r="CK34" s="220">
        <v>1164.4000000000001</v>
      </c>
      <c r="CL34" s="220">
        <v>961.84</v>
      </c>
      <c r="CM34" s="220">
        <v>891.87</v>
      </c>
      <c r="CN34" s="220">
        <v>837</v>
      </c>
      <c r="CO34" s="220">
        <v>934.12</v>
      </c>
      <c r="CP34" s="220">
        <v>849.2</v>
      </c>
      <c r="CQ34" s="220">
        <v>934.12</v>
      </c>
      <c r="CR34" s="220">
        <v>862.05</v>
      </c>
      <c r="CS34" s="220">
        <v>923.56</v>
      </c>
      <c r="CT34" s="220">
        <v>1039.92</v>
      </c>
      <c r="CU34" s="220">
        <v>1294.8599999999999</v>
      </c>
      <c r="CV34" s="220">
        <v>1660.83</v>
      </c>
      <c r="CW34" s="220">
        <v>1108.6500000000001</v>
      </c>
      <c r="CX34" s="220">
        <v>1012.23</v>
      </c>
      <c r="CY34" s="220">
        <v>898.59</v>
      </c>
      <c r="CZ34" s="220">
        <v>843.6</v>
      </c>
      <c r="DA34" s="220">
        <v>940.06</v>
      </c>
      <c r="DB34" s="220">
        <v>897.33</v>
      </c>
      <c r="DC34" s="220">
        <v>897.33</v>
      </c>
      <c r="DD34" s="220">
        <v>908.82</v>
      </c>
      <c r="DE34" s="220">
        <v>887.67</v>
      </c>
      <c r="DF34" s="220">
        <v>1044.1199999999999</v>
      </c>
      <c r="DG34" s="220">
        <v>1361.14</v>
      </c>
      <c r="DH34" s="220">
        <v>1520.19</v>
      </c>
      <c r="DI34" s="220">
        <v>1229.3399999999999</v>
      </c>
      <c r="DJ34" s="220">
        <v>1018.44</v>
      </c>
      <c r="DK34" s="220">
        <v>818.52</v>
      </c>
      <c r="DL34" s="220">
        <v>934.34</v>
      </c>
      <c r="DM34" s="220">
        <v>903.21</v>
      </c>
      <c r="DN34" s="220">
        <v>860.2</v>
      </c>
      <c r="DO34" s="220">
        <v>946.22</v>
      </c>
      <c r="DP34" s="220">
        <v>914.54</v>
      </c>
      <c r="DQ34" s="220">
        <v>850.6</v>
      </c>
      <c r="DR34" s="220">
        <v>1098.46</v>
      </c>
      <c r="DS34" s="220">
        <v>1365.76</v>
      </c>
      <c r="DT34" s="220">
        <v>1524.18</v>
      </c>
      <c r="DU34" s="220">
        <v>1233.33</v>
      </c>
      <c r="DV34" s="220">
        <v>979.88</v>
      </c>
      <c r="DW34" s="220">
        <v>867.2</v>
      </c>
      <c r="DX34" s="220">
        <v>940.72</v>
      </c>
      <c r="DY34" s="220">
        <v>864.4</v>
      </c>
      <c r="DZ34" s="220">
        <v>864.4</v>
      </c>
      <c r="EA34" s="220">
        <v>994.29</v>
      </c>
      <c r="EB34" s="220">
        <v>919.38</v>
      </c>
      <c r="EC34" s="220">
        <v>855</v>
      </c>
      <c r="ED34" s="220">
        <v>1101.98</v>
      </c>
      <c r="EE34" s="220">
        <v>1307.04</v>
      </c>
      <c r="EF34" s="220">
        <v>1600.06</v>
      </c>
      <c r="EG34" s="220">
        <v>1236.48</v>
      </c>
      <c r="EH34" s="220">
        <v>940.17</v>
      </c>
      <c r="EI34" s="220">
        <v>915.6</v>
      </c>
      <c r="EJ34" s="220">
        <v>989</v>
      </c>
    </row>
    <row r="35" spans="1:140" ht="13.7" customHeight="1" thickBot="1" x14ac:dyDescent="0.25">
      <c r="A35" s="221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0"/>
      <c r="AI35" s="220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T35" s="220"/>
      <c r="AU35" s="220"/>
      <c r="AV35" s="220"/>
      <c r="AW35" s="220"/>
      <c r="AX35" s="220"/>
      <c r="AY35" s="220"/>
      <c r="AZ35" s="220"/>
      <c r="BA35" s="220"/>
      <c r="BB35" s="220"/>
      <c r="BC35" s="220"/>
      <c r="BD35" s="220"/>
      <c r="BE35" s="220"/>
      <c r="BF35" s="220"/>
      <c r="BG35" s="220"/>
      <c r="BH35" s="220"/>
      <c r="BI35" s="220"/>
      <c r="BJ35" s="220"/>
      <c r="BK35" s="220"/>
      <c r="BL35" s="220"/>
      <c r="BM35" s="220"/>
      <c r="BN35" s="220"/>
      <c r="BO35" s="220"/>
      <c r="BP35" s="220"/>
      <c r="BQ35" s="220"/>
      <c r="BR35" s="220"/>
      <c r="BS35" s="220"/>
      <c r="BT35" s="220"/>
      <c r="BU35" s="220"/>
      <c r="BV35" s="220"/>
      <c r="BW35" s="220"/>
      <c r="BX35" s="220"/>
      <c r="BY35" s="220"/>
      <c r="BZ35" s="220"/>
      <c r="CA35" s="220"/>
      <c r="CB35" s="220"/>
      <c r="CC35" s="220"/>
      <c r="CD35" s="220"/>
      <c r="CE35" s="220"/>
      <c r="CF35" s="220"/>
      <c r="CG35" s="220"/>
      <c r="CH35" s="220"/>
      <c r="CI35" s="220"/>
      <c r="CJ35" s="220"/>
      <c r="CK35" s="220"/>
      <c r="CL35" s="220"/>
      <c r="CM35" s="220"/>
      <c r="CN35" s="220"/>
      <c r="CO35" s="220"/>
      <c r="CP35" s="220"/>
      <c r="CQ35" s="220"/>
      <c r="CR35" s="220"/>
      <c r="CS35" s="220"/>
      <c r="CT35" s="220"/>
      <c r="CU35" s="220"/>
      <c r="CV35" s="220"/>
      <c r="CW35" s="220"/>
      <c r="CX35" s="220"/>
      <c r="CY35" s="220"/>
      <c r="CZ35" s="220"/>
      <c r="DA35" s="220"/>
      <c r="DB35" s="220"/>
      <c r="DC35" s="220"/>
      <c r="DD35" s="220"/>
      <c r="DE35" s="220"/>
      <c r="DF35" s="220"/>
      <c r="DG35" s="220"/>
      <c r="DH35" s="220"/>
      <c r="DI35" s="220"/>
      <c r="DJ35" s="220"/>
      <c r="DK35" s="220"/>
      <c r="DL35" s="220"/>
      <c r="DM35" s="220"/>
      <c r="DN35" s="220"/>
      <c r="DO35" s="220"/>
      <c r="DP35" s="220"/>
      <c r="DQ35" s="220"/>
      <c r="DR35" s="220"/>
      <c r="DS35" s="220"/>
      <c r="DT35" s="220"/>
      <c r="DU35" s="220"/>
      <c r="DV35" s="220"/>
      <c r="DW35" s="220"/>
      <c r="DX35" s="220"/>
      <c r="DY35" s="220"/>
      <c r="DZ35" s="220"/>
      <c r="EA35" s="220"/>
      <c r="EB35" s="220"/>
      <c r="EC35" s="220"/>
      <c r="ED35" s="220"/>
      <c r="EE35" s="220"/>
      <c r="EF35" s="220"/>
      <c r="EG35" s="220"/>
      <c r="EH35" s="220"/>
      <c r="EI35" s="220"/>
      <c r="EJ35" s="220"/>
    </row>
    <row r="36" spans="1:140" ht="13.7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4"/>
      <c r="AD36" s="145"/>
      <c r="AE36" s="145"/>
      <c r="AF36" s="146"/>
      <c r="AG36" s="127"/>
      <c r="AH36" s="220"/>
      <c r="AI36" s="220"/>
      <c r="AJ36" s="220"/>
      <c r="AK36" s="220"/>
      <c r="AL36" s="220"/>
      <c r="AM36" s="220"/>
      <c r="AN36" s="220"/>
      <c r="AO36" s="220"/>
      <c r="AP36" s="220"/>
      <c r="AQ36" s="220"/>
      <c r="AR36" s="220"/>
      <c r="AS36" s="220"/>
      <c r="AT36" s="220"/>
      <c r="AU36" s="220"/>
      <c r="AV36" s="220"/>
      <c r="AW36" s="220"/>
      <c r="AX36" s="220"/>
      <c r="AY36" s="220"/>
      <c r="AZ36" s="220"/>
      <c r="BA36" s="220"/>
      <c r="BB36" s="220"/>
      <c r="BC36" s="220"/>
      <c r="BD36" s="220"/>
      <c r="BE36" s="220"/>
      <c r="BF36" s="220"/>
      <c r="BG36" s="220"/>
      <c r="BH36" s="220"/>
      <c r="BI36" s="220"/>
      <c r="BJ36" s="220"/>
      <c r="BK36" s="220"/>
      <c r="BL36" s="220"/>
      <c r="BM36" s="220"/>
      <c r="BN36" s="220"/>
      <c r="BO36" s="220"/>
      <c r="BP36" s="220"/>
      <c r="BQ36" s="220"/>
      <c r="BR36" s="220"/>
      <c r="BS36" s="220"/>
      <c r="BT36" s="220"/>
      <c r="BU36" s="220"/>
      <c r="BV36" s="220"/>
      <c r="BW36" s="220"/>
      <c r="BX36" s="220"/>
      <c r="BY36" s="220"/>
      <c r="BZ36" s="220"/>
      <c r="CA36" s="220"/>
      <c r="CB36" s="220"/>
      <c r="CC36" s="220"/>
      <c r="CD36" s="220"/>
      <c r="CE36" s="220"/>
      <c r="CF36" s="220"/>
      <c r="CG36" s="220"/>
      <c r="CH36" s="220"/>
      <c r="CI36" s="220"/>
      <c r="CJ36" s="220"/>
      <c r="CK36" s="220"/>
      <c r="CL36" s="220"/>
      <c r="CM36" s="220"/>
      <c r="CN36" s="220"/>
      <c r="CO36" s="220"/>
      <c r="CP36" s="220"/>
      <c r="CQ36" s="220"/>
      <c r="CR36" s="220"/>
      <c r="CS36" s="220"/>
      <c r="CT36" s="220"/>
      <c r="CU36" s="220"/>
      <c r="CV36" s="220"/>
      <c r="CW36" s="220"/>
      <c r="CX36" s="220"/>
      <c r="CY36" s="220"/>
      <c r="CZ36" s="220"/>
      <c r="DA36" s="220"/>
      <c r="DB36" s="220"/>
      <c r="DC36" s="220"/>
      <c r="DD36" s="220"/>
      <c r="DE36" s="220"/>
      <c r="DF36" s="220"/>
      <c r="DG36" s="220"/>
      <c r="DH36" s="220"/>
      <c r="DI36" s="220"/>
      <c r="DJ36" s="220"/>
      <c r="DK36" s="220"/>
      <c r="DL36" s="220"/>
      <c r="DM36" s="220"/>
      <c r="DN36" s="220"/>
      <c r="DO36" s="220"/>
      <c r="DP36" s="220"/>
      <c r="DQ36" s="220"/>
      <c r="DR36" s="220"/>
      <c r="DS36" s="220"/>
      <c r="DT36" s="220"/>
      <c r="DU36" s="220"/>
      <c r="DV36" s="220"/>
      <c r="DW36" s="220"/>
      <c r="DX36" s="220"/>
      <c r="DY36" s="220"/>
      <c r="DZ36" s="220"/>
      <c r="EA36" s="220"/>
      <c r="EB36" s="220"/>
      <c r="EC36" s="220"/>
      <c r="ED36" s="220"/>
      <c r="EE36" s="220"/>
      <c r="EF36" s="220"/>
      <c r="EG36" s="220"/>
      <c r="EH36" s="220"/>
      <c r="EI36" s="220"/>
      <c r="EJ36" s="220"/>
    </row>
    <row r="37" spans="1:140" ht="13.7" customHeight="1" thickBot="1" x14ac:dyDescent="0.25">
      <c r="A37" s="217" t="s">
        <v>146</v>
      </c>
      <c r="B37" s="159"/>
      <c r="C37" s="160">
        <v>-0.81929819207442733</v>
      </c>
      <c r="D37" s="160">
        <v>1.7500007629394503</v>
      </c>
      <c r="E37" s="161">
        <v>0.83454518712552783</v>
      </c>
      <c r="F37" s="160">
        <v>5.0699997711181553</v>
      </c>
      <c r="G37" s="160">
        <v>8.2500004577636687</v>
      </c>
      <c r="H37" s="160">
        <v>1.889999084472656</v>
      </c>
      <c r="I37" s="160">
        <v>2.0600012207031284</v>
      </c>
      <c r="J37" s="160">
        <v>2.0600015258789099</v>
      </c>
      <c r="K37" s="160">
        <v>2.0600009155273469</v>
      </c>
      <c r="L37" s="160">
        <v>2.059999237060552</v>
      </c>
      <c r="M37" s="160">
        <v>2.0600013732910156</v>
      </c>
      <c r="N37" s="160">
        <v>2.0600005086263025</v>
      </c>
      <c r="O37" s="160">
        <v>1.571878669713584</v>
      </c>
      <c r="P37" s="160">
        <v>1.6002881893230736</v>
      </c>
      <c r="Q37" s="160">
        <v>1.5594072526517451</v>
      </c>
      <c r="R37" s="160">
        <v>1.5559405671659476</v>
      </c>
      <c r="S37" s="160">
        <v>1.6639363210314713</v>
      </c>
      <c r="T37" s="160">
        <v>1.5740292877216433</v>
      </c>
      <c r="U37" s="160">
        <v>1.711978738320667</v>
      </c>
      <c r="V37" s="160">
        <v>1.7058009370521034</v>
      </c>
      <c r="W37" s="161">
        <v>2.3580244460993427</v>
      </c>
      <c r="X37" s="160">
        <v>1.3884479260567417</v>
      </c>
      <c r="Y37" s="160">
        <v>1.144630528430497</v>
      </c>
      <c r="Z37" s="160">
        <v>1.0554968077524762</v>
      </c>
      <c r="AA37" s="160">
        <v>1.1871754889832999</v>
      </c>
      <c r="AB37" s="160">
        <v>1.1396914586464959</v>
      </c>
      <c r="AC37" s="219">
        <v>1.3093092842764165</v>
      </c>
      <c r="AD37" s="145"/>
      <c r="AE37" s="145"/>
      <c r="AF37" s="146"/>
      <c r="AG37" s="127">
        <v>1560.239875793457</v>
      </c>
      <c r="AH37" s="220">
        <v>1293.7999084472656</v>
      </c>
      <c r="AI37" s="220">
        <v>1330.5401170349121</v>
      </c>
      <c r="AJ37" s="220">
        <v>1324.4938128662111</v>
      </c>
      <c r="AK37" s="220">
        <v>1342.4244540405275</v>
      </c>
      <c r="AL37" s="220">
        <v>1241.8877899169922</v>
      </c>
      <c r="AM37" s="220">
        <v>1118.1943255213191</v>
      </c>
      <c r="AN37" s="220">
        <v>1134.8141709926595</v>
      </c>
      <c r="AO37" s="220">
        <v>1033.458955724331</v>
      </c>
      <c r="AP37" s="220">
        <v>1302.2765312606116</v>
      </c>
      <c r="AQ37" s="220">
        <v>1241.5594224150082</v>
      </c>
      <c r="AR37" s="220">
        <v>1387.2543383617913</v>
      </c>
      <c r="AS37" s="220">
        <v>1207.328753231528</v>
      </c>
      <c r="AT37" s="220">
        <v>1073.0527540721209</v>
      </c>
      <c r="AU37" s="220">
        <v>1095.8312907076254</v>
      </c>
      <c r="AV37" s="220">
        <v>1108.4548730909876</v>
      </c>
      <c r="AW37" s="220">
        <v>1059.6052787469416</v>
      </c>
      <c r="AX37" s="220">
        <v>1067.9514620192635</v>
      </c>
      <c r="AY37" s="220">
        <v>1128.5861770679239</v>
      </c>
      <c r="AZ37" s="220">
        <v>1086.8984532178285</v>
      </c>
      <c r="BA37" s="220">
        <v>1089.9891712799704</v>
      </c>
      <c r="BB37" s="220">
        <v>1208.3932475446024</v>
      </c>
      <c r="BC37" s="220">
        <v>1065.2393547652532</v>
      </c>
      <c r="BD37" s="220">
        <v>1290.3099118410103</v>
      </c>
      <c r="BE37" s="220">
        <v>1191.9675731546572</v>
      </c>
      <c r="BF37" s="220">
        <v>1107.6522017861348</v>
      </c>
      <c r="BG37" s="220">
        <v>1223.9733596860981</v>
      </c>
      <c r="BH37" s="220">
        <v>1107.8421906381807</v>
      </c>
      <c r="BI37" s="220">
        <v>1008.2268316167963</v>
      </c>
      <c r="BJ37" s="220">
        <v>1122.5056721056369</v>
      </c>
      <c r="BK37" s="220">
        <v>1085.9994105714536</v>
      </c>
      <c r="BL37" s="220">
        <v>1150.9313882304107</v>
      </c>
      <c r="BM37" s="220">
        <v>1096.6147834800495</v>
      </c>
      <c r="BN37" s="220">
        <v>1103.123334771542</v>
      </c>
      <c r="BO37" s="220">
        <v>1164.6123493512796</v>
      </c>
      <c r="BP37" s="220">
        <v>1332.1270798255755</v>
      </c>
      <c r="BQ37" s="220">
        <v>1161.9578421184049</v>
      </c>
      <c r="BR37" s="220">
        <v>1080.3716358403726</v>
      </c>
      <c r="BS37" s="220">
        <v>1195.0385876488699</v>
      </c>
      <c r="BT37" s="220">
        <v>1030.9646375979496</v>
      </c>
      <c r="BU37" s="220">
        <v>1032.0243725551666</v>
      </c>
      <c r="BV37" s="220">
        <v>1093.9052367092656</v>
      </c>
      <c r="BW37" s="220">
        <v>1007.5646915104478</v>
      </c>
      <c r="BX37" s="220">
        <v>1171.8026957213212</v>
      </c>
      <c r="BY37" s="220">
        <v>1067.9924516874541</v>
      </c>
      <c r="BZ37" s="220">
        <v>1074.1414660530979</v>
      </c>
      <c r="CA37" s="220">
        <v>1135.5935307155275</v>
      </c>
      <c r="CB37" s="220">
        <v>1185.0293218902864</v>
      </c>
      <c r="CC37" s="220">
        <v>1056.3617222994708</v>
      </c>
      <c r="CD37" s="220">
        <v>983.61964071023203</v>
      </c>
      <c r="CE37" s="220">
        <v>1089.9941318586325</v>
      </c>
      <c r="CF37" s="220">
        <v>897.69512695240951</v>
      </c>
      <c r="CG37" s="220">
        <v>989.17118145866596</v>
      </c>
      <c r="CH37" s="220">
        <v>1001.2740946911651</v>
      </c>
      <c r="CI37" s="220">
        <v>922.57634488184397</v>
      </c>
      <c r="CJ37" s="220">
        <v>1073.3979175612571</v>
      </c>
      <c r="CK37" s="220">
        <v>932.45308812670169</v>
      </c>
      <c r="CL37" s="220">
        <v>1032.1642037090951</v>
      </c>
      <c r="CM37" s="220">
        <v>1040.7723797749554</v>
      </c>
      <c r="CN37" s="220">
        <v>1033.3245391208568</v>
      </c>
      <c r="CO37" s="220">
        <v>1142.4457624658162</v>
      </c>
      <c r="CP37" s="220">
        <v>1015.5170825241291</v>
      </c>
      <c r="CQ37" s="220">
        <v>1076.9719922636325</v>
      </c>
      <c r="CR37" s="220">
        <v>971.83973581465796</v>
      </c>
      <c r="CS37" s="220">
        <v>1019.2873717886265</v>
      </c>
      <c r="CT37" s="220">
        <v>983.99010578035711</v>
      </c>
      <c r="CU37" s="220">
        <v>996.4013492900217</v>
      </c>
      <c r="CV37" s="220">
        <v>1103.0806748497662</v>
      </c>
      <c r="CW37" s="220">
        <v>909.75925793720239</v>
      </c>
      <c r="CX37" s="220">
        <v>1107.3387062809311</v>
      </c>
      <c r="CY37" s="220">
        <v>1065.8875783341914</v>
      </c>
      <c r="CZ37" s="220">
        <v>1057.1271614320831</v>
      </c>
      <c r="DA37" s="220">
        <v>1169.3521532093616</v>
      </c>
      <c r="DB37" s="220">
        <v>1091.972737232122</v>
      </c>
      <c r="DC37" s="220">
        <v>1053.6928035342719</v>
      </c>
      <c r="DD37" s="220">
        <v>1043.5613208578122</v>
      </c>
      <c r="DE37" s="220">
        <v>997.24408530376218</v>
      </c>
      <c r="DF37" s="220">
        <v>1008.2809077554904</v>
      </c>
      <c r="DG37" s="220">
        <v>1069.299770573647</v>
      </c>
      <c r="DH37" s="220">
        <v>1031.4573163202806</v>
      </c>
      <c r="DI37" s="220">
        <v>1029.8206003286364</v>
      </c>
      <c r="DJ37" s="220">
        <v>1133.9519326485699</v>
      </c>
      <c r="DK37" s="220">
        <v>982.62980605925929</v>
      </c>
      <c r="DL37" s="220">
        <v>1184.3638277051016</v>
      </c>
      <c r="DM37" s="220">
        <v>1138.0735724494057</v>
      </c>
      <c r="DN37" s="220">
        <v>1061.3886328331416</v>
      </c>
      <c r="DO37" s="220">
        <v>1127.9538068982092</v>
      </c>
      <c r="DP37" s="220">
        <v>1058.0231619863475</v>
      </c>
      <c r="DQ37" s="220">
        <v>963.4746506808882</v>
      </c>
      <c r="DR37" s="220">
        <v>1072.0905324804116</v>
      </c>
      <c r="DS37" s="220">
        <v>1085.8152704936854</v>
      </c>
      <c r="DT37" s="220">
        <v>1047.9507333460579</v>
      </c>
      <c r="DU37" s="220">
        <v>1046.9976200996232</v>
      </c>
      <c r="DV37" s="220">
        <v>1103.3985627935647</v>
      </c>
      <c r="DW37" s="220">
        <v>1061.6833464623853</v>
      </c>
      <c r="DX37" s="220">
        <v>1215.2153839358441</v>
      </c>
      <c r="DY37" s="220">
        <v>1112.8260200669718</v>
      </c>
      <c r="DZ37" s="220">
        <v>1090.3403679956991</v>
      </c>
      <c r="EA37" s="220">
        <v>1212.3723569291787</v>
      </c>
      <c r="EB37" s="220">
        <v>1079.1334694558209</v>
      </c>
      <c r="EC37" s="220">
        <v>982.83277108178163</v>
      </c>
      <c r="ED37" s="220">
        <v>1093.6637979281188</v>
      </c>
      <c r="EE37" s="220">
        <v>1057.3296986202101</v>
      </c>
      <c r="EF37" s="220">
        <v>1120.0020149281247</v>
      </c>
      <c r="EG37" s="220">
        <v>1068.3039092152812</v>
      </c>
      <c r="EH37" s="220">
        <v>1074.7747122059404</v>
      </c>
      <c r="EI37" s="220">
        <v>1128.6405529532742</v>
      </c>
      <c r="EJ37" s="220">
        <v>1286.3017153059009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2" hidden="1" thickBot="1" x14ac:dyDescent="0.25">
      <c r="A46" s="222">
        <v>37202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3">
        <v>26.894736842105264</v>
      </c>
      <c r="D47" s="223">
        <v>34.75</v>
      </c>
      <c r="E47" s="128">
        <v>31.258771929824562</v>
      </c>
      <c r="F47" s="128">
        <v>34.700000000000003</v>
      </c>
      <c r="G47" s="128">
        <v>35.15</v>
      </c>
      <c r="H47" s="128">
        <v>34.25</v>
      </c>
      <c r="I47" s="128">
        <v>31.125</v>
      </c>
      <c r="J47" s="128">
        <v>33.25</v>
      </c>
      <c r="K47" s="128">
        <v>29</v>
      </c>
      <c r="L47" s="128">
        <v>27</v>
      </c>
      <c r="M47" s="128">
        <v>29</v>
      </c>
      <c r="N47" s="128">
        <v>28.333333333333332</v>
      </c>
      <c r="O47" s="128">
        <v>45.833333333333336</v>
      </c>
      <c r="P47" s="128">
        <v>43.5</v>
      </c>
      <c r="Q47" s="128">
        <v>51</v>
      </c>
      <c r="R47" s="128">
        <v>43</v>
      </c>
      <c r="S47" s="128">
        <v>38</v>
      </c>
      <c r="T47" s="128">
        <v>39</v>
      </c>
      <c r="U47" s="128">
        <v>37</v>
      </c>
      <c r="V47" s="128">
        <v>38</v>
      </c>
      <c r="W47" s="223">
        <v>36.637450980392153</v>
      </c>
      <c r="X47" s="223">
        <v>40.726470588235294</v>
      </c>
      <c r="Y47" s="223">
        <v>41.255201342281886</v>
      </c>
      <c r="Z47" s="223">
        <v>41.457176470588237</v>
      </c>
      <c r="AA47" s="223">
        <v>42.529617647058849</v>
      </c>
      <c r="AB47" s="224">
        <v>43.736015625</v>
      </c>
      <c r="AC47" s="213">
        <v>41.371133585892764</v>
      </c>
      <c r="AG47" s="133">
        <v>35.15</v>
      </c>
      <c r="AH47" s="133">
        <v>34.25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4">
        <v>29.44736842105263</v>
      </c>
      <c r="D48" s="224">
        <v>35.25</v>
      </c>
      <c r="E48" s="127">
        <v>32.671052631578945</v>
      </c>
      <c r="F48" s="127">
        <v>34.65</v>
      </c>
      <c r="G48" s="127">
        <v>35.15</v>
      </c>
      <c r="H48" s="127">
        <v>34.15</v>
      </c>
      <c r="I48" s="127">
        <v>32.125</v>
      </c>
      <c r="J48" s="127">
        <v>33.25</v>
      </c>
      <c r="K48" s="127">
        <v>31</v>
      </c>
      <c r="L48" s="127">
        <v>29.5</v>
      </c>
      <c r="M48" s="127">
        <v>31.5</v>
      </c>
      <c r="N48" s="127">
        <v>30.666666666666668</v>
      </c>
      <c r="O48" s="127">
        <v>48.833333333333336</v>
      </c>
      <c r="P48" s="127">
        <v>46.5</v>
      </c>
      <c r="Q48" s="127">
        <v>53.5</v>
      </c>
      <c r="R48" s="127">
        <v>46.5</v>
      </c>
      <c r="S48" s="127">
        <v>38</v>
      </c>
      <c r="T48" s="127">
        <v>39</v>
      </c>
      <c r="U48" s="127">
        <v>37</v>
      </c>
      <c r="V48" s="127">
        <v>38</v>
      </c>
      <c r="W48" s="224">
        <v>37.962941176470586</v>
      </c>
      <c r="X48" s="224">
        <v>43.03235294117647</v>
      </c>
      <c r="Y48" s="224">
        <v>43.370838926174493</v>
      </c>
      <c r="Z48" s="224">
        <v>43.756862745098033</v>
      </c>
      <c r="AA48" s="224">
        <v>45.653990196078425</v>
      </c>
      <c r="AB48" s="224">
        <v>47.679257812499998</v>
      </c>
      <c r="AC48" s="215">
        <v>44.09062891805349</v>
      </c>
      <c r="AG48" s="133">
        <v>35.15</v>
      </c>
      <c r="AH48" s="133">
        <v>34.15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4">
        <v>30.514736842105261</v>
      </c>
      <c r="D49" s="224">
        <v>34.5</v>
      </c>
      <c r="E49" s="127">
        <v>32.728771929824561</v>
      </c>
      <c r="F49" s="127">
        <v>35</v>
      </c>
      <c r="G49" s="127">
        <v>35.25</v>
      </c>
      <c r="H49" s="127">
        <v>34.75</v>
      </c>
      <c r="I49" s="127">
        <v>32.875</v>
      </c>
      <c r="J49" s="127">
        <v>34</v>
      </c>
      <c r="K49" s="127">
        <v>31.75</v>
      </c>
      <c r="L49" s="127">
        <v>31.5</v>
      </c>
      <c r="M49" s="127">
        <v>38</v>
      </c>
      <c r="N49" s="127">
        <v>33.75</v>
      </c>
      <c r="O49" s="127">
        <v>51</v>
      </c>
      <c r="P49" s="127">
        <v>49.25</v>
      </c>
      <c r="Q49" s="127">
        <v>55.5</v>
      </c>
      <c r="R49" s="127">
        <v>48.25</v>
      </c>
      <c r="S49" s="127">
        <v>41</v>
      </c>
      <c r="T49" s="127">
        <v>40</v>
      </c>
      <c r="U49" s="127">
        <v>41</v>
      </c>
      <c r="V49" s="127">
        <v>42</v>
      </c>
      <c r="W49" s="224">
        <v>40.107843137254903</v>
      </c>
      <c r="X49" s="224">
        <v>44.741176470588236</v>
      </c>
      <c r="Y49" s="224">
        <v>44.88</v>
      </c>
      <c r="Z49" s="224">
        <v>45.60482352941176</v>
      </c>
      <c r="AA49" s="224">
        <v>46.221813725490208</v>
      </c>
      <c r="AB49" s="224">
        <v>46.807890624999992</v>
      </c>
      <c r="AC49" s="215">
        <v>45.069085599603099</v>
      </c>
      <c r="AG49" s="133">
        <v>35.25</v>
      </c>
      <c r="AH49" s="133">
        <v>34.75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4">
        <v>22.339473122044573</v>
      </c>
      <c r="D50" s="224">
        <v>33.496000000000002</v>
      </c>
      <c r="E50" s="127">
        <v>28.537543609797595</v>
      </c>
      <c r="F50" s="127">
        <v>33.375</v>
      </c>
      <c r="G50" s="127">
        <v>33.5</v>
      </c>
      <c r="H50" s="127">
        <v>33.25</v>
      </c>
      <c r="I50" s="127">
        <v>32.274999999999999</v>
      </c>
      <c r="J50" s="127">
        <v>32.799999999999997</v>
      </c>
      <c r="K50" s="127">
        <v>31.75</v>
      </c>
      <c r="L50" s="127">
        <v>31.5</v>
      </c>
      <c r="M50" s="127">
        <v>38</v>
      </c>
      <c r="N50" s="127">
        <v>33.75</v>
      </c>
      <c r="O50" s="127">
        <v>50.833333333333336</v>
      </c>
      <c r="P50" s="127">
        <v>48.75</v>
      </c>
      <c r="Q50" s="127">
        <v>55.5</v>
      </c>
      <c r="R50" s="127">
        <v>48.25</v>
      </c>
      <c r="S50" s="127">
        <v>40</v>
      </c>
      <c r="T50" s="127">
        <v>40</v>
      </c>
      <c r="U50" s="127">
        <v>39</v>
      </c>
      <c r="V50" s="127">
        <v>41</v>
      </c>
      <c r="W50" s="224">
        <v>39.45803921568627</v>
      </c>
      <c r="X50" s="224">
        <v>43.692156862745101</v>
      </c>
      <c r="Y50" s="224">
        <v>43.765604026845644</v>
      </c>
      <c r="Z50" s="224">
        <v>44.562588235294122</v>
      </c>
      <c r="AA50" s="224">
        <v>45.196205882352949</v>
      </c>
      <c r="AB50" s="224">
        <v>45.755859375</v>
      </c>
      <c r="AC50" s="215">
        <v>44.025630492696109</v>
      </c>
      <c r="AG50" s="133">
        <v>33.5</v>
      </c>
      <c r="AH50" s="133">
        <v>33.25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4">
        <v>30.210526315789473</v>
      </c>
      <c r="D51" s="224">
        <v>32.5</v>
      </c>
      <c r="E51" s="127">
        <v>31.48245614035088</v>
      </c>
      <c r="F51" s="127">
        <v>33.375</v>
      </c>
      <c r="G51" s="127">
        <v>33.5</v>
      </c>
      <c r="H51" s="127">
        <v>33.25</v>
      </c>
      <c r="I51" s="127">
        <v>32.274999999999999</v>
      </c>
      <c r="J51" s="127">
        <v>32.799999999999997</v>
      </c>
      <c r="K51" s="127">
        <v>31.75</v>
      </c>
      <c r="L51" s="127">
        <v>33.25</v>
      </c>
      <c r="M51" s="127">
        <v>39.25</v>
      </c>
      <c r="N51" s="127">
        <v>34.75</v>
      </c>
      <c r="O51" s="127">
        <v>51.25</v>
      </c>
      <c r="P51" s="127">
        <v>48.75</v>
      </c>
      <c r="Q51" s="127">
        <v>56.75</v>
      </c>
      <c r="R51" s="127">
        <v>48.25</v>
      </c>
      <c r="S51" s="127">
        <v>40</v>
      </c>
      <c r="T51" s="127">
        <v>40</v>
      </c>
      <c r="U51" s="127">
        <v>39</v>
      </c>
      <c r="V51" s="127">
        <v>41</v>
      </c>
      <c r="W51" s="224">
        <v>39.814901960784312</v>
      </c>
      <c r="X51" s="224">
        <v>44.959803921568628</v>
      </c>
      <c r="Y51" s="224">
        <v>44.835872483221479</v>
      </c>
      <c r="Z51" s="224">
        <v>45.806705882352936</v>
      </c>
      <c r="AA51" s="224">
        <v>46.458980392156853</v>
      </c>
      <c r="AB51" s="224">
        <v>47.005937500000002</v>
      </c>
      <c r="AC51" s="215">
        <v>45.210517746809181</v>
      </c>
      <c r="AG51" s="133">
        <v>33.5</v>
      </c>
      <c r="AH51" s="133">
        <v>33.25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4">
        <v>28.592105263157894</v>
      </c>
      <c r="D52" s="224">
        <v>30.25</v>
      </c>
      <c r="E52" s="151">
        <v>29.513157894736839</v>
      </c>
      <c r="F52" s="151">
        <v>30.75</v>
      </c>
      <c r="G52" s="127">
        <v>31</v>
      </c>
      <c r="H52" s="127">
        <v>30.5</v>
      </c>
      <c r="I52" s="151">
        <v>30.75</v>
      </c>
      <c r="J52" s="127">
        <v>30</v>
      </c>
      <c r="K52" s="127">
        <v>31.5</v>
      </c>
      <c r="L52" s="127">
        <v>33</v>
      </c>
      <c r="M52" s="127">
        <v>42.25</v>
      </c>
      <c r="N52" s="127">
        <v>35.583333333333336</v>
      </c>
      <c r="O52" s="151">
        <v>55</v>
      </c>
      <c r="P52" s="127">
        <v>54</v>
      </c>
      <c r="Q52" s="127">
        <v>63</v>
      </c>
      <c r="R52" s="127">
        <v>48</v>
      </c>
      <c r="S52" s="151">
        <v>36.333333333333336</v>
      </c>
      <c r="T52" s="127">
        <v>37.5</v>
      </c>
      <c r="U52" s="127">
        <v>35.5</v>
      </c>
      <c r="V52" s="127">
        <v>36</v>
      </c>
      <c r="W52" s="224">
        <v>39.405882352941177</v>
      </c>
      <c r="X52" s="224">
        <v>42.549019607843135</v>
      </c>
      <c r="Y52" s="224">
        <v>42.190704697986583</v>
      </c>
      <c r="Z52" s="224">
        <v>43.243490196078433</v>
      </c>
      <c r="AA52" s="224">
        <v>43.930088235294122</v>
      </c>
      <c r="AB52" s="224">
        <v>44.685117187499998</v>
      </c>
      <c r="AC52" s="215">
        <v>42.952957876696885</v>
      </c>
      <c r="AG52" s="133">
        <v>31</v>
      </c>
      <c r="AH52" s="133">
        <v>30.5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4">
        <v>29.592105263157894</v>
      </c>
      <c r="D53" s="224">
        <v>31.25</v>
      </c>
      <c r="E53" s="224">
        <v>30.513157894736839</v>
      </c>
      <c r="F53" s="127">
        <v>32.125</v>
      </c>
      <c r="G53" s="224">
        <v>32.5</v>
      </c>
      <c r="H53" s="224">
        <v>31.75</v>
      </c>
      <c r="I53" s="127">
        <v>32.375</v>
      </c>
      <c r="J53" s="224">
        <v>31.25</v>
      </c>
      <c r="K53" s="224">
        <v>33.5</v>
      </c>
      <c r="L53" s="224">
        <v>36</v>
      </c>
      <c r="M53" s="224">
        <v>47.25</v>
      </c>
      <c r="N53" s="224">
        <v>38.916666666666664</v>
      </c>
      <c r="O53" s="127">
        <v>63</v>
      </c>
      <c r="P53" s="224">
        <v>61</v>
      </c>
      <c r="Q53" s="224">
        <v>73</v>
      </c>
      <c r="R53" s="224">
        <v>55</v>
      </c>
      <c r="S53" s="127">
        <v>38.5</v>
      </c>
      <c r="T53" s="224">
        <v>40</v>
      </c>
      <c r="U53" s="224">
        <v>37.5</v>
      </c>
      <c r="V53" s="224">
        <v>38</v>
      </c>
      <c r="W53" s="224">
        <v>43.122549019607845</v>
      </c>
      <c r="X53" s="224">
        <v>45.884313725490195</v>
      </c>
      <c r="Y53" s="224">
        <v>45.386275167785222</v>
      </c>
      <c r="Z53" s="224">
        <v>46.542705882352948</v>
      </c>
      <c r="AA53" s="224">
        <v>47.091078431372551</v>
      </c>
      <c r="AB53" s="224">
        <v>47.671250000000001</v>
      </c>
      <c r="AC53" s="215">
        <v>46.175481441392691</v>
      </c>
      <c r="AG53" s="133">
        <v>32.5</v>
      </c>
      <c r="AH53" s="133">
        <v>31.75</v>
      </c>
      <c r="AI53" s="133">
        <v>36.75</v>
      </c>
    </row>
    <row r="54" spans="1:35" s="133" customFormat="1" ht="11.25" hidden="1" customHeight="1" x14ac:dyDescent="0.2">
      <c r="A54" s="147"/>
      <c r="B54" s="126"/>
      <c r="C54" s="224"/>
      <c r="D54" s="224"/>
      <c r="E54" s="224"/>
      <c r="F54" s="127"/>
      <c r="G54" s="224"/>
      <c r="H54" s="224"/>
      <c r="I54" s="127"/>
      <c r="J54" s="224"/>
      <c r="K54" s="224"/>
      <c r="L54" s="224"/>
      <c r="M54" s="224"/>
      <c r="N54" s="224"/>
      <c r="O54" s="127"/>
      <c r="P54" s="224"/>
      <c r="Q54" s="224"/>
      <c r="R54" s="224"/>
      <c r="S54" s="127"/>
      <c r="T54" s="224"/>
      <c r="U54" s="224"/>
      <c r="V54" s="224"/>
      <c r="W54" s="224"/>
      <c r="X54" s="224"/>
      <c r="Y54" s="224"/>
      <c r="Z54" s="224"/>
      <c r="AA54" s="224"/>
      <c r="AB54" s="224"/>
      <c r="AC54" s="215"/>
    </row>
    <row r="55" spans="1:35" s="133" customFormat="1" ht="11.25" hidden="1" customHeight="1" x14ac:dyDescent="0.2">
      <c r="A55" s="147" t="s">
        <v>146</v>
      </c>
      <c r="B55" s="126"/>
      <c r="C55" s="224"/>
      <c r="D55" s="224"/>
      <c r="E55" s="224"/>
      <c r="F55" s="127"/>
      <c r="G55" s="224"/>
      <c r="H55" s="224"/>
      <c r="I55" s="127"/>
      <c r="J55" s="224"/>
      <c r="K55" s="224"/>
      <c r="L55" s="224"/>
      <c r="M55" s="224"/>
      <c r="N55" s="224"/>
      <c r="O55" s="127"/>
      <c r="P55" s="224"/>
      <c r="Q55" s="224"/>
      <c r="R55" s="224"/>
      <c r="S55" s="127"/>
      <c r="T55" s="224"/>
      <c r="U55" s="224"/>
      <c r="V55" s="224"/>
      <c r="W55" s="224"/>
      <c r="X55" s="224"/>
      <c r="Y55" s="224"/>
      <c r="Z55" s="224"/>
      <c r="AA55" s="224"/>
      <c r="AB55" s="224"/>
      <c r="AC55" s="215"/>
    </row>
    <row r="56" spans="1:35" s="133" customFormat="1" ht="11.25" hidden="1" customHeight="1" x14ac:dyDescent="0.2">
      <c r="A56" s="147" t="s">
        <v>146</v>
      </c>
      <c r="B56" s="126">
        <v>44.875</v>
      </c>
      <c r="C56" s="224">
        <v>43.052628727963096</v>
      </c>
      <c r="D56" s="224">
        <v>54.74999923706055</v>
      </c>
      <c r="E56" s="224">
        <v>49.551167899683904</v>
      </c>
      <c r="F56" s="127">
        <v>62.734995117187502</v>
      </c>
      <c r="G56" s="224">
        <v>62.669993896484378</v>
      </c>
      <c r="H56" s="224">
        <v>62.799996337890626</v>
      </c>
      <c r="I56" s="127">
        <v>59.721657485961913</v>
      </c>
      <c r="J56" s="224">
        <v>61.299051666259764</v>
      </c>
      <c r="K56" s="224">
        <v>58.144263305664062</v>
      </c>
      <c r="L56" s="224">
        <v>58.959294128417966</v>
      </c>
      <c r="M56" s="224">
        <v>60.034388122558596</v>
      </c>
      <c r="N56" s="224">
        <v>59.045981852213544</v>
      </c>
      <c r="O56" s="127">
        <v>49.788929630449182</v>
      </c>
      <c r="P56" s="224">
        <v>49.226726607100524</v>
      </c>
      <c r="Q56" s="224">
        <v>50.023055065196409</v>
      </c>
      <c r="R56" s="224">
        <v>50.117007219050599</v>
      </c>
      <c r="S56" s="127">
        <v>59.922203768765975</v>
      </c>
      <c r="T56" s="224">
        <v>55.046689462739735</v>
      </c>
      <c r="U56" s="224">
        <v>60.365992382429745</v>
      </c>
      <c r="V56" s="224">
        <v>64.35392946112843</v>
      </c>
      <c r="W56" s="224">
        <v>57.68489203380296</v>
      </c>
      <c r="X56" s="224">
        <v>51.480731397806224</v>
      </c>
      <c r="Y56" s="224">
        <v>52.338274348001022</v>
      </c>
      <c r="Z56" s="224">
        <v>50.851901114005024</v>
      </c>
      <c r="AA56" s="224">
        <v>48.107083026599625</v>
      </c>
      <c r="AB56" s="224">
        <v>50.838907708096883</v>
      </c>
      <c r="AC56" s="215">
        <v>50.587266843389813</v>
      </c>
      <c r="AG56" s="133">
        <v>62.669993896484378</v>
      </c>
      <c r="AH56" s="133">
        <v>62.799996337890626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4"/>
      <c r="D57" s="224"/>
      <c r="E57" s="224"/>
      <c r="F57" s="127"/>
      <c r="G57" s="224"/>
      <c r="H57" s="224"/>
      <c r="I57" s="127"/>
      <c r="J57" s="224"/>
      <c r="K57" s="224"/>
      <c r="L57" s="224"/>
      <c r="M57" s="224"/>
      <c r="N57" s="224"/>
      <c r="O57" s="127"/>
      <c r="P57" s="224"/>
      <c r="Q57" s="224"/>
      <c r="R57" s="224"/>
      <c r="S57" s="127"/>
      <c r="T57" s="224"/>
      <c r="U57" s="224"/>
      <c r="V57" s="224"/>
      <c r="W57" s="224"/>
      <c r="X57" s="224"/>
      <c r="Y57" s="224"/>
      <c r="Z57" s="224"/>
      <c r="AA57" s="224"/>
      <c r="AB57" s="224"/>
      <c r="AC57" s="215"/>
    </row>
    <row r="58" spans="1:35" s="133" customFormat="1" ht="11.25" hidden="1" customHeight="1" x14ac:dyDescent="0.2">
      <c r="A58" s="147"/>
      <c r="B58" s="126"/>
      <c r="C58" s="224"/>
      <c r="D58" s="224"/>
      <c r="E58" s="224"/>
      <c r="F58" s="127"/>
      <c r="G58" s="224"/>
      <c r="H58" s="224"/>
      <c r="I58" s="127"/>
      <c r="J58" s="224"/>
      <c r="K58" s="224"/>
      <c r="L58" s="224"/>
      <c r="M58" s="224"/>
      <c r="N58" s="224"/>
      <c r="O58" s="127"/>
      <c r="P58" s="224"/>
      <c r="Q58" s="224"/>
      <c r="R58" s="224"/>
      <c r="S58" s="127"/>
      <c r="T58" s="224"/>
      <c r="U58" s="224"/>
      <c r="V58" s="224"/>
      <c r="W58" s="224"/>
      <c r="X58" s="224"/>
      <c r="Y58" s="224"/>
      <c r="Z58" s="224"/>
      <c r="AA58" s="224"/>
      <c r="AB58" s="224"/>
      <c r="AC58" s="215"/>
    </row>
    <row r="59" spans="1:35" s="133" customFormat="1" ht="11.25" hidden="1" customHeight="1" x14ac:dyDescent="0.2">
      <c r="A59" s="147"/>
      <c r="B59" s="126"/>
      <c r="C59" s="224"/>
      <c r="D59" s="224"/>
      <c r="E59" s="224"/>
      <c r="F59" s="127"/>
      <c r="G59" s="224"/>
      <c r="H59" s="224"/>
      <c r="I59" s="127"/>
      <c r="J59" s="224"/>
      <c r="K59" s="224"/>
      <c r="L59" s="224"/>
      <c r="M59" s="224"/>
      <c r="N59" s="224"/>
      <c r="O59" s="127"/>
      <c r="P59" s="224"/>
      <c r="Q59" s="224"/>
      <c r="R59" s="224"/>
      <c r="S59" s="127"/>
      <c r="T59" s="224"/>
      <c r="U59" s="224"/>
      <c r="V59" s="224"/>
      <c r="W59" s="224"/>
      <c r="X59" s="224"/>
      <c r="Y59" s="224"/>
      <c r="Z59" s="224"/>
      <c r="AA59" s="224"/>
      <c r="AB59" s="224"/>
      <c r="AC59" s="215"/>
    </row>
    <row r="60" spans="1:35" s="133" customFormat="1" ht="11.25" hidden="1" customHeight="1" x14ac:dyDescent="0.2">
      <c r="A60" s="147"/>
      <c r="B60" s="126"/>
      <c r="C60" s="224"/>
      <c r="D60" s="224"/>
      <c r="E60" s="224"/>
      <c r="F60" s="127"/>
      <c r="G60" s="224"/>
      <c r="H60" s="224"/>
      <c r="I60" s="127"/>
      <c r="J60" s="224"/>
      <c r="K60" s="224"/>
      <c r="L60" s="224"/>
      <c r="M60" s="224"/>
      <c r="N60" s="224"/>
      <c r="O60" s="127"/>
      <c r="P60" s="224"/>
      <c r="Q60" s="224"/>
      <c r="R60" s="224"/>
      <c r="S60" s="127"/>
      <c r="T60" s="224"/>
      <c r="U60" s="224"/>
      <c r="V60" s="224"/>
      <c r="W60" s="224"/>
      <c r="X60" s="224"/>
      <c r="Y60" s="224"/>
      <c r="Z60" s="224"/>
      <c r="AA60" s="224"/>
      <c r="AB60" s="224"/>
      <c r="AC60" s="215"/>
    </row>
    <row r="61" spans="1:35" ht="11.25" hidden="1" customHeight="1" x14ac:dyDescent="0.2">
      <c r="A61" s="147"/>
      <c r="C61" s="224"/>
      <c r="D61" s="224"/>
      <c r="E61" s="224"/>
      <c r="F61" s="127"/>
      <c r="G61" s="224"/>
      <c r="H61" s="224"/>
      <c r="I61" s="127"/>
      <c r="J61" s="224"/>
      <c r="K61" s="224"/>
      <c r="L61" s="224"/>
      <c r="M61" s="224"/>
      <c r="N61" s="224"/>
      <c r="O61" s="127"/>
      <c r="P61" s="224"/>
      <c r="Q61" s="224"/>
      <c r="R61" s="224"/>
      <c r="S61" s="127"/>
      <c r="T61" s="224"/>
      <c r="U61" s="224"/>
      <c r="V61" s="224"/>
      <c r="W61" s="224"/>
      <c r="X61" s="224"/>
      <c r="Y61" s="224"/>
      <c r="Z61" s="224"/>
      <c r="AA61" s="224"/>
      <c r="AB61" s="224"/>
      <c r="AC61" s="215"/>
    </row>
    <row r="62" spans="1:35" ht="12" hidden="1" customHeight="1" x14ac:dyDescent="0.2">
      <c r="A62" s="147"/>
      <c r="B62" s="162"/>
      <c r="C62" s="224"/>
      <c r="D62" s="224"/>
      <c r="E62" s="224"/>
      <c r="F62" s="127"/>
      <c r="G62" s="224"/>
      <c r="H62" s="224"/>
      <c r="I62" s="127"/>
      <c r="J62" s="224"/>
      <c r="K62" s="224"/>
      <c r="L62" s="224"/>
      <c r="M62" s="224"/>
      <c r="N62" s="224"/>
      <c r="O62" s="127"/>
      <c r="P62" s="224"/>
      <c r="Q62" s="224"/>
      <c r="R62" s="224"/>
      <c r="S62" s="127"/>
      <c r="T62" s="224"/>
      <c r="U62" s="224"/>
      <c r="V62" s="224"/>
      <c r="W62" s="224"/>
      <c r="X62" s="224"/>
      <c r="Y62" s="224"/>
      <c r="Z62" s="224"/>
      <c r="AA62" s="224"/>
      <c r="AB62" s="224"/>
      <c r="AC62" s="215"/>
    </row>
    <row r="63" spans="1:35" ht="12" hidden="1" customHeight="1" x14ac:dyDescent="0.2">
      <c r="A63" s="152"/>
      <c r="C63" s="225"/>
      <c r="D63" s="225"/>
      <c r="E63" s="225"/>
      <c r="F63" s="129"/>
      <c r="G63" s="225"/>
      <c r="H63" s="225"/>
      <c r="I63" s="129"/>
      <c r="J63" s="225"/>
      <c r="K63" s="225"/>
      <c r="L63" s="225"/>
      <c r="M63" s="225"/>
      <c r="N63" s="225"/>
      <c r="O63" s="129"/>
      <c r="P63" s="225"/>
      <c r="Q63" s="225"/>
      <c r="R63" s="225"/>
      <c r="S63" s="129"/>
      <c r="T63" s="225"/>
      <c r="U63" s="225"/>
      <c r="V63" s="225"/>
      <c r="W63" s="225"/>
      <c r="X63" s="225"/>
      <c r="Y63" s="225"/>
      <c r="Z63" s="225"/>
      <c r="AA63" s="225"/>
      <c r="AB63" s="225"/>
      <c r="AC63" s="216"/>
    </row>
    <row r="65" spans="1:31" ht="13.5" customHeight="1" x14ac:dyDescent="0.25">
      <c r="A65" s="130" t="s">
        <v>190</v>
      </c>
      <c r="E65" s="126" t="s">
        <v>148</v>
      </c>
    </row>
    <row r="66" spans="1:31" s="142" customFormat="1" ht="11.25" customHeight="1" thickBot="1" x14ac:dyDescent="0.25">
      <c r="A66" s="168" t="s">
        <v>148</v>
      </c>
      <c r="B66" s="169"/>
      <c r="C66" s="170" t="s">
        <v>131</v>
      </c>
      <c r="D66" s="170" t="s">
        <v>132</v>
      </c>
      <c r="E66" s="170" t="s">
        <v>133</v>
      </c>
      <c r="F66" s="170" t="s">
        <v>134</v>
      </c>
      <c r="G66" s="170">
        <v>37257</v>
      </c>
      <c r="H66" s="170">
        <v>37288</v>
      </c>
      <c r="I66" s="170" t="s">
        <v>135</v>
      </c>
      <c r="J66" s="170">
        <v>37316</v>
      </c>
      <c r="K66" s="170">
        <v>37347</v>
      </c>
      <c r="L66" s="170">
        <v>37377</v>
      </c>
      <c r="M66" s="170">
        <v>37408</v>
      </c>
      <c r="N66" s="171" t="s">
        <v>181</v>
      </c>
      <c r="O66" s="170" t="s">
        <v>182</v>
      </c>
      <c r="P66" s="170">
        <v>37438</v>
      </c>
      <c r="Q66" s="170">
        <v>37469</v>
      </c>
      <c r="R66" s="170">
        <v>37500</v>
      </c>
      <c r="S66" s="170" t="s">
        <v>183</v>
      </c>
      <c r="T66" s="170">
        <v>37530</v>
      </c>
      <c r="U66" s="170">
        <v>37561</v>
      </c>
      <c r="V66" s="170">
        <v>37591</v>
      </c>
      <c r="W66" s="170" t="s">
        <v>136</v>
      </c>
      <c r="X66" s="170" t="s">
        <v>137</v>
      </c>
      <c r="Y66" s="170" t="s">
        <v>138</v>
      </c>
      <c r="Z66" s="170" t="s">
        <v>139</v>
      </c>
      <c r="AA66" s="170" t="s">
        <v>140</v>
      </c>
      <c r="AB66" s="170" t="s">
        <v>141</v>
      </c>
      <c r="AC66" s="171" t="s">
        <v>188</v>
      </c>
      <c r="AD66" s="172"/>
      <c r="AE66" s="172"/>
    </row>
    <row r="67" spans="1:31" ht="13.7" customHeight="1" x14ac:dyDescent="0.2">
      <c r="A67" s="189" t="s">
        <v>120</v>
      </c>
      <c r="B67" s="126" t="s">
        <v>147</v>
      </c>
      <c r="C67" s="173">
        <v>8835.6235686029559</v>
      </c>
      <c r="D67" s="173">
        <v>12162.162162162163</v>
      </c>
      <c r="E67" s="173">
        <v>10498.892865382561</v>
      </c>
      <c r="F67" s="173">
        <v>11451.275739103225</v>
      </c>
      <c r="G67" s="226">
        <v>11621.966794380587</v>
      </c>
      <c r="H67" s="173">
        <v>11280.584683825864</v>
      </c>
      <c r="I67" s="173" t="e">
        <v>#N/A</v>
      </c>
      <c r="J67" s="173">
        <v>11086.118251928021</v>
      </c>
      <c r="K67" s="173">
        <v>9649.9836440955187</v>
      </c>
      <c r="L67" s="173">
        <v>9217.3350582147468</v>
      </c>
      <c r="M67" s="173">
        <v>9403.889065986612</v>
      </c>
      <c r="N67" s="173">
        <v>9423.7359227656252</v>
      </c>
      <c r="O67" s="173">
        <v>14505.519877254004</v>
      </c>
      <c r="P67" s="173">
        <v>14006.924771797292</v>
      </c>
      <c r="Q67" s="173">
        <v>16008.703761268262</v>
      </c>
      <c r="R67" s="173">
        <v>13500.931098696463</v>
      </c>
      <c r="S67" s="173">
        <v>11596.939513073126</v>
      </c>
      <c r="T67" s="173">
        <v>12568.976088289393</v>
      </c>
      <c r="U67" s="173">
        <v>11274.934952298352</v>
      </c>
      <c r="V67" s="173">
        <v>10946.907498631635</v>
      </c>
      <c r="W67" s="231">
        <v>11585.810840537872</v>
      </c>
      <c r="X67" s="173">
        <v>11485.768457937382</v>
      </c>
      <c r="Y67" s="173">
        <v>11077.67280810499</v>
      </c>
      <c r="Z67" s="173">
        <v>10855.95575073243</v>
      </c>
      <c r="AA67" s="173">
        <v>10465.69452778636</v>
      </c>
      <c r="AB67" s="173">
        <v>10214.093582766949</v>
      </c>
      <c r="AC67" s="174">
        <v>10883.412690464076</v>
      </c>
    </row>
    <row r="68" spans="1:31" ht="13.7" customHeight="1" x14ac:dyDescent="0.2">
      <c r="A68" s="190" t="s">
        <v>121</v>
      </c>
      <c r="B68" s="126" t="s">
        <v>147</v>
      </c>
      <c r="C68" s="173">
        <v>10433.371515845742</v>
      </c>
      <c r="D68" s="173">
        <v>13059.033989266547</v>
      </c>
      <c r="E68" s="175">
        <v>11746.202752556144</v>
      </c>
      <c r="F68" s="173">
        <v>11968.53082262809</v>
      </c>
      <c r="G68" s="173">
        <v>12125.24983344437</v>
      </c>
      <c r="H68" s="173">
        <v>11811.811811811809</v>
      </c>
      <c r="I68" s="173" t="e">
        <v>#N/A</v>
      </c>
      <c r="J68" s="173">
        <v>11847.527472527472</v>
      </c>
      <c r="K68" s="173">
        <v>11083.743842364533</v>
      </c>
      <c r="L68" s="173">
        <v>10775.112964893986</v>
      </c>
      <c r="M68" s="173">
        <v>10951.403148528405</v>
      </c>
      <c r="N68" s="173">
        <v>10936.753318595642</v>
      </c>
      <c r="O68" s="173">
        <v>15611.876526164231</v>
      </c>
      <c r="P68" s="173">
        <v>15117.759388924253</v>
      </c>
      <c r="Q68" s="173">
        <v>16970.458830923948</v>
      </c>
      <c r="R68" s="173">
        <v>14747.411358644493</v>
      </c>
      <c r="S68" s="173">
        <v>11567.368425115788</v>
      </c>
      <c r="T68" s="173">
        <v>12784.53383224197</v>
      </c>
      <c r="U68" s="173">
        <v>11161.991986262163</v>
      </c>
      <c r="V68" s="173">
        <v>10755.579456843236</v>
      </c>
      <c r="W68" s="175">
        <v>12316.764564609884</v>
      </c>
      <c r="X68" s="173">
        <v>11852.379517247045</v>
      </c>
      <c r="Y68" s="173">
        <v>11183.114846641158</v>
      </c>
      <c r="Z68" s="173">
        <v>10997.803349772472</v>
      </c>
      <c r="AA68" s="173">
        <v>10921.507224328128</v>
      </c>
      <c r="AB68" s="173">
        <v>11104.865352699437</v>
      </c>
      <c r="AC68" s="174">
        <v>11446.091086836324</v>
      </c>
    </row>
    <row r="69" spans="1:31" ht="13.7" customHeight="1" x14ac:dyDescent="0.2">
      <c r="A69" s="190" t="s">
        <v>122</v>
      </c>
      <c r="B69" s="126" t="s">
        <v>147</v>
      </c>
      <c r="C69" s="173">
        <v>10355.410785378213</v>
      </c>
      <c r="D69" s="173">
        <v>12543.252595155709</v>
      </c>
      <c r="E69" s="175">
        <v>11449.331690266961</v>
      </c>
      <c r="F69" s="173">
        <v>11692.936430409038</v>
      </c>
      <c r="G69" s="173">
        <v>11823.777129899579</v>
      </c>
      <c r="H69" s="173">
        <v>11562.095730918498</v>
      </c>
      <c r="I69" s="173" t="e">
        <v>#N/A</v>
      </c>
      <c r="J69" s="173">
        <v>11543.535620052769</v>
      </c>
      <c r="K69" s="173">
        <v>11029.411764705883</v>
      </c>
      <c r="L69" s="173">
        <v>10695.623775310254</v>
      </c>
      <c r="M69" s="173">
        <v>12125.424776027185</v>
      </c>
      <c r="N69" s="173">
        <v>11283.486772014439</v>
      </c>
      <c r="O69" s="173">
        <v>15345.38188868842</v>
      </c>
      <c r="P69" s="173">
        <v>14909.949808089754</v>
      </c>
      <c r="Q69" s="173">
        <v>16511.492580739017</v>
      </c>
      <c r="R69" s="173">
        <v>14614.703277236493</v>
      </c>
      <c r="S69" s="173">
        <v>11513.137268744269</v>
      </c>
      <c r="T69" s="173">
        <v>12216.661760376801</v>
      </c>
      <c r="U69" s="173">
        <v>11458.614181720141</v>
      </c>
      <c r="V69" s="173">
        <v>10864.135864135862</v>
      </c>
      <c r="W69" s="175">
        <v>12178.569068386329</v>
      </c>
      <c r="X69" s="173">
        <v>11220.085651517196</v>
      </c>
      <c r="Y69" s="173">
        <v>10615.525872811138</v>
      </c>
      <c r="Z69" s="173">
        <v>10492.176986487824</v>
      </c>
      <c r="AA69" s="173">
        <v>10066.209993451343</v>
      </c>
      <c r="AB69" s="173">
        <v>9743.3542587486318</v>
      </c>
      <c r="AC69" s="174">
        <v>10823.607645952774</v>
      </c>
    </row>
    <row r="70" spans="1:31" ht="13.7" customHeight="1" x14ac:dyDescent="0.2">
      <c r="A70" s="190" t="s">
        <v>123</v>
      </c>
      <c r="B70" s="126" t="s">
        <v>147</v>
      </c>
      <c r="C70" s="173">
        <v>7419.9621340649137</v>
      </c>
      <c r="D70" s="173">
        <v>12412.857142857143</v>
      </c>
      <c r="E70" s="175">
        <v>9916.4096384610275</v>
      </c>
      <c r="F70" s="173">
        <v>11305.571753950593</v>
      </c>
      <c r="G70" s="173">
        <v>11397.423191278493</v>
      </c>
      <c r="H70" s="173">
        <v>11213.720316622692</v>
      </c>
      <c r="I70" s="173" t="e">
        <v>#N/A</v>
      </c>
      <c r="J70" s="173">
        <v>11355.989232839838</v>
      </c>
      <c r="K70" s="173">
        <v>10956.175298804779</v>
      </c>
      <c r="L70" s="173">
        <v>10643.483912902177</v>
      </c>
      <c r="M70" s="173">
        <v>12432.689261957554</v>
      </c>
      <c r="N70" s="173">
        <v>11344.116157888171</v>
      </c>
      <c r="O70" s="173">
        <v>15332.284958884018</v>
      </c>
      <c r="P70" s="173">
        <v>14841.885441527447</v>
      </c>
      <c r="Q70" s="173">
        <v>16656.882888171414</v>
      </c>
      <c r="R70" s="173">
        <v>14498.086546953195</v>
      </c>
      <c r="S70" s="173">
        <v>11691.230890077837</v>
      </c>
      <c r="T70" s="173">
        <v>12646.514497223936</v>
      </c>
      <c r="U70" s="173">
        <v>11239.112110143298</v>
      </c>
      <c r="V70" s="173">
        <v>11188.066062866275</v>
      </c>
      <c r="W70" s="175">
        <v>12055.794124598508</v>
      </c>
      <c r="X70" s="173">
        <v>11526.011954903266</v>
      </c>
      <c r="Y70" s="173">
        <v>10892.529741041993</v>
      </c>
      <c r="Z70" s="173">
        <v>10824.534723393859</v>
      </c>
      <c r="AA70" s="173">
        <v>10360.702301647018</v>
      </c>
      <c r="AB70" s="173">
        <v>9986.9850022408627</v>
      </c>
      <c r="AC70" s="174">
        <v>10794.709640898076</v>
      </c>
    </row>
    <row r="71" spans="1:31" ht="13.7" customHeight="1" x14ac:dyDescent="0.2">
      <c r="A71" s="190" t="s">
        <v>124</v>
      </c>
      <c r="B71" s="126" t="s">
        <v>147</v>
      </c>
      <c r="C71" s="173">
        <v>10462.335216572503</v>
      </c>
      <c r="D71" s="173">
        <v>12232.142857142857</v>
      </c>
      <c r="E71" s="175">
        <v>11347.23903685768</v>
      </c>
      <c r="F71" s="173">
        <v>11305.571753950593</v>
      </c>
      <c r="G71" s="173">
        <v>11397.423191278493</v>
      </c>
      <c r="H71" s="173">
        <v>11213.720316622692</v>
      </c>
      <c r="I71" s="173" t="e">
        <v>#N/A</v>
      </c>
      <c r="J71" s="173">
        <v>11355.989232839838</v>
      </c>
      <c r="K71" s="173">
        <v>10956.175298804779</v>
      </c>
      <c r="L71" s="173">
        <v>11212.219694507638</v>
      </c>
      <c r="M71" s="173">
        <v>12828.634779854292</v>
      </c>
      <c r="N71" s="173">
        <v>11665.67659105557</v>
      </c>
      <c r="O71" s="173">
        <v>15430.122743836568</v>
      </c>
      <c r="P71" s="173">
        <v>14841.885441527447</v>
      </c>
      <c r="Q71" s="173">
        <v>16950.396243029059</v>
      </c>
      <c r="R71" s="173">
        <v>14498.086546953195</v>
      </c>
      <c r="S71" s="173">
        <v>11691.230890077837</v>
      </c>
      <c r="T71" s="173">
        <v>12646.514497223936</v>
      </c>
      <c r="U71" s="173">
        <v>11239.112110143298</v>
      </c>
      <c r="V71" s="173">
        <v>11188.066062866275</v>
      </c>
      <c r="W71" s="175">
        <v>12125.693827618501</v>
      </c>
      <c r="X71" s="173">
        <v>11840.986904670192</v>
      </c>
      <c r="Y71" s="173">
        <v>11144.01279865976</v>
      </c>
      <c r="Z71" s="173">
        <v>11110.471414359436</v>
      </c>
      <c r="AA71" s="173">
        <v>10633.932131343809</v>
      </c>
      <c r="AB71" s="173">
        <v>10245.159141110187</v>
      </c>
      <c r="AC71" s="174">
        <v>11206.785036374222</v>
      </c>
    </row>
    <row r="72" spans="1:31" ht="13.7" customHeight="1" x14ac:dyDescent="0.2">
      <c r="A72" s="190" t="s">
        <v>125</v>
      </c>
      <c r="B72" s="126" t="s">
        <v>147</v>
      </c>
      <c r="C72" s="173">
        <v>10703.221809169765</v>
      </c>
      <c r="D72" s="173">
        <v>12159.533073929962</v>
      </c>
      <c r="E72" s="175">
        <v>11431.377441549863</v>
      </c>
      <c r="F72" s="173">
        <v>11222.063464583807</v>
      </c>
      <c r="G72" s="173">
        <v>11448.349307774228</v>
      </c>
      <c r="H72" s="173">
        <v>10995.777621393385</v>
      </c>
      <c r="I72" s="173" t="e">
        <v>#N/A</v>
      </c>
      <c r="J72" s="173">
        <v>11143.062544931703</v>
      </c>
      <c r="K72" s="173">
        <v>11766.903249906612</v>
      </c>
      <c r="L72" s="173">
        <v>12536.873156342182</v>
      </c>
      <c r="M72" s="173">
        <v>15778.019586507073</v>
      </c>
      <c r="N72" s="173">
        <v>13360.598664251957</v>
      </c>
      <c r="O72" s="173">
        <v>19510.668466895062</v>
      </c>
      <c r="P72" s="173">
        <v>19352.568613652355</v>
      </c>
      <c r="Q72" s="173">
        <v>22206.800832755031</v>
      </c>
      <c r="R72" s="173">
        <v>16972.635954277797</v>
      </c>
      <c r="S72" s="173">
        <v>11582.778946972614</v>
      </c>
      <c r="T72" s="173">
        <v>13004.79123887748</v>
      </c>
      <c r="U72" s="173">
        <v>11114.541525162087</v>
      </c>
      <c r="V72" s="173">
        <v>10629.004076878276</v>
      </c>
      <c r="W72" s="175">
        <v>13006.87259203649</v>
      </c>
      <c r="X72" s="173">
        <v>12822.964322306478</v>
      </c>
      <c r="Y72" s="173">
        <v>11905.007040579343</v>
      </c>
      <c r="Z72" s="173">
        <v>11821.700727847279</v>
      </c>
      <c r="AA72" s="173">
        <v>11247.330671488731</v>
      </c>
      <c r="AB72" s="173">
        <v>10858.873539335087</v>
      </c>
      <c r="AC72" s="174">
        <v>11870.58947644904</v>
      </c>
    </row>
    <row r="73" spans="1:31" ht="13.7" customHeight="1" thickBot="1" x14ac:dyDescent="0.25">
      <c r="A73" s="191" t="s">
        <v>126</v>
      </c>
      <c r="B73" s="153" t="s">
        <v>147</v>
      </c>
      <c r="C73" s="176">
        <v>11074.969021065677</v>
      </c>
      <c r="D73" s="176">
        <v>12548.638132295722</v>
      </c>
      <c r="E73" s="177">
        <v>11811.803576680701</v>
      </c>
      <c r="F73" s="176">
        <v>11708.219698587818</v>
      </c>
      <c r="G73" s="176">
        <v>11980.830670926518</v>
      </c>
      <c r="H73" s="176">
        <v>11435.60872624912</v>
      </c>
      <c r="I73" s="176" t="e">
        <v>#N/A</v>
      </c>
      <c r="J73" s="176">
        <v>11592.379583033788</v>
      </c>
      <c r="K73" s="176">
        <v>12514.00821815465</v>
      </c>
      <c r="L73" s="176">
        <v>13643.067846607668</v>
      </c>
      <c r="M73" s="176">
        <v>17591.585056220527</v>
      </c>
      <c r="N73" s="176">
        <v>14582.887040327614</v>
      </c>
      <c r="O73" s="176">
        <v>22296.511499059274</v>
      </c>
      <c r="P73" s="176">
        <v>21815.622800844478</v>
      </c>
      <c r="Q73" s="176">
        <v>25676.613462873003</v>
      </c>
      <c r="R73" s="176">
        <v>19397.29823346034</v>
      </c>
      <c r="S73" s="176">
        <v>12267.933641122332</v>
      </c>
      <c r="T73" s="176">
        <v>13860.369609856261</v>
      </c>
      <c r="U73" s="176">
        <v>11732.016054337759</v>
      </c>
      <c r="V73" s="176">
        <v>11211.415259172974</v>
      </c>
      <c r="W73" s="177">
        <v>14026.02519345311</v>
      </c>
      <c r="X73" s="176">
        <v>13793.890755079381</v>
      </c>
      <c r="Y73" s="176">
        <v>12775.734689025843</v>
      </c>
      <c r="Z73" s="176">
        <v>12693.356127127206</v>
      </c>
      <c r="AA73" s="176">
        <v>12029.915411594799</v>
      </c>
      <c r="AB73" s="176">
        <v>11560.964391516976</v>
      </c>
      <c r="AC73" s="178">
        <v>12670.241449211144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7"/>
      <c r="AC74" s="179"/>
    </row>
    <row r="75" spans="1:31" ht="13.7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7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7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7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7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7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7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7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7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v>-836.63862164484817</v>
      </c>
      <c r="D87" s="173">
        <v>-613.5731319554834</v>
      </c>
      <c r="E87" s="175">
        <v>-725.10587680016397</v>
      </c>
      <c r="F87" s="173">
        <v>-322.91548774476178</v>
      </c>
      <c r="G87" s="173">
        <v>-75.204586651027057</v>
      </c>
      <c r="H87" s="173">
        <v>-570.6263888384965</v>
      </c>
      <c r="I87" s="173" t="e">
        <v>#N/A</v>
      </c>
      <c r="J87" s="173">
        <v>-1423.2873161682928</v>
      </c>
      <c r="K87" s="173">
        <v>-1418.7186459808163</v>
      </c>
      <c r="L87" s="173">
        <v>-952.15646720898258</v>
      </c>
      <c r="M87" s="173">
        <v>-1336.8516747541307</v>
      </c>
      <c r="N87" s="173">
        <v>-1235.9089293146426</v>
      </c>
      <c r="O87" s="173">
        <v>-2387.715545014029</v>
      </c>
      <c r="P87" s="173">
        <v>-2206.2694138158276</v>
      </c>
      <c r="Q87" s="173">
        <v>-2706.89256900697</v>
      </c>
      <c r="R87" s="173">
        <v>-2249.9846522192893</v>
      </c>
      <c r="S87" s="173">
        <v>240.68275276700297</v>
      </c>
      <c r="T87" s="173">
        <v>-673.80829201620691</v>
      </c>
      <c r="U87" s="173">
        <v>230.1588328953676</v>
      </c>
      <c r="V87" s="173">
        <v>1165.6977174218537</v>
      </c>
      <c r="W87" s="175">
        <v>-908.67666886991356</v>
      </c>
      <c r="X87" s="173">
        <v>-190.39856850622164</v>
      </c>
      <c r="Y87" s="173">
        <v>-111.18982597227296</v>
      </c>
      <c r="Z87" s="179">
        <v>44.56560301844911</v>
      </c>
      <c r="AA87" s="179">
        <v>53.465378246297405</v>
      </c>
      <c r="AB87" s="173">
        <v>-95.898078202852048</v>
      </c>
      <c r="AC87" s="183">
        <v>-276.17686244095421</v>
      </c>
    </row>
    <row r="88" spans="1:29" x14ac:dyDescent="0.2">
      <c r="A88" s="190" t="s">
        <v>121</v>
      </c>
      <c r="B88" s="148"/>
      <c r="C88" s="173">
        <v>310.23291332569715</v>
      </c>
      <c r="D88" s="173">
        <v>27.610699063219727</v>
      </c>
      <c r="E88" s="175">
        <v>168.92180619445753</v>
      </c>
      <c r="F88" s="173">
        <v>102.09246646370593</v>
      </c>
      <c r="G88" s="173">
        <v>87.578600567658214</v>
      </c>
      <c r="H88" s="173">
        <v>116.60633235975365</v>
      </c>
      <c r="I88" s="173" t="e">
        <v>#N/A</v>
      </c>
      <c r="J88" s="173">
        <v>90.10172995321409</v>
      </c>
      <c r="K88" s="173">
        <v>-148.14021560648143</v>
      </c>
      <c r="L88" s="173">
        <v>220.55124754157077</v>
      </c>
      <c r="M88" s="173">
        <v>-140.14614724624334</v>
      </c>
      <c r="N88" s="173">
        <v>-22.578371770383455</v>
      </c>
      <c r="O88" s="173">
        <v>-175.86918974004402</v>
      </c>
      <c r="P88" s="173">
        <v>-63.435518029713421</v>
      </c>
      <c r="Q88" s="173">
        <v>-259.81492108893144</v>
      </c>
      <c r="R88" s="173">
        <v>-204.35713010148538</v>
      </c>
      <c r="S88" s="173">
        <v>312.56042493443601</v>
      </c>
      <c r="T88" s="173">
        <v>324.46993447839122</v>
      </c>
      <c r="U88" s="173">
        <v>311.55210356421594</v>
      </c>
      <c r="V88" s="173">
        <v>301.65923676070452</v>
      </c>
      <c r="W88" s="175">
        <v>68.066587717439688</v>
      </c>
      <c r="X88" s="173">
        <v>124.54605232193353</v>
      </c>
      <c r="Y88" s="173">
        <v>151.9561540999548</v>
      </c>
      <c r="Z88" s="173">
        <v>151.23543113631422</v>
      </c>
      <c r="AA88" s="173">
        <v>145.85000990202207</v>
      </c>
      <c r="AB88" s="173">
        <v>138.31802595196314</v>
      </c>
      <c r="AC88" s="174">
        <v>135.55629533201318</v>
      </c>
    </row>
    <row r="89" spans="1:29" x14ac:dyDescent="0.2">
      <c r="A89" s="190" t="s">
        <v>122</v>
      </c>
      <c r="B89" s="133"/>
      <c r="C89" s="173">
        <v>448.78754976474738</v>
      </c>
      <c r="D89" s="173">
        <v>243.78735451399916</v>
      </c>
      <c r="E89" s="175">
        <v>346.28745213937327</v>
      </c>
      <c r="F89" s="173">
        <v>35.906480325842494</v>
      </c>
      <c r="G89" s="173">
        <v>73.77712989957945</v>
      </c>
      <c r="H89" s="173">
        <v>-1.9641692478926416</v>
      </c>
      <c r="I89" s="173" t="e">
        <v>#N/A</v>
      </c>
      <c r="J89" s="173">
        <v>-9.3016208578665101</v>
      </c>
      <c r="K89" s="173">
        <v>193.2342903031531</v>
      </c>
      <c r="L89" s="173">
        <v>213.09465717381499</v>
      </c>
      <c r="M89" s="173">
        <v>100.10832033098086</v>
      </c>
      <c r="N89" s="173">
        <v>168.81242260264844</v>
      </c>
      <c r="O89" s="173">
        <v>1.9817392020631814</v>
      </c>
      <c r="P89" s="173">
        <v>-0.73744592174989521</v>
      </c>
      <c r="Q89" s="173">
        <v>-30.981338784084073</v>
      </c>
      <c r="R89" s="173">
        <v>37.664002312021694</v>
      </c>
      <c r="S89" s="173">
        <v>143.39637311525985</v>
      </c>
      <c r="T89" s="173">
        <v>132.06961536169365</v>
      </c>
      <c r="U89" s="173">
        <v>148.26935413393403</v>
      </c>
      <c r="V89" s="173">
        <v>149.85014985014641</v>
      </c>
      <c r="W89" s="175">
        <v>62.783645785631961</v>
      </c>
      <c r="X89" s="173">
        <v>65.234980493140029</v>
      </c>
      <c r="Y89" s="173">
        <v>100.88315512273584</v>
      </c>
      <c r="Z89" s="173">
        <v>91.989180464619494</v>
      </c>
      <c r="AA89" s="173">
        <v>93.866147606635423</v>
      </c>
      <c r="AB89" s="173">
        <v>94.630102869674374</v>
      </c>
      <c r="AC89" s="174">
        <v>122.23923778311655</v>
      </c>
    </row>
    <row r="90" spans="1:29" x14ac:dyDescent="0.2">
      <c r="A90" s="190" t="s">
        <v>123</v>
      </c>
      <c r="B90" s="133"/>
      <c r="C90" s="173">
        <v>29.190207156309043</v>
      </c>
      <c r="D90" s="173">
        <v>120.74705111402363</v>
      </c>
      <c r="E90" s="175">
        <v>74.96862913516452</v>
      </c>
      <c r="F90" s="173">
        <v>-8.0918877145668375</v>
      </c>
      <c r="G90" s="173">
        <v>22.210967169832657</v>
      </c>
      <c r="H90" s="173">
        <v>-38.394742598968151</v>
      </c>
      <c r="I90" s="173" t="e">
        <v>#N/A</v>
      </c>
      <c r="J90" s="173">
        <v>18.277514899984453</v>
      </c>
      <c r="K90" s="173">
        <v>138.45809267189907</v>
      </c>
      <c r="L90" s="173">
        <v>143.4839129021766</v>
      </c>
      <c r="M90" s="173">
        <v>95.026924295214485</v>
      </c>
      <c r="N90" s="173">
        <v>125.65630995643005</v>
      </c>
      <c r="O90" s="173">
        <v>-9.3251908686852403</v>
      </c>
      <c r="P90" s="173">
        <v>-29.987651822155385</v>
      </c>
      <c r="Q90" s="173">
        <v>15.203727751624683</v>
      </c>
      <c r="R90" s="173">
        <v>-13.191648535526838</v>
      </c>
      <c r="S90" s="173">
        <v>58.098375835454135</v>
      </c>
      <c r="T90" s="173">
        <v>48.089300373543665</v>
      </c>
      <c r="U90" s="173">
        <v>64.327009856764562</v>
      </c>
      <c r="V90" s="173">
        <v>61.878817276045083</v>
      </c>
      <c r="W90" s="175">
        <v>29.420539065673438</v>
      </c>
      <c r="X90" s="173">
        <v>19.496518987425588</v>
      </c>
      <c r="Y90" s="173">
        <v>38.18958764429226</v>
      </c>
      <c r="Z90" s="173">
        <v>40.001924694062836</v>
      </c>
      <c r="AA90" s="173">
        <v>46.839591972482594</v>
      </c>
      <c r="AB90" s="173">
        <v>50.21184112287483</v>
      </c>
      <c r="AC90" s="174">
        <v>42.732661803140218</v>
      </c>
    </row>
    <row r="91" spans="1:29" x14ac:dyDescent="0.2">
      <c r="A91" s="190" t="s">
        <v>124</v>
      </c>
      <c r="B91" s="148"/>
      <c r="C91" s="173">
        <v>255.17890772127976</v>
      </c>
      <c r="D91" s="173">
        <v>305.53735255570064</v>
      </c>
      <c r="E91" s="175">
        <v>280.35813013848929</v>
      </c>
      <c r="F91" s="173">
        <v>-8.0918877145668375</v>
      </c>
      <c r="G91" s="173">
        <v>22.210967169832657</v>
      </c>
      <c r="H91" s="173">
        <v>-38.394742598968151</v>
      </c>
      <c r="I91" s="173" t="e">
        <v>#N/A</v>
      </c>
      <c r="J91" s="173">
        <v>18.277514899984453</v>
      </c>
      <c r="K91" s="173">
        <v>138.45809267189907</v>
      </c>
      <c r="L91" s="173">
        <v>128.8863611743036</v>
      </c>
      <c r="M91" s="173">
        <v>85.128286347797257</v>
      </c>
      <c r="N91" s="173">
        <v>117.49091339800179</v>
      </c>
      <c r="O91" s="173">
        <v>-36.424937150521146</v>
      </c>
      <c r="P91" s="173">
        <v>-29.987651822155385</v>
      </c>
      <c r="Q91" s="173">
        <v>-66.095511093877576</v>
      </c>
      <c r="R91" s="173">
        <v>-13.191648535526838</v>
      </c>
      <c r="S91" s="173">
        <v>58.098375835454135</v>
      </c>
      <c r="T91" s="173">
        <v>48.089300373543665</v>
      </c>
      <c r="U91" s="173">
        <v>64.327009856764562</v>
      </c>
      <c r="V91" s="173">
        <v>61.878817276045083</v>
      </c>
      <c r="W91" s="175">
        <v>23.54301525896517</v>
      </c>
      <c r="X91" s="173">
        <v>0.63122151118113834</v>
      </c>
      <c r="Y91" s="173">
        <v>24.234565764074432</v>
      </c>
      <c r="Z91" s="173">
        <v>24.851356111274072</v>
      </c>
      <c r="AA91" s="173">
        <v>31.901805093313669</v>
      </c>
      <c r="AB91" s="173">
        <v>36.907246307051537</v>
      </c>
      <c r="AC91" s="174">
        <v>60.346762883476913</v>
      </c>
    </row>
    <row r="92" spans="1:29" x14ac:dyDescent="0.2">
      <c r="A92" s="190" t="s">
        <v>125</v>
      </c>
      <c r="B92" s="133"/>
      <c r="C92" s="173">
        <v>134.24204874018869</v>
      </c>
      <c r="D92" s="173">
        <v>83.684770536749056</v>
      </c>
      <c r="E92" s="175">
        <v>108.96340963846887</v>
      </c>
      <c r="F92" s="173">
        <v>79.937732294140005</v>
      </c>
      <c r="G92" s="173">
        <v>155.08883418588448</v>
      </c>
      <c r="H92" s="173">
        <v>4.7866304023937118</v>
      </c>
      <c r="I92" s="173" t="e">
        <v>#N/A</v>
      </c>
      <c r="J92" s="173">
        <v>64.775986586060753</v>
      </c>
      <c r="K92" s="173">
        <v>-395.25891225554915</v>
      </c>
      <c r="L92" s="173">
        <v>-34.555415086388166</v>
      </c>
      <c r="M92" s="173">
        <v>-45.950450946111232</v>
      </c>
      <c r="N92" s="173">
        <v>-158.58825942934891</v>
      </c>
      <c r="O92" s="173">
        <v>-219.89981025428278</v>
      </c>
      <c r="P92" s="173">
        <v>-226.83675255504204</v>
      </c>
      <c r="Q92" s="173">
        <v>-293.19916724496943</v>
      </c>
      <c r="R92" s="173">
        <v>-139.66351096284052</v>
      </c>
      <c r="S92" s="173">
        <v>-143.64404350920631</v>
      </c>
      <c r="T92" s="173">
        <v>-176.2280932842059</v>
      </c>
      <c r="U92" s="173">
        <v>-137.43945740526578</v>
      </c>
      <c r="V92" s="173">
        <v>-117.2645798381418</v>
      </c>
      <c r="W92" s="175">
        <v>-49.580110336419239</v>
      </c>
      <c r="X92" s="173">
        <v>111.0130377843052</v>
      </c>
      <c r="Y92" s="173">
        <v>149.9929617346952</v>
      </c>
      <c r="Z92" s="173">
        <v>147.41766028954407</v>
      </c>
      <c r="AA92" s="173">
        <v>149.20311730916546</v>
      </c>
      <c r="AB92" s="173">
        <v>148.6685665389632</v>
      </c>
      <c r="AC92" s="174">
        <v>109.3826632798191</v>
      </c>
    </row>
    <row r="93" spans="1:29" ht="13.7" customHeight="1" thickBot="1" x14ac:dyDescent="0.25">
      <c r="A93" s="191" t="s">
        <v>126</v>
      </c>
      <c r="B93" s="153"/>
      <c r="C93" s="176">
        <v>134.24204874019233</v>
      </c>
      <c r="D93" s="176">
        <v>73.588232096120919</v>
      </c>
      <c r="E93" s="177">
        <v>103.91514041815753</v>
      </c>
      <c r="F93" s="176">
        <v>67.644697357078257</v>
      </c>
      <c r="G93" s="176">
        <v>141.12210990648055</v>
      </c>
      <c r="H93" s="176">
        <v>-5.8327151923203928</v>
      </c>
      <c r="I93" s="176" t="e">
        <v>#N/A</v>
      </c>
      <c r="J93" s="176">
        <v>52.497751423743466</v>
      </c>
      <c r="K93" s="176">
        <v>-420.35471620828321</v>
      </c>
      <c r="L93" s="176">
        <v>-71.217867678045877</v>
      </c>
      <c r="M93" s="176">
        <v>-105.04415726261868</v>
      </c>
      <c r="N93" s="176">
        <v>-198.87224704965047</v>
      </c>
      <c r="O93" s="176">
        <v>-302.40454790096192</v>
      </c>
      <c r="P93" s="176">
        <v>-301.85363135276566</v>
      </c>
      <c r="Q93" s="176">
        <v>-394.81510855556917</v>
      </c>
      <c r="R93" s="176">
        <v>-210.54490379455819</v>
      </c>
      <c r="S93" s="176">
        <v>-161.71067238293108</v>
      </c>
      <c r="T93" s="176">
        <v>-199.38434444953782</v>
      </c>
      <c r="U93" s="176">
        <v>-153.8793497826864</v>
      </c>
      <c r="V93" s="176">
        <v>-131.86832291657811</v>
      </c>
      <c r="W93" s="177">
        <v>-79.200053532604215</v>
      </c>
      <c r="X93" s="176">
        <v>85.486515028534996</v>
      </c>
      <c r="Y93" s="176">
        <v>130.38288931786519</v>
      </c>
      <c r="Z93" s="176">
        <v>128.39615888793742</v>
      </c>
      <c r="AA93" s="176">
        <v>133.22191314278825</v>
      </c>
      <c r="AB93" s="176">
        <v>135.03802173605072</v>
      </c>
      <c r="AC93" s="178">
        <v>91.034369285531284</v>
      </c>
    </row>
    <row r="94" spans="1:29" ht="13.7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7" customHeight="1" x14ac:dyDescent="0.2">
      <c r="A95" s="228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7" customHeight="1" x14ac:dyDescent="0.2">
      <c r="A96" s="228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7" customHeight="1" x14ac:dyDescent="0.2">
      <c r="A97" s="228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7" customHeight="1" x14ac:dyDescent="0.2">
      <c r="A98" s="228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7" customHeight="1" x14ac:dyDescent="0.2">
      <c r="A99" s="228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7" customHeight="1" x14ac:dyDescent="0.2">
      <c r="A100" s="228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7" customHeight="1" x14ac:dyDescent="0.2">
      <c r="A101" s="228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7" customHeight="1" x14ac:dyDescent="0.2">
      <c r="A102" s="228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7" customHeight="1" thickBot="1" x14ac:dyDescent="0.25">
      <c r="A103" s="229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2" thickBot="1" x14ac:dyDescent="0.25">
      <c r="A106" s="184">
        <v>37202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9672.262190247804</v>
      </c>
      <c r="D107" s="173">
        <v>12775.735294117647</v>
      </c>
      <c r="E107" s="173">
        <v>11223.998742182725</v>
      </c>
      <c r="F107" s="179">
        <v>11774.191226847986</v>
      </c>
      <c r="G107" s="179">
        <v>11697.171381031614</v>
      </c>
      <c r="H107" s="179">
        <v>11851.21107266436</v>
      </c>
      <c r="I107" s="179" t="e">
        <v>#N/A</v>
      </c>
      <c r="J107" s="179">
        <v>12509.405568096314</v>
      </c>
      <c r="K107" s="179">
        <v>11068.702290076335</v>
      </c>
      <c r="L107" s="179">
        <v>10169.491525423729</v>
      </c>
      <c r="M107" s="179">
        <v>10740.740740740743</v>
      </c>
      <c r="N107" s="179">
        <v>10659.644852080268</v>
      </c>
      <c r="O107" s="179">
        <v>16893.235422268033</v>
      </c>
      <c r="P107" s="179">
        <v>16213.19418561312</v>
      </c>
      <c r="Q107" s="179">
        <v>18715.596330275232</v>
      </c>
      <c r="R107" s="179">
        <v>15750.915750915752</v>
      </c>
      <c r="S107" s="179">
        <v>11356.256760306123</v>
      </c>
      <c r="T107" s="179">
        <v>13242.7843803056</v>
      </c>
      <c r="U107" s="179">
        <v>11044.776119402984</v>
      </c>
      <c r="V107" s="179">
        <v>9781.2097812097818</v>
      </c>
      <c r="W107" s="179">
        <v>12494.487509407785</v>
      </c>
      <c r="X107" s="179">
        <v>11676.167026443603</v>
      </c>
      <c r="Y107" s="179">
        <v>11188.862634077263</v>
      </c>
      <c r="Z107" s="179">
        <v>10811.390147713981</v>
      </c>
      <c r="AA107" s="179">
        <v>10412.229149540062</v>
      </c>
      <c r="AB107" s="179">
        <v>10309.991660969801</v>
      </c>
      <c r="AC107" s="183">
        <v>11159.58955290503</v>
      </c>
    </row>
    <row r="108" spans="1:29" x14ac:dyDescent="0.2">
      <c r="A108" s="147" t="s">
        <v>121</v>
      </c>
      <c r="B108" s="148"/>
      <c r="C108" s="173">
        <v>10123.138602520045</v>
      </c>
      <c r="D108" s="173">
        <v>13031.423290203327</v>
      </c>
      <c r="E108" s="175">
        <v>11577.280946361687</v>
      </c>
      <c r="F108" s="173">
        <v>11866.438356164384</v>
      </c>
      <c r="G108" s="173">
        <v>12037.671232876712</v>
      </c>
      <c r="H108" s="173">
        <v>11695.205479452055</v>
      </c>
      <c r="I108" s="173" t="e">
        <v>#N/A</v>
      </c>
      <c r="J108" s="173">
        <v>11757.425742574258</v>
      </c>
      <c r="K108" s="173">
        <v>11231.884057971014</v>
      </c>
      <c r="L108" s="173">
        <v>10554.561717352415</v>
      </c>
      <c r="M108" s="173">
        <v>11091.549295774648</v>
      </c>
      <c r="N108" s="173">
        <v>10959.331690366025</v>
      </c>
      <c r="O108" s="173">
        <v>15787.745715904275</v>
      </c>
      <c r="P108" s="173">
        <v>15181.194906953966</v>
      </c>
      <c r="Q108" s="173">
        <v>17230.273752012879</v>
      </c>
      <c r="R108" s="173">
        <v>14951.768488745978</v>
      </c>
      <c r="S108" s="173">
        <v>11254.808000181352</v>
      </c>
      <c r="T108" s="173">
        <v>12460.063897763579</v>
      </c>
      <c r="U108" s="173">
        <v>10850.439882697947</v>
      </c>
      <c r="V108" s="173">
        <v>10453.920220082531</v>
      </c>
      <c r="W108" s="173">
        <v>12248.697976892445</v>
      </c>
      <c r="X108" s="173">
        <v>11727.833464925112</v>
      </c>
      <c r="Y108" s="173">
        <v>11031.158692541203</v>
      </c>
      <c r="Z108" s="173">
        <v>10846.567918636158</v>
      </c>
      <c r="AA108" s="173">
        <v>10775.657214426106</v>
      </c>
      <c r="AB108" s="173">
        <v>10966.547326747474</v>
      </c>
      <c r="AC108" s="174">
        <v>11310.534791504311</v>
      </c>
    </row>
    <row r="109" spans="1:29" x14ac:dyDescent="0.2">
      <c r="A109" s="147" t="s">
        <v>122</v>
      </c>
      <c r="B109" s="133"/>
      <c r="C109" s="173">
        <v>9906.623235613466</v>
      </c>
      <c r="D109" s="173">
        <v>12299.46524064171</v>
      </c>
      <c r="E109" s="175">
        <v>11103.044238127588</v>
      </c>
      <c r="F109" s="173">
        <v>11657.029950083195</v>
      </c>
      <c r="G109" s="173">
        <v>11750</v>
      </c>
      <c r="H109" s="173">
        <v>11564.05990016639</v>
      </c>
      <c r="I109" s="173" t="e">
        <v>#N/A</v>
      </c>
      <c r="J109" s="173">
        <v>11552.837240910636</v>
      </c>
      <c r="K109" s="173">
        <v>10836.17747440273</v>
      </c>
      <c r="L109" s="173">
        <v>10482.529118136439</v>
      </c>
      <c r="M109" s="173">
        <v>12025.316455696204</v>
      </c>
      <c r="N109" s="173">
        <v>11114.674349411791</v>
      </c>
      <c r="O109" s="173">
        <v>15343.400149486357</v>
      </c>
      <c r="P109" s="173">
        <v>14910.687254011504</v>
      </c>
      <c r="Q109" s="173">
        <v>16542.473919523101</v>
      </c>
      <c r="R109" s="173">
        <v>14577.039274924471</v>
      </c>
      <c r="S109" s="173">
        <v>11369.740895629009</v>
      </c>
      <c r="T109" s="173">
        <v>12084.592145015107</v>
      </c>
      <c r="U109" s="173">
        <v>11310.344827586207</v>
      </c>
      <c r="V109" s="173">
        <v>10714.285714285716</v>
      </c>
      <c r="W109" s="173">
        <v>12115.785422600697</v>
      </c>
      <c r="X109" s="173">
        <v>11154.850671024056</v>
      </c>
      <c r="Y109" s="173">
        <v>10514.642717688403</v>
      </c>
      <c r="Z109" s="173">
        <v>10400.187806023205</v>
      </c>
      <c r="AA109" s="173">
        <v>9972.3438458447072</v>
      </c>
      <c r="AB109" s="173">
        <v>9648.7241558789574</v>
      </c>
      <c r="AC109" s="174">
        <v>10701.368408169657</v>
      </c>
    </row>
    <row r="110" spans="1:29" x14ac:dyDescent="0.2">
      <c r="A110" s="147" t="s">
        <v>123</v>
      </c>
      <c r="B110" s="133"/>
      <c r="C110" s="173">
        <v>7390.7719269086047</v>
      </c>
      <c r="D110" s="173">
        <v>12292.110091743119</v>
      </c>
      <c r="E110" s="175">
        <v>9841.441009325863</v>
      </c>
      <c r="F110" s="173">
        <v>11313.66364166516</v>
      </c>
      <c r="G110" s="173">
        <v>11375.21222410866</v>
      </c>
      <c r="H110" s="173">
        <v>11252.11505922166</v>
      </c>
      <c r="I110" s="173" t="e">
        <v>#N/A</v>
      </c>
      <c r="J110" s="173">
        <v>11337.711717939854</v>
      </c>
      <c r="K110" s="173">
        <v>10817.71720613288</v>
      </c>
      <c r="L110" s="173">
        <v>10500</v>
      </c>
      <c r="M110" s="173">
        <v>12337.662337662339</v>
      </c>
      <c r="N110" s="173">
        <v>11218.459847931741</v>
      </c>
      <c r="O110" s="173">
        <v>15341.610149752703</v>
      </c>
      <c r="P110" s="173">
        <v>14871.873093349603</v>
      </c>
      <c r="Q110" s="173">
        <v>16641.67916041979</v>
      </c>
      <c r="R110" s="173">
        <v>14511.278195488721</v>
      </c>
      <c r="S110" s="173">
        <v>11633.132514242383</v>
      </c>
      <c r="T110" s="173">
        <v>12598.425196850392</v>
      </c>
      <c r="U110" s="173">
        <v>11174.785100286534</v>
      </c>
      <c r="V110" s="173">
        <v>11126.18724559023</v>
      </c>
      <c r="W110" s="173">
        <v>12026.373585532834</v>
      </c>
      <c r="X110" s="173">
        <v>11506.51543591584</v>
      </c>
      <c r="Y110" s="173">
        <v>10854.340153397701</v>
      </c>
      <c r="Z110" s="173">
        <v>10784.532798699796</v>
      </c>
      <c r="AA110" s="173">
        <v>10313.862709674535</v>
      </c>
      <c r="AB110" s="173">
        <v>9936.7731611179879</v>
      </c>
      <c r="AC110" s="174">
        <v>10751.976979094936</v>
      </c>
    </row>
    <row r="111" spans="1:29" x14ac:dyDescent="0.2">
      <c r="A111" s="147" t="s">
        <v>124</v>
      </c>
      <c r="B111" s="148"/>
      <c r="C111" s="173">
        <v>10207.156308851223</v>
      </c>
      <c r="D111" s="173">
        <v>11926.605504587156</v>
      </c>
      <c r="E111" s="175">
        <v>11066.880906719191</v>
      </c>
      <c r="F111" s="173">
        <v>11313.66364166516</v>
      </c>
      <c r="G111" s="173">
        <v>11375.21222410866</v>
      </c>
      <c r="H111" s="173">
        <v>11252.11505922166</v>
      </c>
      <c r="I111" s="173" t="e">
        <v>#N/A</v>
      </c>
      <c r="J111" s="173">
        <v>11337.711717939854</v>
      </c>
      <c r="K111" s="173">
        <v>10817.71720613288</v>
      </c>
      <c r="L111" s="173">
        <v>11083.333333333334</v>
      </c>
      <c r="M111" s="173">
        <v>12743.506493506495</v>
      </c>
      <c r="N111" s="173">
        <v>11548.185677657568</v>
      </c>
      <c r="O111" s="173">
        <v>15466.547680987089</v>
      </c>
      <c r="P111" s="173">
        <v>14871.873093349603</v>
      </c>
      <c r="Q111" s="173">
        <v>17016.491754122937</v>
      </c>
      <c r="R111" s="173">
        <v>14511.278195488721</v>
      </c>
      <c r="S111" s="173">
        <v>11633.132514242383</v>
      </c>
      <c r="T111" s="173">
        <v>12598.425196850392</v>
      </c>
      <c r="U111" s="173">
        <v>11174.785100286534</v>
      </c>
      <c r="V111" s="173">
        <v>11126.18724559023</v>
      </c>
      <c r="W111" s="173">
        <v>12102.150812359536</v>
      </c>
      <c r="X111" s="173">
        <v>11840.35568315901</v>
      </c>
      <c r="Y111" s="173">
        <v>11119.778232895686</v>
      </c>
      <c r="Z111" s="173">
        <v>11085.620058248162</v>
      </c>
      <c r="AA111" s="173">
        <v>10602.030326250495</v>
      </c>
      <c r="AB111" s="173">
        <v>10208.251894803136</v>
      </c>
      <c r="AC111" s="174">
        <v>11146.438273490745</v>
      </c>
    </row>
    <row r="112" spans="1:29" x14ac:dyDescent="0.2">
      <c r="A112" s="147" t="s">
        <v>125</v>
      </c>
      <c r="B112" s="133"/>
      <c r="C112" s="173">
        <v>10568.979760429576</v>
      </c>
      <c r="D112" s="173">
        <v>12075.848303393213</v>
      </c>
      <c r="E112" s="175">
        <v>11322.414031911394</v>
      </c>
      <c r="F112" s="173">
        <v>11142.125732289667</v>
      </c>
      <c r="G112" s="173">
        <v>11293.260473588343</v>
      </c>
      <c r="H112" s="173">
        <v>10990.990990990991</v>
      </c>
      <c r="I112" s="173" t="e">
        <v>#N/A</v>
      </c>
      <c r="J112" s="173">
        <v>11078.286558345642</v>
      </c>
      <c r="K112" s="173">
        <v>12162.162162162162</v>
      </c>
      <c r="L112" s="173">
        <v>12571.428571428571</v>
      </c>
      <c r="M112" s="173">
        <v>15823.970037453184</v>
      </c>
      <c r="N112" s="173">
        <v>13519.186923681305</v>
      </c>
      <c r="O112" s="173">
        <v>19730.568277149345</v>
      </c>
      <c r="P112" s="173">
        <v>19579.405366207397</v>
      </c>
      <c r="Q112" s="173">
        <v>22500</v>
      </c>
      <c r="R112" s="173">
        <v>17112.299465240638</v>
      </c>
      <c r="S112" s="173">
        <v>11726.42299048182</v>
      </c>
      <c r="T112" s="173">
        <v>13181.019332161686</v>
      </c>
      <c r="U112" s="173">
        <v>11251.980982567353</v>
      </c>
      <c r="V112" s="173">
        <v>10746.268656716418</v>
      </c>
      <c r="W112" s="173">
        <v>13056.45270237291</v>
      </c>
      <c r="X112" s="173">
        <v>12711.951284522173</v>
      </c>
      <c r="Y112" s="173">
        <v>11755.014078844648</v>
      </c>
      <c r="Z112" s="173">
        <v>11674.283067557735</v>
      </c>
      <c r="AA112" s="173">
        <v>11098.127554179566</v>
      </c>
      <c r="AB112" s="173">
        <v>10710.204972796124</v>
      </c>
      <c r="AC112" s="174">
        <v>11761.206813169221</v>
      </c>
    </row>
    <row r="113" spans="1:29" ht="12" thickBot="1" x14ac:dyDescent="0.25">
      <c r="A113" s="147" t="s">
        <v>126</v>
      </c>
      <c r="C113" s="176">
        <v>10940.726972325485</v>
      </c>
      <c r="D113" s="176">
        <v>12475.049900199601</v>
      </c>
      <c r="E113" s="177">
        <v>11707.888436262543</v>
      </c>
      <c r="F113" s="173">
        <v>11640.57500123074</v>
      </c>
      <c r="G113" s="173">
        <v>11839.708561020037</v>
      </c>
      <c r="H113" s="173">
        <v>11441.44144144144</v>
      </c>
      <c r="I113" s="173" t="e">
        <v>#N/A</v>
      </c>
      <c r="J113" s="173">
        <v>11539.881831610044</v>
      </c>
      <c r="K113" s="173">
        <v>12934.362934362933</v>
      </c>
      <c r="L113" s="173">
        <v>13714.285714285714</v>
      </c>
      <c r="M113" s="173">
        <v>17696.629213483146</v>
      </c>
      <c r="N113" s="173">
        <v>14781.759287377265</v>
      </c>
      <c r="O113" s="173">
        <v>22598.916046960236</v>
      </c>
      <c r="P113" s="173">
        <v>22117.476432197243</v>
      </c>
      <c r="Q113" s="173">
        <v>26071.428571428572</v>
      </c>
      <c r="R113" s="173">
        <v>19607.843137254898</v>
      </c>
      <c r="S113" s="173">
        <v>12429.644313505263</v>
      </c>
      <c r="T113" s="173">
        <v>14059.753954305799</v>
      </c>
      <c r="U113" s="173">
        <v>11885.895404120445</v>
      </c>
      <c r="V113" s="173">
        <v>11343.283582089553</v>
      </c>
      <c r="W113" s="173">
        <v>14105.225246985714</v>
      </c>
      <c r="X113" s="173">
        <v>13708.404240050846</v>
      </c>
      <c r="Y113" s="173">
        <v>12645.351799707978</v>
      </c>
      <c r="Z113" s="173">
        <v>12564.959968239269</v>
      </c>
      <c r="AA113" s="173">
        <v>11896.69349845201</v>
      </c>
      <c r="AB113" s="173">
        <v>11425.926369780926</v>
      </c>
      <c r="AC113" s="174">
        <v>12579.207079925613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2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2001-10-25T01:41:51Z</cp:lastPrinted>
  <dcterms:created xsi:type="dcterms:W3CDTF">1998-02-04T17:03:27Z</dcterms:created>
  <dcterms:modified xsi:type="dcterms:W3CDTF">2014-09-03T16:37:12Z</dcterms:modified>
</cp:coreProperties>
</file>