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trlProps/ctrlProp2.xml" ContentType="application/vnd.ms-excel.controlpropertie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05" yWindow="120" windowWidth="15405" windowHeight="4470" tabRatio="642"/>
  </bookViews>
  <sheets>
    <sheet name="Gas Average Basis" sheetId="4" r:id="rId1"/>
    <sheet name="Gas Average PhyIdx" sheetId="515" r:id="rId2"/>
    <sheet name="Gas Average FinIdx" sheetId="517" r:id="rId3"/>
    <sheet name="CurveFetch" sheetId="5" r:id="rId4"/>
    <sheet name="BasisCurves" sheetId="6" r:id="rId5"/>
    <sheet name="IndexCurves" sheetId="516" r:id="rId6"/>
    <sheet name="PowerPrices" sheetId="514" r:id="rId7"/>
    <sheet name="Copy Price Macro" sheetId="512" state="veryHidden" r:id="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3">CurveFetch!$A$4</definedName>
    <definedName name="Count1">#REF!</definedName>
    <definedName name="crvDate">[4]Top!$C$3</definedName>
    <definedName name="CRYSTAL_IM">#REF!</definedName>
    <definedName name="CurveCode" localSheetId="3">CurveFetch!$B$4</definedName>
    <definedName name="CurveCode">#REF!</definedName>
    <definedName name="CurveRange" localSheetId="5">IndexCurves!$C$11</definedName>
    <definedName name="CurveRange">BasisCurves!$C$11</definedName>
    <definedName name="Curves">[2]Curves!$B$11:$X$157</definedName>
    <definedName name="CurveTable">#REF!</definedName>
    <definedName name="CurveTable1" localSheetId="3">CurveFetch!$E$1:$AH$7</definedName>
    <definedName name="CurveTable1">#REF!</definedName>
    <definedName name="CurveType" localSheetId="3">CurveFetch!$B$5</definedName>
    <definedName name="CurveType">#REF!</definedName>
    <definedName name="Dates" localSheetId="5">IndexCurves!$B$16:$B$32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 localSheetId="5">IndexCurves!$B$3</definedName>
    <definedName name="Dbase">BasisCurves!$B$3</definedName>
    <definedName name="deals_inc">#REF!</definedName>
    <definedName name="Dump" localSheetId="3">CurveFetch!$B$7</definedName>
    <definedName name="Dump">#REF!</definedName>
    <definedName name="EffDt" localSheetId="5">IndexCurves!$B$5</definedName>
    <definedName name="EffDt">BasisCurves!$B$5</definedName>
    <definedName name="EffectiveDate" localSheetId="3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 localSheetId="2">'Gas Average FinIdx'!$B$9:$AI$49</definedName>
    <definedName name="erv10sec1" localSheetId="1">'Gas Average PhyIdx'!$B$9:$AI$49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 localSheetId="2">'Gas Average FinIdx'!$C$9:$AH$49</definedName>
    <definedName name="Gas_Trading" localSheetId="1">'Gas Average PhyIdx'!$C$9:$AH$49</definedName>
    <definedName name="Gas_Trading">'Gas Average Basis'!$C$9:$AH$49</definedName>
    <definedName name="Holidays">[5]Holidays!$B$2:$B$61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3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 localSheetId="2">'Gas Average FinIdx'!$C$9:$AI$49</definedName>
    <definedName name="nr_gas_avg_basis" localSheetId="1">'Gas Average PhyIdx'!$C$9:$AI$49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 localSheetId="5">IndexCurves!$B$11:$C$32</definedName>
    <definedName name="NYMEXPrices">BasisCurves!$B$11:$C$32</definedName>
    <definedName name="ONG_OKLA">#REF!</definedName>
    <definedName name="PAN_TX_OK">#REF!</definedName>
    <definedName name="password" localSheetId="5">IndexCurves!$B$2</definedName>
    <definedName name="password">BasisCurves!$B$2</definedName>
    <definedName name="PEPL_MKT">#REF!</definedName>
    <definedName name="_xlnm.Print_Area" localSheetId="3">CurveFetch!$I$1:$I$14</definedName>
    <definedName name="_xlnm.Print_Area" localSheetId="0">'Gas Average Basis'!$C$3:$AI$69</definedName>
    <definedName name="_xlnm.Print_Area" localSheetId="2">'Gas Average FinIdx'!$C$3:$AI$63</definedName>
    <definedName name="_xlnm.Print_Area" localSheetId="1">'Gas Average PhyIdx'!$C$3:$AI$63</definedName>
    <definedName name="_xlnm.Print_Titles" localSheetId="3">CurveFetch!$D:$D</definedName>
    <definedName name="PriorPostId">#REF!</definedName>
    <definedName name="PromptMonth">#REF!</definedName>
    <definedName name="PrReportDate">[5]Top!$C$3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3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trv45sec1">'Gas Average Basis'!$C$7:$AI$63</definedName>
    <definedName name="trv46sec1">'Gas Average PhyIdx'!$C$7:$AI$49</definedName>
    <definedName name="trv47sec1">'Gas Average FinIdx'!$C$7:$AI$49</definedName>
    <definedName name="UID">#REF!</definedName>
    <definedName name="UpperLeftofCurveTable" localSheetId="5">IndexCurves!$B$11</definedName>
    <definedName name="UpperLeftofCurveTable">BasisCurves!$B$11</definedName>
    <definedName name="username" localSheetId="5">IndexCurves!$B$1</definedName>
    <definedName name="username">BasisCurves!$B$1</definedName>
    <definedName name="WACOG_CENTRAL">#REF!</definedName>
    <definedName name="WILLIAMS">#REF!</definedName>
  </definedNames>
  <calcPr calcId="152511" fullCalcOnLoad="1" calcOnSave="0"/>
  <webPublishObjects count="4">
    <webPublishObject id="32228" divId="erv10sec1" sourceObject="erv10sec1" destinationFile="c:\erp1.htm"/>
    <webPublishObject id="29358" divId="trv45sec1" sourceObject="trv45sec1" destinationFile="c:\erp1.htm"/>
    <webPublishObject id="29431" divId="trv46sec1" sourceObject="trv46sec1" destinationFile="c:\erp1.htm"/>
    <webPublishObject id="29404" divId="trv47sec1" sourceObject="trv47sec1" destinationFile="c:\erp1.htm"/>
  </webPublishObjects>
</workbook>
</file>

<file path=xl/calcChain.xml><?xml version="1.0" encoding="utf-8"?>
<calcChain xmlns="http://schemas.openxmlformats.org/spreadsheetml/2006/main">
  <c r="B5" i="6" l="1"/>
  <c r="C11" i="6" s="1"/>
  <c r="E11" i="6"/>
  <c r="G11" i="6"/>
  <c r="H11" i="6"/>
  <c r="I11" i="6"/>
  <c r="J11" i="6"/>
  <c r="M11" i="6"/>
  <c r="O11" i="6"/>
  <c r="P11" i="6"/>
  <c r="Q11" i="6"/>
  <c r="D12" i="6"/>
  <c r="E12" i="6" s="1"/>
  <c r="F12" i="6" s="1"/>
  <c r="G12" i="6" s="1"/>
  <c r="H12" i="6" s="1"/>
  <c r="I12" i="6" s="1"/>
  <c r="J12" i="6" s="1"/>
  <c r="K12" i="6" s="1"/>
  <c r="L12" i="6" s="1"/>
  <c r="M12" i="6" s="1"/>
  <c r="N12" i="6" s="1"/>
  <c r="O12" i="6"/>
  <c r="P12" i="6" s="1"/>
  <c r="Q12" i="6" s="1"/>
  <c r="B17" i="6"/>
  <c r="B18" i="6" s="1"/>
  <c r="B19" i="6" s="1"/>
  <c r="B20" i="6" s="1"/>
  <c r="B21" i="6" s="1"/>
  <c r="B22" i="6"/>
  <c r="B23" i="6" s="1"/>
  <c r="B24" i="6" s="1"/>
  <c r="B25" i="6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F1" i="5"/>
  <c r="G1" i="5"/>
  <c r="F2" i="5"/>
  <c r="G2" i="5"/>
  <c r="H2" i="5" s="1"/>
  <c r="I2" i="5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F3" i="5"/>
  <c r="G3" i="5" s="1"/>
  <c r="H3" i="5"/>
  <c r="I3" i="5" s="1"/>
  <c r="J3" i="5" s="1"/>
  <c r="K3" i="5" s="1"/>
  <c r="L3" i="5"/>
  <c r="M3" i="5" s="1"/>
  <c r="N3" i="5" s="1"/>
  <c r="O3" i="5" s="1"/>
  <c r="P3" i="5" s="1"/>
  <c r="Q3" i="5" s="1"/>
  <c r="R3" i="5" s="1"/>
  <c r="S3" i="5" s="1"/>
  <c r="T3" i="5" s="1"/>
  <c r="U3" i="5" s="1"/>
  <c r="V3" i="5" s="1"/>
  <c r="W3" i="5" s="1"/>
  <c r="X3" i="5" s="1"/>
  <c r="Y3" i="5" s="1"/>
  <c r="Z3" i="5" s="1"/>
  <c r="AA3" i="5" s="1"/>
  <c r="AB3" i="5" s="1"/>
  <c r="AC3" i="5" s="1"/>
  <c r="AD3" i="5" s="1"/>
  <c r="AE3" i="5" s="1"/>
  <c r="C10" i="4"/>
  <c r="R12" i="4"/>
  <c r="K15" i="4"/>
  <c r="P22" i="4"/>
  <c r="R22" i="4"/>
  <c r="T22" i="4"/>
  <c r="V22" i="4"/>
  <c r="X22" i="4"/>
  <c r="Z22" i="4"/>
  <c r="AB22" i="4"/>
  <c r="AD22" i="4"/>
  <c r="AF22" i="4"/>
  <c r="AH22" i="4"/>
  <c r="P25" i="4"/>
  <c r="P26" i="4"/>
  <c r="R26" i="4"/>
  <c r="K28" i="4"/>
  <c r="L28" i="4"/>
  <c r="L61" i="4" s="1"/>
  <c r="M28" i="4"/>
  <c r="N28" i="4" s="1"/>
  <c r="O28" i="4"/>
  <c r="P28" i="4" s="1"/>
  <c r="Q28" i="4"/>
  <c r="K29" i="4"/>
  <c r="L29" i="4"/>
  <c r="M29" i="4"/>
  <c r="N29" i="4" s="1"/>
  <c r="O29" i="4"/>
  <c r="P29" i="4" s="1"/>
  <c r="Q29" i="4" s="1"/>
  <c r="K30" i="4"/>
  <c r="L30" i="4"/>
  <c r="O30" i="4"/>
  <c r="P30" i="4"/>
  <c r="Q30" i="4" s="1"/>
  <c r="K31" i="4"/>
  <c r="L31" i="4"/>
  <c r="M31" i="4"/>
  <c r="N31" i="4" s="1"/>
  <c r="O31" i="4"/>
  <c r="K33" i="4"/>
  <c r="L33" i="4"/>
  <c r="M33" i="4"/>
  <c r="N33" i="4" s="1"/>
  <c r="O33" i="4"/>
  <c r="P33" i="4"/>
  <c r="Q33" i="4" s="1"/>
  <c r="K34" i="4"/>
  <c r="L34" i="4"/>
  <c r="M34" i="4"/>
  <c r="N34" i="4" s="1"/>
  <c r="O34" i="4"/>
  <c r="P34" i="4" s="1"/>
  <c r="Q34" i="4"/>
  <c r="K35" i="4"/>
  <c r="L35" i="4"/>
  <c r="M35" i="4" s="1"/>
  <c r="N35" i="4"/>
  <c r="O35" i="4"/>
  <c r="P35" i="4" s="1"/>
  <c r="Q35" i="4" s="1"/>
  <c r="K36" i="4"/>
  <c r="L36" i="4"/>
  <c r="M36" i="4"/>
  <c r="N36" i="4" s="1"/>
  <c r="O36" i="4"/>
  <c r="AL37" i="4"/>
  <c r="AJ38" i="4"/>
  <c r="AL38" i="4"/>
  <c r="K39" i="4"/>
  <c r="L39" i="4"/>
  <c r="M39" i="4"/>
  <c r="N39" i="4" s="1"/>
  <c r="O39" i="4"/>
  <c r="P39" i="4" s="1"/>
  <c r="Q39" i="4"/>
  <c r="K40" i="4"/>
  <c r="L40" i="4"/>
  <c r="M40" i="4" s="1"/>
  <c r="N40" i="4"/>
  <c r="O40" i="4"/>
  <c r="K41" i="4"/>
  <c r="L41" i="4"/>
  <c r="M41" i="4"/>
  <c r="N41" i="4" s="1"/>
  <c r="O41" i="4"/>
  <c r="P41" i="4" s="1"/>
  <c r="Q41" i="4" s="1"/>
  <c r="K42" i="4"/>
  <c r="L42" i="4"/>
  <c r="M42" i="4" s="1"/>
  <c r="N42" i="4" s="1"/>
  <c r="O42" i="4"/>
  <c r="P42" i="4"/>
  <c r="Q42" i="4" s="1"/>
  <c r="K43" i="4"/>
  <c r="L43" i="4"/>
  <c r="M43" i="4"/>
  <c r="N43" i="4" s="1"/>
  <c r="O43" i="4"/>
  <c r="P43" i="4" s="1"/>
  <c r="Q43" i="4" s="1"/>
  <c r="AL44" i="4"/>
  <c r="AJ45" i="4"/>
  <c r="AL45" i="4"/>
  <c r="AJ46" i="4"/>
  <c r="AL46" i="4"/>
  <c r="AJ47" i="4"/>
  <c r="AL47" i="4"/>
  <c r="AL48" i="4"/>
  <c r="J49" i="4"/>
  <c r="K49" i="4"/>
  <c r="L49" i="4"/>
  <c r="N49" i="4"/>
  <c r="O49" i="4"/>
  <c r="P40" i="4" s="1"/>
  <c r="Q40" i="4" s="1"/>
  <c r="P58" i="4"/>
  <c r="Q58" i="4"/>
  <c r="R58" i="4"/>
  <c r="S58" i="4" s="1"/>
  <c r="K60" i="4"/>
  <c r="K61" i="4"/>
  <c r="K62" i="4"/>
  <c r="L62" i="4"/>
  <c r="K63" i="4"/>
  <c r="L63" i="4"/>
  <c r="C10" i="517"/>
  <c r="K15" i="517"/>
  <c r="T22" i="517"/>
  <c r="Z22" i="517"/>
  <c r="AD22" i="517"/>
  <c r="AF22" i="517"/>
  <c r="AH22" i="517"/>
  <c r="F24" i="517"/>
  <c r="F25" i="517"/>
  <c r="P25" i="517"/>
  <c r="P26" i="517" s="1"/>
  <c r="R25" i="517"/>
  <c r="R12" i="517" s="1"/>
  <c r="V25" i="517"/>
  <c r="V22" i="517" s="1"/>
  <c r="R26" i="517"/>
  <c r="AL37" i="517"/>
  <c r="AJ38" i="517"/>
  <c r="AL38" i="517"/>
  <c r="AL44" i="517"/>
  <c r="AJ45" i="517"/>
  <c r="AL45" i="517"/>
  <c r="AJ46" i="517"/>
  <c r="AL46" i="517"/>
  <c r="AJ47" i="517"/>
  <c r="AL47" i="517"/>
  <c r="AL48" i="517"/>
  <c r="J49" i="517"/>
  <c r="C10" i="515"/>
  <c r="K15" i="515"/>
  <c r="T22" i="515"/>
  <c r="V22" i="515"/>
  <c r="X22" i="515"/>
  <c r="Z22" i="515"/>
  <c r="AB22" i="515"/>
  <c r="F24" i="515"/>
  <c r="F25" i="515"/>
  <c r="R25" i="515"/>
  <c r="R22" i="515" s="1"/>
  <c r="V25" i="515"/>
  <c r="R26" i="515"/>
  <c r="AL37" i="515"/>
  <c r="AJ38" i="515"/>
  <c r="AL38" i="515"/>
  <c r="AL44" i="515"/>
  <c r="AJ45" i="515"/>
  <c r="AL45" i="515"/>
  <c r="AJ46" i="515"/>
  <c r="AL46" i="515"/>
  <c r="AJ47" i="515"/>
  <c r="AL47" i="515"/>
  <c r="AL48" i="515"/>
  <c r="J49" i="515"/>
  <c r="B5" i="516"/>
  <c r="H11" i="516" s="1"/>
  <c r="I11" i="516"/>
  <c r="S11" i="516"/>
  <c r="X11" i="516"/>
  <c r="Z11" i="516"/>
  <c r="AA11" i="516"/>
  <c r="D12" i="516"/>
  <c r="E12" i="516" s="1"/>
  <c r="F12" i="516"/>
  <c r="G12" i="516"/>
  <c r="H12" i="516" s="1"/>
  <c r="I12" i="516" s="1"/>
  <c r="J12" i="516" s="1"/>
  <c r="K12" i="516" s="1"/>
  <c r="L12" i="516" s="1"/>
  <c r="M12" i="516" s="1"/>
  <c r="N12" i="516" s="1"/>
  <c r="O12" i="516"/>
  <c r="P12" i="516"/>
  <c r="Q12" i="516" s="1"/>
  <c r="R12" i="516" s="1"/>
  <c r="S12" i="516" s="1"/>
  <c r="T12" i="516" s="1"/>
  <c r="U12" i="516" s="1"/>
  <c r="V12" i="516" s="1"/>
  <c r="W12" i="516" s="1"/>
  <c r="X12" i="516" s="1"/>
  <c r="Y12" i="516" s="1"/>
  <c r="Z12" i="516" s="1"/>
  <c r="AA12" i="516" s="1"/>
  <c r="AB12" i="516" s="1"/>
  <c r="AC12" i="516" s="1"/>
  <c r="AD12" i="516" s="1"/>
  <c r="B17" i="516"/>
  <c r="B18" i="516" s="1"/>
  <c r="B19" i="516"/>
  <c r="B20" i="516" s="1"/>
  <c r="B21" i="516"/>
  <c r="B22" i="516" s="1"/>
  <c r="B23" i="516"/>
  <c r="B24" i="516" s="1"/>
  <c r="B25" i="516"/>
  <c r="B26" i="516" s="1"/>
  <c r="B27" i="516" s="1"/>
  <c r="B28" i="516" s="1"/>
  <c r="B29" i="516" s="1"/>
  <c r="B30" i="516" s="1"/>
  <c r="B31" i="516" s="1"/>
  <c r="B32" i="516" s="1"/>
  <c r="B33" i="516" s="1"/>
  <c r="B34" i="516" s="1"/>
  <c r="B35" i="516" s="1"/>
  <c r="B36" i="516" s="1"/>
  <c r="B37" i="516" s="1"/>
  <c r="B38" i="516" s="1"/>
  <c r="B39" i="516" s="1"/>
  <c r="B40" i="516" s="1"/>
  <c r="B41" i="516" s="1"/>
  <c r="B42" i="516"/>
  <c r="B43" i="516" s="1"/>
  <c r="B44" i="516" s="1"/>
  <c r="B45" i="516" s="1"/>
  <c r="B46" i="516" s="1"/>
  <c r="B47" i="516" s="1"/>
  <c r="B48" i="516"/>
  <c r="B49" i="516" s="1"/>
  <c r="B50" i="516" s="1"/>
  <c r="B51" i="516" s="1"/>
  <c r="B52" i="516" s="1"/>
  <c r="B53" i="516" s="1"/>
  <c r="B54" i="516" s="1"/>
  <c r="B55" i="516" s="1"/>
  <c r="B56" i="516" s="1"/>
  <c r="B57" i="516" s="1"/>
  <c r="B58" i="516" s="1"/>
  <c r="B59" i="516" s="1"/>
  <c r="B60" i="516" s="1"/>
  <c r="B61" i="516" s="1"/>
  <c r="B62" i="516" s="1"/>
  <c r="B63" i="516" s="1"/>
  <c r="B64" i="516" s="1"/>
  <c r="B65" i="516" s="1"/>
  <c r="B66" i="516" s="1"/>
  <c r="B67" i="516" s="1"/>
  <c r="B68" i="516" s="1"/>
  <c r="B69" i="516" s="1"/>
  <c r="B70" i="516" s="1"/>
  <c r="B71" i="516" s="1"/>
  <c r="B72" i="516" s="1"/>
  <c r="B73" i="516" s="1"/>
  <c r="B74" i="516" s="1"/>
  <c r="B75" i="516" s="1"/>
  <c r="B76" i="516" s="1"/>
  <c r="B77" i="516" s="1"/>
  <c r="B78" i="516" s="1"/>
  <c r="B79" i="516" s="1"/>
  <c r="B80" i="516" s="1"/>
  <c r="B81" i="516" s="1"/>
  <c r="B82" i="516" s="1"/>
  <c r="B83" i="516" s="1"/>
  <c r="B84" i="516" s="1"/>
  <c r="B85" i="516" s="1"/>
  <c r="B86" i="516" s="1"/>
  <c r="B87" i="516" s="1"/>
  <c r="B88" i="516" s="1"/>
  <c r="B89" i="516" s="1"/>
  <c r="B90" i="516" s="1"/>
  <c r="B91" i="516" s="1"/>
  <c r="B92" i="516" s="1"/>
  <c r="B93" i="516" s="1"/>
  <c r="B94" i="516" s="1"/>
  <c r="B95" i="516" s="1"/>
  <c r="B96" i="516" s="1"/>
  <c r="B97" i="516" s="1"/>
  <c r="B98" i="516" s="1"/>
  <c r="B99" i="516" s="1"/>
  <c r="B100" i="516" s="1"/>
  <c r="B101" i="516" s="1"/>
  <c r="B102" i="516" s="1"/>
  <c r="B103" i="516" s="1"/>
  <c r="B104" i="516" s="1"/>
  <c r="B105" i="516" s="1"/>
  <c r="B106" i="516" s="1"/>
  <c r="B107" i="516" s="1"/>
  <c r="A2" i="514"/>
  <c r="A6" i="514"/>
  <c r="G8" i="514"/>
  <c r="H8" i="514"/>
  <c r="J8" i="514"/>
  <c r="K8" i="514"/>
  <c r="K66" i="514" s="1"/>
  <c r="L8" i="514"/>
  <c r="M8" i="514"/>
  <c r="P8" i="514"/>
  <c r="Q8" i="514"/>
  <c r="R8" i="514"/>
  <c r="T8" i="514"/>
  <c r="U8" i="514"/>
  <c r="V8" i="514"/>
  <c r="C9" i="514"/>
  <c r="D9" i="514"/>
  <c r="H9" i="514"/>
  <c r="K9" i="514"/>
  <c r="L9" i="514"/>
  <c r="Q9" i="514"/>
  <c r="AG9" i="514"/>
  <c r="AH9" i="514"/>
  <c r="AI9" i="514"/>
  <c r="J9" i="514" s="1"/>
  <c r="AJ9" i="514"/>
  <c r="AK9" i="514"/>
  <c r="AL9" i="514"/>
  <c r="M9" i="514" s="1"/>
  <c r="AM9" i="514"/>
  <c r="P9" i="514" s="1"/>
  <c r="AN9" i="514"/>
  <c r="AO9" i="514"/>
  <c r="AP9" i="514"/>
  <c r="T9" i="514" s="1"/>
  <c r="S9" i="514" s="1"/>
  <c r="AQ9" i="514"/>
  <c r="U9" i="514" s="1"/>
  <c r="AR9" i="514"/>
  <c r="V9" i="514" s="1"/>
  <c r="V67" i="514" s="1"/>
  <c r="AS9" i="514"/>
  <c r="AT9" i="514"/>
  <c r="AU9" i="514"/>
  <c r="AV9" i="514"/>
  <c r="AW9" i="514"/>
  <c r="AW28" i="514" s="1"/>
  <c r="AX9" i="514"/>
  <c r="AY9" i="514"/>
  <c r="AZ9" i="514"/>
  <c r="BA9" i="514"/>
  <c r="BB9" i="514"/>
  <c r="BC9" i="514"/>
  <c r="BD9" i="514"/>
  <c r="BE9" i="514"/>
  <c r="BE28" i="514" s="1"/>
  <c r="BF9" i="514"/>
  <c r="BG9" i="514"/>
  <c r="BH9" i="514"/>
  <c r="BI9" i="514"/>
  <c r="BJ9" i="514"/>
  <c r="BK9" i="514"/>
  <c r="BL9" i="514"/>
  <c r="BL28" i="514" s="1"/>
  <c r="BM9" i="514"/>
  <c r="BM28" i="514" s="1"/>
  <c r="BN9" i="514"/>
  <c r="BO9" i="514"/>
  <c r="BP9" i="514"/>
  <c r="BQ9" i="514"/>
  <c r="BR9" i="514"/>
  <c r="BS9" i="514"/>
  <c r="BT9" i="514"/>
  <c r="BT28" i="514" s="1"/>
  <c r="BU9" i="514"/>
  <c r="BU28" i="514" s="1"/>
  <c r="BV9" i="514"/>
  <c r="BW9" i="514"/>
  <c r="BX9" i="514"/>
  <c r="BY9" i="514"/>
  <c r="BZ9" i="514"/>
  <c r="CA9" i="514"/>
  <c r="CB9" i="514"/>
  <c r="CB28" i="514" s="1"/>
  <c r="CC9" i="514"/>
  <c r="CC28" i="514" s="1"/>
  <c r="CD9" i="514"/>
  <c r="CE9" i="514"/>
  <c r="CF9" i="514"/>
  <c r="CF28" i="514" s="1"/>
  <c r="CG9" i="514"/>
  <c r="CH9" i="514"/>
  <c r="CI9" i="514"/>
  <c r="CJ9" i="514"/>
  <c r="CJ28" i="514" s="1"/>
  <c r="CK9" i="514"/>
  <c r="CK28" i="514" s="1"/>
  <c r="CL9" i="514"/>
  <c r="CM9" i="514"/>
  <c r="CN9" i="514"/>
  <c r="CO9" i="514"/>
  <c r="CP9" i="514"/>
  <c r="CQ9" i="514"/>
  <c r="CR9" i="514"/>
  <c r="CR28" i="514" s="1"/>
  <c r="CS9" i="514"/>
  <c r="CT9" i="514"/>
  <c r="CU9" i="514"/>
  <c r="CV9" i="514"/>
  <c r="CW9" i="514"/>
  <c r="CX9" i="514"/>
  <c r="CY9" i="514"/>
  <c r="CZ9" i="514"/>
  <c r="CZ28" i="514" s="1"/>
  <c r="DA9" i="514"/>
  <c r="DB9" i="514"/>
  <c r="DC9" i="514"/>
  <c r="DD9" i="514"/>
  <c r="DE9" i="514"/>
  <c r="DF9" i="514"/>
  <c r="DG9" i="514"/>
  <c r="DH9" i="514"/>
  <c r="DH28" i="514" s="1"/>
  <c r="DI9" i="514"/>
  <c r="DI28" i="514" s="1"/>
  <c r="DJ9" i="514"/>
  <c r="DK9" i="514"/>
  <c r="DL9" i="514"/>
  <c r="DM9" i="514"/>
  <c r="DN9" i="514"/>
  <c r="DO9" i="514"/>
  <c r="DP9" i="514"/>
  <c r="DP28" i="514" s="1"/>
  <c r="DQ9" i="514"/>
  <c r="DQ28" i="514" s="1"/>
  <c r="DR9" i="514"/>
  <c r="DS9" i="514"/>
  <c r="DT9" i="514"/>
  <c r="DU9" i="514"/>
  <c r="DV9" i="514"/>
  <c r="DW9" i="514"/>
  <c r="DX9" i="514"/>
  <c r="DX28" i="514" s="1"/>
  <c r="DY9" i="514"/>
  <c r="DY28" i="514" s="1"/>
  <c r="DZ9" i="514"/>
  <c r="EA9" i="514"/>
  <c r="EB9" i="514"/>
  <c r="EC9" i="514"/>
  <c r="ED9" i="514"/>
  <c r="EE9" i="514"/>
  <c r="EF9" i="514"/>
  <c r="EF28" i="514" s="1"/>
  <c r="EG9" i="514"/>
  <c r="EG28" i="514" s="1"/>
  <c r="EH9" i="514"/>
  <c r="EI9" i="514"/>
  <c r="EJ9" i="514"/>
  <c r="EJ28" i="514" s="1"/>
  <c r="C10" i="514"/>
  <c r="D10" i="514"/>
  <c r="E10" i="514" s="1"/>
  <c r="G10" i="514"/>
  <c r="G68" i="514" s="1"/>
  <c r="I10" i="514"/>
  <c r="I29" i="514" s="1"/>
  <c r="J10" i="514"/>
  <c r="J68" i="514" s="1"/>
  <c r="J88" i="514" s="1"/>
  <c r="M10" i="514"/>
  <c r="R10" i="514"/>
  <c r="R68" i="514" s="1"/>
  <c r="R88" i="514" s="1"/>
  <c r="U10" i="514"/>
  <c r="U29" i="514" s="1"/>
  <c r="AG10" i="514"/>
  <c r="AG29" i="514" s="1"/>
  <c r="AH10" i="514"/>
  <c r="H10" i="514" s="1"/>
  <c r="AI10" i="514"/>
  <c r="AJ10" i="514"/>
  <c r="K10" i="514" s="1"/>
  <c r="AK10" i="514"/>
  <c r="L10" i="514" s="1"/>
  <c r="AL10" i="514"/>
  <c r="AM10" i="514"/>
  <c r="P10" i="514" s="1"/>
  <c r="AN10" i="514"/>
  <c r="Q10" i="514" s="1"/>
  <c r="AO10" i="514"/>
  <c r="AO29" i="514" s="1"/>
  <c r="AP10" i="514"/>
  <c r="T10" i="514" s="1"/>
  <c r="S10" i="514" s="1"/>
  <c r="S29" i="514" s="1"/>
  <c r="AQ10" i="514"/>
  <c r="AR10" i="514"/>
  <c r="V10" i="514" s="1"/>
  <c r="V29" i="514" s="1"/>
  <c r="AS10" i="514"/>
  <c r="AT10" i="514"/>
  <c r="AU10" i="514"/>
  <c r="AV10" i="514"/>
  <c r="AW10" i="514"/>
  <c r="AW29" i="514" s="1"/>
  <c r="AX10" i="514"/>
  <c r="AY10" i="514"/>
  <c r="AZ10" i="514"/>
  <c r="BA10" i="514"/>
  <c r="BB10" i="514"/>
  <c r="BC10" i="514"/>
  <c r="BD10" i="514"/>
  <c r="BE10" i="514"/>
  <c r="BE29" i="514" s="1"/>
  <c r="BF10" i="514"/>
  <c r="BG10" i="514"/>
  <c r="BH10" i="514"/>
  <c r="BI10" i="514"/>
  <c r="BJ10" i="514"/>
  <c r="BK10" i="514"/>
  <c r="BK29" i="514" s="1"/>
  <c r="BL10" i="514"/>
  <c r="BM10" i="514"/>
  <c r="BM29" i="514" s="1"/>
  <c r="BN10" i="514"/>
  <c r="BO10" i="514"/>
  <c r="BP10" i="514"/>
  <c r="BQ10" i="514"/>
  <c r="BR10" i="514"/>
  <c r="BS10" i="514"/>
  <c r="BS29" i="514" s="1"/>
  <c r="BT10" i="514"/>
  <c r="BU10" i="514"/>
  <c r="BU29" i="514" s="1"/>
  <c r="BV10" i="514"/>
  <c r="BW10" i="514"/>
  <c r="BX10" i="514"/>
  <c r="BY10" i="514"/>
  <c r="BZ10" i="514"/>
  <c r="CA10" i="514"/>
  <c r="CA29" i="514" s="1"/>
  <c r="CB10" i="514"/>
  <c r="CB29" i="514" s="1"/>
  <c r="CC10" i="514"/>
  <c r="CC29" i="514" s="1"/>
  <c r="CD10" i="514"/>
  <c r="CD29" i="514" s="1"/>
  <c r="CE10" i="514"/>
  <c r="CF10" i="514"/>
  <c r="CG10" i="514"/>
  <c r="CH10" i="514"/>
  <c r="CI10" i="514"/>
  <c r="CJ10" i="514"/>
  <c r="CK10" i="514"/>
  <c r="CK29" i="514" s="1"/>
  <c r="CL10" i="514"/>
  <c r="CL29" i="514" s="1"/>
  <c r="CM10" i="514"/>
  <c r="CN10" i="514"/>
  <c r="CO10" i="514"/>
  <c r="CP10" i="514"/>
  <c r="CQ10" i="514"/>
  <c r="CR10" i="514"/>
  <c r="CS10" i="514"/>
  <c r="CS29" i="514" s="1"/>
  <c r="CT10" i="514"/>
  <c r="CU10" i="514"/>
  <c r="CV10" i="514"/>
  <c r="CW10" i="514"/>
  <c r="CX10" i="514"/>
  <c r="CY10" i="514"/>
  <c r="CY29" i="514" s="1"/>
  <c r="CZ10" i="514"/>
  <c r="DA10" i="514"/>
  <c r="DA29" i="514" s="1"/>
  <c r="DB10" i="514"/>
  <c r="DC10" i="514"/>
  <c r="DD10" i="514"/>
  <c r="DE10" i="514"/>
  <c r="DF10" i="514"/>
  <c r="DG10" i="514"/>
  <c r="DH10" i="514"/>
  <c r="DI10" i="514"/>
  <c r="DI29" i="514" s="1"/>
  <c r="DJ10" i="514"/>
  <c r="DK10" i="514"/>
  <c r="DL10" i="514"/>
  <c r="DM10" i="514"/>
  <c r="DN10" i="514"/>
  <c r="DO10" i="514"/>
  <c r="DO29" i="514" s="1"/>
  <c r="DP10" i="514"/>
  <c r="DQ10" i="514"/>
  <c r="DQ29" i="514" s="1"/>
  <c r="DR10" i="514"/>
  <c r="DS10" i="514"/>
  <c r="DT10" i="514"/>
  <c r="DU10" i="514"/>
  <c r="DV10" i="514"/>
  <c r="DW10" i="514"/>
  <c r="DW29" i="514" s="1"/>
  <c r="DX10" i="514"/>
  <c r="DY10" i="514"/>
  <c r="DY29" i="514" s="1"/>
  <c r="DZ10" i="514"/>
  <c r="EA10" i="514"/>
  <c r="EB10" i="514"/>
  <c r="EC10" i="514"/>
  <c r="ED10" i="514"/>
  <c r="EE10" i="514"/>
  <c r="EE29" i="514" s="1"/>
  <c r="EF10" i="514"/>
  <c r="EG10" i="514"/>
  <c r="EG29" i="514" s="1"/>
  <c r="EH10" i="514"/>
  <c r="EI10" i="514"/>
  <c r="EJ10" i="514"/>
  <c r="C11" i="514"/>
  <c r="D11" i="514"/>
  <c r="E11" i="514"/>
  <c r="G11" i="514"/>
  <c r="H11" i="514"/>
  <c r="P11" i="514"/>
  <c r="U11" i="514"/>
  <c r="S11" i="514" s="1"/>
  <c r="AG11" i="514"/>
  <c r="AH11" i="514"/>
  <c r="AI11" i="514"/>
  <c r="J11" i="514" s="1"/>
  <c r="I11" i="514" s="1"/>
  <c r="I69" i="514" s="1"/>
  <c r="AJ11" i="514"/>
  <c r="K11" i="514" s="1"/>
  <c r="N11" i="514" s="1"/>
  <c r="AK11" i="514"/>
  <c r="L11" i="514" s="1"/>
  <c r="AL11" i="514"/>
  <c r="M11" i="514" s="1"/>
  <c r="AM11" i="514"/>
  <c r="AN11" i="514"/>
  <c r="AO11" i="514"/>
  <c r="R11" i="514" s="1"/>
  <c r="AP11" i="514"/>
  <c r="T11" i="514" s="1"/>
  <c r="AQ11" i="514"/>
  <c r="AR11" i="514"/>
  <c r="V11" i="514" s="1"/>
  <c r="AS11" i="514"/>
  <c r="AT11" i="514"/>
  <c r="AU11" i="514"/>
  <c r="AV11" i="514"/>
  <c r="AV30" i="514" s="1"/>
  <c r="AW11" i="514"/>
  <c r="AX11" i="514"/>
  <c r="AY11" i="514"/>
  <c r="AZ11" i="514"/>
  <c r="BA11" i="514"/>
  <c r="BB11" i="514"/>
  <c r="BC11" i="514"/>
  <c r="BD11" i="514"/>
  <c r="BD30" i="514" s="1"/>
  <c r="BE11" i="514"/>
  <c r="BF11" i="514"/>
  <c r="BG11" i="514"/>
  <c r="BH11" i="514"/>
  <c r="BI11" i="514"/>
  <c r="BJ11" i="514"/>
  <c r="BK11" i="514"/>
  <c r="BL11" i="514"/>
  <c r="BL30" i="514" s="1"/>
  <c r="BM11" i="514"/>
  <c r="BN11" i="514"/>
  <c r="BO11" i="514"/>
  <c r="BP11" i="514"/>
  <c r="BQ11" i="514"/>
  <c r="BR11" i="514"/>
  <c r="BS11" i="514"/>
  <c r="BT11" i="514"/>
  <c r="BT30" i="514" s="1"/>
  <c r="BU11" i="514"/>
  <c r="BV11" i="514"/>
  <c r="BW11" i="514"/>
  <c r="BX11" i="514"/>
  <c r="BY11" i="514"/>
  <c r="BZ11" i="514"/>
  <c r="CA11" i="514"/>
  <c r="CB11" i="514"/>
  <c r="CB30" i="514" s="1"/>
  <c r="CC11" i="514"/>
  <c r="CD11" i="514"/>
  <c r="CE11" i="514"/>
  <c r="CF11" i="514"/>
  <c r="CG11" i="514"/>
  <c r="CH11" i="514"/>
  <c r="CI11" i="514"/>
  <c r="CJ11" i="514"/>
  <c r="CJ30" i="514" s="1"/>
  <c r="CK11" i="514"/>
  <c r="CL11" i="514"/>
  <c r="CM11" i="514"/>
  <c r="CN11" i="514"/>
  <c r="CO11" i="514"/>
  <c r="CP11" i="514"/>
  <c r="CQ11" i="514"/>
  <c r="CR11" i="514"/>
  <c r="CR30" i="514" s="1"/>
  <c r="CS11" i="514"/>
  <c r="CT11" i="514"/>
  <c r="CU11" i="514"/>
  <c r="CV11" i="514"/>
  <c r="CW11" i="514"/>
  <c r="CX11" i="514"/>
  <c r="CY11" i="514"/>
  <c r="CZ11" i="514"/>
  <c r="CZ30" i="514" s="1"/>
  <c r="DA11" i="514"/>
  <c r="DB11" i="514"/>
  <c r="DC11" i="514"/>
  <c r="DD11" i="514"/>
  <c r="DE11" i="514"/>
  <c r="DF11" i="514"/>
  <c r="DG11" i="514"/>
  <c r="DH11" i="514"/>
  <c r="DH30" i="514" s="1"/>
  <c r="DI11" i="514"/>
  <c r="DJ11" i="514"/>
  <c r="DK11" i="514"/>
  <c r="DL11" i="514"/>
  <c r="DM11" i="514"/>
  <c r="DN11" i="514"/>
  <c r="DO11" i="514"/>
  <c r="DP11" i="514"/>
  <c r="DP30" i="514" s="1"/>
  <c r="DQ11" i="514"/>
  <c r="DR11" i="514"/>
  <c r="DS11" i="514"/>
  <c r="DT11" i="514"/>
  <c r="DU11" i="514"/>
  <c r="DV11" i="514"/>
  <c r="DW11" i="514"/>
  <c r="DX11" i="514"/>
  <c r="DX30" i="514" s="1"/>
  <c r="DY11" i="514"/>
  <c r="DZ11" i="514"/>
  <c r="EA11" i="514"/>
  <c r="EB11" i="514"/>
  <c r="EC11" i="514"/>
  <c r="ED11" i="514"/>
  <c r="EE11" i="514"/>
  <c r="EF11" i="514"/>
  <c r="EF30" i="514" s="1"/>
  <c r="EG11" i="514"/>
  <c r="EH11" i="514"/>
  <c r="EI11" i="514"/>
  <c r="EJ11" i="514"/>
  <c r="C12" i="514"/>
  <c r="D12" i="514"/>
  <c r="D70" i="514" s="1"/>
  <c r="D90" i="514" s="1"/>
  <c r="G12" i="514"/>
  <c r="J12" i="514"/>
  <c r="K12" i="514"/>
  <c r="N12" i="514" s="1"/>
  <c r="L12" i="514"/>
  <c r="L70" i="514" s="1"/>
  <c r="L90" i="514" s="1"/>
  <c r="Q12" i="514"/>
  <c r="Q70" i="514" s="1"/>
  <c r="R12" i="514"/>
  <c r="V12" i="514"/>
  <c r="AG12" i="514"/>
  <c r="AH12" i="514"/>
  <c r="AI12" i="514"/>
  <c r="AJ12" i="514"/>
  <c r="AK12" i="514"/>
  <c r="AL12" i="514"/>
  <c r="M12" i="514" s="1"/>
  <c r="M31" i="514" s="1"/>
  <c r="AM12" i="514"/>
  <c r="P12" i="514" s="1"/>
  <c r="AN12" i="514"/>
  <c r="AO12" i="514"/>
  <c r="AP12" i="514"/>
  <c r="T12" i="514" s="1"/>
  <c r="AQ12" i="514"/>
  <c r="U12" i="514" s="1"/>
  <c r="U31" i="514" s="1"/>
  <c r="AR12" i="514"/>
  <c r="AS12" i="514"/>
  <c r="AT12" i="514"/>
  <c r="AU12" i="514"/>
  <c r="AU31" i="514" s="1"/>
  <c r="AV12" i="514"/>
  <c r="AW12" i="514"/>
  <c r="AX12" i="514"/>
  <c r="AX31" i="514" s="1"/>
  <c r="AY12" i="514"/>
  <c r="AZ12" i="514"/>
  <c r="BA12" i="514"/>
  <c r="BB12" i="514"/>
  <c r="BC12" i="514"/>
  <c r="BC31" i="514" s="1"/>
  <c r="BD12" i="514"/>
  <c r="BE12" i="514"/>
  <c r="BF12" i="514"/>
  <c r="BF31" i="514" s="1"/>
  <c r="BG12" i="514"/>
  <c r="BH12" i="514"/>
  <c r="BI12" i="514"/>
  <c r="BJ12" i="514"/>
  <c r="BK12" i="514"/>
  <c r="BK31" i="514" s="1"/>
  <c r="BL12" i="514"/>
  <c r="BM12" i="514"/>
  <c r="BN12" i="514"/>
  <c r="BN31" i="514" s="1"/>
  <c r="BO12" i="514"/>
  <c r="BP12" i="514"/>
  <c r="BQ12" i="514"/>
  <c r="BR12" i="514"/>
  <c r="BS12" i="514"/>
  <c r="BS31" i="514" s="1"/>
  <c r="BT12" i="514"/>
  <c r="BU12" i="514"/>
  <c r="BV12" i="514"/>
  <c r="BV31" i="514" s="1"/>
  <c r="BW12" i="514"/>
  <c r="BX12" i="514"/>
  <c r="BY12" i="514"/>
  <c r="BZ12" i="514"/>
  <c r="CA12" i="514"/>
  <c r="CA31" i="514" s="1"/>
  <c r="CB12" i="514"/>
  <c r="CC12" i="514"/>
  <c r="CD12" i="514"/>
  <c r="CD31" i="514" s="1"/>
  <c r="CE12" i="514"/>
  <c r="CF12" i="514"/>
  <c r="CG12" i="514"/>
  <c r="CH12" i="514"/>
  <c r="CI12" i="514"/>
  <c r="CI31" i="514" s="1"/>
  <c r="CJ12" i="514"/>
  <c r="CK12" i="514"/>
  <c r="CL12" i="514"/>
  <c r="CL31" i="514" s="1"/>
  <c r="CM12" i="514"/>
  <c r="CN12" i="514"/>
  <c r="CO12" i="514"/>
  <c r="CP12" i="514"/>
  <c r="CQ12" i="514"/>
  <c r="CQ31" i="514" s="1"/>
  <c r="CR12" i="514"/>
  <c r="CS12" i="514"/>
  <c r="CT12" i="514"/>
  <c r="CT31" i="514" s="1"/>
  <c r="CU12" i="514"/>
  <c r="CV12" i="514"/>
  <c r="CW12" i="514"/>
  <c r="CX12" i="514"/>
  <c r="CY12" i="514"/>
  <c r="CY31" i="514" s="1"/>
  <c r="CZ12" i="514"/>
  <c r="DA12" i="514"/>
  <c r="DB12" i="514"/>
  <c r="DB31" i="514" s="1"/>
  <c r="DC12" i="514"/>
  <c r="DD12" i="514"/>
  <c r="DE12" i="514"/>
  <c r="DF12" i="514"/>
  <c r="DG12" i="514"/>
  <c r="DG31" i="514" s="1"/>
  <c r="DH12" i="514"/>
  <c r="DI12" i="514"/>
  <c r="DJ12" i="514"/>
  <c r="DJ31" i="514" s="1"/>
  <c r="DK12" i="514"/>
  <c r="DL12" i="514"/>
  <c r="DM12" i="514"/>
  <c r="DN12" i="514"/>
  <c r="DO12" i="514"/>
  <c r="DO31" i="514" s="1"/>
  <c r="DP12" i="514"/>
  <c r="DQ12" i="514"/>
  <c r="DR12" i="514"/>
  <c r="DR31" i="514" s="1"/>
  <c r="DS12" i="514"/>
  <c r="DT12" i="514"/>
  <c r="DU12" i="514"/>
  <c r="DV12" i="514"/>
  <c r="DW12" i="514"/>
  <c r="DW31" i="514" s="1"/>
  <c r="DX12" i="514"/>
  <c r="DY12" i="514"/>
  <c r="DZ12" i="514"/>
  <c r="DZ31" i="514" s="1"/>
  <c r="EA12" i="514"/>
  <c r="EB12" i="514"/>
  <c r="EC12" i="514"/>
  <c r="ED12" i="514"/>
  <c r="EE12" i="514"/>
  <c r="EE31" i="514" s="1"/>
  <c r="EF12" i="514"/>
  <c r="EG12" i="514"/>
  <c r="EH12" i="514"/>
  <c r="EH31" i="514" s="1"/>
  <c r="EI12" i="514"/>
  <c r="EJ12" i="514"/>
  <c r="C13" i="514"/>
  <c r="D13" i="514"/>
  <c r="E13" i="514"/>
  <c r="E32" i="514" s="1"/>
  <c r="G13" i="514"/>
  <c r="J13" i="514"/>
  <c r="K13" i="514"/>
  <c r="L13" i="514"/>
  <c r="R13" i="514"/>
  <c r="R71" i="514" s="1"/>
  <c r="T13" i="514"/>
  <c r="S13" i="514" s="1"/>
  <c r="AG13" i="514"/>
  <c r="AH13" i="514"/>
  <c r="H13" i="514" s="1"/>
  <c r="AI13" i="514"/>
  <c r="AJ13" i="514"/>
  <c r="AK13" i="514"/>
  <c r="AL13" i="514"/>
  <c r="AM13" i="514"/>
  <c r="P13" i="514" s="1"/>
  <c r="AN13" i="514"/>
  <c r="Q13" i="514" s="1"/>
  <c r="AO13" i="514"/>
  <c r="AP13" i="514"/>
  <c r="AQ13" i="514"/>
  <c r="U13" i="514" s="1"/>
  <c r="AR13" i="514"/>
  <c r="V13" i="514" s="1"/>
  <c r="AS13" i="514"/>
  <c r="AT13" i="514"/>
  <c r="AT32" i="514" s="1"/>
  <c r="AU13" i="514"/>
  <c r="AU32" i="514" s="1"/>
  <c r="AV13" i="514"/>
  <c r="AW13" i="514"/>
  <c r="AX13" i="514"/>
  <c r="AY13" i="514"/>
  <c r="AZ13" i="514"/>
  <c r="BA13" i="514"/>
  <c r="BB13" i="514"/>
  <c r="BB32" i="514" s="1"/>
  <c r="BC13" i="514"/>
  <c r="BD13" i="514"/>
  <c r="BD32" i="514" s="1"/>
  <c r="BE13" i="514"/>
  <c r="BF13" i="514"/>
  <c r="BG13" i="514"/>
  <c r="BH13" i="514"/>
  <c r="BI13" i="514"/>
  <c r="BJ13" i="514"/>
  <c r="BJ32" i="514" s="1"/>
  <c r="BK13" i="514"/>
  <c r="BL13" i="514"/>
  <c r="BL32" i="514" s="1"/>
  <c r="BM13" i="514"/>
  <c r="BN13" i="514"/>
  <c r="BO13" i="514"/>
  <c r="BP13" i="514"/>
  <c r="BQ13" i="514"/>
  <c r="BR13" i="514"/>
  <c r="BR32" i="514" s="1"/>
  <c r="BS13" i="514"/>
  <c r="BT13" i="514"/>
  <c r="BT32" i="514" s="1"/>
  <c r="BU13" i="514"/>
  <c r="BV13" i="514"/>
  <c r="BV32" i="514" s="1"/>
  <c r="BW13" i="514"/>
  <c r="BX13" i="514"/>
  <c r="BY13" i="514"/>
  <c r="BZ13" i="514"/>
  <c r="BZ32" i="514" s="1"/>
  <c r="CA13" i="514"/>
  <c r="CB13" i="514"/>
  <c r="CC13" i="514"/>
  <c r="CD13" i="514"/>
  <c r="CE13" i="514"/>
  <c r="CF13" i="514"/>
  <c r="CG13" i="514"/>
  <c r="CH13" i="514"/>
  <c r="CH32" i="514" s="1"/>
  <c r="CI13" i="514"/>
  <c r="CJ13" i="514"/>
  <c r="CK13" i="514"/>
  <c r="CL13" i="514"/>
  <c r="CM13" i="514"/>
  <c r="CN13" i="514"/>
  <c r="CO13" i="514"/>
  <c r="CP13" i="514"/>
  <c r="CP32" i="514" s="1"/>
  <c r="CQ13" i="514"/>
  <c r="CQ32" i="514" s="1"/>
  <c r="CR13" i="514"/>
  <c r="CR32" i="514" s="1"/>
  <c r="CS13" i="514"/>
  <c r="CT13" i="514"/>
  <c r="CU13" i="514"/>
  <c r="CV13" i="514"/>
  <c r="CW13" i="514"/>
  <c r="CX13" i="514"/>
  <c r="CX32" i="514" s="1"/>
  <c r="CY13" i="514"/>
  <c r="CZ13" i="514"/>
  <c r="CZ32" i="514" s="1"/>
  <c r="DA13" i="514"/>
  <c r="DB13" i="514"/>
  <c r="DC13" i="514"/>
  <c r="DD13" i="514"/>
  <c r="DE13" i="514"/>
  <c r="DF13" i="514"/>
  <c r="DF32" i="514" s="1"/>
  <c r="DG13" i="514"/>
  <c r="DG32" i="514" s="1"/>
  <c r="DH13" i="514"/>
  <c r="DI13" i="514"/>
  <c r="DJ13" i="514"/>
  <c r="DK13" i="514"/>
  <c r="DL13" i="514"/>
  <c r="DM13" i="514"/>
  <c r="DN13" i="514"/>
  <c r="DN32" i="514" s="1"/>
  <c r="DO13" i="514"/>
  <c r="DP13" i="514"/>
  <c r="DP32" i="514" s="1"/>
  <c r="DQ13" i="514"/>
  <c r="DR13" i="514"/>
  <c r="DS13" i="514"/>
  <c r="DT13" i="514"/>
  <c r="DU13" i="514"/>
  <c r="DV13" i="514"/>
  <c r="DV32" i="514" s="1"/>
  <c r="DW13" i="514"/>
  <c r="DX13" i="514"/>
  <c r="DX32" i="514" s="1"/>
  <c r="DY13" i="514"/>
  <c r="DZ13" i="514"/>
  <c r="EA13" i="514"/>
  <c r="EB13" i="514"/>
  <c r="EC13" i="514"/>
  <c r="ED13" i="514"/>
  <c r="ED32" i="514" s="1"/>
  <c r="EE13" i="514"/>
  <c r="EF13" i="514"/>
  <c r="EF32" i="514" s="1"/>
  <c r="EG13" i="514"/>
  <c r="EH13" i="514"/>
  <c r="EH32" i="514" s="1"/>
  <c r="EI13" i="514"/>
  <c r="EJ13" i="514"/>
  <c r="C14" i="514"/>
  <c r="D14" i="514"/>
  <c r="E14" i="514" s="1"/>
  <c r="E33" i="514" s="1"/>
  <c r="F14" i="514"/>
  <c r="F33" i="514" s="1"/>
  <c r="H14" i="514"/>
  <c r="I14" i="514"/>
  <c r="K14" i="514"/>
  <c r="K72" i="514" s="1"/>
  <c r="L14" i="514"/>
  <c r="P14" i="514"/>
  <c r="Q14" i="514"/>
  <c r="Q72" i="514" s="1"/>
  <c r="Q92" i="514" s="1"/>
  <c r="S14" i="514"/>
  <c r="T14" i="514"/>
  <c r="U14" i="514"/>
  <c r="AG14" i="514"/>
  <c r="G14" i="514" s="1"/>
  <c r="G33" i="514" s="1"/>
  <c r="AH14" i="514"/>
  <c r="AI14" i="514"/>
  <c r="J14" i="514" s="1"/>
  <c r="J33" i="514" s="1"/>
  <c r="AJ14" i="514"/>
  <c r="AK14" i="514"/>
  <c r="AL14" i="514"/>
  <c r="AM14" i="514"/>
  <c r="AN14" i="514"/>
  <c r="AN33" i="514" s="1"/>
  <c r="AO14" i="514"/>
  <c r="R14" i="514" s="1"/>
  <c r="R33" i="514" s="1"/>
  <c r="AP14" i="514"/>
  <c r="AQ14" i="514"/>
  <c r="AR14" i="514"/>
  <c r="V14" i="514" s="1"/>
  <c r="V72" i="514" s="1"/>
  <c r="V92" i="514" s="1"/>
  <c r="AS14" i="514"/>
  <c r="AT14" i="514"/>
  <c r="AT33" i="514" s="1"/>
  <c r="AU14" i="514"/>
  <c r="AV14" i="514"/>
  <c r="AV33" i="514" s="1"/>
  <c r="AW14" i="514"/>
  <c r="AX14" i="514"/>
  <c r="AY14" i="514"/>
  <c r="AZ14" i="514"/>
  <c r="BA14" i="514"/>
  <c r="BB14" i="514"/>
  <c r="BB33" i="514" s="1"/>
  <c r="BC14" i="514"/>
  <c r="BD14" i="514"/>
  <c r="BD33" i="514" s="1"/>
  <c r="BE14" i="514"/>
  <c r="BF14" i="514"/>
  <c r="BG14" i="514"/>
  <c r="BH14" i="514"/>
  <c r="BI14" i="514"/>
  <c r="BJ14" i="514"/>
  <c r="BJ33" i="514" s="1"/>
  <c r="BK14" i="514"/>
  <c r="BL14" i="514"/>
  <c r="BL33" i="514" s="1"/>
  <c r="BM14" i="514"/>
  <c r="BN14" i="514"/>
  <c r="BO14" i="514"/>
  <c r="BP14" i="514"/>
  <c r="BQ14" i="514"/>
  <c r="BR14" i="514"/>
  <c r="BR33" i="514" s="1"/>
  <c r="BS14" i="514"/>
  <c r="BT14" i="514"/>
  <c r="BT33" i="514" s="1"/>
  <c r="BU14" i="514"/>
  <c r="BV14" i="514"/>
  <c r="BW14" i="514"/>
  <c r="BX14" i="514"/>
  <c r="BY14" i="514"/>
  <c r="BZ14" i="514"/>
  <c r="BZ33" i="514" s="1"/>
  <c r="CA14" i="514"/>
  <c r="CB14" i="514"/>
  <c r="CB33" i="514" s="1"/>
  <c r="CC14" i="514"/>
  <c r="CD14" i="514"/>
  <c r="CE14" i="514"/>
  <c r="CF14" i="514"/>
  <c r="CG14" i="514"/>
  <c r="CH14" i="514"/>
  <c r="CH33" i="514" s="1"/>
  <c r="CI14" i="514"/>
  <c r="CJ14" i="514"/>
  <c r="CK14" i="514"/>
  <c r="CL14" i="514"/>
  <c r="CM14" i="514"/>
  <c r="CN14" i="514"/>
  <c r="CO14" i="514"/>
  <c r="CP14" i="514"/>
  <c r="CP33" i="514" s="1"/>
  <c r="CQ14" i="514"/>
  <c r="CR14" i="514"/>
  <c r="CS14" i="514"/>
  <c r="CT14" i="514"/>
  <c r="CU14" i="514"/>
  <c r="CV14" i="514"/>
  <c r="CW14" i="514"/>
  <c r="CX14" i="514"/>
  <c r="CX33" i="514" s="1"/>
  <c r="CY14" i="514"/>
  <c r="CZ14" i="514"/>
  <c r="DA14" i="514"/>
  <c r="DB14" i="514"/>
  <c r="DC14" i="514"/>
  <c r="DD14" i="514"/>
  <c r="DD33" i="514" s="1"/>
  <c r="DE14" i="514"/>
  <c r="DF14" i="514"/>
  <c r="DF33" i="514" s="1"/>
  <c r="DG14" i="514"/>
  <c r="DH14" i="514"/>
  <c r="DI14" i="514"/>
  <c r="DJ14" i="514"/>
  <c r="DK14" i="514"/>
  <c r="DL14" i="514"/>
  <c r="DL33" i="514" s="1"/>
  <c r="DM14" i="514"/>
  <c r="DN14" i="514"/>
  <c r="DN33" i="514" s="1"/>
  <c r="DO14" i="514"/>
  <c r="DP14" i="514"/>
  <c r="DP33" i="514" s="1"/>
  <c r="DQ14" i="514"/>
  <c r="DR14" i="514"/>
  <c r="DS14" i="514"/>
  <c r="DT14" i="514"/>
  <c r="DT33" i="514" s="1"/>
  <c r="DU14" i="514"/>
  <c r="DV14" i="514"/>
  <c r="DW14" i="514"/>
  <c r="DX14" i="514"/>
  <c r="DY14" i="514"/>
  <c r="DY33" i="514" s="1"/>
  <c r="DZ14" i="514"/>
  <c r="EA14" i="514"/>
  <c r="EB14" i="514"/>
  <c r="EB33" i="514" s="1"/>
  <c r="EC14" i="514"/>
  <c r="ED14" i="514"/>
  <c r="ED33" i="514" s="1"/>
  <c r="EE14" i="514"/>
  <c r="EF14" i="514"/>
  <c r="EG14" i="514"/>
  <c r="EH14" i="514"/>
  <c r="EI14" i="514"/>
  <c r="EJ14" i="514"/>
  <c r="EJ33" i="514" s="1"/>
  <c r="C15" i="514"/>
  <c r="D15" i="514"/>
  <c r="F15" i="514"/>
  <c r="F34" i="514" s="1"/>
  <c r="G15" i="514"/>
  <c r="J15" i="514"/>
  <c r="M15" i="514"/>
  <c r="M34" i="514" s="1"/>
  <c r="R15" i="514"/>
  <c r="R73" i="514" s="1"/>
  <c r="R93" i="514" s="1"/>
  <c r="T15" i="514"/>
  <c r="U15" i="514"/>
  <c r="AG15" i="514"/>
  <c r="AH15" i="514"/>
  <c r="H15" i="514" s="1"/>
  <c r="AI15" i="514"/>
  <c r="AJ15" i="514"/>
  <c r="AK15" i="514"/>
  <c r="L15" i="514" s="1"/>
  <c r="L34" i="514" s="1"/>
  <c r="AL15" i="514"/>
  <c r="AM15" i="514"/>
  <c r="AN15" i="514"/>
  <c r="Q15" i="514" s="1"/>
  <c r="Q73" i="514" s="1"/>
  <c r="AO15" i="514"/>
  <c r="AP15" i="514"/>
  <c r="AQ15" i="514"/>
  <c r="AR15" i="514"/>
  <c r="AS15" i="514"/>
  <c r="AT15" i="514"/>
  <c r="AU15" i="514"/>
  <c r="AU34" i="514" s="1"/>
  <c r="AV15" i="514"/>
  <c r="AW15" i="514"/>
  <c r="AX15" i="514"/>
  <c r="AY15" i="514"/>
  <c r="AZ15" i="514"/>
  <c r="AZ34" i="514" s="1"/>
  <c r="BA15" i="514"/>
  <c r="BA34" i="514" s="1"/>
  <c r="BB15" i="514"/>
  <c r="BC15" i="514"/>
  <c r="BC34" i="514" s="1"/>
  <c r="BD15" i="514"/>
  <c r="BE15" i="514"/>
  <c r="BE34" i="514" s="1"/>
  <c r="BF15" i="514"/>
  <c r="BG15" i="514"/>
  <c r="BH15" i="514"/>
  <c r="BH34" i="514" s="1"/>
  <c r="BI15" i="514"/>
  <c r="BI34" i="514" s="1"/>
  <c r="BJ15" i="514"/>
  <c r="BK15" i="514"/>
  <c r="BK34" i="514" s="1"/>
  <c r="BL15" i="514"/>
  <c r="BM15" i="514"/>
  <c r="BN15" i="514"/>
  <c r="BO15" i="514"/>
  <c r="BP15" i="514"/>
  <c r="BP34" i="514" s="1"/>
  <c r="BQ15" i="514"/>
  <c r="BR15" i="514"/>
  <c r="BS15" i="514"/>
  <c r="BS34" i="514" s="1"/>
  <c r="BT15" i="514"/>
  <c r="BU15" i="514"/>
  <c r="BV15" i="514"/>
  <c r="BW15" i="514"/>
  <c r="BX15" i="514"/>
  <c r="BX34" i="514" s="1"/>
  <c r="BY15" i="514"/>
  <c r="BZ15" i="514"/>
  <c r="CA15" i="514"/>
  <c r="CA34" i="514" s="1"/>
  <c r="CB15" i="514"/>
  <c r="CC15" i="514"/>
  <c r="CD15" i="514"/>
  <c r="CE15" i="514"/>
  <c r="CF15" i="514"/>
  <c r="CF34" i="514" s="1"/>
  <c r="CG15" i="514"/>
  <c r="CG34" i="514" s="1"/>
  <c r="CH15" i="514"/>
  <c r="CI15" i="514"/>
  <c r="CI34" i="514" s="1"/>
  <c r="CJ15" i="514"/>
  <c r="CK15" i="514"/>
  <c r="CL15" i="514"/>
  <c r="CM15" i="514"/>
  <c r="CN15" i="514"/>
  <c r="CN34" i="514" s="1"/>
  <c r="CO15" i="514"/>
  <c r="CO34" i="514" s="1"/>
  <c r="CP15" i="514"/>
  <c r="CQ15" i="514"/>
  <c r="CQ34" i="514" s="1"/>
  <c r="CR15" i="514"/>
  <c r="CS15" i="514"/>
  <c r="CT15" i="514"/>
  <c r="CU15" i="514"/>
  <c r="CV15" i="514"/>
  <c r="CV34" i="514" s="1"/>
  <c r="CW15" i="514"/>
  <c r="CW34" i="514" s="1"/>
  <c r="CX15" i="514"/>
  <c r="CY15" i="514"/>
  <c r="CY34" i="514" s="1"/>
  <c r="CZ15" i="514"/>
  <c r="DA15" i="514"/>
  <c r="DB15" i="514"/>
  <c r="DC15" i="514"/>
  <c r="DD15" i="514"/>
  <c r="DD34" i="514" s="1"/>
  <c r="DE15" i="514"/>
  <c r="DE34" i="514" s="1"/>
  <c r="DF15" i="514"/>
  <c r="DG15" i="514"/>
  <c r="DG34" i="514" s="1"/>
  <c r="DH15" i="514"/>
  <c r="DI15" i="514"/>
  <c r="DJ15" i="514"/>
  <c r="DK15" i="514"/>
  <c r="DL15" i="514"/>
  <c r="DL34" i="514" s="1"/>
  <c r="DM15" i="514"/>
  <c r="DN15" i="514"/>
  <c r="DO15" i="514"/>
  <c r="DO34" i="514" s="1"/>
  <c r="DP15" i="514"/>
  <c r="DQ15" i="514"/>
  <c r="DQ34" i="514" s="1"/>
  <c r="DR15" i="514"/>
  <c r="DS15" i="514"/>
  <c r="DT15" i="514"/>
  <c r="DT34" i="514" s="1"/>
  <c r="DU15" i="514"/>
  <c r="DV15" i="514"/>
  <c r="DW15" i="514"/>
  <c r="DW34" i="514" s="1"/>
  <c r="DX15" i="514"/>
  <c r="DY15" i="514"/>
  <c r="DZ15" i="514"/>
  <c r="EA15" i="514"/>
  <c r="EB15" i="514"/>
  <c r="EB34" i="514" s="1"/>
  <c r="EC15" i="514"/>
  <c r="EC34" i="514" s="1"/>
  <c r="ED15" i="514"/>
  <c r="EE15" i="514"/>
  <c r="EE34" i="514" s="1"/>
  <c r="EF15" i="514"/>
  <c r="EG15" i="514"/>
  <c r="EH15" i="514"/>
  <c r="EI15" i="514"/>
  <c r="EJ15" i="514"/>
  <c r="EJ34" i="514" s="1"/>
  <c r="C18" i="514"/>
  <c r="C37" i="514" s="1"/>
  <c r="D18" i="514"/>
  <c r="E18" i="514"/>
  <c r="E37" i="514" s="1"/>
  <c r="G18" i="514"/>
  <c r="K18" i="514"/>
  <c r="K37" i="514" s="1"/>
  <c r="P18" i="514"/>
  <c r="R18" i="514"/>
  <c r="R37" i="514" s="1"/>
  <c r="V18" i="514"/>
  <c r="V37" i="514" s="1"/>
  <c r="AG18" i="514"/>
  <c r="AH18" i="514"/>
  <c r="H18" i="514" s="1"/>
  <c r="H37" i="514" s="1"/>
  <c r="AI18" i="514"/>
  <c r="AJ18" i="514"/>
  <c r="AK18" i="514"/>
  <c r="L18" i="514" s="1"/>
  <c r="L37" i="514" s="1"/>
  <c r="AL18" i="514"/>
  <c r="M18" i="514" s="1"/>
  <c r="AM18" i="514"/>
  <c r="AN18" i="514"/>
  <c r="Q18" i="514" s="1"/>
  <c r="Q37" i="514" s="1"/>
  <c r="AO18" i="514"/>
  <c r="AP18" i="514"/>
  <c r="T18" i="514" s="1"/>
  <c r="T37" i="514" s="1"/>
  <c r="AQ18" i="514"/>
  <c r="AR18" i="514"/>
  <c r="AS18" i="514"/>
  <c r="AT18" i="514"/>
  <c r="AU18" i="514"/>
  <c r="AV18" i="514"/>
  <c r="AW18" i="514"/>
  <c r="AX18" i="514"/>
  <c r="AX37" i="514" s="1"/>
  <c r="AY18" i="514"/>
  <c r="AY37" i="514" s="1"/>
  <c r="AZ18" i="514"/>
  <c r="BA18" i="514"/>
  <c r="BA37" i="514" s="1"/>
  <c r="BB18" i="514"/>
  <c r="BC18" i="514"/>
  <c r="BD18" i="514"/>
  <c r="BE18" i="514"/>
  <c r="BF18" i="514"/>
  <c r="BF37" i="514" s="1"/>
  <c r="BG18" i="514"/>
  <c r="BG37" i="514" s="1"/>
  <c r="BH18" i="514"/>
  <c r="BI18" i="514"/>
  <c r="BJ18" i="514"/>
  <c r="BK18" i="514"/>
  <c r="BL18" i="514"/>
  <c r="BM18" i="514"/>
  <c r="BN18" i="514"/>
  <c r="BN37" i="514" s="1"/>
  <c r="BO18" i="514"/>
  <c r="BO37" i="514" s="1"/>
  <c r="BP18" i="514"/>
  <c r="BQ18" i="514"/>
  <c r="BR18" i="514"/>
  <c r="BS18" i="514"/>
  <c r="BT18" i="514"/>
  <c r="BU18" i="514"/>
  <c r="BV18" i="514"/>
  <c r="BV37" i="514" s="1"/>
  <c r="BW18" i="514"/>
  <c r="BW37" i="514" s="1"/>
  <c r="BX18" i="514"/>
  <c r="BY18" i="514"/>
  <c r="BZ18" i="514"/>
  <c r="CA18" i="514"/>
  <c r="CB18" i="514"/>
  <c r="CC18" i="514"/>
  <c r="CD18" i="514"/>
  <c r="CD37" i="514" s="1"/>
  <c r="CE18" i="514"/>
  <c r="CE37" i="514" s="1"/>
  <c r="CF18" i="514"/>
  <c r="CG18" i="514"/>
  <c r="CG37" i="514" s="1"/>
  <c r="CH18" i="514"/>
  <c r="CI18" i="514"/>
  <c r="CJ18" i="514"/>
  <c r="CK18" i="514"/>
  <c r="CL18" i="514"/>
  <c r="CL37" i="514" s="1"/>
  <c r="CM18" i="514"/>
  <c r="CN18" i="514"/>
  <c r="CO18" i="514"/>
  <c r="CP18" i="514"/>
  <c r="CP37" i="514" s="1"/>
  <c r="CQ18" i="514"/>
  <c r="CR18" i="514"/>
  <c r="CS18" i="514"/>
  <c r="CT18" i="514"/>
  <c r="CT37" i="514" s="1"/>
  <c r="CU18" i="514"/>
  <c r="CV18" i="514"/>
  <c r="CW18" i="514"/>
  <c r="CX18" i="514"/>
  <c r="CY18" i="514"/>
  <c r="CZ18" i="514"/>
  <c r="DA18" i="514"/>
  <c r="DB18" i="514"/>
  <c r="DB37" i="514" s="1"/>
  <c r="DC18" i="514"/>
  <c r="DD18" i="514"/>
  <c r="DE18" i="514"/>
  <c r="DF18" i="514"/>
  <c r="DG18" i="514"/>
  <c r="DH18" i="514"/>
  <c r="DH37" i="514" s="1"/>
  <c r="DI18" i="514"/>
  <c r="DJ18" i="514"/>
  <c r="DJ37" i="514" s="1"/>
  <c r="DK18" i="514"/>
  <c r="DL18" i="514"/>
  <c r="DM18" i="514"/>
  <c r="DN18" i="514"/>
  <c r="DO18" i="514"/>
  <c r="DP18" i="514"/>
  <c r="DQ18" i="514"/>
  <c r="DR18" i="514"/>
  <c r="DR37" i="514" s="1"/>
  <c r="DS18" i="514"/>
  <c r="DT18" i="514"/>
  <c r="DU18" i="514"/>
  <c r="DV18" i="514"/>
  <c r="DW18" i="514"/>
  <c r="DX18" i="514"/>
  <c r="DY18" i="514"/>
  <c r="DZ18" i="514"/>
  <c r="DZ37" i="514" s="1"/>
  <c r="EA18" i="514"/>
  <c r="EB18" i="514"/>
  <c r="EC18" i="514"/>
  <c r="ED18" i="514"/>
  <c r="EE18" i="514"/>
  <c r="EF18" i="514"/>
  <c r="EG18" i="514"/>
  <c r="EH18" i="514"/>
  <c r="EH37" i="514" s="1"/>
  <c r="EI18" i="514"/>
  <c r="EJ18" i="514"/>
  <c r="C28" i="514"/>
  <c r="D28" i="514"/>
  <c r="H28" i="514"/>
  <c r="K28" i="514"/>
  <c r="L28" i="514"/>
  <c r="P28" i="514"/>
  <c r="Q28" i="514"/>
  <c r="T28" i="514"/>
  <c r="V28" i="514"/>
  <c r="AH28" i="514"/>
  <c r="AI28" i="514"/>
  <c r="AJ28" i="514"/>
  <c r="AK28" i="514"/>
  <c r="AL28" i="514"/>
  <c r="AM28" i="514"/>
  <c r="AN28" i="514"/>
  <c r="AP28" i="514"/>
  <c r="AQ28" i="514"/>
  <c r="AR28" i="514"/>
  <c r="AS28" i="514"/>
  <c r="AT28" i="514"/>
  <c r="AU28" i="514"/>
  <c r="AV28" i="514"/>
  <c r="AX28" i="514"/>
  <c r="AY28" i="514"/>
  <c r="AZ28" i="514"/>
  <c r="BA28" i="514"/>
  <c r="BB28" i="514"/>
  <c r="BC28" i="514"/>
  <c r="BD28" i="514"/>
  <c r="BF28" i="514"/>
  <c r="BG28" i="514"/>
  <c r="BH28" i="514"/>
  <c r="BI28" i="514"/>
  <c r="BJ28" i="514"/>
  <c r="BK28" i="514"/>
  <c r="BN28" i="514"/>
  <c r="BO28" i="514"/>
  <c r="BP28" i="514"/>
  <c r="BQ28" i="514"/>
  <c r="BR28" i="514"/>
  <c r="Z9" i="514" s="1"/>
  <c r="BS28" i="514"/>
  <c r="BV28" i="514"/>
  <c r="BW28" i="514"/>
  <c r="BX28" i="514"/>
  <c r="BY28" i="514"/>
  <c r="BZ28" i="514"/>
  <c r="CA28" i="514"/>
  <c r="CD28" i="514"/>
  <c r="CE28" i="514"/>
  <c r="CG28" i="514"/>
  <c r="CH28" i="514"/>
  <c r="CI28" i="514"/>
  <c r="CL28" i="514"/>
  <c r="CM28" i="514"/>
  <c r="CN28" i="514"/>
  <c r="CO28" i="514"/>
  <c r="CP28" i="514"/>
  <c r="CQ28" i="514"/>
  <c r="CS28" i="514"/>
  <c r="CT28" i="514"/>
  <c r="CU28" i="514"/>
  <c r="CV28" i="514"/>
  <c r="CW28" i="514"/>
  <c r="CX28" i="514"/>
  <c r="CY28" i="514"/>
  <c r="DA28" i="514"/>
  <c r="DB28" i="514"/>
  <c r="DC28" i="514"/>
  <c r="DD28" i="514"/>
  <c r="DE28" i="514"/>
  <c r="DF28" i="514"/>
  <c r="DG28" i="514"/>
  <c r="DJ28" i="514"/>
  <c r="DK28" i="514"/>
  <c r="DL28" i="514"/>
  <c r="DM28" i="514"/>
  <c r="DN28" i="514"/>
  <c r="DO28" i="514"/>
  <c r="DR28" i="514"/>
  <c r="DS28" i="514"/>
  <c r="DT28" i="514"/>
  <c r="DU28" i="514"/>
  <c r="DV28" i="514"/>
  <c r="DW28" i="514"/>
  <c r="DZ28" i="514"/>
  <c r="EA28" i="514"/>
  <c r="EB28" i="514"/>
  <c r="EC28" i="514"/>
  <c r="ED28" i="514"/>
  <c r="EE28" i="514"/>
  <c r="EH28" i="514"/>
  <c r="EI28" i="514"/>
  <c r="C29" i="514"/>
  <c r="D29" i="514"/>
  <c r="E29" i="514"/>
  <c r="G29" i="514"/>
  <c r="H29" i="514"/>
  <c r="J29" i="514"/>
  <c r="M29" i="514"/>
  <c r="P29" i="514"/>
  <c r="Q29" i="514"/>
  <c r="R29" i="514"/>
  <c r="T29" i="514"/>
  <c r="AH29" i="514"/>
  <c r="AI29" i="514"/>
  <c r="AJ29" i="514"/>
  <c r="AK29" i="514"/>
  <c r="AL29" i="514"/>
  <c r="AM29" i="514"/>
  <c r="AN29" i="514"/>
  <c r="AP29" i="514"/>
  <c r="AQ29" i="514"/>
  <c r="AR29" i="514"/>
  <c r="AS29" i="514"/>
  <c r="AT29" i="514"/>
  <c r="AU29" i="514"/>
  <c r="AV29" i="514"/>
  <c r="AX29" i="514"/>
  <c r="AY29" i="514"/>
  <c r="AZ29" i="514"/>
  <c r="BA29" i="514"/>
  <c r="BB29" i="514"/>
  <c r="BC29" i="514"/>
  <c r="BD29" i="514"/>
  <c r="BF29" i="514"/>
  <c r="BG29" i="514"/>
  <c r="BH29" i="514"/>
  <c r="BI29" i="514"/>
  <c r="BJ29" i="514"/>
  <c r="BL29" i="514"/>
  <c r="BN29" i="514"/>
  <c r="BO29" i="514"/>
  <c r="BP29" i="514"/>
  <c r="BQ29" i="514"/>
  <c r="BR29" i="514"/>
  <c r="BT29" i="514"/>
  <c r="BV29" i="514"/>
  <c r="BW29" i="514"/>
  <c r="BX29" i="514"/>
  <c r="BY29" i="514"/>
  <c r="BZ29" i="514"/>
  <c r="CE29" i="514"/>
  <c r="CF29" i="514"/>
  <c r="CG29" i="514"/>
  <c r="CH29" i="514"/>
  <c r="CI29" i="514"/>
  <c r="CJ29" i="514"/>
  <c r="CM29" i="514"/>
  <c r="CN29" i="514"/>
  <c r="CO29" i="514"/>
  <c r="CP29" i="514"/>
  <c r="CQ29" i="514"/>
  <c r="CR29" i="514"/>
  <c r="CT29" i="514"/>
  <c r="CU29" i="514"/>
  <c r="CV29" i="514"/>
  <c r="CW29" i="514"/>
  <c r="CX29" i="514"/>
  <c r="CZ29" i="514"/>
  <c r="DB29" i="514"/>
  <c r="DC29" i="514"/>
  <c r="DD29" i="514"/>
  <c r="DE29" i="514"/>
  <c r="DF29" i="514"/>
  <c r="DG29" i="514"/>
  <c r="DH29" i="514"/>
  <c r="DJ29" i="514"/>
  <c r="DK29" i="514"/>
  <c r="DL29" i="514"/>
  <c r="DM29" i="514"/>
  <c r="DN29" i="514"/>
  <c r="DP29" i="514"/>
  <c r="DR29" i="514"/>
  <c r="DS29" i="514"/>
  <c r="DT29" i="514"/>
  <c r="DU29" i="514"/>
  <c r="DV29" i="514"/>
  <c r="DX29" i="514"/>
  <c r="DZ29" i="514"/>
  <c r="EA29" i="514"/>
  <c r="AB10" i="514" s="1"/>
  <c r="EB29" i="514"/>
  <c r="EC29" i="514"/>
  <c r="ED29" i="514"/>
  <c r="EF29" i="514"/>
  <c r="EH29" i="514"/>
  <c r="EI29" i="514"/>
  <c r="EJ29" i="514"/>
  <c r="C30" i="514"/>
  <c r="D30" i="514"/>
  <c r="E30" i="514"/>
  <c r="I30" i="514"/>
  <c r="J30" i="514"/>
  <c r="K30" i="514"/>
  <c r="M30" i="514"/>
  <c r="N30" i="514"/>
  <c r="P30" i="514"/>
  <c r="R30" i="514"/>
  <c r="T30" i="514"/>
  <c r="V30" i="514"/>
  <c r="AG30" i="514"/>
  <c r="AH30" i="514"/>
  <c r="AI30" i="514"/>
  <c r="AJ30" i="514"/>
  <c r="AK30" i="514"/>
  <c r="AL30" i="514"/>
  <c r="AM30" i="514"/>
  <c r="AO30" i="514"/>
  <c r="AP30" i="514"/>
  <c r="AQ30" i="514"/>
  <c r="AR30" i="514"/>
  <c r="AS30" i="514"/>
  <c r="AT30" i="514"/>
  <c r="AU30" i="514"/>
  <c r="AW30" i="514"/>
  <c r="AX30" i="514"/>
  <c r="AY30" i="514"/>
  <c r="AZ30" i="514"/>
  <c r="BA30" i="514"/>
  <c r="BB30" i="514"/>
  <c r="BC30" i="514"/>
  <c r="BE30" i="514"/>
  <c r="BF30" i="514"/>
  <c r="BG30" i="514"/>
  <c r="BH30" i="514"/>
  <c r="BI30" i="514"/>
  <c r="BJ30" i="514"/>
  <c r="BK30" i="514"/>
  <c r="BM30" i="514"/>
  <c r="BN30" i="514"/>
  <c r="BO30" i="514"/>
  <c r="BP30" i="514"/>
  <c r="BQ30" i="514"/>
  <c r="BR30" i="514"/>
  <c r="BS30" i="514"/>
  <c r="BU30" i="514"/>
  <c r="BV30" i="514"/>
  <c r="BW30" i="514"/>
  <c r="BX30" i="514"/>
  <c r="BY30" i="514"/>
  <c r="BZ30" i="514"/>
  <c r="CA30" i="514"/>
  <c r="CC30" i="514"/>
  <c r="CD30" i="514"/>
  <c r="CE30" i="514"/>
  <c r="CF30" i="514"/>
  <c r="CG30" i="514"/>
  <c r="CH30" i="514"/>
  <c r="CI30" i="514"/>
  <c r="CK30" i="514"/>
  <c r="CL30" i="514"/>
  <c r="CM30" i="514"/>
  <c r="CN30" i="514"/>
  <c r="CO30" i="514"/>
  <c r="CP30" i="514"/>
  <c r="CQ30" i="514"/>
  <c r="CS30" i="514"/>
  <c r="CT30" i="514"/>
  <c r="CU30" i="514"/>
  <c r="CV30" i="514"/>
  <c r="CW30" i="514"/>
  <c r="CX30" i="514"/>
  <c r="CY30" i="514"/>
  <c r="DA30" i="514"/>
  <c r="DB30" i="514"/>
  <c r="DC30" i="514"/>
  <c r="DD30" i="514"/>
  <c r="DE30" i="514"/>
  <c r="DF30" i="514"/>
  <c r="DG30" i="514"/>
  <c r="DI30" i="514"/>
  <c r="DJ30" i="514"/>
  <c r="DK30" i="514"/>
  <c r="DL30" i="514"/>
  <c r="DM30" i="514"/>
  <c r="DN30" i="514"/>
  <c r="DO30" i="514"/>
  <c r="DQ30" i="514"/>
  <c r="DR30" i="514"/>
  <c r="DS30" i="514"/>
  <c r="DT30" i="514"/>
  <c r="DU30" i="514"/>
  <c r="DV30" i="514"/>
  <c r="DW30" i="514"/>
  <c r="DY30" i="514"/>
  <c r="DZ30" i="514"/>
  <c r="EA30" i="514"/>
  <c r="EB30" i="514"/>
  <c r="EC30" i="514"/>
  <c r="ED30" i="514"/>
  <c r="EE30" i="514"/>
  <c r="EG30" i="514"/>
  <c r="EH30" i="514"/>
  <c r="EI30" i="514"/>
  <c r="EJ30" i="514"/>
  <c r="C31" i="514"/>
  <c r="D31" i="514"/>
  <c r="G31" i="514"/>
  <c r="K31" i="514"/>
  <c r="L31" i="514"/>
  <c r="N31" i="514"/>
  <c r="R31" i="514"/>
  <c r="V31" i="514"/>
  <c r="AG31" i="514"/>
  <c r="AI31" i="514"/>
  <c r="AJ31" i="514"/>
  <c r="AK31" i="514"/>
  <c r="AL31" i="514"/>
  <c r="AN31" i="514"/>
  <c r="AO31" i="514"/>
  <c r="AQ31" i="514"/>
  <c r="AR31" i="514"/>
  <c r="AS31" i="514"/>
  <c r="AT31" i="514"/>
  <c r="AV31" i="514"/>
  <c r="AW31" i="514"/>
  <c r="AY31" i="514"/>
  <c r="AZ31" i="514"/>
  <c r="BA31" i="514"/>
  <c r="BB31" i="514"/>
  <c r="BD31" i="514"/>
  <c r="BE31" i="514"/>
  <c r="BG31" i="514"/>
  <c r="BH31" i="514"/>
  <c r="BI31" i="514"/>
  <c r="BJ31" i="514"/>
  <c r="BL31" i="514"/>
  <c r="BM31" i="514"/>
  <c r="BO31" i="514"/>
  <c r="BP31" i="514"/>
  <c r="BQ31" i="514"/>
  <c r="BR31" i="514"/>
  <c r="BT31" i="514"/>
  <c r="BU31" i="514"/>
  <c r="BW31" i="514"/>
  <c r="BX31" i="514"/>
  <c r="BY31" i="514"/>
  <c r="BZ31" i="514"/>
  <c r="CB31" i="514"/>
  <c r="CC31" i="514"/>
  <c r="CE31" i="514"/>
  <c r="CF31" i="514"/>
  <c r="CG31" i="514"/>
  <c r="CH31" i="514"/>
  <c r="CJ31" i="514"/>
  <c r="CK31" i="514"/>
  <c r="CM31" i="514"/>
  <c r="CN31" i="514"/>
  <c r="CO31" i="514"/>
  <c r="CP31" i="514"/>
  <c r="CR31" i="514"/>
  <c r="CS31" i="514"/>
  <c r="CU31" i="514"/>
  <c r="CV31" i="514"/>
  <c r="CW31" i="514"/>
  <c r="CX31" i="514"/>
  <c r="CZ31" i="514"/>
  <c r="DA31" i="514"/>
  <c r="DC31" i="514"/>
  <c r="DD31" i="514"/>
  <c r="DE31" i="514"/>
  <c r="DF31" i="514"/>
  <c r="DH31" i="514"/>
  <c r="DI31" i="514"/>
  <c r="DK31" i="514"/>
  <c r="DL31" i="514"/>
  <c r="DM31" i="514"/>
  <c r="DN31" i="514"/>
  <c r="DP31" i="514"/>
  <c r="DQ31" i="514"/>
  <c r="DS31" i="514"/>
  <c r="DT31" i="514"/>
  <c r="DU31" i="514"/>
  <c r="DV31" i="514"/>
  <c r="DX31" i="514"/>
  <c r="DY31" i="514"/>
  <c r="EA31" i="514"/>
  <c r="EB31" i="514"/>
  <c r="EC31" i="514"/>
  <c r="ED31" i="514"/>
  <c r="EF31" i="514"/>
  <c r="EG31" i="514"/>
  <c r="EI31" i="514"/>
  <c r="EJ31" i="514"/>
  <c r="C32" i="514"/>
  <c r="D32" i="514"/>
  <c r="G32" i="514"/>
  <c r="H32" i="514"/>
  <c r="L32" i="514"/>
  <c r="R32" i="514"/>
  <c r="S32" i="514"/>
  <c r="T32" i="514"/>
  <c r="U32" i="514"/>
  <c r="AG32" i="514"/>
  <c r="AH32" i="514"/>
  <c r="AI32" i="514"/>
  <c r="AJ32" i="514"/>
  <c r="AK32" i="514"/>
  <c r="AM32" i="514"/>
  <c r="AN32" i="514"/>
  <c r="AO32" i="514"/>
  <c r="AP32" i="514"/>
  <c r="AQ32" i="514"/>
  <c r="AR32" i="514"/>
  <c r="AS32" i="514"/>
  <c r="AV32" i="514"/>
  <c r="AW32" i="514"/>
  <c r="AX32" i="514"/>
  <c r="AY32" i="514"/>
  <c r="AZ32" i="514"/>
  <c r="BA32" i="514"/>
  <c r="BC32" i="514"/>
  <c r="BE32" i="514"/>
  <c r="BF32" i="514"/>
  <c r="BG32" i="514"/>
  <c r="BH32" i="514"/>
  <c r="BI32" i="514"/>
  <c r="BK32" i="514"/>
  <c r="BM32" i="514"/>
  <c r="BN32" i="514"/>
  <c r="BO32" i="514"/>
  <c r="BP32" i="514"/>
  <c r="BQ32" i="514"/>
  <c r="BS32" i="514"/>
  <c r="BU32" i="514"/>
  <c r="BW32" i="514"/>
  <c r="BX32" i="514"/>
  <c r="BY32" i="514"/>
  <c r="CA32" i="514"/>
  <c r="CB32" i="514"/>
  <c r="CC32" i="514"/>
  <c r="CD32" i="514"/>
  <c r="AA13" i="514" s="1"/>
  <c r="CE32" i="514"/>
  <c r="CF32" i="514"/>
  <c r="CG32" i="514"/>
  <c r="CI32" i="514"/>
  <c r="CJ32" i="514"/>
  <c r="CK32" i="514"/>
  <c r="CL32" i="514"/>
  <c r="CM32" i="514"/>
  <c r="CN32" i="514"/>
  <c r="CO32" i="514"/>
  <c r="CS32" i="514"/>
  <c r="CT32" i="514"/>
  <c r="CU32" i="514"/>
  <c r="CV32" i="514"/>
  <c r="CW32" i="514"/>
  <c r="CY32" i="514"/>
  <c r="DA32" i="514"/>
  <c r="DB32" i="514"/>
  <c r="DC32" i="514"/>
  <c r="DD32" i="514"/>
  <c r="DE32" i="514"/>
  <c r="DH32" i="514"/>
  <c r="DI32" i="514"/>
  <c r="DJ32" i="514"/>
  <c r="DK32" i="514"/>
  <c r="DL32" i="514"/>
  <c r="DM32" i="514"/>
  <c r="DO32" i="514"/>
  <c r="DQ32" i="514"/>
  <c r="DR32" i="514"/>
  <c r="DS32" i="514"/>
  <c r="DT32" i="514"/>
  <c r="DU32" i="514"/>
  <c r="DW32" i="514"/>
  <c r="DY32" i="514"/>
  <c r="DZ32" i="514"/>
  <c r="AB13" i="514" s="1"/>
  <c r="EA32" i="514"/>
  <c r="EB32" i="514"/>
  <c r="EC32" i="514"/>
  <c r="EE32" i="514"/>
  <c r="EG32" i="514"/>
  <c r="EI32" i="514"/>
  <c r="EJ32" i="514"/>
  <c r="C33" i="514"/>
  <c r="H33" i="514"/>
  <c r="I33" i="514"/>
  <c r="K33" i="514"/>
  <c r="L33" i="514"/>
  <c r="Q33" i="514"/>
  <c r="S33" i="514"/>
  <c r="T33" i="514"/>
  <c r="U33" i="514"/>
  <c r="V33" i="514"/>
  <c r="AG33" i="514"/>
  <c r="AH33" i="514"/>
  <c r="AI33" i="514"/>
  <c r="AJ33" i="514"/>
  <c r="AK33" i="514"/>
  <c r="AM33" i="514"/>
  <c r="AO33" i="514"/>
  <c r="AP33" i="514"/>
  <c r="AQ33" i="514"/>
  <c r="AR33" i="514"/>
  <c r="AS33" i="514"/>
  <c r="AU33" i="514"/>
  <c r="AW33" i="514"/>
  <c r="AX33" i="514"/>
  <c r="AY33" i="514"/>
  <c r="AZ33" i="514"/>
  <c r="BA33" i="514"/>
  <c r="BC33" i="514"/>
  <c r="BE33" i="514"/>
  <c r="BF33" i="514"/>
  <c r="BG33" i="514"/>
  <c r="BH33" i="514"/>
  <c r="BI33" i="514"/>
  <c r="BK33" i="514"/>
  <c r="BM33" i="514"/>
  <c r="BN33" i="514"/>
  <c r="BO33" i="514"/>
  <c r="BP33" i="514"/>
  <c r="BQ33" i="514"/>
  <c r="BS33" i="514"/>
  <c r="BU33" i="514"/>
  <c r="BV33" i="514"/>
  <c r="BW33" i="514"/>
  <c r="BX33" i="514"/>
  <c r="BY33" i="514"/>
  <c r="CA33" i="514"/>
  <c r="CC33" i="514"/>
  <c r="CD33" i="514"/>
  <c r="CE33" i="514"/>
  <c r="CF33" i="514"/>
  <c r="CG33" i="514"/>
  <c r="CI33" i="514"/>
  <c r="CJ33" i="514"/>
  <c r="CK33" i="514"/>
  <c r="AA14" i="514" s="1"/>
  <c r="CL33" i="514"/>
  <c r="CM33" i="514"/>
  <c r="CN33" i="514"/>
  <c r="CO33" i="514"/>
  <c r="CQ33" i="514"/>
  <c r="CR33" i="514"/>
  <c r="CS33" i="514"/>
  <c r="CT33" i="514"/>
  <c r="CU33" i="514"/>
  <c r="CV33" i="514"/>
  <c r="CW33" i="514"/>
  <c r="CY33" i="514"/>
  <c r="CZ33" i="514"/>
  <c r="DA33" i="514"/>
  <c r="DB33" i="514"/>
  <c r="DC33" i="514"/>
  <c r="DE33" i="514"/>
  <c r="DG33" i="514"/>
  <c r="DH33" i="514"/>
  <c r="DI33" i="514"/>
  <c r="DJ33" i="514"/>
  <c r="DK33" i="514"/>
  <c r="DM33" i="514"/>
  <c r="DO33" i="514"/>
  <c r="DQ33" i="514"/>
  <c r="DR33" i="514"/>
  <c r="DS33" i="514"/>
  <c r="DU33" i="514"/>
  <c r="DV33" i="514"/>
  <c r="DW33" i="514"/>
  <c r="DX33" i="514"/>
  <c r="DZ33" i="514"/>
  <c r="EA33" i="514"/>
  <c r="EC33" i="514"/>
  <c r="EE33" i="514"/>
  <c r="EF33" i="514"/>
  <c r="EG33" i="514"/>
  <c r="EH33" i="514"/>
  <c r="EI33" i="514"/>
  <c r="C34" i="514"/>
  <c r="G34" i="514"/>
  <c r="J34" i="514"/>
  <c r="Q34" i="514"/>
  <c r="U34" i="514"/>
  <c r="AG34" i="514"/>
  <c r="AH34" i="514"/>
  <c r="AI34" i="514"/>
  <c r="AK34" i="514"/>
  <c r="AL34" i="514"/>
  <c r="AN34" i="514"/>
  <c r="AO34" i="514"/>
  <c r="AP34" i="514"/>
  <c r="AQ34" i="514"/>
  <c r="AS34" i="514"/>
  <c r="AT34" i="514"/>
  <c r="AV34" i="514"/>
  <c r="AW34" i="514"/>
  <c r="AX34" i="514"/>
  <c r="AY34" i="514"/>
  <c r="BB34" i="514"/>
  <c r="BD34" i="514"/>
  <c r="BF34" i="514"/>
  <c r="BG34" i="514"/>
  <c r="BJ34" i="514"/>
  <c r="BL34" i="514"/>
  <c r="BM34" i="514"/>
  <c r="BN34" i="514"/>
  <c r="BO34" i="514"/>
  <c r="BQ34" i="514"/>
  <c r="BR34" i="514"/>
  <c r="BT34" i="514"/>
  <c r="BU34" i="514"/>
  <c r="BV34" i="514"/>
  <c r="BW34" i="514"/>
  <c r="BY34" i="514"/>
  <c r="BZ34" i="514"/>
  <c r="CB34" i="514"/>
  <c r="CC34" i="514"/>
  <c r="CD34" i="514"/>
  <c r="CE34" i="514"/>
  <c r="CH34" i="514"/>
  <c r="CJ34" i="514"/>
  <c r="CK34" i="514"/>
  <c r="CL34" i="514"/>
  <c r="CM34" i="514"/>
  <c r="CP34" i="514"/>
  <c r="CR34" i="514"/>
  <c r="CS34" i="514"/>
  <c r="CT34" i="514"/>
  <c r="CU34" i="514"/>
  <c r="CX34" i="514"/>
  <c r="CZ34" i="514"/>
  <c r="DA34" i="514"/>
  <c r="DB34" i="514"/>
  <c r="DC34" i="514"/>
  <c r="DF34" i="514"/>
  <c r="DH34" i="514"/>
  <c r="DI34" i="514"/>
  <c r="DJ34" i="514"/>
  <c r="DK34" i="514"/>
  <c r="DM34" i="514"/>
  <c r="DN34" i="514"/>
  <c r="DP34" i="514"/>
  <c r="DR34" i="514"/>
  <c r="DS34" i="514"/>
  <c r="DU34" i="514"/>
  <c r="DV34" i="514"/>
  <c r="DX34" i="514"/>
  <c r="DY34" i="514"/>
  <c r="AB15" i="514" s="1"/>
  <c r="DZ34" i="514"/>
  <c r="EA34" i="514"/>
  <c r="ED34" i="514"/>
  <c r="EF34" i="514"/>
  <c r="EG34" i="514"/>
  <c r="EH34" i="514"/>
  <c r="EI34" i="514"/>
  <c r="D37" i="514"/>
  <c r="G37" i="514"/>
  <c r="P37" i="514"/>
  <c r="AG37" i="514"/>
  <c r="AJ37" i="514"/>
  <c r="AK37" i="514"/>
  <c r="AL37" i="514"/>
  <c r="AM37" i="514"/>
  <c r="AN37" i="514"/>
  <c r="AO37" i="514"/>
  <c r="AR37" i="514"/>
  <c r="AS37" i="514"/>
  <c r="X18" i="514" s="1"/>
  <c r="X37" i="514" s="1"/>
  <c r="AT37" i="514"/>
  <c r="AU37" i="514"/>
  <c r="AV37" i="514"/>
  <c r="AW37" i="514"/>
  <c r="AZ37" i="514"/>
  <c r="BB37" i="514"/>
  <c r="BC37" i="514"/>
  <c r="BD37" i="514"/>
  <c r="BE37" i="514"/>
  <c r="BH37" i="514"/>
  <c r="BI37" i="514"/>
  <c r="BJ37" i="514"/>
  <c r="BK37" i="514"/>
  <c r="BL37" i="514"/>
  <c r="BM37" i="514"/>
  <c r="BP37" i="514"/>
  <c r="BQ37" i="514"/>
  <c r="Z18" i="514" s="1"/>
  <c r="Z37" i="514" s="1"/>
  <c r="BR37" i="514"/>
  <c r="BS37" i="514"/>
  <c r="BT37" i="514"/>
  <c r="BU37" i="514"/>
  <c r="BX37" i="514"/>
  <c r="BY37" i="514"/>
  <c r="BZ37" i="514"/>
  <c r="CA37" i="514"/>
  <c r="CB37" i="514"/>
  <c r="CC37" i="514"/>
  <c r="AA18" i="514" s="1"/>
  <c r="AA37" i="514" s="1"/>
  <c r="CF37" i="514"/>
  <c r="CH37" i="514"/>
  <c r="CI37" i="514"/>
  <c r="CJ37" i="514"/>
  <c r="CK37" i="514"/>
  <c r="CM37" i="514"/>
  <c r="CN37" i="514"/>
  <c r="CO37" i="514"/>
  <c r="CQ37" i="514"/>
  <c r="CR37" i="514"/>
  <c r="CS37" i="514"/>
  <c r="CU37" i="514"/>
  <c r="CV37" i="514"/>
  <c r="CW37" i="514"/>
  <c r="CX37" i="514"/>
  <c r="CY37" i="514"/>
  <c r="CZ37" i="514"/>
  <c r="DA37" i="514"/>
  <c r="DC37" i="514"/>
  <c r="DD37" i="514"/>
  <c r="DE37" i="514"/>
  <c r="DF37" i="514"/>
  <c r="DG37" i="514"/>
  <c r="DI37" i="514"/>
  <c r="DK37" i="514"/>
  <c r="DL37" i="514"/>
  <c r="DM37" i="514"/>
  <c r="DN37" i="514"/>
  <c r="DO37" i="514"/>
  <c r="DP37" i="514"/>
  <c r="DQ37" i="514"/>
  <c r="DS37" i="514"/>
  <c r="DT37" i="514"/>
  <c r="DU37" i="514"/>
  <c r="DV37" i="514"/>
  <c r="DW37" i="514"/>
  <c r="DX37" i="514"/>
  <c r="DY37" i="514"/>
  <c r="EA37" i="514"/>
  <c r="EB37" i="514"/>
  <c r="EC37" i="514"/>
  <c r="ED37" i="514"/>
  <c r="EE37" i="514"/>
  <c r="EF37" i="514"/>
  <c r="EG37" i="514"/>
  <c r="EI37" i="514"/>
  <c r="EJ37" i="514"/>
  <c r="AG38" i="514"/>
  <c r="AG39" i="514"/>
  <c r="AG40" i="514"/>
  <c r="AG41" i="514"/>
  <c r="AG42" i="514"/>
  <c r="AG43" i="514"/>
  <c r="A46" i="514"/>
  <c r="C66" i="514"/>
  <c r="D66" i="514"/>
  <c r="E66" i="514"/>
  <c r="F66" i="514"/>
  <c r="G66" i="514"/>
  <c r="H66" i="514"/>
  <c r="I66" i="514"/>
  <c r="J66" i="514"/>
  <c r="L66" i="514"/>
  <c r="M66" i="514"/>
  <c r="O66" i="514"/>
  <c r="P66" i="514"/>
  <c r="Q66" i="514"/>
  <c r="R66" i="514"/>
  <c r="S66" i="514"/>
  <c r="T66" i="514"/>
  <c r="U66" i="514"/>
  <c r="V66" i="514"/>
  <c r="W66" i="514"/>
  <c r="X66" i="514"/>
  <c r="Y66" i="514"/>
  <c r="Z66" i="514"/>
  <c r="AA66" i="514"/>
  <c r="AB66" i="514"/>
  <c r="C67" i="514"/>
  <c r="D67" i="514"/>
  <c r="D87" i="514" s="1"/>
  <c r="H67" i="514"/>
  <c r="H87" i="514" s="1"/>
  <c r="L67" i="514"/>
  <c r="P67" i="514"/>
  <c r="Q67" i="514"/>
  <c r="Q87" i="514" s="1"/>
  <c r="T67" i="514"/>
  <c r="C68" i="514"/>
  <c r="D68" i="514"/>
  <c r="D88" i="514" s="1"/>
  <c r="H68" i="514"/>
  <c r="F68" i="514" s="1"/>
  <c r="F88" i="514" s="1"/>
  <c r="K68" i="514"/>
  <c r="M68" i="514"/>
  <c r="Q68" i="514"/>
  <c r="T68" i="514"/>
  <c r="T88" i="514" s="1"/>
  <c r="U68" i="514"/>
  <c r="U88" i="514" s="1"/>
  <c r="V68" i="514"/>
  <c r="C69" i="514"/>
  <c r="D69" i="514"/>
  <c r="E69" i="514"/>
  <c r="J69" i="514"/>
  <c r="K69" i="514"/>
  <c r="M69" i="514"/>
  <c r="P69" i="514"/>
  <c r="R69" i="514"/>
  <c r="R89" i="514" s="1"/>
  <c r="T69" i="514"/>
  <c r="V69" i="514"/>
  <c r="C70" i="514"/>
  <c r="E70" i="514" s="1"/>
  <c r="G70" i="514"/>
  <c r="K70" i="514"/>
  <c r="M70" i="514"/>
  <c r="N70" i="514"/>
  <c r="P70" i="514"/>
  <c r="R70" i="514"/>
  <c r="R90" i="514" s="1"/>
  <c r="U70" i="514"/>
  <c r="U90" i="514" s="1"/>
  <c r="V70" i="514"/>
  <c r="C71" i="514"/>
  <c r="E71" i="514" s="1"/>
  <c r="D71" i="514"/>
  <c r="D91" i="514" s="1"/>
  <c r="H71" i="514"/>
  <c r="L71" i="514"/>
  <c r="P71" i="514"/>
  <c r="T71" i="514"/>
  <c r="U71" i="514"/>
  <c r="D72" i="514"/>
  <c r="G72" i="514"/>
  <c r="H72" i="514"/>
  <c r="I72" i="514"/>
  <c r="J72" i="514"/>
  <c r="L72" i="514"/>
  <c r="P72" i="514"/>
  <c r="P92" i="514" s="1"/>
  <c r="R72" i="514"/>
  <c r="T72" i="514"/>
  <c r="U72" i="514"/>
  <c r="C73" i="514"/>
  <c r="C93" i="514" s="1"/>
  <c r="G73" i="514"/>
  <c r="G93" i="514" s="1"/>
  <c r="J73" i="514"/>
  <c r="J93" i="514" s="1"/>
  <c r="L73" i="514"/>
  <c r="L93" i="514" s="1"/>
  <c r="M73" i="514"/>
  <c r="M93" i="514" s="1"/>
  <c r="U73" i="514"/>
  <c r="C87" i="514"/>
  <c r="L87" i="514"/>
  <c r="V87" i="514"/>
  <c r="C88" i="514"/>
  <c r="G88" i="514"/>
  <c r="K88" i="514"/>
  <c r="M88" i="514"/>
  <c r="Q88" i="514"/>
  <c r="V88" i="514"/>
  <c r="C89" i="514"/>
  <c r="D89" i="514"/>
  <c r="I89" i="514"/>
  <c r="J89" i="514"/>
  <c r="K89" i="514"/>
  <c r="M89" i="514"/>
  <c r="P89" i="514"/>
  <c r="T89" i="514"/>
  <c r="V89" i="514"/>
  <c r="E90" i="514"/>
  <c r="G90" i="514"/>
  <c r="K90" i="514"/>
  <c r="M90" i="514"/>
  <c r="N90" i="514"/>
  <c r="P90" i="514"/>
  <c r="Q90" i="514"/>
  <c r="V90" i="514"/>
  <c r="H91" i="514"/>
  <c r="L91" i="514"/>
  <c r="R91" i="514"/>
  <c r="T91" i="514"/>
  <c r="U91" i="514"/>
  <c r="D92" i="514"/>
  <c r="H92" i="514"/>
  <c r="I92" i="514"/>
  <c r="J92" i="514"/>
  <c r="K92" i="514"/>
  <c r="L92" i="514"/>
  <c r="R92" i="514"/>
  <c r="T92" i="514"/>
  <c r="U92" i="514"/>
  <c r="Q93" i="514"/>
  <c r="U93" i="514"/>
  <c r="A106" i="514"/>
  <c r="R28" i="4"/>
  <c r="AD31" i="4"/>
  <c r="AL35" i="4"/>
  <c r="R36" i="4"/>
  <c r="Z36" i="4"/>
  <c r="AH36" i="4"/>
  <c r="AD41" i="4"/>
  <c r="AL30" i="4"/>
  <c r="R31" i="4"/>
  <c r="Z31" i="4"/>
  <c r="AH31" i="4"/>
  <c r="AD36" i="4"/>
  <c r="AL40" i="4"/>
  <c r="R41" i="4"/>
  <c r="Z41" i="4"/>
  <c r="AH41" i="4"/>
  <c r="R49" i="4"/>
  <c r="Z28" i="4"/>
  <c r="AL28" i="4"/>
  <c r="R29" i="4"/>
  <c r="Z29" i="4"/>
  <c r="AH29" i="4"/>
  <c r="AD34" i="4"/>
  <c r="R39" i="4"/>
  <c r="Z39" i="4"/>
  <c r="AH39" i="4"/>
  <c r="AD43" i="4"/>
  <c r="AL28" i="517"/>
  <c r="AF23" i="4"/>
  <c r="R30" i="4"/>
  <c r="AD30" i="4"/>
  <c r="AD35" i="4"/>
  <c r="AH42" i="4"/>
  <c r="R43" i="4"/>
  <c r="AD49" i="4"/>
  <c r="AL29" i="517"/>
  <c r="AL39" i="515"/>
  <c r="AL41" i="515"/>
  <c r="AL43" i="515"/>
  <c r="AH23" i="4"/>
  <c r="T28" i="4"/>
  <c r="AF30" i="4"/>
  <c r="AL33" i="4"/>
  <c r="AH34" i="4"/>
  <c r="R35" i="4"/>
  <c r="R40" i="4"/>
  <c r="AD40" i="4"/>
  <c r="AH49" i="4"/>
  <c r="AL40" i="517"/>
  <c r="AL42" i="517"/>
  <c r="T49" i="517"/>
  <c r="AL29" i="515"/>
  <c r="R24" i="4"/>
  <c r="AL29" i="4"/>
  <c r="T30" i="4"/>
  <c r="AH30" i="4"/>
  <c r="Z33" i="4"/>
  <c r="T35" i="4"/>
  <c r="AL42" i="4"/>
  <c r="AH43" i="4"/>
  <c r="T23" i="517"/>
  <c r="T24" i="517"/>
  <c r="AL30" i="517"/>
  <c r="AL33" i="517"/>
  <c r="AL35" i="517"/>
  <c r="Z23" i="4"/>
  <c r="AB28" i="4"/>
  <c r="AL31" i="4"/>
  <c r="AL39" i="4"/>
  <c r="Z40" i="4"/>
  <c r="R42" i="4"/>
  <c r="T36" i="517"/>
  <c r="T39" i="517"/>
  <c r="AL35" i="515"/>
  <c r="R41" i="515"/>
  <c r="AD23" i="4"/>
  <c r="AD28" i="4"/>
  <c r="AB30" i="4"/>
  <c r="AB33" i="4"/>
  <c r="AL34" i="4"/>
  <c r="Z35" i="4"/>
  <c r="T36" i="4"/>
  <c r="AL36" i="4"/>
  <c r="T42" i="4"/>
  <c r="T28" i="517"/>
  <c r="AL31" i="517"/>
  <c r="T41" i="517"/>
  <c r="AL36" i="515"/>
  <c r="AF33" i="4"/>
  <c r="T40" i="4"/>
  <c r="AL41" i="4"/>
  <c r="AL39" i="517"/>
  <c r="R30" i="515"/>
  <c r="AL31" i="515"/>
  <c r="R39" i="515"/>
  <c r="AF35" i="4"/>
  <c r="AD24" i="4"/>
  <c r="AH35" i="4"/>
  <c r="AD39" i="4"/>
  <c r="AH40" i="4"/>
  <c r="Z49" i="4"/>
  <c r="AF28" i="517"/>
  <c r="AF29" i="517"/>
  <c r="AL41" i="517"/>
  <c r="R36" i="515"/>
  <c r="AL30" i="515"/>
  <c r="AL34" i="515"/>
  <c r="X39" i="515"/>
  <c r="AL42" i="515"/>
  <c r="AB24" i="4"/>
  <c r="AH33" i="4"/>
  <c r="AD28" i="517"/>
  <c r="T30" i="517"/>
  <c r="T31" i="517"/>
  <c r="AD36" i="517"/>
  <c r="AF40" i="517"/>
  <c r="T43" i="517"/>
  <c r="R29" i="515"/>
  <c r="R31" i="515"/>
  <c r="V35" i="515"/>
  <c r="X40" i="515"/>
  <c r="V41" i="515"/>
  <c r="AH24" i="4"/>
  <c r="Z42" i="4"/>
  <c r="AL36" i="517"/>
  <c r="AD39" i="517"/>
  <c r="AB42" i="4"/>
  <c r="AF33" i="517"/>
  <c r="AD34" i="517"/>
  <c r="X24" i="515"/>
  <c r="V30" i="515"/>
  <c r="R33" i="515"/>
  <c r="AB40" i="515"/>
  <c r="X41" i="515"/>
  <c r="R43" i="515"/>
  <c r="AL49" i="515"/>
  <c r="P23" i="4"/>
  <c r="AH28" i="4"/>
  <c r="AD29" i="4"/>
  <c r="Z30" i="4"/>
  <c r="AF31" i="4"/>
  <c r="R33" i="4"/>
  <c r="AF41" i="4"/>
  <c r="AF42" i="4"/>
  <c r="AL43" i="4"/>
  <c r="AL49" i="4"/>
  <c r="Z42" i="517"/>
  <c r="AB24" i="515"/>
  <c r="X28" i="515"/>
  <c r="AB30" i="515"/>
  <c r="AL33" i="515"/>
  <c r="X42" i="515"/>
  <c r="T43" i="515"/>
  <c r="Z24" i="4"/>
  <c r="Z24" i="515"/>
  <c r="Z33" i="515"/>
  <c r="R35" i="515"/>
  <c r="AB49" i="515"/>
  <c r="AF28" i="4"/>
  <c r="AB35" i="4"/>
  <c r="AD42" i="4"/>
  <c r="AH30" i="517"/>
  <c r="Z36" i="517"/>
  <c r="AL43" i="517"/>
  <c r="AL28" i="515"/>
  <c r="R40" i="515"/>
  <c r="V43" i="515"/>
  <c r="T33" i="4"/>
  <c r="R34" i="4"/>
  <c r="T34" i="517"/>
  <c r="Z29" i="515"/>
  <c r="V31" i="515"/>
  <c r="Z43" i="515"/>
  <c r="AD33" i="4"/>
  <c r="AB49" i="4"/>
  <c r="AF23" i="517"/>
  <c r="AD31" i="517"/>
  <c r="AL34" i="517"/>
  <c r="AF42" i="517"/>
  <c r="AL49" i="517"/>
  <c r="R23" i="515"/>
  <c r="V42" i="515"/>
  <c r="R23" i="4"/>
  <c r="Z43" i="4"/>
  <c r="V28" i="517"/>
  <c r="V39" i="517"/>
  <c r="Z39" i="515"/>
  <c r="V23" i="4"/>
  <c r="AD23" i="517"/>
  <c r="Z29" i="517"/>
  <c r="R28" i="515"/>
  <c r="X36" i="515"/>
  <c r="V40" i="515"/>
  <c r="X31" i="4"/>
  <c r="T23" i="515"/>
  <c r="Z28" i="515"/>
  <c r="V41" i="517"/>
  <c r="R34" i="515"/>
  <c r="R49" i="515"/>
  <c r="AH42" i="517"/>
  <c r="T39" i="515"/>
  <c r="AB42" i="515"/>
  <c r="T40" i="517"/>
  <c r="X34" i="515"/>
  <c r="AL40" i="515"/>
  <c r="V49" i="515"/>
  <c r="Z34" i="4"/>
  <c r="Z33" i="517"/>
  <c r="T30" i="515"/>
  <c r="U30" i="515" l="1"/>
  <c r="AA33" i="517"/>
  <c r="AA34" i="4"/>
  <c r="Y34" i="515"/>
  <c r="U40" i="517"/>
  <c r="AC42" i="515"/>
  <c r="U39" i="515"/>
  <c r="AI42" i="517"/>
  <c r="S34" i="515"/>
  <c r="W41" i="517"/>
  <c r="Y31" i="4"/>
  <c r="W40" i="515"/>
  <c r="Y36" i="515"/>
  <c r="S28" i="515"/>
  <c r="AA29" i="517"/>
  <c r="AA39" i="515"/>
  <c r="W39" i="517"/>
  <c r="W28" i="517"/>
  <c r="AA43" i="4"/>
  <c r="W42" i="515"/>
  <c r="AG42" i="517"/>
  <c r="AE31" i="517"/>
  <c r="AC49" i="4"/>
  <c r="AE33" i="4"/>
  <c r="AA43" i="515"/>
  <c r="W31" i="515"/>
  <c r="AA29" i="515"/>
  <c r="U34" i="517"/>
  <c r="S34" i="4"/>
  <c r="U33" i="4"/>
  <c r="W43" i="515"/>
  <c r="S40" i="515"/>
  <c r="AA36" i="517"/>
  <c r="AI30" i="517"/>
  <c r="AE42" i="4"/>
  <c r="AC35" i="4"/>
  <c r="S35" i="515"/>
  <c r="AA33" i="515"/>
  <c r="U43" i="515"/>
  <c r="Y42" i="515"/>
  <c r="AC30" i="515"/>
  <c r="AA42" i="517"/>
  <c r="AG42" i="4"/>
  <c r="AG41" i="4"/>
  <c r="S33" i="4"/>
  <c r="AG31" i="4"/>
  <c r="AA30" i="4"/>
  <c r="AE29" i="4"/>
  <c r="AI28" i="4"/>
  <c r="S43" i="515"/>
  <c r="Y41" i="515"/>
  <c r="AC40" i="515"/>
  <c r="S33" i="515"/>
  <c r="W30" i="515"/>
  <c r="AE34" i="517"/>
  <c r="AG33" i="517"/>
  <c r="AC42" i="4"/>
  <c r="AE39" i="517"/>
  <c r="AA42" i="4"/>
  <c r="W41" i="515"/>
  <c r="Y40" i="515"/>
  <c r="W35" i="515"/>
  <c r="S31" i="515"/>
  <c r="S29" i="515"/>
  <c r="U43" i="517"/>
  <c r="AG40" i="517"/>
  <c r="AE36" i="517"/>
  <c r="U31" i="517"/>
  <c r="U30" i="517"/>
  <c r="AI33" i="4"/>
  <c r="Y39" i="515"/>
  <c r="S36" i="515"/>
  <c r="AG29" i="517"/>
  <c r="X61" i="4"/>
  <c r="AI40" i="4"/>
  <c r="AE39" i="4"/>
  <c r="AI35" i="4"/>
  <c r="AG35" i="4"/>
  <c r="S39" i="515"/>
  <c r="S30" i="515"/>
  <c r="U40" i="4"/>
  <c r="AG33" i="4"/>
  <c r="U41" i="517"/>
  <c r="U42" i="4"/>
  <c r="U36" i="4"/>
  <c r="AA35" i="4"/>
  <c r="AC33" i="4"/>
  <c r="AC30" i="4"/>
  <c r="S41" i="515"/>
  <c r="U39" i="517"/>
  <c r="U36" i="517"/>
  <c r="S42" i="4"/>
  <c r="AA40" i="4"/>
  <c r="AC28" i="4"/>
  <c r="AI43" i="4"/>
  <c r="U35" i="4"/>
  <c r="AA33" i="4"/>
  <c r="AI30" i="4"/>
  <c r="U30" i="4"/>
  <c r="AI49" i="4"/>
  <c r="AE40" i="4"/>
  <c r="S40" i="4"/>
  <c r="S35" i="4"/>
  <c r="AI34" i="4"/>
  <c r="AG30" i="4"/>
  <c r="AD63" i="4"/>
  <c r="AD62" i="4"/>
  <c r="S43" i="4"/>
  <c r="AI42" i="4"/>
  <c r="AE35" i="4"/>
  <c r="AE30" i="4"/>
  <c r="S30" i="4"/>
  <c r="AE43" i="4"/>
  <c r="AI39" i="4"/>
  <c r="AA39" i="4"/>
  <c r="S39" i="4"/>
  <c r="AE34" i="4"/>
  <c r="AI29" i="4"/>
  <c r="AA29" i="4"/>
  <c r="S29" i="4"/>
  <c r="S49" i="4"/>
  <c r="P61" i="4"/>
  <c r="AI41" i="4"/>
  <c r="AA41" i="4"/>
  <c r="S41" i="4"/>
  <c r="AE36" i="4"/>
  <c r="AI31" i="4"/>
  <c r="AA31" i="4"/>
  <c r="S31" i="4"/>
  <c r="AE41" i="4"/>
  <c r="AI36" i="4"/>
  <c r="AA36" i="4"/>
  <c r="S36" i="4"/>
  <c r="AE31" i="4"/>
  <c r="S28" i="4"/>
  <c r="AA72" i="514"/>
  <c r="AA92" i="514" s="1"/>
  <c r="AA33" i="514"/>
  <c r="Z15" i="514"/>
  <c r="AA32" i="514"/>
  <c r="AA71" i="514"/>
  <c r="AA91" i="514" s="1"/>
  <c r="T87" i="514"/>
  <c r="S67" i="514"/>
  <c r="S87" i="514" s="1"/>
  <c r="AB34" i="514"/>
  <c r="AB73" i="514"/>
  <c r="AB93" i="514" s="1"/>
  <c r="K71" i="514"/>
  <c r="AB71" i="514"/>
  <c r="AB91" i="514" s="1"/>
  <c r="AB32" i="514"/>
  <c r="Z28" i="514"/>
  <c r="Z67" i="514"/>
  <c r="Z87" i="514" s="1"/>
  <c r="M37" i="514"/>
  <c r="N18" i="514"/>
  <c r="N37" i="514" s="1"/>
  <c r="AB29" i="514"/>
  <c r="AB68" i="514"/>
  <c r="AB88" i="514" s="1"/>
  <c r="AB12" i="514"/>
  <c r="H12" i="514"/>
  <c r="AH31" i="514"/>
  <c r="W12" i="514" s="1"/>
  <c r="W31" i="514" s="1"/>
  <c r="E91" i="514"/>
  <c r="O72" i="514"/>
  <c r="O92" i="514" s="1"/>
  <c r="K32" i="514"/>
  <c r="AP31" i="514"/>
  <c r="AB9" i="514"/>
  <c r="AA9" i="514"/>
  <c r="P91" i="514"/>
  <c r="P15" i="514"/>
  <c r="AM34" i="514"/>
  <c r="T70" i="514"/>
  <c r="S12" i="514"/>
  <c r="S31" i="514" s="1"/>
  <c r="T31" i="514"/>
  <c r="AG3" i="5"/>
  <c r="AF3" i="5"/>
  <c r="AH3" i="5" s="1"/>
  <c r="H88" i="514"/>
  <c r="I12" i="514"/>
  <c r="J31" i="514"/>
  <c r="J70" i="514"/>
  <c r="J90" i="514" s="1"/>
  <c r="Q11" i="514"/>
  <c r="AN30" i="514"/>
  <c r="AC11" i="514" s="1"/>
  <c r="AC30" i="514" s="1"/>
  <c r="Y14" i="514"/>
  <c r="Z12" i="514"/>
  <c r="M14" i="514"/>
  <c r="AL33" i="514"/>
  <c r="AC14" i="514" s="1"/>
  <c r="AC33" i="514" s="1"/>
  <c r="I13" i="514"/>
  <c r="J32" i="514"/>
  <c r="AI61" i="4"/>
  <c r="Y9" i="514"/>
  <c r="R9" i="514"/>
  <c r="AO28" i="514"/>
  <c r="G9" i="514"/>
  <c r="AG28" i="514"/>
  <c r="W9" i="514" s="1"/>
  <c r="W28" i="514" s="1"/>
  <c r="X9" i="514"/>
  <c r="F13" i="514"/>
  <c r="F32" i="514" s="1"/>
  <c r="G71" i="514"/>
  <c r="AF2" i="5"/>
  <c r="AH2" i="5" s="1"/>
  <c r="AI2" i="5" s="1"/>
  <c r="AG2" i="5"/>
  <c r="E68" i="514"/>
  <c r="P87" i="514"/>
  <c r="R34" i="514"/>
  <c r="O18" i="514"/>
  <c r="O37" i="514" s="1"/>
  <c r="AI63" i="4"/>
  <c r="AF62" i="4"/>
  <c r="P32" i="514"/>
  <c r="O13" i="514"/>
  <c r="O32" i="514" s="1"/>
  <c r="W61" i="4"/>
  <c r="H30" i="514"/>
  <c r="H69" i="514"/>
  <c r="H89" i="514" s="1"/>
  <c r="AA10" i="514"/>
  <c r="Y10" i="514"/>
  <c r="W10" i="514"/>
  <c r="W29" i="514" s="1"/>
  <c r="AC10" i="514"/>
  <c r="AC29" i="514" s="1"/>
  <c r="F10" i="514"/>
  <c r="F29" i="514" s="1"/>
  <c r="E89" i="514"/>
  <c r="Z13" i="514"/>
  <c r="D73" i="514"/>
  <c r="E15" i="514"/>
  <c r="E34" i="514" s="1"/>
  <c r="T34" i="514"/>
  <c r="X10" i="514"/>
  <c r="X11" i="514"/>
  <c r="U30" i="514"/>
  <c r="G30" i="514"/>
  <c r="G69" i="514"/>
  <c r="F11" i="514"/>
  <c r="F30" i="514" s="1"/>
  <c r="J71" i="514"/>
  <c r="J91" i="514" s="1"/>
  <c r="AA15" i="514"/>
  <c r="AF63" i="4"/>
  <c r="O14" i="514"/>
  <c r="O33" i="514" s="1"/>
  <c r="P33" i="514"/>
  <c r="AI62" i="4"/>
  <c r="P68" i="514"/>
  <c r="O10" i="514"/>
  <c r="O29" i="514" s="1"/>
  <c r="H1" i="5"/>
  <c r="O70" i="514"/>
  <c r="O90" i="514" s="1"/>
  <c r="X14" i="514"/>
  <c r="Y18" i="514"/>
  <c r="Y37" i="514" s="1"/>
  <c r="Y13" i="514"/>
  <c r="Z11" i="514"/>
  <c r="M13" i="514"/>
  <c r="AL32" i="514"/>
  <c r="W13" i="514" s="1"/>
  <c r="W32" i="514" s="1"/>
  <c r="F72" i="514"/>
  <c r="F92" i="514" s="1"/>
  <c r="G92" i="514"/>
  <c r="S30" i="514"/>
  <c r="Y15" i="514"/>
  <c r="AB14" i="514"/>
  <c r="K67" i="514"/>
  <c r="I9" i="514"/>
  <c r="W60" i="4" s="1"/>
  <c r="N9" i="514"/>
  <c r="C90" i="514"/>
  <c r="S68" i="514"/>
  <c r="S88" i="514" s="1"/>
  <c r="T73" i="514"/>
  <c r="AB18" i="514"/>
  <c r="AB37" i="514" s="1"/>
  <c r="X15" i="514"/>
  <c r="D34" i="514"/>
  <c r="X13" i="514"/>
  <c r="S63" i="4"/>
  <c r="Q63" i="4"/>
  <c r="D33" i="514"/>
  <c r="P63" i="4"/>
  <c r="C91" i="514"/>
  <c r="U69" i="514"/>
  <c r="I68" i="514"/>
  <c r="I88" i="514" s="1"/>
  <c r="AA12" i="514"/>
  <c r="F18" i="514"/>
  <c r="F37" i="514" s="1"/>
  <c r="L29" i="514"/>
  <c r="L68" i="514"/>
  <c r="Y12" i="514"/>
  <c r="AB11" i="514"/>
  <c r="AA11" i="514"/>
  <c r="Y11" i="514"/>
  <c r="AQ37" i="514"/>
  <c r="U18" i="514"/>
  <c r="U37" i="514" s="1"/>
  <c r="J18" i="514"/>
  <c r="AI37" i="514"/>
  <c r="P31" i="514"/>
  <c r="O12" i="514"/>
  <c r="O31" i="514" s="1"/>
  <c r="F12" i="514"/>
  <c r="F31" i="514" s="1"/>
  <c r="N60" i="4"/>
  <c r="E9" i="514"/>
  <c r="E28" i="514" s="1"/>
  <c r="O60" i="4"/>
  <c r="J11" i="516"/>
  <c r="S72" i="514"/>
  <c r="S92" i="514" s="1"/>
  <c r="E67" i="514"/>
  <c r="X12" i="514"/>
  <c r="Z10" i="514"/>
  <c r="E11" i="516"/>
  <c r="M11" i="516"/>
  <c r="U11" i="516"/>
  <c r="AC11" i="516"/>
  <c r="C11" i="516"/>
  <c r="L11" i="516"/>
  <c r="V11" i="516"/>
  <c r="D11" i="516"/>
  <c r="N11" i="516"/>
  <c r="W11" i="516"/>
  <c r="K11" i="516"/>
  <c r="Y11" i="516"/>
  <c r="F11" i="516"/>
  <c r="Q11" i="516"/>
  <c r="AB11" i="516"/>
  <c r="O11" i="516"/>
  <c r="AD11" i="516"/>
  <c r="P11" i="516"/>
  <c r="R11" i="516"/>
  <c r="G11" i="516"/>
  <c r="T11" i="516"/>
  <c r="AR34" i="514"/>
  <c r="AC15" i="514" s="1"/>
  <c r="AC34" i="514" s="1"/>
  <c r="V15" i="514"/>
  <c r="S15" i="514" s="1"/>
  <c r="S34" i="514" s="1"/>
  <c r="K15" i="514"/>
  <c r="AJ34" i="514"/>
  <c r="W15" i="514" s="1"/>
  <c r="W34" i="514" s="1"/>
  <c r="W63" i="4"/>
  <c r="AI60" i="4"/>
  <c r="S28" i="514"/>
  <c r="Q32" i="514"/>
  <c r="Q71" i="514"/>
  <c r="Q91" i="514" s="1"/>
  <c r="M28" i="514"/>
  <c r="M67" i="514"/>
  <c r="M87" i="514" s="1"/>
  <c r="Z14" i="514"/>
  <c r="AM31" i="514"/>
  <c r="Q31" i="514"/>
  <c r="O63" i="4"/>
  <c r="N63" i="4"/>
  <c r="C72" i="514"/>
  <c r="Q62" i="4"/>
  <c r="P62" i="4"/>
  <c r="S62" i="4"/>
  <c r="O61" i="4"/>
  <c r="N61" i="4"/>
  <c r="U28" i="514"/>
  <c r="U67" i="514"/>
  <c r="U87" i="514" s="1"/>
  <c r="J28" i="514"/>
  <c r="J67" i="514"/>
  <c r="J87" i="514" s="1"/>
  <c r="AP37" i="514"/>
  <c r="AH37" i="514"/>
  <c r="W18" i="514" s="1"/>
  <c r="W37" i="514" s="1"/>
  <c r="S18" i="514"/>
  <c r="S37" i="514" s="1"/>
  <c r="H34" i="514"/>
  <c r="H73" i="514"/>
  <c r="V32" i="514"/>
  <c r="V71" i="514"/>
  <c r="V91" i="514" s="1"/>
  <c r="O62" i="4"/>
  <c r="N62" i="4"/>
  <c r="E12" i="514"/>
  <c r="E31" i="514" s="1"/>
  <c r="Z61" i="4"/>
  <c r="AC61" i="4"/>
  <c r="L30" i="514"/>
  <c r="L69" i="514"/>
  <c r="N10" i="514"/>
  <c r="N29" i="514" s="1"/>
  <c r="K29" i="514"/>
  <c r="Q60" i="4"/>
  <c r="P60" i="4"/>
  <c r="AF60" i="4"/>
  <c r="S61" i="4"/>
  <c r="Q61" i="4"/>
  <c r="R12" i="515"/>
  <c r="L60" i="4"/>
  <c r="M30" i="4"/>
  <c r="N30" i="4" s="1"/>
  <c r="AD22" i="515"/>
  <c r="AF22" i="515"/>
  <c r="AH22" i="515"/>
  <c r="P25" i="515"/>
  <c r="Q49" i="4"/>
  <c r="R22" i="517"/>
  <c r="P31" i="4"/>
  <c r="Q31" i="4" s="1"/>
  <c r="AB22" i="517"/>
  <c r="X22" i="517"/>
  <c r="P22" i="517"/>
  <c r="P36" i="4"/>
  <c r="Q36" i="4" s="1"/>
  <c r="N11" i="6"/>
  <c r="F11" i="6"/>
  <c r="L11" i="6"/>
  <c r="D11" i="6"/>
  <c r="K11" i="6"/>
  <c r="V31" i="4"/>
  <c r="V28" i="4"/>
  <c r="Z34" i="515"/>
  <c r="AH49" i="517"/>
  <c r="AH31" i="517"/>
  <c r="V34" i="517"/>
  <c r="X33" i="4"/>
  <c r="AB23" i="515"/>
  <c r="V28" i="515"/>
  <c r="AD49" i="517"/>
  <c r="AD35" i="517"/>
  <c r="T31" i="515"/>
  <c r="T33" i="515"/>
  <c r="Z24" i="517"/>
  <c r="X33" i="515"/>
  <c r="AF41" i="517"/>
  <c r="AF35" i="517"/>
  <c r="AB29" i="4"/>
  <c r="R24" i="515"/>
  <c r="T39" i="4"/>
  <c r="T35" i="517"/>
  <c r="AF49" i="4"/>
  <c r="V36" i="4"/>
  <c r="Z23" i="515"/>
  <c r="AH36" i="517"/>
  <c r="V23" i="517"/>
  <c r="X35" i="4"/>
  <c r="AB35" i="515"/>
  <c r="X31" i="515"/>
  <c r="AH39" i="517"/>
  <c r="V49" i="517"/>
  <c r="X29" i="515"/>
  <c r="T31" i="4"/>
  <c r="Z49" i="515"/>
  <c r="V29" i="517"/>
  <c r="X49" i="4"/>
  <c r="T35" i="515"/>
  <c r="X23" i="515"/>
  <c r="AB36" i="4"/>
  <c r="AH35" i="517"/>
  <c r="AB36" i="515"/>
  <c r="Z49" i="517"/>
  <c r="AF36" i="4"/>
  <c r="V41" i="4"/>
  <c r="V39" i="4"/>
  <c r="Z40" i="515"/>
  <c r="AH29" i="517"/>
  <c r="AH33" i="517"/>
  <c r="V33" i="517"/>
  <c r="X24" i="4"/>
  <c r="X42" i="4"/>
  <c r="AB28" i="515"/>
  <c r="V33" i="515"/>
  <c r="AD29" i="517"/>
  <c r="AD43" i="517"/>
  <c r="T34" i="515"/>
  <c r="T41" i="515"/>
  <c r="Z35" i="517"/>
  <c r="X35" i="515"/>
  <c r="AF43" i="517"/>
  <c r="AB39" i="4"/>
  <c r="T23" i="4"/>
  <c r="T33" i="517"/>
  <c r="P24" i="4"/>
  <c r="V49" i="4"/>
  <c r="Z35" i="515"/>
  <c r="V35" i="517"/>
  <c r="X34" i="4"/>
  <c r="V39" i="515"/>
  <c r="AD40" i="517"/>
  <c r="T36" i="515"/>
  <c r="T49" i="515"/>
  <c r="Z23" i="517"/>
  <c r="AF31" i="517"/>
  <c r="AB34" i="4"/>
  <c r="T34" i="4"/>
  <c r="T29" i="517"/>
  <c r="AF34" i="4"/>
  <c r="AH28" i="517"/>
  <c r="X39" i="4"/>
  <c r="AB43" i="515"/>
  <c r="V29" i="515"/>
  <c r="T40" i="515"/>
  <c r="Z34" i="517"/>
  <c r="AF49" i="517"/>
  <c r="V40" i="4"/>
  <c r="AH41" i="517"/>
  <c r="V36" i="517"/>
  <c r="AB34" i="515"/>
  <c r="AB39" i="515"/>
  <c r="AD41" i="517"/>
  <c r="AF24" i="517"/>
  <c r="T41" i="4"/>
  <c r="Z41" i="515"/>
  <c r="V31" i="517"/>
  <c r="X36" i="4"/>
  <c r="T42" i="515"/>
  <c r="AF39" i="517"/>
  <c r="AB40" i="4"/>
  <c r="T49" i="4"/>
  <c r="V34" i="4"/>
  <c r="V24" i="4"/>
  <c r="Z36" i="515"/>
  <c r="Z31" i="515"/>
  <c r="AH34" i="517"/>
  <c r="V40" i="517"/>
  <c r="V24" i="517"/>
  <c r="X43" i="4"/>
  <c r="X40" i="4"/>
  <c r="AB41" i="515"/>
  <c r="V34" i="515"/>
  <c r="AD42" i="517"/>
  <c r="T24" i="515"/>
  <c r="Z28" i="517"/>
  <c r="Z31" i="517"/>
  <c r="X43" i="515"/>
  <c r="AF34" i="517"/>
  <c r="R42" i="515"/>
  <c r="AB43" i="4"/>
  <c r="T43" i="4"/>
  <c r="AF43" i="4"/>
  <c r="V43" i="4"/>
  <c r="V30" i="4"/>
  <c r="X30" i="4"/>
  <c r="Z42" i="515"/>
  <c r="AH23" i="517"/>
  <c r="AH24" i="517"/>
  <c r="V42" i="517"/>
  <c r="V30" i="517"/>
  <c r="X29" i="4"/>
  <c r="AB29" i="515"/>
  <c r="AB33" i="515"/>
  <c r="V23" i="515"/>
  <c r="T28" i="515"/>
  <c r="Z30" i="517"/>
  <c r="X49" i="515"/>
  <c r="AB31" i="4"/>
  <c r="T24" i="4"/>
  <c r="V33" i="4"/>
  <c r="V35" i="4"/>
  <c r="X41" i="4"/>
  <c r="AD33" i="517"/>
  <c r="AF29" i="4"/>
  <c r="X23" i="4"/>
  <c r="V36" i="515"/>
  <c r="Z41" i="517"/>
  <c r="AF30" i="517"/>
  <c r="AF40" i="4"/>
  <c r="AF39" i="4"/>
  <c r="V42" i="4"/>
  <c r="AH43" i="517"/>
  <c r="AD24" i="517"/>
  <c r="T29" i="515"/>
  <c r="X30" i="515"/>
  <c r="AB23" i="4"/>
  <c r="X28" i="4"/>
  <c r="AD30" i="517"/>
  <c r="Z40" i="517"/>
  <c r="AF36" i="517"/>
  <c r="AF24" i="4"/>
  <c r="Z30" i="515"/>
  <c r="V43" i="517"/>
  <c r="AB31" i="515"/>
  <c r="Z39" i="517"/>
  <c r="AB41" i="4"/>
  <c r="T42" i="517"/>
  <c r="V29" i="4"/>
  <c r="AH40" i="517"/>
  <c r="V24" i="515"/>
  <c r="Z43" i="517"/>
  <c r="T29" i="4"/>
  <c r="U29" i="4" l="1"/>
  <c r="AA43" i="517"/>
  <c r="AI40" i="517"/>
  <c r="W29" i="4"/>
  <c r="U42" i="517"/>
  <c r="AC41" i="4"/>
  <c r="AA39" i="517"/>
  <c r="AC31" i="515"/>
  <c r="W43" i="517"/>
  <c r="AA30" i="515"/>
  <c r="AG36" i="517"/>
  <c r="AA40" i="517"/>
  <c r="AE30" i="517"/>
  <c r="Y30" i="515"/>
  <c r="U29" i="515"/>
  <c r="AI43" i="517"/>
  <c r="W42" i="4"/>
  <c r="AG39" i="4"/>
  <c r="AG40" i="4"/>
  <c r="AG30" i="517"/>
  <c r="AA41" i="517"/>
  <c r="W36" i="515"/>
  <c r="AG29" i="4"/>
  <c r="AE33" i="517"/>
  <c r="Y41" i="4"/>
  <c r="W35" i="4"/>
  <c r="W33" i="4"/>
  <c r="AC31" i="4"/>
  <c r="AA30" i="517"/>
  <c r="AC33" i="515"/>
  <c r="AC29" i="515"/>
  <c r="Y29" i="4"/>
  <c r="W30" i="517"/>
  <c r="W42" i="517"/>
  <c r="AA42" i="515"/>
  <c r="Y30" i="4"/>
  <c r="W30" i="4"/>
  <c r="W43" i="4"/>
  <c r="AG43" i="4"/>
  <c r="U43" i="4"/>
  <c r="AC43" i="4"/>
  <c r="S42" i="515"/>
  <c r="AG34" i="517"/>
  <c r="Y43" i="515"/>
  <c r="AA31" i="517"/>
  <c r="AE42" i="517"/>
  <c r="W34" i="515"/>
  <c r="AC41" i="515"/>
  <c r="Y40" i="4"/>
  <c r="Y43" i="4"/>
  <c r="W40" i="517"/>
  <c r="AI34" i="517"/>
  <c r="AA31" i="515"/>
  <c r="AA36" i="515"/>
  <c r="W34" i="4"/>
  <c r="AC40" i="4"/>
  <c r="AG39" i="517"/>
  <c r="U42" i="515"/>
  <c r="Y36" i="4"/>
  <c r="W31" i="517"/>
  <c r="AA41" i="515"/>
  <c r="U41" i="4"/>
  <c r="AE41" i="517"/>
  <c r="AC39" i="515"/>
  <c r="AC34" i="515"/>
  <c r="W36" i="517"/>
  <c r="AI41" i="517"/>
  <c r="W40" i="4"/>
  <c r="AA34" i="517"/>
  <c r="U40" i="515"/>
  <c r="W29" i="515"/>
  <c r="AC43" i="515"/>
  <c r="Y39" i="4"/>
  <c r="AI28" i="517"/>
  <c r="AG34" i="4"/>
  <c r="U29" i="517"/>
  <c r="U34" i="4"/>
  <c r="AC34" i="4"/>
  <c r="AG31" i="517"/>
  <c r="U36" i="515"/>
  <c r="AE40" i="517"/>
  <c r="W39" i="515"/>
  <c r="Y34" i="4"/>
  <c r="W35" i="517"/>
  <c r="AA35" i="515"/>
  <c r="W49" i="4"/>
  <c r="R62" i="4"/>
  <c r="R60" i="4"/>
  <c r="R63" i="4"/>
  <c r="R61" i="4"/>
  <c r="U33" i="517"/>
  <c r="AC39" i="4"/>
  <c r="AG43" i="517"/>
  <c r="Y35" i="515"/>
  <c r="AA35" i="517"/>
  <c r="U41" i="515"/>
  <c r="U34" i="515"/>
  <c r="AE43" i="517"/>
  <c r="AE29" i="517"/>
  <c r="W33" i="515"/>
  <c r="AC28" i="515"/>
  <c r="Y42" i="4"/>
  <c r="W33" i="517"/>
  <c r="AI33" i="517"/>
  <c r="AI29" i="517"/>
  <c r="AA40" i="515"/>
  <c r="W39" i="4"/>
  <c r="W41" i="4"/>
  <c r="AG36" i="4"/>
  <c r="AC36" i="515"/>
  <c r="AI35" i="517"/>
  <c r="AC36" i="4"/>
  <c r="U35" i="515"/>
  <c r="V63" i="4"/>
  <c r="V60" i="4"/>
  <c r="V62" i="4"/>
  <c r="V61" i="4"/>
  <c r="W29" i="517"/>
  <c r="U31" i="4"/>
  <c r="Y29" i="515"/>
  <c r="W49" i="517"/>
  <c r="AI39" i="517"/>
  <c r="Y31" i="515"/>
  <c r="AC35" i="515"/>
  <c r="Y35" i="4"/>
  <c r="AI36" i="517"/>
  <c r="W36" i="4"/>
  <c r="AH61" i="4"/>
  <c r="AH60" i="4"/>
  <c r="AH63" i="4"/>
  <c r="AH62" i="4"/>
  <c r="U35" i="517"/>
  <c r="U39" i="4"/>
  <c r="AC29" i="4"/>
  <c r="AG35" i="517"/>
  <c r="AG41" i="517"/>
  <c r="Y33" i="515"/>
  <c r="U33" i="515"/>
  <c r="U31" i="515"/>
  <c r="AE35" i="517"/>
  <c r="W28" i="515"/>
  <c r="Y33" i="4"/>
  <c r="W34" i="517"/>
  <c r="AI31" i="517"/>
  <c r="AI49" i="517"/>
  <c r="AA34" i="515"/>
  <c r="W28" i="4"/>
  <c r="W31" i="4"/>
  <c r="X28" i="514"/>
  <c r="X67" i="514"/>
  <c r="X87" i="514" s="1"/>
  <c r="Q30" i="514"/>
  <c r="Q69" i="514"/>
  <c r="F73" i="514"/>
  <c r="F93" i="514" s="1"/>
  <c r="H93" i="514"/>
  <c r="Z33" i="514"/>
  <c r="Z72" i="514"/>
  <c r="Z92" i="514" s="1"/>
  <c r="AA31" i="514"/>
  <c r="AA70" i="514"/>
  <c r="AA90" i="514" s="1"/>
  <c r="AB28" i="514"/>
  <c r="AB67" i="514"/>
  <c r="AB87" i="514" s="1"/>
  <c r="E73" i="514"/>
  <c r="D93" i="514"/>
  <c r="F9" i="514"/>
  <c r="F28" i="514" s="1"/>
  <c r="G28" i="514"/>
  <c r="G67" i="514"/>
  <c r="H31" i="514"/>
  <c r="H70" i="514"/>
  <c r="P22" i="515"/>
  <c r="P26" i="515"/>
  <c r="X31" i="514"/>
  <c r="X70" i="514"/>
  <c r="X90" i="514" s="1"/>
  <c r="Z60" i="4"/>
  <c r="N28" i="514"/>
  <c r="AA67" i="514"/>
  <c r="AA87" i="514" s="1"/>
  <c r="AA28" i="514"/>
  <c r="E87" i="514"/>
  <c r="I28" i="514"/>
  <c r="I67" i="514"/>
  <c r="I87" i="514" s="1"/>
  <c r="S60" i="4"/>
  <c r="O11" i="514"/>
  <c r="O30" i="514" s="1"/>
  <c r="AB30" i="514"/>
  <c r="AB69" i="514"/>
  <c r="AB89" i="514" s="1"/>
  <c r="S69" i="514"/>
  <c r="S89" i="514" s="1"/>
  <c r="U89" i="514"/>
  <c r="AB72" i="514"/>
  <c r="AB92" i="514" s="1"/>
  <c r="AB33" i="514"/>
  <c r="M71" i="514"/>
  <c r="M91" i="514" s="1"/>
  <c r="M32" i="514"/>
  <c r="Z32" i="514"/>
  <c r="Z71" i="514"/>
  <c r="Z91" i="514" s="1"/>
  <c r="M33" i="514"/>
  <c r="M72" i="514"/>
  <c r="I70" i="514"/>
  <c r="I90" i="514" s="1"/>
  <c r="I31" i="514"/>
  <c r="T90" i="514"/>
  <c r="S70" i="514"/>
  <c r="S90" i="514" s="1"/>
  <c r="AB70" i="514"/>
  <c r="AB90" i="514" s="1"/>
  <c r="AB31" i="514"/>
  <c r="E72" i="514"/>
  <c r="C92" i="514"/>
  <c r="AC60" i="4"/>
  <c r="AF61" i="4"/>
  <c r="N14" i="514"/>
  <c r="AB63" i="4" s="1"/>
  <c r="Y70" i="514"/>
  <c r="Y90" i="514" s="1"/>
  <c r="Y31" i="514"/>
  <c r="X34" i="514"/>
  <c r="X73" i="514"/>
  <c r="X93" i="514" s="1"/>
  <c r="Y73" i="514"/>
  <c r="Y93" i="514" s="1"/>
  <c r="Y34" i="514"/>
  <c r="Z30" i="514"/>
  <c r="Z69" i="514"/>
  <c r="Z89" i="514" s="1"/>
  <c r="I1" i="5"/>
  <c r="AC18" i="514"/>
  <c r="AC37" i="514" s="1"/>
  <c r="R28" i="514"/>
  <c r="R67" i="514"/>
  <c r="O9" i="514"/>
  <c r="O28" i="514" s="1"/>
  <c r="S71" i="514"/>
  <c r="S91" i="514" s="1"/>
  <c r="O68" i="514"/>
  <c r="O88" i="514" s="1"/>
  <c r="P88" i="514"/>
  <c r="Y29" i="514"/>
  <c r="Y68" i="514"/>
  <c r="Y88" i="514" s="1"/>
  <c r="E88" i="514"/>
  <c r="I32" i="514"/>
  <c r="I71" i="514"/>
  <c r="I91" i="514" s="1"/>
  <c r="AA30" i="514"/>
  <c r="AA69" i="514"/>
  <c r="AA89" i="514" s="1"/>
  <c r="N67" i="514"/>
  <c r="N87" i="514" s="1"/>
  <c r="K87" i="514"/>
  <c r="G89" i="514"/>
  <c r="F69" i="514"/>
  <c r="F89" i="514" s="1"/>
  <c r="W62" i="4"/>
  <c r="N68" i="514"/>
  <c r="L88" i="514"/>
  <c r="X69" i="514"/>
  <c r="X89" i="514" s="1"/>
  <c r="X30" i="514"/>
  <c r="W14" i="514"/>
  <c r="W33" i="514" s="1"/>
  <c r="Y67" i="514"/>
  <c r="Y87" i="514" s="1"/>
  <c r="Y28" i="514"/>
  <c r="P34" i="514"/>
  <c r="P73" i="514"/>
  <c r="O15" i="514"/>
  <c r="O34" i="514" s="1"/>
  <c r="K91" i="514"/>
  <c r="N69" i="514"/>
  <c r="N89" i="514" s="1"/>
  <c r="L89" i="514"/>
  <c r="K34" i="514"/>
  <c r="K73" i="514"/>
  <c r="N15" i="514"/>
  <c r="N34" i="514" s="1"/>
  <c r="I15" i="514"/>
  <c r="AC9" i="514"/>
  <c r="AC28" i="514" s="1"/>
  <c r="I18" i="514"/>
  <c r="I37" i="514" s="1"/>
  <c r="J37" i="514"/>
  <c r="T93" i="514"/>
  <c r="AC13" i="514"/>
  <c r="AC32" i="514" s="1"/>
  <c r="X68" i="514"/>
  <c r="X88" i="514" s="1"/>
  <c r="X29" i="514"/>
  <c r="F71" i="514"/>
  <c r="F91" i="514" s="1"/>
  <c r="G91" i="514"/>
  <c r="Y33" i="514"/>
  <c r="Y72" i="514"/>
  <c r="Y92" i="514" s="1"/>
  <c r="O71" i="514"/>
  <c r="O91" i="514" s="1"/>
  <c r="W11" i="514"/>
  <c r="W30" i="514" s="1"/>
  <c r="N13" i="514"/>
  <c r="AB62" i="4" s="1"/>
  <c r="AD61" i="4"/>
  <c r="X60" i="4"/>
  <c r="AB61" i="4"/>
  <c r="Y30" i="514"/>
  <c r="Y69" i="514"/>
  <c r="Y89" i="514" s="1"/>
  <c r="AC12" i="514"/>
  <c r="AC31" i="514" s="1"/>
  <c r="X71" i="514"/>
  <c r="X91" i="514" s="1"/>
  <c r="X32" i="514"/>
  <c r="AA29" i="514"/>
  <c r="AA68" i="514"/>
  <c r="AA88" i="514" s="1"/>
  <c r="Y32" i="514"/>
  <c r="Y71" i="514"/>
  <c r="Y91" i="514" s="1"/>
  <c r="Z31" i="514"/>
  <c r="Z70" i="514"/>
  <c r="Z90" i="514" s="1"/>
  <c r="Z73" i="514"/>
  <c r="Z93" i="514" s="1"/>
  <c r="Z34" i="514"/>
  <c r="AB60" i="4"/>
  <c r="V34" i="514"/>
  <c r="V73" i="514"/>
  <c r="V93" i="514" s="1"/>
  <c r="Z68" i="514"/>
  <c r="Z88" i="514" s="1"/>
  <c r="Z29" i="514"/>
  <c r="X33" i="514"/>
  <c r="X72" i="514"/>
  <c r="X92" i="514" s="1"/>
  <c r="AA34" i="514"/>
  <c r="AA73" i="514"/>
  <c r="AA93" i="514" s="1"/>
  <c r="AD60" i="4"/>
  <c r="X62" i="4"/>
  <c r="X31" i="517"/>
  <c r="X24" i="517"/>
  <c r="R39" i="517"/>
  <c r="R31" i="517"/>
  <c r="AH23" i="515"/>
  <c r="AH35" i="515"/>
  <c r="AD30" i="515"/>
  <c r="AD31" i="515"/>
  <c r="AB33" i="517"/>
  <c r="AB23" i="517"/>
  <c r="AF41" i="515"/>
  <c r="AF36" i="515"/>
  <c r="AB43" i="517"/>
  <c r="AF23" i="515"/>
  <c r="X40" i="517"/>
  <c r="R43" i="517"/>
  <c r="AH36" i="515"/>
  <c r="AB28" i="517"/>
  <c r="AB41" i="517"/>
  <c r="AF31" i="515"/>
  <c r="P24" i="517"/>
  <c r="X23" i="517"/>
  <c r="AH24" i="515"/>
  <c r="AD28" i="515"/>
  <c r="AD35" i="515"/>
  <c r="X34" i="517"/>
  <c r="X29" i="517"/>
  <c r="R41" i="517"/>
  <c r="R40" i="517"/>
  <c r="AH33" i="515"/>
  <c r="AH40" i="515"/>
  <c r="AD36" i="515"/>
  <c r="AD42" i="515"/>
  <c r="AB35" i="517"/>
  <c r="AF29" i="515"/>
  <c r="X36" i="517"/>
  <c r="R33" i="517"/>
  <c r="AH41" i="515"/>
  <c r="AD39" i="515"/>
  <c r="AD23" i="515"/>
  <c r="X35" i="517"/>
  <c r="R28" i="517"/>
  <c r="R34" i="517"/>
  <c r="AH42" i="515"/>
  <c r="AB30" i="517"/>
  <c r="AB39" i="517"/>
  <c r="AF42" i="515"/>
  <c r="P23" i="517"/>
  <c r="AH30" i="515"/>
  <c r="AD24" i="515"/>
  <c r="AF39" i="515"/>
  <c r="AF34" i="515"/>
  <c r="AF30" i="515"/>
  <c r="AF28" i="515"/>
  <c r="AF40" i="515"/>
  <c r="X33" i="517"/>
  <c r="R35" i="517"/>
  <c r="AB42" i="517"/>
  <c r="X39" i="517"/>
  <c r="X42" i="517"/>
  <c r="R23" i="517"/>
  <c r="R49" i="517"/>
  <c r="AH28" i="515"/>
  <c r="AH49" i="515"/>
  <c r="AD49" i="515"/>
  <c r="AD43" i="515"/>
  <c r="AB24" i="517"/>
  <c r="AB36" i="517"/>
  <c r="AF33" i="515"/>
  <c r="AF49" i="515"/>
  <c r="X41" i="517"/>
  <c r="X49" i="517"/>
  <c r="R29" i="517"/>
  <c r="R36" i="517"/>
  <c r="AH29" i="515"/>
  <c r="AH34" i="515"/>
  <c r="AD34" i="515"/>
  <c r="AD33" i="515"/>
  <c r="AB29" i="517"/>
  <c r="AB34" i="517"/>
  <c r="AF35" i="515"/>
  <c r="AF43" i="515"/>
  <c r="X43" i="517"/>
  <c r="X30" i="517"/>
  <c r="R24" i="517"/>
  <c r="R42" i="517"/>
  <c r="AH31" i="515"/>
  <c r="AH39" i="515"/>
  <c r="AD40" i="515"/>
  <c r="AD29" i="515"/>
  <c r="AB40" i="517"/>
  <c r="AB31" i="517"/>
  <c r="X28" i="517"/>
  <c r="R30" i="517"/>
  <c r="AH43" i="515"/>
  <c r="AD41" i="515"/>
  <c r="AB49" i="517"/>
  <c r="AF24" i="515"/>
  <c r="AC49" i="517" l="1"/>
  <c r="AE41" i="515"/>
  <c r="AI43" i="515"/>
  <c r="S30" i="517"/>
  <c r="AC31" i="517"/>
  <c r="AC40" i="517"/>
  <c r="AE29" i="515"/>
  <c r="AE40" i="515"/>
  <c r="AI39" i="515"/>
  <c r="AI31" i="515"/>
  <c r="S42" i="517"/>
  <c r="Y30" i="517"/>
  <c r="Y43" i="517"/>
  <c r="AG43" i="515"/>
  <c r="AG35" i="515"/>
  <c r="AC34" i="517"/>
  <c r="AC29" i="517"/>
  <c r="AE33" i="515"/>
  <c r="AE34" i="515"/>
  <c r="AI34" i="515"/>
  <c r="AI29" i="515"/>
  <c r="S36" i="517"/>
  <c r="S29" i="517"/>
  <c r="Y41" i="517"/>
  <c r="AG33" i="515"/>
  <c r="AC36" i="517"/>
  <c r="AE43" i="515"/>
  <c r="AI28" i="515"/>
  <c r="S49" i="517"/>
  <c r="Y42" i="517"/>
  <c r="Y39" i="517"/>
  <c r="AC42" i="517"/>
  <c r="S35" i="517"/>
  <c r="Y33" i="517"/>
  <c r="AG40" i="515"/>
  <c r="AG30" i="515"/>
  <c r="AG34" i="515"/>
  <c r="AG39" i="515"/>
  <c r="AI30" i="515"/>
  <c r="AG42" i="515"/>
  <c r="AC39" i="517"/>
  <c r="AC30" i="517"/>
  <c r="AI42" i="515"/>
  <c r="S34" i="517"/>
  <c r="S28" i="517"/>
  <c r="Y35" i="517"/>
  <c r="AE39" i="515"/>
  <c r="AI41" i="515"/>
  <c r="S33" i="517"/>
  <c r="Y36" i="517"/>
  <c r="AG29" i="515"/>
  <c r="AC35" i="517"/>
  <c r="AE42" i="515"/>
  <c r="AE36" i="515"/>
  <c r="AI40" i="515"/>
  <c r="AI33" i="515"/>
  <c r="S40" i="517"/>
  <c r="S41" i="517"/>
  <c r="Y29" i="517"/>
  <c r="Y34" i="517"/>
  <c r="AE35" i="515"/>
  <c r="AG31" i="515"/>
  <c r="AC41" i="517"/>
  <c r="AC28" i="517"/>
  <c r="AI36" i="515"/>
  <c r="S43" i="517"/>
  <c r="Y40" i="517"/>
  <c r="AC43" i="517"/>
  <c r="AG36" i="515"/>
  <c r="AG41" i="515"/>
  <c r="AC33" i="517"/>
  <c r="AE31" i="515"/>
  <c r="AE30" i="515"/>
  <c r="AI35" i="515"/>
  <c r="S31" i="517"/>
  <c r="S39" i="517"/>
  <c r="Y31" i="517"/>
  <c r="N88" i="514"/>
  <c r="W68" i="514"/>
  <c r="K93" i="514"/>
  <c r="N73" i="514"/>
  <c r="S73" i="514"/>
  <c r="S93" i="514" s="1"/>
  <c r="R87" i="514"/>
  <c r="O67" i="514"/>
  <c r="O87" i="514" s="1"/>
  <c r="M92" i="514"/>
  <c r="N72" i="514"/>
  <c r="W67" i="514"/>
  <c r="G87" i="514"/>
  <c r="F67" i="514"/>
  <c r="F87" i="514" s="1"/>
  <c r="E92" i="514"/>
  <c r="N71" i="514"/>
  <c r="H90" i="514"/>
  <c r="F70" i="514"/>
  <c r="F90" i="514" s="1"/>
  <c r="W70" i="514"/>
  <c r="Q89" i="514"/>
  <c r="O69" i="514"/>
  <c r="O89" i="514" s="1"/>
  <c r="O73" i="514"/>
  <c r="O93" i="514" s="1"/>
  <c r="P93" i="514"/>
  <c r="N33" i="514"/>
  <c r="Z63" i="4"/>
  <c r="X63" i="4"/>
  <c r="AC63" i="4"/>
  <c r="E93" i="514"/>
  <c r="N32" i="514"/>
  <c r="Z62" i="4"/>
  <c r="AC62" i="4"/>
  <c r="I73" i="514"/>
  <c r="I93" i="514" s="1"/>
  <c r="I34" i="514"/>
  <c r="J1" i="5"/>
  <c r="P23" i="515"/>
  <c r="P24" i="515"/>
  <c r="W87" i="514" l="1"/>
  <c r="AC67" i="514"/>
  <c r="AC87" i="514" s="1"/>
  <c r="W88" i="514"/>
  <c r="AC68" i="514"/>
  <c r="AC88" i="514" s="1"/>
  <c r="N91" i="514"/>
  <c r="W71" i="514"/>
  <c r="K1" i="5"/>
  <c r="W90" i="514"/>
  <c r="AC70" i="514"/>
  <c r="AC90" i="514" s="1"/>
  <c r="N92" i="514"/>
  <c r="W72" i="514"/>
  <c r="W69" i="514"/>
  <c r="N93" i="514"/>
  <c r="W73" i="514"/>
  <c r="W93" i="514" l="1"/>
  <c r="AC73" i="514"/>
  <c r="AC93" i="514" s="1"/>
  <c r="L1" i="5"/>
  <c r="W91" i="514"/>
  <c r="AC71" i="514"/>
  <c r="AC91" i="514" s="1"/>
  <c r="W89" i="514"/>
  <c r="AC69" i="514"/>
  <c r="AC89" i="514" s="1"/>
  <c r="W92" i="514"/>
  <c r="AC72" i="514"/>
  <c r="AC92" i="514" s="1"/>
  <c r="M1" i="5" l="1"/>
  <c r="N1" i="5" s="1"/>
  <c r="O1" i="5" s="1"/>
  <c r="P1" i="5" s="1"/>
  <c r="B6" i="5"/>
  <c r="B7" i="5"/>
  <c r="B4" i="5" l="1"/>
  <c r="B2" i="5"/>
  <c r="B3" i="5"/>
  <c r="B5" i="5"/>
  <c r="AJ30" i="4"/>
  <c r="AJ40" i="515"/>
  <c r="AJ40" i="4"/>
  <c r="AJ28" i="517"/>
  <c r="AJ33" i="515"/>
  <c r="AJ35" i="4"/>
  <c r="AJ28" i="515"/>
  <c r="AJ43" i="517"/>
  <c r="AJ39" i="515"/>
  <c r="AJ49" i="517"/>
  <c r="AJ39" i="517"/>
  <c r="AJ41" i="517"/>
  <c r="AJ36" i="517"/>
  <c r="AJ49" i="515"/>
  <c r="AJ43" i="515"/>
  <c r="AJ35" i="515"/>
  <c r="AJ42" i="515"/>
  <c r="AJ30" i="515"/>
  <c r="AJ34" i="517"/>
  <c r="AJ29" i="517"/>
  <c r="AJ41" i="515"/>
  <c r="G23" i="515"/>
  <c r="AJ31" i="517"/>
  <c r="AJ36" i="4"/>
  <c r="AJ49" i="4"/>
  <c r="G23" i="4"/>
  <c r="AJ35" i="517"/>
  <c r="AJ33" i="517"/>
  <c r="AJ30" i="517"/>
  <c r="AJ42" i="4"/>
  <c r="AJ36" i="515"/>
  <c r="AJ34" i="515"/>
  <c r="AJ31" i="515"/>
  <c r="AJ29" i="515"/>
  <c r="AJ42" i="517"/>
  <c r="AJ40" i="517"/>
  <c r="G23" i="517"/>
  <c r="AJ33" i="4"/>
  <c r="AJ28" i="4"/>
  <c r="AJ41" i="4"/>
  <c r="AJ31" i="4"/>
  <c r="AJ43" i="4"/>
  <c r="AJ34" i="4"/>
  <c r="AJ39" i="4"/>
  <c r="AJ29" i="4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3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sharedStrings.xml><?xml version="1.0" encoding="utf-8"?>
<sst xmlns="http://schemas.openxmlformats.org/spreadsheetml/2006/main" count="743" uniqueCount="191">
  <si>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</si>
  <si>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</si>
  <si>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</si>
  <si>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</si>
  <si>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</si>
  <si>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</si>
  <si>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</si>
  <si>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</si>
  <si>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</si>
  <si>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</si>
  <si>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</si>
  <si>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</si>
  <si>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</si>
  <si>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</si>
  <si>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</si>
  <si>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</si>
  <si>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</si>
  <si>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</si>
  <si>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</si>
  <si>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</si>
  <si>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</si>
  <si>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</si>
  <si>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</si>
  <si>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</si>
  <si>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</si>
  <si>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</si>
  <si>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</si>
  <si>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</si>
  <si>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</si>
  <si>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</si>
  <si>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</si>
  <si>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</si>
  <si>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</si>
  <si>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</si>
  <si>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</si>
  <si>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</si>
  <si>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</si>
  <si>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</si>
  <si>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</si>
  <si>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</si>
  <si>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</si>
  <si>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</si>
  <si>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</si>
  <si>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</si>
  <si>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</si>
  <si>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</si>
  <si>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</si>
  <si>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</si>
  <si>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</si>
  <si>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</si>
  <si>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</si>
  <si>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</si>
  <si>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</si>
  <si>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</si>
  <si>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</si>
  <si>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</si>
  <si>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</si>
  <si>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</si>
  <si>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</si>
  <si>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</si>
  <si>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</si>
  <si>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</si>
  <si>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</si>
  <si>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</si>
  <si>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</si>
  <si>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</si>
  <si>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</si>
  <si>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</si>
  <si>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</si>
  <si>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</si>
  <si>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</si>
  <si>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</si>
  <si>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</si>
  <si>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</si>
  <si>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</si>
  <si>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</si>
  <si>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</si>
  <si>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</si>
  <si>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</si>
  <si>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</si>
  <si>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</si>
  <si>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</si>
  <si>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</si>
  <si>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</si>
  <si>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</si>
  <si>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</si>
  <si>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</si>
  <si>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</si>
  <si>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</si>
  <si>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</si>
  <si>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</si>
  <si>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</si>
  <si>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</si>
  <si>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</si>
  <si>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</si>
  <si>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</si>
  <si>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</si>
  <si>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</si>
  <si>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</si>
  <si>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</si>
  <si>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</si>
  <si>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</si>
  <si>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</si>
  <si>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</si>
  <si>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</si>
  <si>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</si>
  <si>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</si>
  <si>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</si>
  <si>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</si>
  <si>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</si>
  <si>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</si>
  <si>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Winter 2001-02</t>
  </si>
  <si>
    <t>Nov-02/Mar-03</t>
  </si>
  <si>
    <t>Winter 2002-03</t>
  </si>
  <si>
    <t>Price</t>
  </si>
  <si>
    <t>BOM</t>
  </si>
  <si>
    <t>Q4</t>
  </si>
  <si>
    <t>Q1</t>
  </si>
  <si>
    <t>Q2</t>
  </si>
  <si>
    <t>Q3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</si>
  <si>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</si>
  <si>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</si>
  <si>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</si>
  <si>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</si>
  <si>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</si>
  <si>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</si>
  <si>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</si>
  <si>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</si>
  <si>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</si>
  <si>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IF-CIG/RKYMTN</t>
  </si>
  <si>
    <t>Report Date</t>
  </si>
  <si>
    <t>Nov 01</t>
  </si>
  <si>
    <t>Dec 01</t>
  </si>
  <si>
    <t>2001 Total</t>
  </si>
  <si>
    <t>Jan-Feb '02</t>
  </si>
  <si>
    <t>Mar-Apr '02</t>
  </si>
  <si>
    <t>2002</t>
  </si>
  <si>
    <t>2003</t>
  </si>
  <si>
    <t>2004</t>
  </si>
  <si>
    <t>2005</t>
  </si>
  <si>
    <t>2006-2009</t>
  </si>
  <si>
    <t>&gt; =2010</t>
  </si>
  <si>
    <t>TenMinSpin</t>
  </si>
  <si>
    <t>OpRes</t>
  </si>
  <si>
    <t>NEPOOLU</t>
  </si>
  <si>
    <t>NEPOOL</t>
  </si>
  <si>
    <t>ALBERTA</t>
  </si>
  <si>
    <t>NYPP</t>
  </si>
  <si>
    <t xml:space="preserve"> </t>
  </si>
  <si>
    <t>* Calculated according to power prices from 'PowerPrices' tab (usually only as current as prior day) less O &amp; M expense of $2.00.  Gas prices are as follows:</t>
  </si>
  <si>
    <t>SP= Socal plus .33</t>
  </si>
  <si>
    <t>PV= Permian plus .12</t>
  </si>
  <si>
    <t>NP= PGE plus .20</t>
  </si>
  <si>
    <t>Mid-C= Malin</t>
  </si>
  <si>
    <t>SS</t>
  </si>
  <si>
    <t>Power</t>
  </si>
  <si>
    <t>POWER PRICES &amp; SPARK SPREADS*</t>
  </si>
  <si>
    <t>I</t>
  </si>
  <si>
    <t>Y</t>
  </si>
  <si>
    <t>GDP-HEHUB</t>
  </si>
  <si>
    <t>GD-PG&amp;E/CITIGAT</t>
  </si>
  <si>
    <t>GDP-CAL BORDER</t>
  </si>
  <si>
    <t>GDP-KERN/OPAL</t>
  </si>
  <si>
    <t>GD-NW STANFIELD</t>
  </si>
  <si>
    <t>GDP-ELPO/SANJUA</t>
  </si>
  <si>
    <t>GDP-WAHA</t>
  </si>
  <si>
    <t>GDP-NTHWST/CANB</t>
  </si>
  <si>
    <t>GD-AECOUSD-DAIL</t>
  </si>
  <si>
    <t>GDP-CIG/RKYMTN</t>
  </si>
  <si>
    <t>GDP-NGPL/OK</t>
  </si>
  <si>
    <t>GDP-PGE/TOPOCK</t>
  </si>
  <si>
    <t>GDP-ELPO/PERM2</t>
  </si>
  <si>
    <t>GDP-MALIN-CTYGA</t>
  </si>
  <si>
    <t>IndexCurves</t>
  </si>
  <si>
    <t>FinIdx Curves</t>
  </si>
  <si>
    <t>PhyIdx Curves</t>
  </si>
  <si>
    <t>WEST NATURAL GAS PRICES- IntraMonth &amp; Basis</t>
  </si>
  <si>
    <t>WEST NATURAL GAS PRICES- Phy Idx</t>
  </si>
  <si>
    <t>WEST NATURAL GAS PRICES- Fin Idx</t>
  </si>
  <si>
    <t>NW STANF/1ST-GD</t>
  </si>
  <si>
    <t>Dec-01/Mar-02</t>
  </si>
  <si>
    <t>Q2-02</t>
  </si>
  <si>
    <t>Q3-02</t>
  </si>
  <si>
    <t>Q4-02</t>
  </si>
  <si>
    <t>Peak Prices</t>
  </si>
  <si>
    <t>M:\Genco\Position\spread position 16 hr.xls</t>
  </si>
  <si>
    <t>M:\common\power\riskmgmt\lcra\lcra_newexotica.xls</t>
  </si>
  <si>
    <t>West Peak Prices</t>
  </si>
  <si>
    <t>Total Avg Peak</t>
  </si>
  <si>
    <t>Alberta Peak Prices</t>
  </si>
  <si>
    <t>West Heat Rates -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</si>
</sst>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8" formatCode="#,##0.0000"/>
    <numFmt numFmtId="179" formatCode="dd\-mmm\-yyyy"/>
    <numFmt numFmtId="180" formatCode="&quot;Effective Date: &quot;\ dd\-mmm\-yyyy"/>
    <numFmt numFmtId="181" formatCode="_(* #,##0_);_(* \(#,##0\);_(* &quot;-&quot;??_);_(@_)"/>
  </numFmts>
  <fonts count="23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Lucida Console"/>
    </font>
    <font>
      <b/>
      <i/>
      <sz val="14"/>
      <name val="Arial Narrow"/>
      <family val="2"/>
    </font>
  </fonts>
  <fills count="1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2"/>
      </patternFill>
    </fill>
    <fill>
      <patternFill patternType="solid">
        <fgColor indexed="9"/>
        <bgColor indexed="48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Font="0" applyAlignment="0" applyProtection="0"/>
    <xf numFmtId="0" fontId="1" fillId="0" borderId="0"/>
  </cellStyleXfs>
  <cellXfs count="245">
    <xf numFmtId="0" fontId="0" fillId="0" borderId="0" xfId="0"/>
    <xf numFmtId="0" fontId="3" fillId="0" borderId="0" xfId="3" applyFont="1"/>
    <xf numFmtId="0" fontId="3" fillId="0" borderId="0" xfId="0" applyFont="1"/>
    <xf numFmtId="3" fontId="3" fillId="0" borderId="0" xfId="3" applyNumberFormat="1" applyFont="1"/>
    <xf numFmtId="14" fontId="3" fillId="0" borderId="1" xfId="3" applyNumberFormat="1" applyFont="1" applyBorder="1" applyAlignment="1" applyProtection="1">
      <alignment horizontal="right"/>
    </xf>
    <xf numFmtId="165" fontId="4" fillId="3" borderId="1" xfId="3" applyNumberFormat="1" applyFont="1" applyFill="1" applyBorder="1" applyAlignment="1">
      <alignment horizontal="right"/>
    </xf>
    <xf numFmtId="14" fontId="3" fillId="0" borderId="1" xfId="3" applyNumberFormat="1" applyFont="1" applyBorder="1" applyAlignment="1">
      <alignment horizontal="right"/>
    </xf>
    <xf numFmtId="17" fontId="3" fillId="0" borderId="1" xfId="3" applyNumberFormat="1" applyFont="1" applyBorder="1" applyAlignment="1" applyProtection="1">
      <alignment horizontal="right"/>
    </xf>
    <xf numFmtId="0" fontId="3" fillId="0" borderId="1" xfId="3" applyFont="1" applyBorder="1" applyAlignment="1">
      <alignment horizontal="right"/>
    </xf>
    <xf numFmtId="167" fontId="3" fillId="0" borderId="0" xfId="0" applyNumberFormat="1" applyFont="1"/>
    <xf numFmtId="164" fontId="3" fillId="0" borderId="0" xfId="0" applyNumberFormat="1" applyFont="1"/>
    <xf numFmtId="14" fontId="3" fillId="0" borderId="0" xfId="3" applyNumberFormat="1" applyFont="1"/>
    <xf numFmtId="0" fontId="5" fillId="0" borderId="0" xfId="0" applyFont="1" applyAlignment="1">
      <alignment horizontal="center"/>
    </xf>
    <xf numFmtId="17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17" fontId="3" fillId="0" borderId="2" xfId="3" applyNumberFormat="1" applyFont="1" applyBorder="1" applyAlignment="1" applyProtection="1">
      <alignment horizontal="right"/>
    </xf>
    <xf numFmtId="0" fontId="7" fillId="0" borderId="1" xfId="0" applyFont="1" applyFill="1" applyBorder="1" applyAlignment="1">
      <alignment horizontal="centerContinuous"/>
    </xf>
    <xf numFmtId="0" fontId="5" fillId="0" borderId="0" xfId="0" applyFont="1" applyFill="1" applyAlignment="1">
      <alignment horizontal="center"/>
    </xf>
    <xf numFmtId="14" fontId="5" fillId="0" borderId="0" xfId="0" applyNumberFormat="1" applyFont="1" applyFill="1" applyAlignment="1">
      <alignment horizontal="center"/>
    </xf>
    <xf numFmtId="3" fontId="3" fillId="0" borderId="0" xfId="3" applyNumberFormat="1" applyFont="1" applyFill="1"/>
    <xf numFmtId="14" fontId="3" fillId="0" borderId="1" xfId="3" applyNumberFormat="1" applyFont="1" applyFill="1" applyBorder="1" applyAlignment="1">
      <alignment horizontal="right"/>
    </xf>
    <xf numFmtId="17" fontId="3" fillId="0" borderId="1" xfId="3" applyNumberFormat="1" applyFont="1" applyFill="1" applyBorder="1" applyAlignment="1" applyProtection="1">
      <alignment horizontal="right"/>
    </xf>
    <xf numFmtId="0" fontId="3" fillId="0" borderId="1" xfId="3" applyFont="1" applyFill="1" applyBorder="1" applyAlignment="1">
      <alignment horizontal="right"/>
    </xf>
    <xf numFmtId="164" fontId="3" fillId="0" borderId="0" xfId="0" applyNumberFormat="1" applyFont="1" applyFill="1"/>
    <xf numFmtId="0" fontId="3" fillId="0" borderId="0" xfId="0" applyFont="1" applyFill="1"/>
    <xf numFmtId="172" fontId="5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11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wrapText="1"/>
    </xf>
    <xf numFmtId="0" fontId="9" fillId="0" borderId="4" xfId="0" applyFont="1" applyBorder="1" applyAlignment="1">
      <alignment horizontal="center" wrapText="1"/>
    </xf>
    <xf numFmtId="0" fontId="1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7" fontId="11" fillId="0" borderId="5" xfId="0" applyNumberFormat="1" applyFont="1" applyBorder="1" applyAlignment="1">
      <alignment horizontal="center"/>
    </xf>
    <xf numFmtId="17" fontId="11" fillId="0" borderId="6" xfId="0" applyNumberFormat="1" applyFont="1" applyBorder="1" applyAlignment="1">
      <alignment horizontal="center"/>
    </xf>
    <xf numFmtId="17" fontId="11" fillId="0" borderId="7" xfId="0" applyNumberFormat="1" applyFont="1" applyBorder="1" applyAlignment="1">
      <alignment horizontal="center"/>
    </xf>
    <xf numFmtId="17" fontId="11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71" fontId="8" fillId="0" borderId="1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9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10" fillId="0" borderId="0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10" fillId="0" borderId="0" xfId="0" applyFont="1" applyBorder="1" applyAlignment="1">
      <alignment wrapText="1"/>
    </xf>
    <xf numFmtId="0" fontId="13" fillId="0" borderId="0" xfId="0" applyFont="1" applyBorder="1" applyAlignment="1">
      <alignment horizontal="left"/>
    </xf>
    <xf numFmtId="17" fontId="11" fillId="0" borderId="10" xfId="0" applyNumberFormat="1" applyFont="1" applyBorder="1" applyAlignment="1">
      <alignment horizontal="center"/>
    </xf>
    <xf numFmtId="17" fontId="11" fillId="0" borderId="11" xfId="0" applyNumberFormat="1" applyFont="1" applyBorder="1" applyAlignment="1">
      <alignment horizontal="center"/>
    </xf>
    <xf numFmtId="17" fontId="11" fillId="0" borderId="12" xfId="3" applyNumberFormat="1" applyFont="1" applyFill="1" applyBorder="1" applyAlignment="1" applyProtection="1">
      <alignment horizontal="left"/>
    </xf>
    <xf numFmtId="168" fontId="8" fillId="0" borderId="1" xfId="0" applyNumberFormat="1" applyFont="1" applyBorder="1" applyAlignment="1">
      <alignment horizontal="center"/>
    </xf>
    <xf numFmtId="0" fontId="8" fillId="0" borderId="0" xfId="0" applyFont="1" applyAlignment="1"/>
    <xf numFmtId="0" fontId="8" fillId="0" borderId="9" xfId="0" applyFont="1" applyBorder="1" applyAlignment="1"/>
    <xf numFmtId="0" fontId="8" fillId="0" borderId="0" xfId="0" applyFont="1" applyBorder="1" applyAlignment="1"/>
    <xf numFmtId="0" fontId="10" fillId="0" borderId="0" xfId="0" applyFont="1" applyBorder="1" applyAlignment="1"/>
    <xf numFmtId="0" fontId="10" fillId="4" borderId="2" xfId="0" applyFont="1" applyFill="1" applyBorder="1" applyAlignment="1"/>
    <xf numFmtId="0" fontId="10" fillId="4" borderId="8" xfId="0" applyFont="1" applyFill="1" applyBorder="1" applyAlignment="1"/>
    <xf numFmtId="0" fontId="10" fillId="0" borderId="13" xfId="0" applyFont="1" applyBorder="1" applyAlignment="1"/>
    <xf numFmtId="0" fontId="8" fillId="0" borderId="1" xfId="0" applyFont="1" applyBorder="1" applyAlignment="1"/>
    <xf numFmtId="0" fontId="10" fillId="4" borderId="1" xfId="0" applyFont="1" applyFill="1" applyBorder="1" applyAlignment="1"/>
    <xf numFmtId="0" fontId="10" fillId="0" borderId="1" xfId="0" applyFont="1" applyBorder="1" applyAlignment="1"/>
    <xf numFmtId="0" fontId="11" fillId="0" borderId="1" xfId="0" applyFont="1" applyBorder="1" applyAlignment="1"/>
    <xf numFmtId="0" fontId="8" fillId="0" borderId="12" xfId="0" applyFont="1" applyBorder="1" applyAlignment="1"/>
    <xf numFmtId="0" fontId="11" fillId="0" borderId="12" xfId="0" applyFont="1" applyBorder="1" applyAlignment="1"/>
    <xf numFmtId="14" fontId="8" fillId="0" borderId="0" xfId="0" applyNumberFormat="1" applyFont="1" applyBorder="1" applyAlignment="1">
      <alignment horizontal="center"/>
    </xf>
    <xf numFmtId="0" fontId="12" fillId="0" borderId="4" xfId="0" applyFont="1" applyBorder="1" applyAlignment="1">
      <alignment horizontal="center" wrapText="1"/>
    </xf>
    <xf numFmtId="0" fontId="10" fillId="0" borderId="5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166" fontId="8" fillId="0" borderId="1" xfId="0" applyNumberFormat="1" applyFont="1" applyBorder="1" applyAlignment="1">
      <alignment horizontal="center"/>
    </xf>
    <xf numFmtId="169" fontId="5" fillId="5" borderId="0" xfId="0" applyNumberFormat="1" applyFont="1" applyFill="1" applyAlignment="1">
      <alignment horizontal="center"/>
    </xf>
    <xf numFmtId="14" fontId="3" fillId="5" borderId="1" xfId="3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center"/>
    </xf>
    <xf numFmtId="17" fontId="10" fillId="6" borderId="0" xfId="0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 wrapText="1"/>
    </xf>
    <xf numFmtId="0" fontId="8" fillId="6" borderId="0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17" fontId="11" fillId="6" borderId="6" xfId="0" applyNumberFormat="1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170" fontId="8" fillId="6" borderId="1" xfId="0" applyNumberFormat="1" applyFont="1" applyFill="1" applyBorder="1" applyAlignment="1">
      <alignment horizontal="center"/>
    </xf>
    <xf numFmtId="0" fontId="14" fillId="0" borderId="0" xfId="0" applyFont="1" applyAlignment="1">
      <alignment horizontal="right"/>
    </xf>
    <xf numFmtId="0" fontId="8" fillId="0" borderId="14" xfId="0" applyFont="1" applyFill="1" applyBorder="1" applyAlignment="1"/>
    <xf numFmtId="0" fontId="10" fillId="0" borderId="14" xfId="0" applyFont="1" applyFill="1" applyBorder="1" applyAlignment="1">
      <alignment horizontal="center"/>
    </xf>
    <xf numFmtId="0" fontId="8" fillId="0" borderId="0" xfId="0" applyFont="1" applyFill="1" applyBorder="1" applyAlignment="1"/>
    <xf numFmtId="17" fontId="10" fillId="0" borderId="0" xfId="0" applyNumberFormat="1" applyFont="1" applyFill="1" applyBorder="1" applyAlignment="1">
      <alignment horizontal="center"/>
    </xf>
    <xf numFmtId="0" fontId="8" fillId="7" borderId="15" xfId="0" applyFont="1" applyFill="1" applyBorder="1" applyAlignment="1"/>
    <xf numFmtId="0" fontId="8" fillId="7" borderId="9" xfId="0" applyFont="1" applyFill="1" applyBorder="1" applyAlignment="1"/>
    <xf numFmtId="0" fontId="10" fillId="7" borderId="13" xfId="0" applyFont="1" applyFill="1" applyBorder="1" applyAlignment="1"/>
    <xf numFmtId="0" fontId="10" fillId="7" borderId="16" xfId="0" applyFont="1" applyFill="1" applyBorder="1" applyAlignment="1"/>
    <xf numFmtId="14" fontId="8" fillId="0" borderId="1" xfId="0" applyNumberFormat="1" applyFont="1" applyBorder="1" applyAlignment="1">
      <alignment horizontal="center"/>
    </xf>
    <xf numFmtId="15" fontId="10" fillId="8" borderId="17" xfId="0" applyNumberFormat="1" applyFont="1" applyFill="1" applyBorder="1" applyAlignment="1">
      <alignment horizontal="center"/>
    </xf>
    <xf numFmtId="15" fontId="10" fillId="8" borderId="18" xfId="0" applyNumberFormat="1" applyFont="1" applyFill="1" applyBorder="1" applyAlignment="1">
      <alignment horizontal="center"/>
    </xf>
    <xf numFmtId="0" fontId="1" fillId="0" borderId="1" xfId="3" applyFont="1" applyFill="1" applyBorder="1"/>
    <xf numFmtId="17" fontId="1" fillId="0" borderId="1" xfId="3" applyNumberFormat="1" applyFont="1" applyBorder="1" applyAlignment="1" applyProtection="1">
      <alignment horizontal="right"/>
    </xf>
    <xf numFmtId="0" fontId="1" fillId="0" borderId="0" xfId="3" applyFont="1"/>
    <xf numFmtId="17" fontId="1" fillId="0" borderId="1" xfId="3" applyNumberFormat="1" applyFont="1" applyFill="1" applyBorder="1" applyAlignment="1" applyProtection="1">
      <alignment horizontal="right"/>
    </xf>
    <xf numFmtId="0" fontId="7" fillId="0" borderId="1" xfId="0" applyFont="1" applyFill="1" applyBorder="1" applyAlignment="1">
      <alignment horizontal="right"/>
    </xf>
    <xf numFmtId="0" fontId="10" fillId="0" borderId="0" xfId="0" applyFont="1" applyFill="1" applyBorder="1" applyAlignment="1"/>
    <xf numFmtId="0" fontId="11" fillId="0" borderId="0" xfId="0" applyFont="1" applyFill="1" applyBorder="1" applyAlignment="1"/>
    <xf numFmtId="0" fontId="8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17" fontId="11" fillId="0" borderId="6" xfId="0" applyNumberFormat="1" applyFont="1" applyFill="1" applyBorder="1" applyAlignment="1">
      <alignment horizontal="center"/>
    </xf>
    <xf numFmtId="17" fontId="11" fillId="0" borderId="0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1" fontId="10" fillId="0" borderId="0" xfId="0" applyNumberFormat="1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 wrapText="1"/>
    </xf>
    <xf numFmtId="0" fontId="8" fillId="9" borderId="0" xfId="0" applyFont="1" applyFill="1" applyBorder="1" applyAlignment="1">
      <alignment horizontal="center"/>
    </xf>
    <xf numFmtId="0" fontId="9" fillId="9" borderId="4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17" fontId="11" fillId="9" borderId="6" xfId="0" applyNumberFormat="1" applyFont="1" applyFill="1" applyBorder="1" applyAlignment="1">
      <alignment horizontal="center"/>
    </xf>
    <xf numFmtId="17" fontId="11" fillId="9" borderId="0" xfId="0" applyNumberFormat="1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168" fontId="8" fillId="6" borderId="1" xfId="0" applyNumberFormat="1" applyFont="1" applyFill="1" applyBorder="1" applyAlignment="1">
      <alignment horizontal="center"/>
    </xf>
    <xf numFmtId="168" fontId="8" fillId="9" borderId="1" xfId="0" applyNumberFormat="1" applyFont="1" applyFill="1" applyBorder="1" applyAlignment="1">
      <alignment horizontal="center"/>
    </xf>
    <xf numFmtId="0" fontId="17" fillId="0" borderId="0" xfId="0" applyFont="1" applyFill="1"/>
    <xf numFmtId="43" fontId="17" fillId="0" borderId="0" xfId="1" applyFont="1" applyFill="1" applyBorder="1"/>
    <xf numFmtId="43" fontId="17" fillId="0" borderId="14" xfId="1" applyFont="1" applyFill="1" applyBorder="1"/>
    <xf numFmtId="43" fontId="17" fillId="0" borderId="19" xfId="1" applyFont="1" applyFill="1" applyBorder="1"/>
    <xf numFmtId="0" fontId="20" fillId="0" borderId="0" xfId="0" applyFont="1" applyFill="1"/>
    <xf numFmtId="0" fontId="18" fillId="0" borderId="0" xfId="0" applyFont="1" applyFill="1" applyAlignment="1">
      <alignment horizontal="right"/>
    </xf>
    <xf numFmtId="15" fontId="17" fillId="0" borderId="0" xfId="0" applyNumberFormat="1" applyFont="1" applyFill="1"/>
    <xf numFmtId="0" fontId="17" fillId="0" borderId="0" xfId="0" applyFont="1" applyFill="1" applyBorder="1"/>
    <xf numFmtId="179" fontId="18" fillId="0" borderId="0" xfId="0" applyNumberFormat="1" applyFont="1" applyFill="1" applyAlignment="1">
      <alignment horizontal="right"/>
    </xf>
    <xf numFmtId="179" fontId="17" fillId="0" borderId="0" xfId="0" applyNumberFormat="1" applyFont="1" applyFill="1" applyAlignment="1">
      <alignment horizontal="right"/>
    </xf>
    <xf numFmtId="14" fontId="17" fillId="0" borderId="0" xfId="0" applyNumberFormat="1" applyFont="1" applyFill="1" applyProtection="1">
      <protection locked="0" hidden="1"/>
    </xf>
    <xf numFmtId="14" fontId="17" fillId="0" borderId="0" xfId="0" applyNumberFormat="1" applyFont="1" applyFill="1"/>
    <xf numFmtId="180" fontId="19" fillId="0" borderId="0" xfId="0" applyNumberFormat="1" applyFont="1" applyFill="1" applyAlignment="1">
      <alignment horizontal="left"/>
    </xf>
    <xf numFmtId="17" fontId="17" fillId="0" borderId="0" xfId="0" applyNumberFormat="1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7" fontId="17" fillId="0" borderId="0" xfId="0" applyNumberFormat="1" applyFont="1" applyFill="1"/>
    <xf numFmtId="0" fontId="17" fillId="0" borderId="0" xfId="0" applyFont="1" applyFill="1" applyAlignment="1">
      <alignment vertical="center"/>
    </xf>
    <xf numFmtId="0" fontId="18" fillId="0" borderId="20" xfId="0" applyFont="1" applyFill="1" applyBorder="1"/>
    <xf numFmtId="43" fontId="17" fillId="0" borderId="21" xfId="1" applyFont="1" applyFill="1" applyBorder="1"/>
    <xf numFmtId="38" fontId="17" fillId="0" borderId="0" xfId="0" applyNumberFormat="1" applyFont="1" applyFill="1" applyBorder="1"/>
    <xf numFmtId="38" fontId="17" fillId="0" borderId="0" xfId="0" applyNumberFormat="1" applyFont="1" applyFill="1"/>
    <xf numFmtId="0" fontId="18" fillId="0" borderId="22" xfId="0" applyFont="1" applyFill="1" applyBorder="1"/>
    <xf numFmtId="0" fontId="17" fillId="0" borderId="23" xfId="0" applyFont="1" applyFill="1" applyBorder="1"/>
    <xf numFmtId="43" fontId="17" fillId="0" borderId="24" xfId="1" applyFont="1" applyFill="1" applyBorder="1"/>
    <xf numFmtId="43" fontId="17" fillId="0" borderId="22" xfId="1" applyFont="1" applyFill="1" applyBorder="1"/>
    <xf numFmtId="43" fontId="17" fillId="0" borderId="23" xfId="1" applyFont="1" applyFill="1" applyBorder="1"/>
    <xf numFmtId="0" fontId="18" fillId="0" borderId="25" xfId="0" applyFont="1" applyFill="1" applyBorder="1"/>
    <xf numFmtId="0" fontId="17" fillId="0" borderId="19" xfId="0" applyFont="1" applyFill="1" applyBorder="1"/>
    <xf numFmtId="43" fontId="17" fillId="0" borderId="26" xfId="1" applyFont="1" applyFill="1" applyBorder="1"/>
    <xf numFmtId="43" fontId="17" fillId="0" borderId="25" xfId="1" applyFont="1" applyFill="1" applyBorder="1"/>
    <xf numFmtId="0" fontId="18" fillId="0" borderId="14" xfId="0" applyFont="1" applyFill="1" applyBorder="1"/>
    <xf numFmtId="0" fontId="17" fillId="0" borderId="14" xfId="0" applyFont="1" applyFill="1" applyBorder="1"/>
    <xf numFmtId="0" fontId="20" fillId="0" borderId="19" xfId="0" applyFont="1" applyFill="1" applyBorder="1"/>
    <xf numFmtId="0" fontId="17" fillId="0" borderId="18" xfId="0" applyFont="1" applyFill="1" applyBorder="1"/>
    <xf numFmtId="43" fontId="17" fillId="0" borderId="18" xfId="1" applyFont="1" applyFill="1" applyBorder="1"/>
    <xf numFmtId="43" fontId="17" fillId="0" borderId="27" xfId="1" applyFont="1" applyFill="1" applyBorder="1"/>
    <xf numFmtId="0" fontId="18" fillId="0" borderId="19" xfId="0" applyFont="1" applyFill="1" applyBorder="1"/>
    <xf numFmtId="38" fontId="18" fillId="0" borderId="0" xfId="0" applyNumberFormat="1" applyFont="1" applyFill="1" applyBorder="1"/>
    <xf numFmtId="0" fontId="20" fillId="0" borderId="0" xfId="0" applyFont="1" applyFill="1" applyBorder="1"/>
    <xf numFmtId="0" fontId="18" fillId="0" borderId="0" xfId="0" applyFont="1" applyFill="1" applyBorder="1"/>
    <xf numFmtId="181" fontId="18" fillId="0" borderId="0" xfId="1" applyNumberFormat="1" applyFont="1" applyFill="1" applyBorder="1"/>
    <xf numFmtId="0" fontId="18" fillId="0" borderId="28" xfId="0" applyFont="1" applyFill="1" applyBorder="1"/>
    <xf numFmtId="180" fontId="18" fillId="0" borderId="19" xfId="0" applyNumberFormat="1" applyFont="1" applyFill="1" applyBorder="1" applyAlignment="1">
      <alignment horizontal="left" vertical="center"/>
    </xf>
    <xf numFmtId="0" fontId="18" fillId="0" borderId="19" xfId="0" applyFont="1" applyFill="1" applyBorder="1" applyAlignment="1">
      <alignment vertical="center"/>
    </xf>
    <xf numFmtId="17" fontId="18" fillId="0" borderId="19" xfId="0" quotePrefix="1" applyNumberFormat="1" applyFont="1" applyFill="1" applyBorder="1" applyAlignment="1">
      <alignment horizontal="center" vertical="center"/>
    </xf>
    <xf numFmtId="17" fontId="18" fillId="0" borderId="19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181" fontId="17" fillId="0" borderId="0" xfId="1" applyNumberFormat="1" applyFont="1" applyFill="1" applyBorder="1"/>
    <xf numFmtId="181" fontId="17" fillId="0" borderId="22" xfId="1" applyNumberFormat="1" applyFont="1" applyFill="1" applyBorder="1"/>
    <xf numFmtId="181" fontId="17" fillId="0" borderId="24" xfId="1" applyNumberFormat="1" applyFont="1" applyFill="1" applyBorder="1"/>
    <xf numFmtId="181" fontId="17" fillId="0" borderId="19" xfId="1" applyNumberFormat="1" applyFont="1" applyFill="1" applyBorder="1"/>
    <xf numFmtId="181" fontId="17" fillId="0" borderId="26" xfId="1" applyNumberFormat="1" applyFont="1" applyFill="1" applyBorder="1"/>
    <xf numFmtId="181" fontId="17" fillId="0" borderId="25" xfId="1" applyNumberFormat="1" applyFont="1" applyFill="1" applyBorder="1"/>
    <xf numFmtId="181" fontId="17" fillId="0" borderId="14" xfId="1" applyNumberFormat="1" applyFont="1" applyFill="1" applyBorder="1"/>
    <xf numFmtId="181" fontId="17" fillId="0" borderId="0" xfId="0" applyNumberFormat="1" applyFont="1" applyFill="1" applyBorder="1"/>
    <xf numFmtId="181" fontId="17" fillId="0" borderId="0" xfId="0" applyNumberFormat="1" applyFont="1" applyFill="1"/>
    <xf numFmtId="181" fontId="18" fillId="0" borderId="19" xfId="1" applyNumberFormat="1" applyFont="1" applyFill="1" applyBorder="1"/>
    <xf numFmtId="181" fontId="17" fillId="0" borderId="20" xfId="1" applyNumberFormat="1" applyFont="1" applyFill="1" applyBorder="1"/>
    <xf numFmtId="180" fontId="18" fillId="0" borderId="0" xfId="0" applyNumberFormat="1" applyFont="1" applyFill="1" applyBorder="1" applyAlignment="1">
      <alignment horizontal="left"/>
    </xf>
    <xf numFmtId="0" fontId="10" fillId="10" borderId="14" xfId="0" applyFont="1" applyFill="1" applyBorder="1" applyAlignment="1">
      <alignment horizontal="center"/>
    </xf>
    <xf numFmtId="17" fontId="10" fillId="10" borderId="0" xfId="0" applyNumberFormat="1" applyFont="1" applyFill="1" applyBorder="1" applyAlignment="1">
      <alignment horizontal="center"/>
    </xf>
    <xf numFmtId="168" fontId="8" fillId="10" borderId="1" xfId="0" applyNumberFormat="1" applyFont="1" applyFill="1" applyBorder="1" applyAlignment="1">
      <alignment horizontal="center"/>
    </xf>
    <xf numFmtId="1" fontId="10" fillId="10" borderId="0" xfId="0" applyNumberFormat="1" applyFont="1" applyFill="1" applyBorder="1" applyAlignment="1">
      <alignment horizontal="center"/>
    </xf>
    <xf numFmtId="0" fontId="17" fillId="0" borderId="20" xfId="0" applyFont="1" applyFill="1" applyBorder="1"/>
    <xf numFmtId="0" fontId="17" fillId="0" borderId="22" xfId="0" applyFont="1" applyFill="1" applyBorder="1"/>
    <xf numFmtId="0" fontId="17" fillId="0" borderId="25" xfId="0" applyFont="1" applyFill="1" applyBorder="1"/>
    <xf numFmtId="0" fontId="8" fillId="11" borderId="0" xfId="0" applyFont="1" applyFill="1" applyAlignment="1"/>
    <xf numFmtId="0" fontId="8" fillId="11" borderId="0" xfId="0" applyFont="1" applyFill="1" applyAlignment="1">
      <alignment horizontal="center"/>
    </xf>
    <xf numFmtId="0" fontId="8" fillId="11" borderId="0" xfId="0" applyFont="1" applyFill="1" applyBorder="1" applyAlignment="1">
      <alignment horizontal="center"/>
    </xf>
    <xf numFmtId="0" fontId="10" fillId="11" borderId="0" xfId="0" applyFont="1" applyFill="1" applyBorder="1" applyAlignment="1"/>
    <xf numFmtId="0" fontId="8" fillId="11" borderId="0" xfId="0" applyFont="1" applyFill="1" applyBorder="1" applyAlignment="1"/>
    <xf numFmtId="0" fontId="11" fillId="11" borderId="0" xfId="0" applyFont="1" applyFill="1" applyBorder="1" applyAlignment="1"/>
    <xf numFmtId="17" fontId="10" fillId="11" borderId="0" xfId="0" applyNumberFormat="1" applyFont="1" applyFill="1" applyBorder="1" applyAlignment="1">
      <alignment horizontal="center"/>
    </xf>
    <xf numFmtId="1" fontId="10" fillId="11" borderId="0" xfId="0" applyNumberFormat="1" applyFont="1" applyFill="1" applyBorder="1" applyAlignment="1">
      <alignment horizontal="center"/>
    </xf>
    <xf numFmtId="17" fontId="10" fillId="12" borderId="0" xfId="0" applyNumberFormat="1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0" fontId="8" fillId="13" borderId="0" xfId="0" applyFont="1" applyFill="1" applyBorder="1" applyAlignment="1"/>
    <xf numFmtId="181" fontId="17" fillId="0" borderId="29" xfId="1" applyNumberFormat="1" applyFont="1" applyFill="1" applyBorder="1"/>
    <xf numFmtId="14" fontId="17" fillId="0" borderId="0" xfId="0" applyNumberFormat="1" applyFont="1" applyFill="1" applyAlignment="1">
      <alignment horizontal="center"/>
    </xf>
    <xf numFmtId="181" fontId="17" fillId="0" borderId="21" xfId="1" applyNumberFormat="1" applyFont="1" applyFill="1" applyBorder="1"/>
    <xf numFmtId="17" fontId="18" fillId="0" borderId="0" xfId="0" applyNumberFormat="1" applyFont="1" applyFill="1" applyBorder="1" applyAlignment="1">
      <alignment horizontal="center" vertical="center"/>
    </xf>
    <xf numFmtId="0" fontId="18" fillId="0" borderId="0" xfId="0" applyFont="1" applyFill="1"/>
    <xf numFmtId="0" fontId="20" fillId="0" borderId="0" xfId="0" applyFont="1" applyFill="1" applyAlignment="1">
      <alignment vertical="center"/>
    </xf>
    <xf numFmtId="0" fontId="18" fillId="0" borderId="23" xfId="0" applyFont="1" applyFill="1" applyBorder="1" applyAlignment="1">
      <alignment vertical="center"/>
    </xf>
    <xf numFmtId="17" fontId="18" fillId="0" borderId="0" xfId="0" quotePrefix="1" applyNumberFormat="1" applyFont="1" applyFill="1" applyBorder="1" applyAlignment="1">
      <alignment horizontal="center" vertical="center"/>
    </xf>
    <xf numFmtId="0" fontId="18" fillId="0" borderId="0" xfId="0" quotePrefix="1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17" fontId="18" fillId="0" borderId="19" xfId="0" quotePrefix="1" applyNumberFormat="1" applyFont="1" applyFill="1" applyBorder="1" applyAlignment="1">
      <alignment horizontal="center" vertical="center" wrapText="1"/>
    </xf>
    <xf numFmtId="17" fontId="18" fillId="0" borderId="0" xfId="0" applyNumberFormat="1" applyFont="1" applyFill="1" applyBorder="1" applyAlignment="1">
      <alignment horizontal="center" vertical="center" wrapText="1"/>
    </xf>
    <xf numFmtId="14" fontId="17" fillId="0" borderId="0" xfId="0" applyNumberFormat="1" applyFont="1" applyFill="1" applyAlignment="1">
      <alignment vertical="center"/>
    </xf>
    <xf numFmtId="43" fontId="17" fillId="0" borderId="30" xfId="1" applyFont="1" applyFill="1" applyBorder="1"/>
    <xf numFmtId="43" fontId="17" fillId="0" borderId="20" xfId="1" applyFont="1" applyFill="1" applyBorder="1"/>
    <xf numFmtId="43" fontId="17" fillId="0" borderId="11" xfId="1" applyFont="1" applyFill="1" applyBorder="1"/>
    <xf numFmtId="43" fontId="17" fillId="0" borderId="31" xfId="1" applyFont="1" applyFill="1" applyBorder="1"/>
    <xf numFmtId="0" fontId="18" fillId="0" borderId="32" xfId="0" applyFont="1" applyFill="1" applyBorder="1"/>
    <xf numFmtId="43" fontId="17" fillId="0" borderId="33" xfId="1" applyFont="1" applyFill="1" applyBorder="1"/>
    <xf numFmtId="43" fontId="17" fillId="0" borderId="32" xfId="1" applyFont="1" applyFill="1" applyBorder="1"/>
    <xf numFmtId="178" fontId="17" fillId="0" borderId="0" xfId="1" applyNumberFormat="1" applyFont="1" applyFill="1" applyBorder="1"/>
    <xf numFmtId="0" fontId="18" fillId="0" borderId="18" xfId="0" applyFont="1" applyFill="1" applyBorder="1"/>
    <xf numFmtId="180" fontId="18" fillId="0" borderId="0" xfId="0" applyNumberFormat="1" applyFont="1" applyFill="1" applyAlignment="1">
      <alignment horizontal="left"/>
    </xf>
    <xf numFmtId="43" fontId="17" fillId="0" borderId="14" xfId="0" quotePrefix="1" applyNumberFormat="1" applyFont="1" applyFill="1" applyBorder="1"/>
    <xf numFmtId="43" fontId="17" fillId="0" borderId="0" xfId="0" quotePrefix="1" applyNumberFormat="1" applyFont="1" applyFill="1" applyBorder="1"/>
    <xf numFmtId="43" fontId="17" fillId="0" borderId="19" xfId="0" quotePrefix="1" applyNumberFormat="1" applyFont="1" applyFill="1" applyBorder="1"/>
    <xf numFmtId="181" fontId="17" fillId="0" borderId="14" xfId="0" applyNumberFormat="1" applyFont="1" applyFill="1" applyBorder="1"/>
    <xf numFmtId="0" fontId="18" fillId="0" borderId="9" xfId="0" applyFont="1" applyFill="1" applyBorder="1"/>
    <xf numFmtId="0" fontId="18" fillId="0" borderId="34" xfId="0" applyFont="1" applyFill="1" applyBorder="1"/>
    <xf numFmtId="0" fontId="8" fillId="0" borderId="0" xfId="0" applyFont="1" applyBorder="1" applyAlignment="1">
      <alignment horizontal="left"/>
    </xf>
    <xf numFmtId="15" fontId="10" fillId="8" borderId="17" xfId="0" applyNumberFormat="1" applyFont="1" applyFill="1" applyBorder="1" applyAlignment="1">
      <alignment horizontal="center"/>
    </xf>
    <xf numFmtId="15" fontId="10" fillId="8" borderId="18" xfId="0" applyNumberFormat="1" applyFont="1" applyFill="1" applyBorder="1" applyAlignment="1">
      <alignment horizontal="center"/>
    </xf>
    <xf numFmtId="15" fontId="10" fillId="8" borderId="33" xfId="0" applyNumberFormat="1" applyFont="1" applyFill="1" applyBorder="1" applyAlignment="1">
      <alignment horizontal="center"/>
    </xf>
    <xf numFmtId="15" fontId="10" fillId="8" borderId="27" xfId="0" applyNumberFormat="1" applyFont="1" applyFill="1" applyBorder="1" applyAlignment="1">
      <alignment horizontal="center"/>
    </xf>
    <xf numFmtId="0" fontId="0" fillId="0" borderId="18" xfId="0" applyBorder="1"/>
    <xf numFmtId="0" fontId="0" fillId="0" borderId="33" xfId="0" applyBorder="1"/>
    <xf numFmtId="0" fontId="22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11" borderId="0" xfId="0" applyFont="1" applyFill="1" applyBorder="1" applyAlignment="1">
      <alignment horizontal="left"/>
    </xf>
    <xf numFmtId="0" fontId="22" fillId="11" borderId="0" xfId="0" applyFont="1" applyFill="1" applyAlignment="1">
      <alignment horizontal="center"/>
    </xf>
    <xf numFmtId="15" fontId="10" fillId="11" borderId="0" xfId="0" applyNumberFormat="1" applyFont="1" applyFill="1" applyBorder="1" applyAlignment="1">
      <alignment horizontal="center"/>
    </xf>
    <xf numFmtId="0" fontId="0" fillId="11" borderId="0" xfId="0" applyFill="1" applyBorder="1"/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9" Type="http://schemas.openxmlformats.org/officeDocument/2006/relationships/styles" Target="styles.xml"/><Relationship Id="rId21" Type="http://schemas.openxmlformats.org/officeDocument/2006/relationships/externalLink" Target="externalLinks/externalLink14.xml"/><Relationship Id="rId34" Type="http://schemas.openxmlformats.org/officeDocument/2006/relationships/externalLink" Target="externalLinks/externalLink27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externalLink" Target="externalLinks/externalLink25.xml"/><Relationship Id="rId37" Type="http://schemas.openxmlformats.org/officeDocument/2006/relationships/externalLink" Target="externalLinks/externalLink30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36" Type="http://schemas.openxmlformats.org/officeDocument/2006/relationships/externalLink" Target="externalLinks/externalLink29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externalLink" Target="externalLinks/externalLink2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35" Type="http://schemas.openxmlformats.org/officeDocument/2006/relationships/externalLink" Target="externalLinks/externalLink28.xml"/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externalLink" Target="externalLinks/externalLink26.xml"/><Relationship Id="rId38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4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57.xml><?xml version="1.0" encoding="utf-8"?>
<formControlPr xmlns="http://schemas.microsoft.com/office/spreadsheetml/2009/9/main" objectType="Button" lockText="1"/>
</file>

<file path=xl/ctrlProps/ctrlProp58.xml><?xml version="1.0" encoding="utf-8"?>
<formControlPr xmlns="http://schemas.microsoft.com/office/spreadsheetml/2009/9/main" objectType="Button" lockText="1"/>
</file>

<file path=xl/ctrlProps/ctrlProp59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60.xml><?xml version="1.0" encoding="utf-8"?>
<formControlPr xmlns="http://schemas.microsoft.com/office/spreadsheetml/2009/9/main" objectType="Button" lockText="1"/>
</file>

<file path=xl/ctrlProps/ctrlProp61.xml><?xml version="1.0" encoding="utf-8"?>
<formControlPr xmlns="http://schemas.microsoft.com/office/spreadsheetml/2009/9/main" objectType="Button" lockText="1"/>
</file>

<file path=xl/ctrlProps/ctrlProp62.xml><?xml version="1.0" encoding="utf-8"?>
<formControlPr xmlns="http://schemas.microsoft.com/office/spreadsheetml/2009/9/main" objectType="Button" lockText="1"/>
</file>

<file path=xl/ctrlProps/ctrlProp63.xml><?xml version="1.0" encoding="utf-8"?>
<formControlPr xmlns="http://schemas.microsoft.com/office/spreadsheetml/2009/9/main" objectType="Button" lockText="1"/>
</file>

<file path=xl/ctrlProps/ctrlProp64.xml><?xml version="1.0" encoding="utf-8"?>
<formControlPr xmlns="http://schemas.microsoft.com/office/spreadsheetml/2009/9/main" objectType="Button" lockText="1"/>
</file>

<file path=xl/ctrlProps/ctrlProp65.xml><?xml version="1.0" encoding="utf-8"?>
<formControlPr xmlns="http://schemas.microsoft.com/office/spreadsheetml/2009/9/main" objectType="Button" lockText="1"/>
</file>

<file path=xl/ctrlProps/ctrlProp66.xml><?xml version="1.0" encoding="utf-8"?>
<formControlPr xmlns="http://schemas.microsoft.com/office/spreadsheetml/2009/9/main" objectType="Button" lockText="1"/>
</file>

<file path=xl/ctrlProps/ctrlProp67.xml><?xml version="1.0" encoding="utf-8"?>
<formControlPr xmlns="http://schemas.microsoft.com/office/spreadsheetml/2009/9/main" objectType="Button" lockText="1"/>
</file>

<file path=xl/ctrlProps/ctrlProp68.xml><?xml version="1.0" encoding="utf-8"?>
<formControlPr xmlns="http://schemas.microsoft.com/office/spreadsheetml/2009/9/main" objectType="Button" lockText="1"/>
</file>

<file path=xl/ctrlProps/ctrlProp69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70.xml><?xml version="1.0" encoding="utf-8"?>
<formControlPr xmlns="http://schemas.microsoft.com/office/spreadsheetml/2009/9/main" objectType="Button" lockText="1"/>
</file>

<file path=xl/ctrlProps/ctrlProp71.xml><?xml version="1.0" encoding="utf-8"?>
<formControlPr xmlns="http://schemas.microsoft.com/office/spreadsheetml/2009/9/main" objectType="Button" lockText="1"/>
</file>

<file path=xl/ctrlProps/ctrlProp72.xml><?xml version="1.0" encoding="utf-8"?>
<formControlPr xmlns="http://schemas.microsoft.com/office/spreadsheetml/2009/9/main" objectType="Button" lockText="1"/>
</file>

<file path=xl/ctrlProps/ctrlProp73.xml><?xml version="1.0" encoding="utf-8"?>
<formControlPr xmlns="http://schemas.microsoft.com/office/spreadsheetml/2009/9/main" objectType="Button" lockText="1"/>
</file>

<file path=xl/ctrlProps/ctrlProp74.xml><?xml version="1.0" encoding="utf-8"?>
<formControlPr xmlns="http://schemas.microsoft.com/office/spreadsheetml/2009/9/main" objectType="Button" lockText="1"/>
</file>

<file path=xl/ctrlProps/ctrlProp75.xml><?xml version="1.0" encoding="utf-8"?>
<formControlPr xmlns="http://schemas.microsoft.com/office/spreadsheetml/2009/9/main" objectType="Button" lockText="1"/>
</file>

<file path=xl/ctrlProps/ctrlProp76.xml><?xml version="1.0" encoding="utf-8"?>
<formControlPr xmlns="http://schemas.microsoft.com/office/spreadsheetml/2009/9/main" objectType="Button" lockText="1"/>
</file>

<file path=xl/ctrlProps/ctrlProp77.xml><?xml version="1.0" encoding="utf-8"?>
<formControlPr xmlns="http://schemas.microsoft.com/office/spreadsheetml/2009/9/main" objectType="Button" lockText="1"/>
</file>

<file path=xl/ctrlProps/ctrlProp78.xml><?xml version="1.0" encoding="utf-8"?>
<formControlPr xmlns="http://schemas.microsoft.com/office/spreadsheetml/2009/9/main" objectType="Button" lockText="1"/>
</file>

<file path=xl/ctrlProps/ctrlProp79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80.xml><?xml version="1.0" encoding="utf-8"?>
<formControlPr xmlns="http://schemas.microsoft.com/office/spreadsheetml/2009/9/main" objectType="Button" lockText="1"/>
</file>

<file path=xl/ctrlProps/ctrlProp81.xml><?xml version="1.0" encoding="utf-8"?>
<formControlPr xmlns="http://schemas.microsoft.com/office/spreadsheetml/2009/9/main" objectType="Button" lockText="1"/>
</file>

<file path=xl/ctrlProps/ctrlProp82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22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433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352425</xdr:colOff>
          <xdr:row>15</xdr:row>
          <xdr:rowOff>0</xdr:rowOff>
        </xdr:from>
        <xdr:to>
          <xdr:col>2</xdr:col>
          <xdr:colOff>219075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13313" name="Button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600075</xdr:colOff>
          <xdr:row>0</xdr:row>
          <xdr:rowOff>66675</xdr:rowOff>
        </xdr:from>
        <xdr:to>
          <xdr:col>17</xdr:col>
          <xdr:colOff>171450</xdr:colOff>
          <xdr:row>0</xdr:row>
          <xdr:rowOff>485775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771525</xdr:colOff>
          <xdr:row>0</xdr:row>
          <xdr:rowOff>66675</xdr:rowOff>
        </xdr:from>
        <xdr:to>
          <xdr:col>17</xdr:col>
          <xdr:colOff>219075</xdr:colOff>
          <xdr:row>0</xdr:row>
          <xdr:rowOff>485775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5" name="Button 11" hidden="1">
              <a:extLst>
                <a:ext uri="{63B3BB69-23CF-44E3-9099-C40C66FF867C}">
                  <a14:compatExt spid="_x0000_s11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6" name="Button 12" hidden="1">
              <a:extLst>
                <a:ext uri="{63B3BB69-23CF-44E3-9099-C40C66FF867C}">
                  <a14:compatExt spid="_x0000_s11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7" name="Button 13" hidden="1">
              <a:extLst>
                <a:ext uri="{63B3BB69-23CF-44E3-9099-C40C66FF867C}">
                  <a14:compatExt spid="_x0000_s11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8" name="Button 14" hidden="1">
              <a:extLst>
                <a:ext uri="{63B3BB69-23CF-44E3-9099-C40C66FF867C}">
                  <a14:compatExt spid="_x0000_s1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9" name="Button 15" hidden="1">
              <a:extLst>
                <a:ext uri="{63B3BB69-23CF-44E3-9099-C40C66FF867C}">
                  <a14:compatExt spid="_x0000_s11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0" name="Button 16" hidden="1">
              <a:extLst>
                <a:ext uri="{63B3BB69-23CF-44E3-9099-C40C66FF867C}">
                  <a14:compatExt spid="_x0000_s11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1" name="Button 17" hidden="1">
              <a:extLst>
                <a:ext uri="{63B3BB69-23CF-44E3-9099-C40C66FF867C}">
                  <a14:compatExt spid="_x0000_s11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2" name="Button 18" hidden="1">
              <a:extLst>
                <a:ext uri="{63B3BB69-23CF-44E3-9099-C40C66FF867C}">
                  <a14:compatExt spid="_x0000_s11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3" name="Button 19" hidden="1">
              <a:extLst>
                <a:ext uri="{63B3BB69-23CF-44E3-9099-C40C66FF867C}">
                  <a14:compatExt spid="_x0000_s11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4" name="Button 20" hidden="1">
              <a:extLst>
                <a:ext uri="{63B3BB69-23CF-44E3-9099-C40C66FF867C}">
                  <a14:compatExt spid="_x0000_s11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5" name="Button 21" hidden="1">
              <a:extLst>
                <a:ext uri="{63B3BB69-23CF-44E3-9099-C40C66FF867C}">
                  <a14:compatExt spid="_x0000_s11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6" name="Button 22" hidden="1">
              <a:extLst>
                <a:ext uri="{63B3BB69-23CF-44E3-9099-C40C66FF867C}">
                  <a14:compatExt spid="_x0000_s11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7" name="Button 23" hidden="1">
              <a:extLst>
                <a:ext uri="{63B3BB69-23CF-44E3-9099-C40C66FF867C}">
                  <a14:compatExt spid="_x0000_s11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8" name="Button 24" hidden="1">
              <a:extLst>
                <a:ext uri="{63B3BB69-23CF-44E3-9099-C40C66FF867C}">
                  <a14:compatExt spid="_x0000_s11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342900</xdr:colOff>
          <xdr:row>0</xdr:row>
          <xdr:rowOff>133350</xdr:rowOff>
        </xdr:from>
        <xdr:to>
          <xdr:col>6</xdr:col>
          <xdr:colOff>495300</xdr:colOff>
          <xdr:row>2</xdr:row>
          <xdr:rowOff>114300</xdr:rowOff>
        </xdr:to>
        <xdr:sp macro="" textlink="">
          <xdr:nvSpPr>
            <xdr:cNvPr id="11290" name="Button 26" hidden="1">
              <a:extLst>
                <a:ext uri="{63B3BB69-23CF-44E3-9099-C40C66FF867C}">
                  <a14:compatExt spid="_x0000_s11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PublishPowerDeskDailyPrice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1" name="Button 27" hidden="1">
              <a:extLst>
                <a:ext uri="{63B3BB69-23CF-44E3-9099-C40C66FF867C}">
                  <a14:compatExt spid="_x0000_s11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2" name="Button 28" hidden="1">
              <a:extLst>
                <a:ext uri="{63B3BB69-23CF-44E3-9099-C40C66FF867C}">
                  <a14:compatExt spid="_x0000_s11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3" name="Button 29" hidden="1">
              <a:extLst>
                <a:ext uri="{63B3BB69-23CF-44E3-9099-C40C66FF867C}">
                  <a14:compatExt spid="_x0000_s11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4" name="Button 30" hidden="1">
              <a:extLst>
                <a:ext uri="{63B3BB69-23CF-44E3-9099-C40C66FF867C}">
                  <a14:compatExt spid="_x0000_s11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5" name="Button 31" hidden="1">
              <a:extLst>
                <a:ext uri="{63B3BB69-23CF-44E3-9099-C40C66FF867C}">
                  <a14:compatExt spid="_x0000_s11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6" name="Button 32" hidden="1">
              <a:extLst>
                <a:ext uri="{63B3BB69-23CF-44E3-9099-C40C66FF867C}">
                  <a14:compatExt spid="_x0000_s11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7" name="Button 33" hidden="1">
              <a:extLst>
                <a:ext uri="{63B3BB69-23CF-44E3-9099-C40C66FF867C}">
                  <a14:compatExt spid="_x0000_s11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8" name="Button 34" hidden="1">
              <a:extLst>
                <a:ext uri="{63B3BB69-23CF-44E3-9099-C40C66FF867C}">
                  <a14:compatExt spid="_x0000_s11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9" name="Button 35" hidden="1">
              <a:extLst>
                <a:ext uri="{63B3BB69-23CF-44E3-9099-C40C66FF867C}">
                  <a14:compatExt spid="_x0000_s11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0" name="Button 36" hidden="1">
              <a:extLst>
                <a:ext uri="{63B3BB69-23CF-44E3-9099-C40C66FF867C}">
                  <a14:compatExt spid="_x0000_s11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1" name="Button 37" hidden="1">
              <a:extLst>
                <a:ext uri="{63B3BB69-23CF-44E3-9099-C40C66FF867C}">
                  <a14:compatExt spid="_x0000_s11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2" name="Button 38" hidden="1">
              <a:extLst>
                <a:ext uri="{63B3BB69-23CF-44E3-9099-C40C66FF867C}">
                  <a14:compatExt spid="_x0000_s11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3" name="Button 39" hidden="1">
              <a:extLst>
                <a:ext uri="{63B3BB69-23CF-44E3-9099-C40C66FF867C}">
                  <a14:compatExt spid="_x0000_s11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4" name="Button 40" hidden="1">
              <a:extLst>
                <a:ext uri="{63B3BB69-23CF-44E3-9099-C40C66FF867C}">
                  <a14:compatExt spid="_x0000_s11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5" name="Button 41" hidden="1">
              <a:extLst>
                <a:ext uri="{63B3BB69-23CF-44E3-9099-C40C66FF867C}">
                  <a14:compatExt spid="_x0000_s11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6" name="Button 42" hidden="1">
              <a:extLst>
                <a:ext uri="{63B3BB69-23CF-44E3-9099-C40C66FF867C}">
                  <a14:compatExt spid="_x0000_s11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7" name="Button 43" hidden="1">
              <a:extLst>
                <a:ext uri="{63B3BB69-23CF-44E3-9099-C40C66FF867C}">
                  <a14:compatExt spid="_x0000_s11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8" name="Button 44" hidden="1">
              <a:extLst>
                <a:ext uri="{63B3BB69-23CF-44E3-9099-C40C66FF867C}">
                  <a14:compatExt spid="_x0000_s11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9" name="Button 45" hidden="1">
              <a:extLst>
                <a:ext uri="{63B3BB69-23CF-44E3-9099-C40C66FF867C}">
                  <a14:compatExt spid="_x0000_s11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0" name="Button 46" hidden="1">
              <a:extLst>
                <a:ext uri="{63B3BB69-23CF-44E3-9099-C40C66FF867C}">
                  <a14:compatExt spid="_x0000_s11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1" name="Button 47" hidden="1">
              <a:extLst>
                <a:ext uri="{63B3BB69-23CF-44E3-9099-C40C66FF867C}">
                  <a14:compatExt spid="_x0000_s11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12" name="Button 48" hidden="1">
              <a:extLst>
                <a:ext uri="{63B3BB69-23CF-44E3-9099-C40C66FF867C}">
                  <a14:compatExt spid="_x0000_s11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3" name="Button 49" hidden="1">
              <a:extLst>
                <a:ext uri="{63B3BB69-23CF-44E3-9099-C40C66FF867C}">
                  <a14:compatExt spid="_x0000_s11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4" name="Button 50" hidden="1">
              <a:extLst>
                <a:ext uri="{63B3BB69-23CF-44E3-9099-C40C66FF867C}">
                  <a14:compatExt spid="_x0000_s11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5" name="Button 51" hidden="1">
              <a:extLst>
                <a:ext uri="{63B3BB69-23CF-44E3-9099-C40C66FF867C}">
                  <a14:compatExt spid="_x0000_s11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6" name="Button 52" hidden="1">
              <a:extLst>
                <a:ext uri="{63B3BB69-23CF-44E3-9099-C40C66FF867C}">
                  <a14:compatExt spid="_x0000_s11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17" name="Button 53" hidden="1">
              <a:extLst>
                <a:ext uri="{63B3BB69-23CF-44E3-9099-C40C66FF867C}">
                  <a14:compatExt spid="_x0000_s11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8" name="Button 54" hidden="1">
              <a:extLst>
                <a:ext uri="{63B3BB69-23CF-44E3-9099-C40C66FF867C}">
                  <a14:compatExt spid="_x0000_s11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9" name="Button 55" hidden="1">
              <a:extLst>
                <a:ext uri="{63B3BB69-23CF-44E3-9099-C40C66FF867C}">
                  <a14:compatExt spid="_x0000_s11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542925</xdr:colOff>
          <xdr:row>0</xdr:row>
          <xdr:rowOff>28575</xdr:rowOff>
        </xdr:from>
        <xdr:to>
          <xdr:col>26</xdr:col>
          <xdr:colOff>514350</xdr:colOff>
          <xdr:row>2</xdr:row>
          <xdr:rowOff>19050</xdr:rowOff>
        </xdr:to>
        <xdr:sp macro="" textlink="">
          <xdr:nvSpPr>
            <xdr:cNvPr id="11320" name="Button 56" hidden="1">
              <a:extLst>
                <a:ext uri="{63B3BB69-23CF-44E3-9099-C40C66FF867C}">
                  <a14:compatExt spid="_x0000_s11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438150</xdr:colOff>
          <xdr:row>0</xdr:row>
          <xdr:rowOff>28575</xdr:rowOff>
        </xdr:from>
        <xdr:to>
          <xdr:col>30</xdr:col>
          <xdr:colOff>581025</xdr:colOff>
          <xdr:row>1</xdr:row>
          <xdr:rowOff>114300</xdr:rowOff>
        </xdr:to>
        <xdr:sp macro="" textlink="">
          <xdr:nvSpPr>
            <xdr:cNvPr id="11321" name="Button 57" hidden="1">
              <a:extLst>
                <a:ext uri="{63B3BB69-23CF-44E3-9099-C40C66FF867C}">
                  <a14:compatExt spid="_x0000_s11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22" name="Button 58" hidden="1">
              <a:extLst>
                <a:ext uri="{63B3BB69-23CF-44E3-9099-C40C66FF867C}">
                  <a14:compatExt spid="_x0000_s11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23" name="Button 59" hidden="1">
              <a:extLst>
                <a:ext uri="{63B3BB69-23CF-44E3-9099-C40C66FF867C}">
                  <a14:compatExt spid="_x0000_s11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24" name="Button 60" hidden="1">
              <a:extLst>
                <a:ext uri="{63B3BB69-23CF-44E3-9099-C40C66FF867C}">
                  <a14:compatExt spid="_x0000_s11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25" name="Button 61" hidden="1">
              <a:extLst>
                <a:ext uri="{63B3BB69-23CF-44E3-9099-C40C66FF867C}">
                  <a14:compatExt spid="_x0000_s11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26" name="Button 62" hidden="1">
              <a:extLst>
                <a:ext uri="{63B3BB69-23CF-44E3-9099-C40C66FF867C}">
                  <a14:compatExt spid="_x0000_s11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27" name="Button 63" hidden="1">
              <a:extLst>
                <a:ext uri="{63B3BB69-23CF-44E3-9099-C40C66FF867C}">
                  <a14:compatExt spid="_x0000_s11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28" name="Button 64" hidden="1">
              <a:extLst>
                <a:ext uri="{63B3BB69-23CF-44E3-9099-C40C66FF867C}">
                  <a14:compatExt spid="_x0000_s11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29" name="Button 65" hidden="1">
              <a:extLst>
                <a:ext uri="{63B3BB69-23CF-44E3-9099-C40C66FF867C}">
                  <a14:compatExt spid="_x0000_s11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30" name="Button 66" hidden="1">
              <a:extLst>
                <a:ext uri="{63B3BB69-23CF-44E3-9099-C40C66FF867C}">
                  <a14:compatExt spid="_x0000_s11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31" name="Button 67" hidden="1">
              <a:extLst>
                <a:ext uri="{63B3BB69-23CF-44E3-9099-C40C66FF867C}">
                  <a14:compatExt spid="_x0000_s11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32" name="Button 68" hidden="1">
              <a:extLst>
                <a:ext uri="{63B3BB69-23CF-44E3-9099-C40C66FF867C}">
                  <a14:compatExt spid="_x0000_s11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33" name="Button 69" hidden="1">
              <a:extLst>
                <a:ext uri="{63B3BB69-23CF-44E3-9099-C40C66FF867C}">
                  <a14:compatExt spid="_x0000_s11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34" name="Button 70" hidden="1">
              <a:extLst>
                <a:ext uri="{63B3BB69-23CF-44E3-9099-C40C66FF867C}">
                  <a14:compatExt spid="_x0000_s11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35" name="Button 71" hidden="1">
              <a:extLst>
                <a:ext uri="{63B3BB69-23CF-44E3-9099-C40C66FF867C}">
                  <a14:compatExt spid="_x0000_s11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36" name="Button 72" hidden="1">
              <a:extLst>
                <a:ext uri="{63B3BB69-23CF-44E3-9099-C40C66FF867C}">
                  <a14:compatExt spid="_x0000_s11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37" name="Button 73" hidden="1">
              <a:extLst>
                <a:ext uri="{63B3BB69-23CF-44E3-9099-C40C66FF867C}">
                  <a14:compatExt spid="_x0000_s11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38" name="Button 74" hidden="1">
              <a:extLst>
                <a:ext uri="{63B3BB69-23CF-44E3-9099-C40C66FF867C}">
                  <a14:compatExt spid="_x0000_s11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39" name="Button 75" hidden="1">
              <a:extLst>
                <a:ext uri="{63B3BB69-23CF-44E3-9099-C40C66FF867C}">
                  <a14:compatExt spid="_x0000_s11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40" name="Button 76" hidden="1">
              <a:extLst>
                <a:ext uri="{63B3BB69-23CF-44E3-9099-C40C66FF867C}">
                  <a14:compatExt spid="_x0000_s11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41" name="Button 77" hidden="1">
              <a:extLst>
                <a:ext uri="{63B3BB69-23CF-44E3-9099-C40C66FF867C}">
                  <a14:compatExt spid="_x0000_s11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42" name="Button 78" hidden="1">
              <a:extLst>
                <a:ext uri="{63B3BB69-23CF-44E3-9099-C40C66FF867C}">
                  <a14:compatExt spid="_x0000_s11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43" name="Button 79" hidden="1">
              <a:extLst>
                <a:ext uri="{63B3BB69-23CF-44E3-9099-C40C66FF867C}">
                  <a14:compatExt spid="_x0000_s11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44" name="Button 80" hidden="1">
              <a:extLst>
                <a:ext uri="{63B3BB69-23CF-44E3-9099-C40C66FF867C}">
                  <a14:compatExt spid="_x0000_s11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45" name="Button 81" hidden="1">
              <a:extLst>
                <a:ext uri="{63B3BB69-23CF-44E3-9099-C40C66FF867C}">
                  <a14:compatExt spid="_x0000_s11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WEST/PositionFile/HS_WESTall1025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9-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0-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2-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5-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6-0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8-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9-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2-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3-0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6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30-0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12001WestPrice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62001WestPrice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-7-2001WestPrice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-8-2001WestPrice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112-0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113-01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114-01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116-0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West%20NatGas%20Prices%20111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119-01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2-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3-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4-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5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un Query"/>
      <sheetName val="GRMS Detail"/>
      <sheetName val="QueryPage"/>
      <sheetName val="Months"/>
      <sheetName val="Temp"/>
      <sheetName val="Procedu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Power Price"/>
      <sheetName val="Power Off-Peak Prices"/>
      <sheetName val="Daily Peak and Off Peak"/>
      <sheetName val="Power West Price OP 6 by 8"/>
      <sheetName val="Power West Price Peak-Tim"/>
      <sheetName val="Power West Price Off Peak-Tim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Power Price PRINT"/>
      <sheetName val="Power Off-Peak Prices PRINT"/>
      <sheetName val="Daily Peak and Off Peak PRINT"/>
      <sheetName val="Power West Price OP 6 by 8"/>
      <sheetName val="Power West Price Peak-Tim"/>
      <sheetName val="Power West Price Off Peak-Tim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 PRINT"/>
      <sheetName val="Power Off-Peak Prices PRINT"/>
      <sheetName val="Daily Peak and Off Peak PRINT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Power West Off-Peak 6 by 8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Power Price PRINT"/>
      <sheetName val="Power Off-Peak Prices PRINT"/>
      <sheetName val="Daily Peak and Off Peak PRINT"/>
      <sheetName val="Power West Price OP 6 by 8"/>
      <sheetName val="Power West Price Peak-Tim"/>
      <sheetName val="Power West Price Off Peak-Tim"/>
      <sheetName val="Power West Off-Peak 6 by 8-Tim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 PRINT"/>
      <sheetName val="Power Off-Peak Prices PRINT"/>
      <sheetName val="Daily Peak and Off Peak PRINT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Power West Off-Peak 6 by 8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 PRINT"/>
      <sheetName val="Power Off-Peak Prices PRINT"/>
      <sheetName val="Daily Peak and Off Peak PRINT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Power West Off-Peak 6 by 8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 PRINT"/>
      <sheetName val="Power Off-Peak Prices PRINT"/>
      <sheetName val="Daily Peak and Off Peak PRINT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Power West Off-Peak 6 by 8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 PRINT"/>
      <sheetName val="Power Off-Peak Prices PRINT"/>
      <sheetName val="Daily Peak and Off Peak PRINT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Power West Off-Peak 6 by 8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Average Basis"/>
      <sheetName val="Gas Average PhyIdx"/>
      <sheetName val="Gas Average FinIdx"/>
      <sheetName val="CurveFetch"/>
      <sheetName val="BasisCurves"/>
      <sheetName val="IndexCurves"/>
      <sheetName val="PowerPrices"/>
      <sheetName val="Copy Price Macro"/>
      <sheetName val="West NatGas Prices 1119"/>
    </sheetNames>
    <definedNames>
      <definedName name="copyancillary"/>
      <definedName name="rollprior"/>
    </definedNames>
    <sheetDataSet>
      <sheetData sheetId="0">
        <row r="28">
          <cell r="M28">
            <v>-8.0000000000000071E-2</v>
          </cell>
          <cell r="P28">
            <v>-0.18000000000000016</v>
          </cell>
          <cell r="R28">
            <v>-0.11</v>
          </cell>
          <cell r="V28">
            <v>-0.10875000000000001</v>
          </cell>
          <cell r="AB28">
            <v>0.08</v>
          </cell>
          <cell r="AH28">
            <v>0.29199999999999998</v>
          </cell>
        </row>
        <row r="29">
          <cell r="M29">
            <v>-0.25</v>
          </cell>
          <cell r="P29">
            <v>-0.20000000000000018</v>
          </cell>
          <cell r="R29">
            <v>0.01</v>
          </cell>
          <cell r="S29">
            <v>0</v>
          </cell>
          <cell r="V29">
            <v>2.8750000000000001E-2</v>
          </cell>
          <cell r="W29">
            <v>0</v>
          </cell>
          <cell r="Y29">
            <v>3.4999999999999996E-2</v>
          </cell>
          <cell r="AB29">
            <v>-3.5714285714285712E-2</v>
          </cell>
          <cell r="AC29">
            <v>0</v>
          </cell>
          <cell r="AE29">
            <v>3.4999999999999996E-2</v>
          </cell>
          <cell r="AH29">
            <v>0.16199999999999998</v>
          </cell>
        </row>
        <row r="30">
          <cell r="M30">
            <v>-0.13000000000000012</v>
          </cell>
          <cell r="P30">
            <v>-0.2200000000000002</v>
          </cell>
          <cell r="R30">
            <v>-0.17</v>
          </cell>
          <cell r="S30">
            <v>6.4999999999999974E-2</v>
          </cell>
          <cell r="V30">
            <v>-0.16250000000000001</v>
          </cell>
          <cell r="W30">
            <v>4.7499999999999987E-2</v>
          </cell>
          <cell r="Y30">
            <v>-0.15375</v>
          </cell>
          <cell r="AB30">
            <v>-0.16500000000000001</v>
          </cell>
          <cell r="AC30">
            <v>0</v>
          </cell>
          <cell r="AE30">
            <v>-7.3571428571428607E-2</v>
          </cell>
          <cell r="AH30">
            <v>5.2000000000000005E-2</v>
          </cell>
        </row>
        <row r="31">
          <cell r="M31">
            <v>-9.000000000000008E-2</v>
          </cell>
          <cell r="P31">
            <v>-0.16000000000000014</v>
          </cell>
          <cell r="R31">
            <v>-0.16500000000000001</v>
          </cell>
          <cell r="S31">
            <v>7.4999999999999983E-2</v>
          </cell>
          <cell r="V31">
            <v>-0.15625</v>
          </cell>
          <cell r="W31">
            <v>3.8750000000000007E-2</v>
          </cell>
          <cell r="Y31">
            <v>-0.1258333333333333</v>
          </cell>
          <cell r="AB31">
            <v>3.9999999999999994E-2</v>
          </cell>
          <cell r="AC31">
            <v>0</v>
          </cell>
          <cell r="AE31">
            <v>0.13642857142857143</v>
          </cell>
          <cell r="AH31">
            <v>0.08</v>
          </cell>
        </row>
        <row r="33">
          <cell r="M33">
            <v>-0.32000000000000006</v>
          </cell>
          <cell r="P33">
            <v>-0.40000000000000036</v>
          </cell>
          <cell r="R33">
            <v>-0.37</v>
          </cell>
          <cell r="S33">
            <v>9.0000000000000024E-2</v>
          </cell>
          <cell r="V33">
            <v>-0.34</v>
          </cell>
          <cell r="W33">
            <v>5.4999999999999993E-2</v>
          </cell>
          <cell r="Y33">
            <v>-0.31375000000000003</v>
          </cell>
          <cell r="AB33">
            <v>-0.36500000000000005</v>
          </cell>
          <cell r="AC33">
            <v>5.0000000000000044E-3</v>
          </cell>
          <cell r="AE33">
            <v>-0.33499999999999996</v>
          </cell>
          <cell r="AH33">
            <v>-0.23000000000000004</v>
          </cell>
        </row>
        <row r="34">
          <cell r="M34">
            <v>-0.27</v>
          </cell>
          <cell r="P34">
            <v>-0.3400000000000003</v>
          </cell>
          <cell r="R34">
            <v>-0.27</v>
          </cell>
          <cell r="S34">
            <v>2.9999999999999971E-2</v>
          </cell>
          <cell r="V34">
            <v>-0.2475</v>
          </cell>
          <cell r="W34">
            <v>1.3749999999999984E-2</v>
          </cell>
          <cell r="Y34">
            <v>-0.21625</v>
          </cell>
          <cell r="AB34">
            <v>-0.16321428571428573</v>
          </cell>
          <cell r="AC34">
            <v>0</v>
          </cell>
          <cell r="AE34">
            <v>-0.13416666666666663</v>
          </cell>
          <cell r="AH34">
            <v>-0.16350000000000001</v>
          </cell>
        </row>
        <row r="35">
          <cell r="M35">
            <v>-0.1100000000000001</v>
          </cell>
          <cell r="P35">
            <v>-0.29000000000000004</v>
          </cell>
          <cell r="R35">
            <v>-0.20499999999999999</v>
          </cell>
          <cell r="S35">
            <v>2.5000000000000022E-2</v>
          </cell>
          <cell r="V35">
            <v>-0.18375</v>
          </cell>
          <cell r="W35">
            <v>1.125000000000001E-2</v>
          </cell>
          <cell r="Y35">
            <v>-0.16416666666666668</v>
          </cell>
          <cell r="AB35">
            <v>-0.11321428571428571</v>
          </cell>
          <cell r="AC35">
            <v>0</v>
          </cell>
          <cell r="AE35">
            <v>-7.8333333333333324E-2</v>
          </cell>
          <cell r="AH35">
            <v>-0.13</v>
          </cell>
        </row>
        <row r="36">
          <cell r="M36">
            <v>0.18000000000000016</v>
          </cell>
          <cell r="P36">
            <v>-0.20999999999999996</v>
          </cell>
          <cell r="R36">
            <v>-0.16750000000000001</v>
          </cell>
          <cell r="S36">
            <v>0</v>
          </cell>
          <cell r="V36">
            <v>-0.16500000000000001</v>
          </cell>
          <cell r="W36">
            <v>0</v>
          </cell>
          <cell r="Y36">
            <v>-0.14916666666666667</v>
          </cell>
          <cell r="AB36">
            <v>-0.16</v>
          </cell>
          <cell r="AC36">
            <v>0</v>
          </cell>
          <cell r="AE36">
            <v>-0.15</v>
          </cell>
          <cell r="AH36">
            <v>-0.16</v>
          </cell>
        </row>
        <row r="39">
          <cell r="M39">
            <v>-0.40000000000000013</v>
          </cell>
          <cell r="P39">
            <v>-0.52000000000000024</v>
          </cell>
          <cell r="R39">
            <v>-0.49</v>
          </cell>
          <cell r="S39">
            <v>0.11250000000000004</v>
          </cell>
          <cell r="V39">
            <v>-0.45999999999999996</v>
          </cell>
          <cell r="W39">
            <v>6.1875000000000013E-2</v>
          </cell>
          <cell r="Y39">
            <v>-0.41562500000000008</v>
          </cell>
          <cell r="AB39">
            <v>-0.59750000000000003</v>
          </cell>
          <cell r="AC39">
            <v>2.4999999999999467E-3</v>
          </cell>
          <cell r="AE39">
            <v>-0.58750000000000002</v>
          </cell>
          <cell r="AH39">
            <v>-0.29800000000000004</v>
          </cell>
        </row>
        <row r="40">
          <cell r="M40">
            <v>-0.20999999999999996</v>
          </cell>
          <cell r="P40">
            <v>-0.25</v>
          </cell>
          <cell r="R40">
            <v>-0.14000000000000001</v>
          </cell>
          <cell r="S40">
            <v>-2.5000000000000008E-2</v>
          </cell>
          <cell r="V40">
            <v>-0.16125</v>
          </cell>
          <cell r="W40">
            <v>-1.999999999999999E-2</v>
          </cell>
          <cell r="Y40">
            <v>-0.17208333333333334</v>
          </cell>
          <cell r="AB40">
            <v>-0.32999999999999996</v>
          </cell>
          <cell r="AC40">
            <v>0</v>
          </cell>
          <cell r="AE40">
            <v>-0.38000000000000006</v>
          </cell>
          <cell r="AH40">
            <v>9.5000000000000015E-2</v>
          </cell>
        </row>
        <row r="41">
          <cell r="M41">
            <v>-0.1100000000000001</v>
          </cell>
          <cell r="P41">
            <v>-0.25</v>
          </cell>
          <cell r="R41">
            <v>-0.16500000000000001</v>
          </cell>
          <cell r="S41">
            <v>0</v>
          </cell>
          <cell r="V41">
            <v>-0.19125</v>
          </cell>
          <cell r="W41">
            <v>0</v>
          </cell>
          <cell r="Y41">
            <v>-0.19999999999999998</v>
          </cell>
          <cell r="AB41">
            <v>-0.38</v>
          </cell>
          <cell r="AC41">
            <v>0</v>
          </cell>
          <cell r="AE41">
            <v>-0.43</v>
          </cell>
          <cell r="AH41">
            <v>5.000000000000001E-2</v>
          </cell>
        </row>
        <row r="42">
          <cell r="M42">
            <v>-0.89599999999999991</v>
          </cell>
          <cell r="P42">
            <v>-0.84000000000000008</v>
          </cell>
          <cell r="R42">
            <v>-0.30303465283372</v>
          </cell>
          <cell r="S42">
            <v>0</v>
          </cell>
          <cell r="V42">
            <v>-0.43325866320842998</v>
          </cell>
          <cell r="W42">
            <v>0</v>
          </cell>
          <cell r="Y42">
            <v>-0.47666666666666674</v>
          </cell>
          <cell r="AB42">
            <v>-0.505</v>
          </cell>
          <cell r="AC42">
            <v>0</v>
          </cell>
          <cell r="AE42">
            <v>-0.505</v>
          </cell>
          <cell r="AH42">
            <v>-0.44000000000000006</v>
          </cell>
        </row>
        <row r="43">
          <cell r="M43">
            <v>-0.5</v>
          </cell>
          <cell r="P43">
            <v>-0.60000000000000009</v>
          </cell>
          <cell r="R43">
            <v>-0.54</v>
          </cell>
          <cell r="S43">
            <v>0.11249999999999993</v>
          </cell>
          <cell r="V43">
            <v>-0.5162500000000001</v>
          </cell>
          <cell r="W43">
            <v>6.1874999999999902E-2</v>
          </cell>
          <cell r="Y43">
            <v>-0.47395833333333326</v>
          </cell>
          <cell r="AB43">
            <v>-0.70750000000000013</v>
          </cell>
          <cell r="AC43">
            <v>2.4999999999998357E-3</v>
          </cell>
          <cell r="AE43">
            <v>-0.69750000000000012</v>
          </cell>
          <cell r="AH43">
            <v>-0.34299999999999997</v>
          </cell>
        </row>
        <row r="49">
          <cell r="L49">
            <v>2.06</v>
          </cell>
          <cell r="O49">
            <v>2.4500000000000002</v>
          </cell>
          <cell r="R49">
            <v>2.7909999999999999</v>
          </cell>
          <cell r="V49">
            <v>2.9627500000000002</v>
          </cell>
          <cell r="AB49">
            <v>3.1159999999999997</v>
          </cell>
          <cell r="AH49">
            <v>3.5699999999999994</v>
          </cell>
        </row>
      </sheetData>
      <sheetData sheetId="1">
        <row r="28">
          <cell r="R28">
            <v>0.01</v>
          </cell>
          <cell r="V28">
            <v>0.01</v>
          </cell>
          <cell r="AB28">
            <v>0.03</v>
          </cell>
          <cell r="AH28">
            <v>0.04</v>
          </cell>
        </row>
        <row r="29">
          <cell r="R29">
            <v>0</v>
          </cell>
          <cell r="V29">
            <v>0</v>
          </cell>
          <cell r="AB29">
            <v>0</v>
          </cell>
          <cell r="AH29">
            <v>0.02</v>
          </cell>
        </row>
        <row r="30">
          <cell r="R30">
            <v>0.02</v>
          </cell>
          <cell r="V30">
            <v>0.02</v>
          </cell>
          <cell r="AB30">
            <v>0.02</v>
          </cell>
          <cell r="AH30">
            <v>0.04</v>
          </cell>
        </row>
        <row r="31">
          <cell r="R31">
            <v>-0.01</v>
          </cell>
          <cell r="V31">
            <v>-0.01</v>
          </cell>
          <cell r="AB31">
            <v>-0.01</v>
          </cell>
          <cell r="AH31">
            <v>0.02</v>
          </cell>
        </row>
        <row r="33">
          <cell r="R33">
            <v>-0.01</v>
          </cell>
          <cell r="V33">
            <v>-0.01</v>
          </cell>
          <cell r="AB33">
            <v>0</v>
          </cell>
          <cell r="AH33">
            <v>0</v>
          </cell>
        </row>
        <row r="34">
          <cell r="R34">
            <v>-2.75E-2</v>
          </cell>
          <cell r="V34">
            <v>-2.75E-2</v>
          </cell>
          <cell r="AB34">
            <v>-0.01</v>
          </cell>
          <cell r="AH34">
            <v>0</v>
          </cell>
        </row>
        <row r="35">
          <cell r="R35">
            <v>-0.02</v>
          </cell>
          <cell r="V35">
            <v>-0.02</v>
          </cell>
          <cell r="AB35">
            <v>0</v>
          </cell>
          <cell r="AH35">
            <v>0</v>
          </cell>
        </row>
        <row r="36">
          <cell r="R36">
            <v>-5.0000000000000001E-3</v>
          </cell>
          <cell r="V36">
            <v>-5.0000000000000001E-3</v>
          </cell>
          <cell r="AB36">
            <v>-1.4999999999999999E-2</v>
          </cell>
          <cell r="AH36">
            <v>-5.0000000000000001E-3</v>
          </cell>
        </row>
        <row r="39">
          <cell r="R39">
            <v>1.4999999999999999E-2</v>
          </cell>
          <cell r="V39">
            <v>1.4999999999999999E-2</v>
          </cell>
          <cell r="AB39">
            <v>1.7142857142857144E-2</v>
          </cell>
          <cell r="AH39">
            <v>2.7500000000000004E-2</v>
          </cell>
        </row>
        <row r="40">
          <cell r="R40">
            <v>0</v>
          </cell>
          <cell r="V40">
            <v>0</v>
          </cell>
          <cell r="AB40">
            <v>0</v>
          </cell>
          <cell r="AH40">
            <v>0</v>
          </cell>
        </row>
        <row r="41">
          <cell r="R41">
            <v>0.04</v>
          </cell>
          <cell r="V41">
            <v>3.125E-2</v>
          </cell>
          <cell r="AB41">
            <v>0.01</v>
          </cell>
          <cell r="AH41">
            <v>4.4999999999999998E-2</v>
          </cell>
        </row>
        <row r="42">
          <cell r="R42">
            <v>0</v>
          </cell>
          <cell r="V42">
            <v>-9.939159730835501E-4</v>
          </cell>
          <cell r="AB42">
            <v>-1.3247809109524142E-3</v>
          </cell>
          <cell r="AH42">
            <v>2.6510060415848801E-3</v>
          </cell>
        </row>
        <row r="43">
          <cell r="R43">
            <v>0.02</v>
          </cell>
          <cell r="V43">
            <v>0.02</v>
          </cell>
          <cell r="AB43">
            <v>1.3214285714285715E-2</v>
          </cell>
          <cell r="AH43">
            <v>0.03</v>
          </cell>
        </row>
      </sheetData>
      <sheetData sheetId="2">
        <row r="28">
          <cell r="R28">
            <v>0.01</v>
          </cell>
          <cell r="V28">
            <v>0.01</v>
          </cell>
          <cell r="AB28">
            <v>2.4285714285714282E-2</v>
          </cell>
          <cell r="AH28">
            <v>3.5000000000000003E-2</v>
          </cell>
        </row>
        <row r="29">
          <cell r="R29">
            <v>0</v>
          </cell>
          <cell r="V29">
            <v>0</v>
          </cell>
          <cell r="AB29">
            <v>0</v>
          </cell>
          <cell r="AH29">
            <v>0</v>
          </cell>
        </row>
        <row r="30">
          <cell r="R30">
            <v>0.03</v>
          </cell>
          <cell r="V30">
            <v>0.03</v>
          </cell>
          <cell r="AB30">
            <v>2.4285714285714282E-2</v>
          </cell>
          <cell r="AH30">
            <v>0.03</v>
          </cell>
        </row>
        <row r="31">
          <cell r="R31">
            <v>0</v>
          </cell>
          <cell r="V31">
            <v>0</v>
          </cell>
          <cell r="AB31">
            <v>1.8571428571428572E-2</v>
          </cell>
          <cell r="AH31">
            <v>0.02</v>
          </cell>
        </row>
        <row r="33">
          <cell r="R33">
            <v>0.01</v>
          </cell>
          <cell r="V33">
            <v>0.01</v>
          </cell>
          <cell r="AB33">
            <v>0.01</v>
          </cell>
          <cell r="AH33">
            <v>0.01</v>
          </cell>
        </row>
        <row r="34">
          <cell r="R34">
            <v>-1.4999999999999999E-2</v>
          </cell>
          <cell r="V34">
            <v>-1.4999999999999999E-2</v>
          </cell>
          <cell r="AB34">
            <v>2.142857142857143E-3</v>
          </cell>
          <cell r="AH34">
            <v>0.01</v>
          </cell>
        </row>
        <row r="35">
          <cell r="R35">
            <v>-0.02</v>
          </cell>
          <cell r="V35">
            <v>-0.02</v>
          </cell>
          <cell r="AB35">
            <v>0</v>
          </cell>
          <cell r="AH35">
            <v>0</v>
          </cell>
        </row>
        <row r="36">
          <cell r="R36">
            <v>-5.0000000000000001E-3</v>
          </cell>
          <cell r="V36">
            <v>-5.0000000000000001E-3</v>
          </cell>
          <cell r="AB36">
            <v>-1.4999999999999999E-2</v>
          </cell>
          <cell r="AH36">
            <v>-5.0000000000000001E-3</v>
          </cell>
        </row>
        <row r="39">
          <cell r="R39">
            <v>0.01</v>
          </cell>
          <cell r="V39">
            <v>0.01</v>
          </cell>
          <cell r="AB39">
            <v>0.01</v>
          </cell>
          <cell r="AH39">
            <v>0.02</v>
          </cell>
        </row>
        <row r="40">
          <cell r="R40">
            <v>0</v>
          </cell>
          <cell r="V40">
            <v>0</v>
          </cell>
          <cell r="AB40">
            <v>0</v>
          </cell>
          <cell r="AH40">
            <v>0</v>
          </cell>
        </row>
        <row r="41">
          <cell r="R41">
            <v>0</v>
          </cell>
          <cell r="V41">
            <v>0</v>
          </cell>
          <cell r="AB41">
            <v>0</v>
          </cell>
          <cell r="AH41">
            <v>0</v>
          </cell>
        </row>
        <row r="42">
          <cell r="R42">
            <v>0</v>
          </cell>
          <cell r="V42">
            <v>0</v>
          </cell>
          <cell r="AB42">
            <v>0</v>
          </cell>
          <cell r="AH42">
            <v>0</v>
          </cell>
        </row>
        <row r="43">
          <cell r="R43">
            <v>1.4999999999999999E-2</v>
          </cell>
          <cell r="V43">
            <v>1.4999999999999999E-2</v>
          </cell>
          <cell r="AB43">
            <v>1.4999999999999999E-2</v>
          </cell>
          <cell r="AH43">
            <v>1.4999999999999999E-2</v>
          </cell>
        </row>
        <row r="49">
          <cell r="R49">
            <v>-5.0000000000000001E-3</v>
          </cell>
          <cell r="V49">
            <v>-5.0000000000000001E-3</v>
          </cell>
          <cell r="AB49">
            <v>-2.142857142857143E-3</v>
          </cell>
          <cell r="AH49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 PRINT"/>
      <sheetName val="Power Off-Peak Prices PRINT"/>
      <sheetName val="Daily Peak and Off Peak PRINT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Power West Off-Peak 6 by 8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>
        <row r="3">
          <cell r="C3">
            <v>37214</v>
          </cell>
        </row>
      </sheetData>
      <sheetData sheetId="3" refreshError="1"/>
      <sheetData sheetId="4" refreshError="1"/>
      <sheetData sheetId="5" refreshError="1"/>
      <sheetData sheetId="6">
        <row r="9">
          <cell r="AC9">
            <v>17.833333333333332</v>
          </cell>
        </row>
        <row r="10">
          <cell r="AC10">
            <v>20.722222222222221</v>
          </cell>
        </row>
        <row r="11">
          <cell r="AC11">
            <v>22.416666666666668</v>
          </cell>
        </row>
        <row r="12">
          <cell r="AC12">
            <v>20.283332824706999</v>
          </cell>
        </row>
        <row r="13">
          <cell r="AC13">
            <v>21.444444444444443</v>
          </cell>
        </row>
        <row r="14">
          <cell r="AC14">
            <v>19.950000000000003</v>
          </cell>
        </row>
        <row r="15">
          <cell r="AC15">
            <v>20.950000000000003</v>
          </cell>
        </row>
        <row r="18">
          <cell r="AC18">
            <v>34.01110729641384</v>
          </cell>
        </row>
      </sheetData>
      <sheetData sheetId="7" refreshError="1"/>
      <sheetData sheetId="8" refreshError="1"/>
      <sheetData sheetId="9">
        <row r="7">
          <cell r="A7">
            <v>36892</v>
          </cell>
          <cell r="B7">
            <v>9.98</v>
          </cell>
          <cell r="C7">
            <v>4.22</v>
          </cell>
          <cell r="D7">
            <v>14.2</v>
          </cell>
          <cell r="E7">
            <v>4.1420000000000003</v>
          </cell>
          <cell r="F7">
            <v>14.122</v>
          </cell>
          <cell r="G7">
            <v>4.6619999999999999</v>
          </cell>
          <cell r="H7">
            <v>14.641999999999999</v>
          </cell>
          <cell r="I7">
            <v>-1.1780000000000002</v>
          </cell>
          <cell r="J7">
            <v>8.8019999999999996</v>
          </cell>
          <cell r="K7">
            <v>6.3420000000000005</v>
          </cell>
          <cell r="L7">
            <v>16.322000000000003</v>
          </cell>
        </row>
        <row r="8">
          <cell r="A8">
            <v>36923</v>
          </cell>
          <cell r="B8">
            <v>6.2930000000000001</v>
          </cell>
          <cell r="C8">
            <v>0.65700000000000003</v>
          </cell>
          <cell r="D8">
            <v>6.95</v>
          </cell>
          <cell r="E8">
            <v>3.8070000000000004</v>
          </cell>
          <cell r="F8">
            <v>10.100000000000001</v>
          </cell>
          <cell r="G8">
            <v>6.1070000000000002</v>
          </cell>
          <cell r="H8">
            <v>12.4</v>
          </cell>
          <cell r="I8">
            <v>-5.3000000000000005E-2</v>
          </cell>
          <cell r="J8">
            <v>6.24</v>
          </cell>
          <cell r="K8">
            <v>6.3370000000000006</v>
          </cell>
          <cell r="L8">
            <v>12.63</v>
          </cell>
        </row>
        <row r="9">
          <cell r="A9">
            <v>36951</v>
          </cell>
          <cell r="B9">
            <v>4.9980000000000002</v>
          </cell>
          <cell r="C9">
            <v>0.21200000000000002</v>
          </cell>
          <cell r="D9">
            <v>5.21</v>
          </cell>
          <cell r="E9">
            <v>3.4020000000000001</v>
          </cell>
          <cell r="F9">
            <v>8.4</v>
          </cell>
          <cell r="G9">
            <v>6.2520000000000007</v>
          </cell>
          <cell r="H9">
            <v>11.25</v>
          </cell>
          <cell r="I9">
            <v>-0.16800000000000001</v>
          </cell>
          <cell r="J9">
            <v>4.83</v>
          </cell>
          <cell r="K9">
            <v>7.5820000000000007</v>
          </cell>
          <cell r="L9">
            <v>12.580000000000002</v>
          </cell>
        </row>
        <row r="10">
          <cell r="A10">
            <v>36982</v>
          </cell>
          <cell r="B10">
            <v>5.3840000000000003</v>
          </cell>
          <cell r="C10">
            <v>-1.4E-2</v>
          </cell>
          <cell r="D10">
            <v>5.37</v>
          </cell>
          <cell r="E10">
            <v>2.016</v>
          </cell>
          <cell r="F10">
            <v>7.4</v>
          </cell>
          <cell r="G10">
            <v>4.056</v>
          </cell>
          <cell r="H10">
            <v>9.4400000000000013</v>
          </cell>
          <cell r="I10">
            <v>-0.73399999999999999</v>
          </cell>
          <cell r="J10">
            <v>4.6500000000000004</v>
          </cell>
          <cell r="K10">
            <v>7.1760000000000002</v>
          </cell>
          <cell r="L10">
            <v>12.56</v>
          </cell>
        </row>
        <row r="11">
          <cell r="A11">
            <v>37012</v>
          </cell>
          <cell r="B11">
            <v>4.891</v>
          </cell>
          <cell r="C11">
            <v>0.27900000000000003</v>
          </cell>
          <cell r="D11">
            <v>5.17</v>
          </cell>
          <cell r="E11">
            <v>5.0490000000000004</v>
          </cell>
          <cell r="F11">
            <v>9.9400000000000013</v>
          </cell>
          <cell r="G11">
            <v>7.4290000000000003</v>
          </cell>
          <cell r="H11">
            <v>12.32</v>
          </cell>
          <cell r="I11">
            <v>-0.66100000000000003</v>
          </cell>
          <cell r="J11">
            <v>4.2300000000000004</v>
          </cell>
          <cell r="K11">
            <v>10.049000000000001</v>
          </cell>
          <cell r="L11">
            <v>14.940000000000001</v>
          </cell>
        </row>
        <row r="12">
          <cell r="A12">
            <v>37043</v>
          </cell>
          <cell r="B12">
            <v>3.738</v>
          </cell>
          <cell r="C12">
            <v>0.222</v>
          </cell>
          <cell r="D12">
            <v>3.96</v>
          </cell>
          <cell r="E12">
            <v>2.1219999999999999</v>
          </cell>
          <cell r="F12">
            <v>5.8599999999999994</v>
          </cell>
          <cell r="G12">
            <v>5.8020000000000005</v>
          </cell>
          <cell r="H12">
            <v>9.5400000000000009</v>
          </cell>
          <cell r="I12">
            <v>-0.59799999999999998</v>
          </cell>
          <cell r="J12">
            <v>3.14</v>
          </cell>
          <cell r="K12">
            <v>7.9620000000000006</v>
          </cell>
          <cell r="L12">
            <v>11.700000000000001</v>
          </cell>
        </row>
        <row r="13">
          <cell r="A13">
            <v>37073</v>
          </cell>
          <cell r="B13">
            <v>3.1819999999999999</v>
          </cell>
          <cell r="C13">
            <v>-0.51200000000000001</v>
          </cell>
          <cell r="D13">
            <v>2.67</v>
          </cell>
          <cell r="E13">
            <v>8.8000000000000009E-2</v>
          </cell>
          <cell r="F13">
            <v>3.27</v>
          </cell>
          <cell r="G13">
            <v>0.67800000000000005</v>
          </cell>
          <cell r="H13">
            <v>3.86</v>
          </cell>
          <cell r="I13">
            <v>-0.84200000000000008</v>
          </cell>
          <cell r="J13">
            <v>2.34</v>
          </cell>
          <cell r="K13">
            <v>1.518</v>
          </cell>
          <cell r="L13">
            <v>4.7</v>
          </cell>
        </row>
        <row r="14">
          <cell r="A14">
            <v>37104</v>
          </cell>
          <cell r="B14">
            <v>3.1670000000000003</v>
          </cell>
          <cell r="C14">
            <v>-0.747</v>
          </cell>
          <cell r="D14">
            <v>2.4200000000000004</v>
          </cell>
          <cell r="E14">
            <v>-2.7E-2</v>
          </cell>
          <cell r="F14">
            <v>3.14</v>
          </cell>
          <cell r="G14">
            <v>0.46300000000000002</v>
          </cell>
          <cell r="H14">
            <v>3.6300000000000003</v>
          </cell>
          <cell r="I14">
            <v>-0.70700000000000007</v>
          </cell>
          <cell r="J14">
            <v>2.46</v>
          </cell>
          <cell r="K14">
            <v>0.57300000000000006</v>
          </cell>
          <cell r="L14">
            <v>3.74</v>
          </cell>
        </row>
        <row r="15">
          <cell r="A15">
            <v>37135</v>
          </cell>
          <cell r="B15">
            <v>2.2949999999999999</v>
          </cell>
          <cell r="C15">
            <v>-0.115</v>
          </cell>
          <cell r="D15">
            <v>2.1799999999999997</v>
          </cell>
          <cell r="E15">
            <v>0.14499999999999999</v>
          </cell>
          <cell r="F15">
            <v>2.44</v>
          </cell>
          <cell r="G15">
            <v>0.41499999999999998</v>
          </cell>
          <cell r="H15">
            <v>2.71</v>
          </cell>
          <cell r="I15">
            <v>-0.115</v>
          </cell>
          <cell r="J15">
            <v>2.1799999999999997</v>
          </cell>
          <cell r="K15">
            <v>0.35499999999999998</v>
          </cell>
          <cell r="L15">
            <v>2.65</v>
          </cell>
        </row>
        <row r="16">
          <cell r="A16">
            <v>37165</v>
          </cell>
          <cell r="B16">
            <v>1.83</v>
          </cell>
          <cell r="C16">
            <v>-0.45</v>
          </cell>
          <cell r="D16">
            <v>1.3800000000000001</v>
          </cell>
          <cell r="E16">
            <v>-0.28000000000000003</v>
          </cell>
          <cell r="F16">
            <v>1.55</v>
          </cell>
          <cell r="G16">
            <v>-0.03</v>
          </cell>
          <cell r="H16">
            <v>1.8</v>
          </cell>
          <cell r="I16">
            <v>-0.49</v>
          </cell>
          <cell r="J16">
            <v>1.34</v>
          </cell>
          <cell r="K16">
            <v>-7.0000000000000007E-2</v>
          </cell>
          <cell r="L16">
            <v>1.76</v>
          </cell>
        </row>
        <row r="17">
          <cell r="A17">
            <v>37196</v>
          </cell>
          <cell r="B17">
            <v>3.202</v>
          </cell>
          <cell r="C17">
            <v>-0.42200000000000004</v>
          </cell>
          <cell r="D17">
            <v>2.78</v>
          </cell>
          <cell r="E17">
            <v>-0.29200000000000004</v>
          </cell>
          <cell r="F17">
            <v>2.91</v>
          </cell>
          <cell r="G17">
            <v>-0.13200000000000001</v>
          </cell>
          <cell r="H17">
            <v>3.07</v>
          </cell>
          <cell r="I17">
            <v>-0.51200000000000001</v>
          </cell>
          <cell r="J17">
            <v>2.69</v>
          </cell>
          <cell r="K17">
            <v>-0.252</v>
          </cell>
          <cell r="L17">
            <v>2.95</v>
          </cell>
        </row>
        <row r="18">
          <cell r="A18">
            <v>37226</v>
          </cell>
          <cell r="B18">
            <v>2.637</v>
          </cell>
          <cell r="C18">
            <v>-0.19</v>
          </cell>
          <cell r="D18">
            <v>2.4470000000000001</v>
          </cell>
          <cell r="E18">
            <v>-0.23499999999999999</v>
          </cell>
          <cell r="F18">
            <v>2.4020000000000001</v>
          </cell>
          <cell r="G18">
            <v>-0.16500000000000001</v>
          </cell>
          <cell r="H18">
            <v>2.472</v>
          </cell>
          <cell r="I18">
            <v>-0.46</v>
          </cell>
          <cell r="J18">
            <v>2.177</v>
          </cell>
          <cell r="K18">
            <v>-0.24</v>
          </cell>
          <cell r="L18">
            <v>2.3970000000000002</v>
          </cell>
        </row>
        <row r="19">
          <cell r="A19">
            <v>37257</v>
          </cell>
          <cell r="B19">
            <v>2.85</v>
          </cell>
          <cell r="C19">
            <v>-7.4999999999999997E-2</v>
          </cell>
          <cell r="D19">
            <v>2.7749999999999999</v>
          </cell>
          <cell r="E19">
            <v>-0.19</v>
          </cell>
          <cell r="F19">
            <v>2.66</v>
          </cell>
          <cell r="G19">
            <v>-0.12</v>
          </cell>
          <cell r="H19">
            <v>2.73</v>
          </cell>
          <cell r="I19">
            <v>-0.38</v>
          </cell>
          <cell r="J19">
            <v>2.4700000000000002</v>
          </cell>
          <cell r="K19">
            <v>-0.16500000000000001</v>
          </cell>
          <cell r="L19">
            <v>2.6850000000000001</v>
          </cell>
        </row>
        <row r="20">
          <cell r="A20">
            <v>37288</v>
          </cell>
          <cell r="B20">
            <v>2.903</v>
          </cell>
          <cell r="C20">
            <v>-0.2</v>
          </cell>
          <cell r="D20">
            <v>2.7029999999999998</v>
          </cell>
          <cell r="E20">
            <v>-0.19500000000000001</v>
          </cell>
          <cell r="F20">
            <v>2.7080000000000002</v>
          </cell>
          <cell r="G20">
            <v>-0.12</v>
          </cell>
          <cell r="H20">
            <v>2.7829999999999999</v>
          </cell>
          <cell r="I20">
            <v>-0.37</v>
          </cell>
          <cell r="J20">
            <v>2.5329999999999999</v>
          </cell>
          <cell r="K20">
            <v>-0.17499999999999999</v>
          </cell>
          <cell r="L20">
            <v>2.7280000000000002</v>
          </cell>
        </row>
        <row r="21">
          <cell r="A21">
            <v>37316</v>
          </cell>
          <cell r="B21">
            <v>2.8980000000000001</v>
          </cell>
          <cell r="C21">
            <v>-0.38</v>
          </cell>
          <cell r="D21">
            <v>2.5180000000000002</v>
          </cell>
          <cell r="E21">
            <v>-0.22</v>
          </cell>
          <cell r="F21">
            <v>2.6779999999999999</v>
          </cell>
          <cell r="G21">
            <v>-0.155</v>
          </cell>
          <cell r="H21">
            <v>2.7430000000000003</v>
          </cell>
          <cell r="I21">
            <v>-0.37</v>
          </cell>
          <cell r="J21">
            <v>2.528</v>
          </cell>
          <cell r="K21">
            <v>-0.2</v>
          </cell>
          <cell r="L21">
            <v>2.698</v>
          </cell>
        </row>
        <row r="22">
          <cell r="A22">
            <v>37347</v>
          </cell>
          <cell r="B22">
            <v>2.8780000000000001</v>
          </cell>
          <cell r="C22">
            <v>-0.37</v>
          </cell>
          <cell r="D22">
            <v>2.508</v>
          </cell>
          <cell r="E22">
            <v>-0.26500000000000001</v>
          </cell>
          <cell r="F22">
            <v>2.613</v>
          </cell>
          <cell r="G22">
            <v>-0.09</v>
          </cell>
          <cell r="H22">
            <v>2.7880000000000003</v>
          </cell>
          <cell r="I22">
            <v>-0.39500000000000002</v>
          </cell>
          <cell r="J22">
            <v>2.4830000000000001</v>
          </cell>
          <cell r="K22">
            <v>-8.5000000000000006E-2</v>
          </cell>
          <cell r="L22">
            <v>2.7930000000000001</v>
          </cell>
        </row>
        <row r="23">
          <cell r="A23">
            <v>37377</v>
          </cell>
          <cell r="B23">
            <v>2.9210000000000003</v>
          </cell>
          <cell r="C23">
            <v>-0.37</v>
          </cell>
          <cell r="D23">
            <v>2.5510000000000002</v>
          </cell>
          <cell r="E23">
            <v>-0.26500000000000001</v>
          </cell>
          <cell r="F23">
            <v>2.6560000000000001</v>
          </cell>
          <cell r="G23">
            <v>-5.5E-2</v>
          </cell>
          <cell r="H23">
            <v>2.8660000000000001</v>
          </cell>
          <cell r="I23">
            <v>-0.39500000000000002</v>
          </cell>
          <cell r="J23">
            <v>2.5260000000000002</v>
          </cell>
          <cell r="K23">
            <v>-5.5E-2</v>
          </cell>
          <cell r="L23">
            <v>2.8660000000000001</v>
          </cell>
        </row>
        <row r="24">
          <cell r="A24">
            <v>37408</v>
          </cell>
          <cell r="B24">
            <v>2.9660000000000002</v>
          </cell>
          <cell r="C24">
            <v>-0.37</v>
          </cell>
          <cell r="D24">
            <v>2.5960000000000001</v>
          </cell>
          <cell r="E24">
            <v>-0.26500000000000001</v>
          </cell>
          <cell r="F24">
            <v>2.7010000000000001</v>
          </cell>
          <cell r="G24">
            <v>5.5E-2</v>
          </cell>
          <cell r="H24">
            <v>3.0210000000000004</v>
          </cell>
          <cell r="I24">
            <v>-0.39500000000000002</v>
          </cell>
          <cell r="J24">
            <v>2.5710000000000002</v>
          </cell>
          <cell r="K24">
            <v>-1.4999999999999999E-2</v>
          </cell>
          <cell r="L24">
            <v>2.9510000000000001</v>
          </cell>
        </row>
        <row r="25">
          <cell r="A25">
            <v>37438</v>
          </cell>
          <cell r="B25">
            <v>3.0090000000000003</v>
          </cell>
          <cell r="C25">
            <v>-0.43</v>
          </cell>
          <cell r="D25">
            <v>2.5790000000000002</v>
          </cell>
          <cell r="E25">
            <v>-8.5000000000000006E-2</v>
          </cell>
          <cell r="F25">
            <v>2.9240000000000004</v>
          </cell>
          <cell r="G25">
            <v>0.19</v>
          </cell>
          <cell r="H25">
            <v>3.1990000000000003</v>
          </cell>
          <cell r="I25">
            <v>-0.35</v>
          </cell>
          <cell r="J25">
            <v>2.6590000000000003</v>
          </cell>
          <cell r="K25">
            <v>0.12</v>
          </cell>
          <cell r="L25">
            <v>3.1290000000000004</v>
          </cell>
        </row>
        <row r="26">
          <cell r="A26">
            <v>37469</v>
          </cell>
          <cell r="B26">
            <v>3.052</v>
          </cell>
          <cell r="C26">
            <v>-0.43</v>
          </cell>
          <cell r="D26">
            <v>2.6219999999999999</v>
          </cell>
          <cell r="E26">
            <v>-8.5000000000000006E-2</v>
          </cell>
          <cell r="F26">
            <v>2.9670000000000001</v>
          </cell>
          <cell r="G26">
            <v>0.2</v>
          </cell>
          <cell r="H26">
            <v>3.2520000000000002</v>
          </cell>
          <cell r="I26">
            <v>-0.35</v>
          </cell>
          <cell r="J26">
            <v>2.702</v>
          </cell>
          <cell r="K26">
            <v>0.13500000000000001</v>
          </cell>
          <cell r="L26">
            <v>3.1870000000000003</v>
          </cell>
        </row>
        <row r="27">
          <cell r="A27">
            <v>37500</v>
          </cell>
          <cell r="B27">
            <v>3.0640000000000001</v>
          </cell>
          <cell r="C27">
            <v>-0.43</v>
          </cell>
          <cell r="D27">
            <v>2.6339999999999999</v>
          </cell>
          <cell r="E27">
            <v>-8.5000000000000006E-2</v>
          </cell>
          <cell r="F27">
            <v>2.9790000000000001</v>
          </cell>
          <cell r="G27">
            <v>0.14499999999999999</v>
          </cell>
          <cell r="H27">
            <v>3.2090000000000001</v>
          </cell>
          <cell r="I27">
            <v>-0.35</v>
          </cell>
          <cell r="J27">
            <v>2.714</v>
          </cell>
          <cell r="K27">
            <v>0.12</v>
          </cell>
          <cell r="L27">
            <v>3.1840000000000002</v>
          </cell>
        </row>
        <row r="28">
          <cell r="A28">
            <v>37530</v>
          </cell>
          <cell r="B28">
            <v>3.1040000000000001</v>
          </cell>
          <cell r="C28">
            <v>-0.26</v>
          </cell>
          <cell r="D28">
            <v>2.8440000000000003</v>
          </cell>
          <cell r="E28">
            <v>-0.105</v>
          </cell>
          <cell r="F28">
            <v>2.9990000000000001</v>
          </cell>
          <cell r="G28">
            <v>0.115</v>
          </cell>
          <cell r="H28">
            <v>3.2190000000000003</v>
          </cell>
          <cell r="I28">
            <v>-0.35499999999999998</v>
          </cell>
          <cell r="J28">
            <v>2.7490000000000001</v>
          </cell>
          <cell r="K28">
            <v>0.06</v>
          </cell>
          <cell r="L28">
            <v>3.1640000000000001</v>
          </cell>
        </row>
        <row r="29">
          <cell r="A29">
            <v>37561</v>
          </cell>
          <cell r="B29">
            <v>3.2970000000000002</v>
          </cell>
          <cell r="C29">
            <v>-5.5E-2</v>
          </cell>
          <cell r="D29">
            <v>3.242</v>
          </cell>
          <cell r="E29">
            <v>1.4999999999999999E-2</v>
          </cell>
          <cell r="F29">
            <v>3.3120000000000003</v>
          </cell>
          <cell r="G29">
            <v>0.19</v>
          </cell>
          <cell r="H29">
            <v>3.4870000000000001</v>
          </cell>
          <cell r="I29">
            <v>-0.23</v>
          </cell>
          <cell r="J29">
            <v>3.0670000000000002</v>
          </cell>
          <cell r="K29">
            <v>8.5000000000000006E-2</v>
          </cell>
          <cell r="L29">
            <v>3.3820000000000001</v>
          </cell>
        </row>
        <row r="30">
          <cell r="A30">
            <v>37591</v>
          </cell>
          <cell r="B30">
            <v>3.4950000000000001</v>
          </cell>
          <cell r="C30">
            <v>0.28499999999999998</v>
          </cell>
          <cell r="D30">
            <v>3.7800000000000002</v>
          </cell>
          <cell r="E30">
            <v>3.5000000000000003E-2</v>
          </cell>
          <cell r="F30">
            <v>3.5300000000000002</v>
          </cell>
          <cell r="G30">
            <v>0.31</v>
          </cell>
          <cell r="H30">
            <v>3.8050000000000002</v>
          </cell>
          <cell r="I30">
            <v>-0.23</v>
          </cell>
          <cell r="J30">
            <v>3.2650000000000001</v>
          </cell>
          <cell r="K30">
            <v>8.5000000000000006E-2</v>
          </cell>
          <cell r="L30">
            <v>3.58</v>
          </cell>
        </row>
        <row r="31">
          <cell r="A31">
            <v>37622</v>
          </cell>
          <cell r="B31">
            <v>3.6120000000000001</v>
          </cell>
          <cell r="C31">
            <v>0.315</v>
          </cell>
          <cell r="D31">
            <v>3.927</v>
          </cell>
          <cell r="E31">
            <v>0.11</v>
          </cell>
          <cell r="F31">
            <v>3.722</v>
          </cell>
          <cell r="G31">
            <v>0.43</v>
          </cell>
          <cell r="H31">
            <v>4.0419999999999998</v>
          </cell>
          <cell r="I31">
            <v>-0.23</v>
          </cell>
          <cell r="J31">
            <v>3.3820000000000001</v>
          </cell>
          <cell r="K31">
            <v>8.5000000000000006E-2</v>
          </cell>
          <cell r="L31">
            <v>3.6970000000000001</v>
          </cell>
        </row>
        <row r="32">
          <cell r="A32">
            <v>37653</v>
          </cell>
          <cell r="B32">
            <v>3.5420000000000003</v>
          </cell>
          <cell r="C32">
            <v>-5.0000000000000001E-3</v>
          </cell>
          <cell r="D32">
            <v>3.5370000000000004</v>
          </cell>
          <cell r="E32">
            <v>0.09</v>
          </cell>
          <cell r="F32">
            <v>3.6320000000000001</v>
          </cell>
          <cell r="G32">
            <v>0.33</v>
          </cell>
          <cell r="H32">
            <v>3.8720000000000003</v>
          </cell>
          <cell r="I32">
            <v>-0.23</v>
          </cell>
          <cell r="J32">
            <v>3.3120000000000003</v>
          </cell>
          <cell r="K32">
            <v>8.5000000000000006E-2</v>
          </cell>
          <cell r="L32">
            <v>3.6270000000000002</v>
          </cell>
        </row>
        <row r="33">
          <cell r="A33">
            <v>37681</v>
          </cell>
          <cell r="B33">
            <v>3.452</v>
          </cell>
          <cell r="C33">
            <v>-0.315</v>
          </cell>
          <cell r="D33">
            <v>3.137</v>
          </cell>
          <cell r="E33">
            <v>0.01</v>
          </cell>
          <cell r="F33">
            <v>3.4619999999999997</v>
          </cell>
          <cell r="G33">
            <v>0.2</v>
          </cell>
          <cell r="H33">
            <v>3.6520000000000001</v>
          </cell>
          <cell r="I33">
            <v>-0.23</v>
          </cell>
          <cell r="J33">
            <v>3.222</v>
          </cell>
          <cell r="K33">
            <v>8.5000000000000006E-2</v>
          </cell>
          <cell r="L33">
            <v>3.5369999999999999</v>
          </cell>
        </row>
        <row r="34">
          <cell r="A34">
            <v>37712</v>
          </cell>
          <cell r="B34">
            <v>3.347</v>
          </cell>
          <cell r="C34">
            <v>-0.27500000000000002</v>
          </cell>
          <cell r="D34">
            <v>3.0720000000000001</v>
          </cell>
          <cell r="E34">
            <v>0.05</v>
          </cell>
          <cell r="F34">
            <v>3.3969999999999998</v>
          </cell>
          <cell r="G34">
            <v>0.43</v>
          </cell>
          <cell r="H34">
            <v>3.7770000000000001</v>
          </cell>
          <cell r="I34">
            <v>-0.28499999999999998</v>
          </cell>
          <cell r="J34">
            <v>3.0619999999999998</v>
          </cell>
          <cell r="K34">
            <v>0.21</v>
          </cell>
          <cell r="L34">
            <v>3.5569999999999999</v>
          </cell>
        </row>
        <row r="35">
          <cell r="A35">
            <v>37742</v>
          </cell>
          <cell r="B35">
            <v>3.3570000000000002</v>
          </cell>
          <cell r="C35">
            <v>-0.27500000000000002</v>
          </cell>
          <cell r="D35">
            <v>3.0820000000000003</v>
          </cell>
          <cell r="E35">
            <v>0.05</v>
          </cell>
          <cell r="F35">
            <v>3.407</v>
          </cell>
          <cell r="G35">
            <v>0.43</v>
          </cell>
          <cell r="H35">
            <v>3.7870000000000004</v>
          </cell>
          <cell r="I35">
            <v>-0.28499999999999998</v>
          </cell>
          <cell r="J35">
            <v>3.0720000000000001</v>
          </cell>
          <cell r="K35">
            <v>0.21</v>
          </cell>
          <cell r="L35">
            <v>3.5670000000000002</v>
          </cell>
        </row>
        <row r="36">
          <cell r="A36">
            <v>37773</v>
          </cell>
          <cell r="B36">
            <v>3.387</v>
          </cell>
          <cell r="C36">
            <v>-0.27500000000000002</v>
          </cell>
          <cell r="D36">
            <v>3.1120000000000001</v>
          </cell>
          <cell r="E36">
            <v>0.05</v>
          </cell>
          <cell r="F36">
            <v>3.4369999999999998</v>
          </cell>
          <cell r="G36">
            <v>0.43</v>
          </cell>
          <cell r="H36">
            <v>3.8170000000000002</v>
          </cell>
          <cell r="I36">
            <v>-0.28499999999999998</v>
          </cell>
          <cell r="J36">
            <v>3.1019999999999999</v>
          </cell>
          <cell r="K36">
            <v>0.21</v>
          </cell>
          <cell r="L36">
            <v>3.597</v>
          </cell>
        </row>
        <row r="37">
          <cell r="A37">
            <v>37803</v>
          </cell>
          <cell r="B37">
            <v>3.4220000000000002</v>
          </cell>
          <cell r="C37">
            <v>-0.27500000000000002</v>
          </cell>
          <cell r="D37">
            <v>3.1470000000000002</v>
          </cell>
          <cell r="E37">
            <v>0.05</v>
          </cell>
          <cell r="F37">
            <v>3.472</v>
          </cell>
          <cell r="G37">
            <v>0.43</v>
          </cell>
          <cell r="H37">
            <v>3.8520000000000003</v>
          </cell>
          <cell r="I37">
            <v>-0.28499999999999998</v>
          </cell>
          <cell r="J37">
            <v>3.137</v>
          </cell>
          <cell r="K37">
            <v>0.21</v>
          </cell>
          <cell r="L37">
            <v>3.6320000000000001</v>
          </cell>
        </row>
        <row r="38">
          <cell r="A38">
            <v>37834</v>
          </cell>
          <cell r="B38">
            <v>3.4490000000000003</v>
          </cell>
          <cell r="C38">
            <v>-0.27500000000000002</v>
          </cell>
          <cell r="D38">
            <v>3.1740000000000004</v>
          </cell>
          <cell r="E38">
            <v>0.05</v>
          </cell>
          <cell r="F38">
            <v>3.4990000000000001</v>
          </cell>
          <cell r="G38">
            <v>0.43</v>
          </cell>
          <cell r="H38">
            <v>3.8790000000000004</v>
          </cell>
          <cell r="I38">
            <v>-0.28499999999999998</v>
          </cell>
          <cell r="J38">
            <v>3.1640000000000001</v>
          </cell>
          <cell r="K38">
            <v>0.21</v>
          </cell>
          <cell r="L38">
            <v>3.6590000000000003</v>
          </cell>
        </row>
        <row r="39">
          <cell r="A39">
            <v>37865</v>
          </cell>
          <cell r="B39">
            <v>3.4570000000000003</v>
          </cell>
          <cell r="C39">
            <v>-0.27500000000000002</v>
          </cell>
          <cell r="D39">
            <v>3.1820000000000004</v>
          </cell>
          <cell r="E39">
            <v>0.05</v>
          </cell>
          <cell r="F39">
            <v>3.5070000000000001</v>
          </cell>
          <cell r="G39">
            <v>0.43</v>
          </cell>
          <cell r="H39">
            <v>3.8870000000000005</v>
          </cell>
          <cell r="I39">
            <v>-0.28499999999999998</v>
          </cell>
          <cell r="J39">
            <v>3.1720000000000002</v>
          </cell>
          <cell r="K39">
            <v>0.21</v>
          </cell>
          <cell r="L39">
            <v>3.6670000000000003</v>
          </cell>
        </row>
        <row r="40">
          <cell r="A40">
            <v>37895</v>
          </cell>
          <cell r="B40">
            <v>3.4990000000000001</v>
          </cell>
          <cell r="C40">
            <v>-0.27500000000000002</v>
          </cell>
          <cell r="D40">
            <v>3.2240000000000002</v>
          </cell>
          <cell r="E40">
            <v>0.05</v>
          </cell>
          <cell r="F40">
            <v>3.5489999999999999</v>
          </cell>
          <cell r="G40">
            <v>0.43</v>
          </cell>
          <cell r="H40">
            <v>3.9290000000000003</v>
          </cell>
          <cell r="I40">
            <v>-0.28499999999999998</v>
          </cell>
          <cell r="J40">
            <v>3.214</v>
          </cell>
          <cell r="K40">
            <v>0.21</v>
          </cell>
          <cell r="L40">
            <v>3.7090000000000001</v>
          </cell>
        </row>
        <row r="41">
          <cell r="A41">
            <v>37926</v>
          </cell>
          <cell r="B41">
            <v>3.657</v>
          </cell>
          <cell r="C41">
            <v>0.05</v>
          </cell>
          <cell r="D41">
            <v>3.7069999999999999</v>
          </cell>
          <cell r="E41">
            <v>0.16</v>
          </cell>
          <cell r="F41">
            <v>3.8170000000000002</v>
          </cell>
          <cell r="G41">
            <v>0.5</v>
          </cell>
          <cell r="H41">
            <v>4.157</v>
          </cell>
          <cell r="I41">
            <v>-0.155</v>
          </cell>
          <cell r="J41">
            <v>3.5020000000000002</v>
          </cell>
          <cell r="K41">
            <v>0.23</v>
          </cell>
          <cell r="L41">
            <v>3.887</v>
          </cell>
        </row>
        <row r="42">
          <cell r="A42">
            <v>37956</v>
          </cell>
          <cell r="B42">
            <v>3.8240000000000003</v>
          </cell>
          <cell r="C42">
            <v>0.39</v>
          </cell>
          <cell r="D42">
            <v>4.2140000000000004</v>
          </cell>
          <cell r="E42">
            <v>0.16</v>
          </cell>
          <cell r="F42">
            <v>3.9840000000000004</v>
          </cell>
          <cell r="G42">
            <v>0.55000000000000004</v>
          </cell>
          <cell r="H42">
            <v>4.3740000000000006</v>
          </cell>
          <cell r="I42">
            <v>-0.155</v>
          </cell>
          <cell r="J42">
            <v>3.6690000000000005</v>
          </cell>
          <cell r="K42">
            <v>0.23</v>
          </cell>
          <cell r="L42">
            <v>4.0540000000000003</v>
          </cell>
        </row>
        <row r="43">
          <cell r="A43">
            <v>37987</v>
          </cell>
          <cell r="B43">
            <v>3.883</v>
          </cell>
          <cell r="C43">
            <v>0.42</v>
          </cell>
          <cell r="D43">
            <v>4.3029999999999999</v>
          </cell>
          <cell r="E43">
            <v>0.17</v>
          </cell>
          <cell r="F43">
            <v>4.0529999999999999</v>
          </cell>
          <cell r="G43">
            <v>0.56000000000000005</v>
          </cell>
          <cell r="H43">
            <v>4.4429999999999996</v>
          </cell>
          <cell r="I43">
            <v>-0.155</v>
          </cell>
          <cell r="J43">
            <v>3.7280000000000002</v>
          </cell>
          <cell r="K43">
            <v>0.23</v>
          </cell>
          <cell r="L43">
            <v>4.1130000000000004</v>
          </cell>
        </row>
        <row r="44">
          <cell r="A44">
            <v>38018</v>
          </cell>
          <cell r="B44">
            <v>3.7990000000000004</v>
          </cell>
          <cell r="C44">
            <v>0.1</v>
          </cell>
          <cell r="D44">
            <v>3.8990000000000005</v>
          </cell>
          <cell r="E44">
            <v>0.17</v>
          </cell>
          <cell r="F44">
            <v>3.9690000000000003</v>
          </cell>
          <cell r="G44">
            <v>0.52</v>
          </cell>
          <cell r="H44">
            <v>4.3190000000000008</v>
          </cell>
          <cell r="I44">
            <v>-0.155</v>
          </cell>
          <cell r="J44">
            <v>3.6440000000000006</v>
          </cell>
          <cell r="K44">
            <v>0.23</v>
          </cell>
          <cell r="L44">
            <v>4.0290000000000008</v>
          </cell>
        </row>
        <row r="45">
          <cell r="A45">
            <v>38047</v>
          </cell>
          <cell r="B45">
            <v>3.6640000000000001</v>
          </cell>
          <cell r="C45">
            <v>-0.21</v>
          </cell>
          <cell r="D45">
            <v>3.4540000000000002</v>
          </cell>
          <cell r="E45">
            <v>0.17</v>
          </cell>
          <cell r="F45">
            <v>3.8340000000000001</v>
          </cell>
          <cell r="G45">
            <v>0.4</v>
          </cell>
          <cell r="H45">
            <v>4.0640000000000001</v>
          </cell>
          <cell r="I45">
            <v>-0.155</v>
          </cell>
          <cell r="J45">
            <v>3.5090000000000003</v>
          </cell>
          <cell r="K45">
            <v>0.23</v>
          </cell>
          <cell r="L45">
            <v>3.8940000000000001</v>
          </cell>
        </row>
        <row r="46">
          <cell r="A46">
            <v>38078</v>
          </cell>
          <cell r="B46">
            <v>3.504</v>
          </cell>
          <cell r="C46">
            <v>-0.3</v>
          </cell>
          <cell r="D46">
            <v>3.2040000000000002</v>
          </cell>
          <cell r="E46">
            <v>0.13500000000000001</v>
          </cell>
          <cell r="F46">
            <v>3.6390000000000002</v>
          </cell>
          <cell r="G46">
            <v>0.47499999999999998</v>
          </cell>
          <cell r="H46">
            <v>3.9790000000000001</v>
          </cell>
          <cell r="I46">
            <v>-0.22</v>
          </cell>
          <cell r="J46">
            <v>3.2839999999999998</v>
          </cell>
          <cell r="K46">
            <v>0.26</v>
          </cell>
          <cell r="L46">
            <v>3.7640000000000002</v>
          </cell>
        </row>
        <row r="47">
          <cell r="A47">
            <v>38108</v>
          </cell>
          <cell r="B47">
            <v>3.508</v>
          </cell>
          <cell r="C47">
            <v>-0.3</v>
          </cell>
          <cell r="D47">
            <v>3.2080000000000002</v>
          </cell>
          <cell r="E47">
            <v>0.13500000000000001</v>
          </cell>
          <cell r="F47">
            <v>3.6429999999999998</v>
          </cell>
          <cell r="G47">
            <v>0.47499999999999998</v>
          </cell>
          <cell r="H47">
            <v>3.9830000000000001</v>
          </cell>
          <cell r="I47">
            <v>-0.22</v>
          </cell>
          <cell r="J47">
            <v>3.2879999999999998</v>
          </cell>
          <cell r="K47">
            <v>0.26</v>
          </cell>
          <cell r="L47">
            <v>3.7679999999999998</v>
          </cell>
        </row>
        <row r="48">
          <cell r="A48">
            <v>38139</v>
          </cell>
          <cell r="B48">
            <v>3.548</v>
          </cell>
          <cell r="C48">
            <v>-0.3</v>
          </cell>
          <cell r="D48">
            <v>3.2480000000000002</v>
          </cell>
          <cell r="E48">
            <v>0.13500000000000001</v>
          </cell>
          <cell r="F48">
            <v>3.6829999999999998</v>
          </cell>
          <cell r="G48">
            <v>0.47499999999999998</v>
          </cell>
          <cell r="H48">
            <v>4.0229999999999997</v>
          </cell>
          <cell r="I48">
            <v>-0.22</v>
          </cell>
          <cell r="J48">
            <v>3.3279999999999998</v>
          </cell>
          <cell r="K48">
            <v>0.26</v>
          </cell>
          <cell r="L48">
            <v>3.8079999999999998</v>
          </cell>
        </row>
        <row r="49">
          <cell r="A49">
            <v>38169</v>
          </cell>
          <cell r="B49">
            <v>3.59</v>
          </cell>
          <cell r="C49">
            <v>-0.3</v>
          </cell>
          <cell r="D49">
            <v>3.29</v>
          </cell>
          <cell r="E49">
            <v>0.13500000000000001</v>
          </cell>
          <cell r="F49">
            <v>3.7249999999999996</v>
          </cell>
          <cell r="G49">
            <v>0.47499999999999998</v>
          </cell>
          <cell r="H49">
            <v>4.0649999999999995</v>
          </cell>
          <cell r="I49">
            <v>-0.22</v>
          </cell>
          <cell r="J49">
            <v>3.3699999999999997</v>
          </cell>
          <cell r="K49">
            <v>0.26</v>
          </cell>
          <cell r="L49">
            <v>3.8499999999999996</v>
          </cell>
        </row>
        <row r="50">
          <cell r="A50">
            <v>38200</v>
          </cell>
          <cell r="B50">
            <v>3.6270000000000002</v>
          </cell>
          <cell r="C50">
            <v>-0.3</v>
          </cell>
          <cell r="D50">
            <v>3.3270000000000004</v>
          </cell>
          <cell r="E50">
            <v>0.13500000000000001</v>
          </cell>
          <cell r="F50">
            <v>3.7620000000000005</v>
          </cell>
          <cell r="G50">
            <v>0.47499999999999998</v>
          </cell>
          <cell r="H50">
            <v>4.1020000000000003</v>
          </cell>
          <cell r="I50">
            <v>-0.22</v>
          </cell>
          <cell r="J50">
            <v>3.407</v>
          </cell>
          <cell r="K50">
            <v>0.26</v>
          </cell>
          <cell r="L50">
            <v>3.8870000000000005</v>
          </cell>
        </row>
        <row r="51">
          <cell r="A51">
            <v>38231</v>
          </cell>
          <cell r="B51">
            <v>3.61</v>
          </cell>
          <cell r="C51">
            <v>-0.3</v>
          </cell>
          <cell r="D51">
            <v>3.31</v>
          </cell>
          <cell r="E51">
            <v>0.13500000000000001</v>
          </cell>
          <cell r="F51">
            <v>3.7450000000000001</v>
          </cell>
          <cell r="G51">
            <v>0.47499999999999998</v>
          </cell>
          <cell r="H51">
            <v>4.085</v>
          </cell>
          <cell r="I51">
            <v>-0.22</v>
          </cell>
          <cell r="J51">
            <v>3.3899999999999997</v>
          </cell>
          <cell r="K51">
            <v>0.26</v>
          </cell>
          <cell r="L51">
            <v>3.87</v>
          </cell>
        </row>
        <row r="52">
          <cell r="A52">
            <v>38261</v>
          </cell>
          <cell r="B52">
            <v>3.6230000000000002</v>
          </cell>
          <cell r="C52">
            <v>-0.3</v>
          </cell>
          <cell r="D52">
            <v>3.3230000000000004</v>
          </cell>
          <cell r="E52">
            <v>0.13500000000000001</v>
          </cell>
          <cell r="F52">
            <v>3.758</v>
          </cell>
          <cell r="G52">
            <v>0.47499999999999998</v>
          </cell>
          <cell r="H52">
            <v>4.0979999999999999</v>
          </cell>
          <cell r="I52">
            <v>-0.22</v>
          </cell>
          <cell r="J52">
            <v>3.403</v>
          </cell>
          <cell r="K52">
            <v>0.26</v>
          </cell>
          <cell r="L52">
            <v>3.883</v>
          </cell>
        </row>
        <row r="53">
          <cell r="A53">
            <v>38292</v>
          </cell>
          <cell r="B53">
            <v>3.778</v>
          </cell>
          <cell r="C53">
            <v>0.248</v>
          </cell>
          <cell r="D53">
            <v>4.0259999999999998</v>
          </cell>
          <cell r="E53">
            <v>0.19</v>
          </cell>
          <cell r="F53">
            <v>3.968</v>
          </cell>
          <cell r="G53">
            <v>0.5</v>
          </cell>
          <cell r="H53">
            <v>4.2780000000000005</v>
          </cell>
          <cell r="I53">
            <v>-0.13500000000000001</v>
          </cell>
          <cell r="J53">
            <v>3.6429999999999998</v>
          </cell>
          <cell r="K53">
            <v>0.25</v>
          </cell>
          <cell r="L53">
            <v>4.0280000000000005</v>
          </cell>
        </row>
        <row r="54">
          <cell r="A54">
            <v>38322</v>
          </cell>
          <cell r="B54">
            <v>3.9380000000000002</v>
          </cell>
          <cell r="C54">
            <v>0.308</v>
          </cell>
          <cell r="D54">
            <v>4.2460000000000004</v>
          </cell>
          <cell r="E54">
            <v>0.19</v>
          </cell>
          <cell r="F54">
            <v>4.1280000000000001</v>
          </cell>
          <cell r="G54">
            <v>0.56999999999999995</v>
          </cell>
          <cell r="H54">
            <v>4.508</v>
          </cell>
          <cell r="I54">
            <v>-0.13500000000000001</v>
          </cell>
          <cell r="J54">
            <v>3.8029999999999999</v>
          </cell>
          <cell r="K54">
            <v>0.25</v>
          </cell>
          <cell r="L54">
            <v>4.1880000000000006</v>
          </cell>
        </row>
        <row r="55">
          <cell r="A55">
            <v>38353</v>
          </cell>
          <cell r="B55">
            <v>3.9755000000000003</v>
          </cell>
          <cell r="C55">
            <v>0.378</v>
          </cell>
          <cell r="D55">
            <v>4.3535000000000004</v>
          </cell>
          <cell r="E55">
            <v>0.19</v>
          </cell>
          <cell r="F55">
            <v>4.1655000000000006</v>
          </cell>
          <cell r="G55">
            <v>0.56999999999999995</v>
          </cell>
          <cell r="H55">
            <v>4.5455000000000005</v>
          </cell>
          <cell r="I55">
            <v>-0.13500000000000001</v>
          </cell>
          <cell r="J55">
            <v>3.8405000000000005</v>
          </cell>
          <cell r="K55">
            <v>0.25</v>
          </cell>
          <cell r="L55">
            <v>4.2255000000000003</v>
          </cell>
        </row>
        <row r="56">
          <cell r="A56">
            <v>38384</v>
          </cell>
          <cell r="B56">
            <v>3.8915000000000002</v>
          </cell>
          <cell r="C56">
            <v>0.248</v>
          </cell>
          <cell r="D56">
            <v>4.1395</v>
          </cell>
          <cell r="E56">
            <v>0.19</v>
          </cell>
          <cell r="F56">
            <v>4.0815000000000001</v>
          </cell>
          <cell r="G56">
            <v>0.56999999999999995</v>
          </cell>
          <cell r="H56">
            <v>4.4615</v>
          </cell>
          <cell r="I56">
            <v>-0.13500000000000001</v>
          </cell>
          <cell r="J56">
            <v>3.7565</v>
          </cell>
          <cell r="K56">
            <v>0.25</v>
          </cell>
          <cell r="L56">
            <v>4.1415000000000006</v>
          </cell>
        </row>
        <row r="57">
          <cell r="A57">
            <v>38412</v>
          </cell>
          <cell r="B57">
            <v>3.7565000000000004</v>
          </cell>
          <cell r="C57">
            <v>6.8000000000000005E-2</v>
          </cell>
          <cell r="D57">
            <v>3.8245000000000005</v>
          </cell>
          <cell r="E57">
            <v>0.19</v>
          </cell>
          <cell r="F57">
            <v>3.9465000000000003</v>
          </cell>
          <cell r="G57">
            <v>0.56999999999999995</v>
          </cell>
          <cell r="H57">
            <v>4.3265000000000002</v>
          </cell>
          <cell r="I57">
            <v>-0.13500000000000001</v>
          </cell>
          <cell r="J57">
            <v>3.6215000000000002</v>
          </cell>
          <cell r="K57">
            <v>0.25</v>
          </cell>
          <cell r="L57">
            <v>4.0065000000000008</v>
          </cell>
        </row>
        <row r="58">
          <cell r="A58">
            <v>38443</v>
          </cell>
          <cell r="B58">
            <v>3.5965000000000003</v>
          </cell>
          <cell r="C58">
            <v>-0.25</v>
          </cell>
          <cell r="D58">
            <v>3.3465000000000003</v>
          </cell>
          <cell r="E58">
            <v>0.13500000000000001</v>
          </cell>
          <cell r="F58">
            <v>3.7315000000000005</v>
          </cell>
          <cell r="G58">
            <v>0.47499999999999998</v>
          </cell>
          <cell r="H58">
            <v>4.0715000000000003</v>
          </cell>
          <cell r="I58">
            <v>-0.2</v>
          </cell>
          <cell r="J58">
            <v>3.3965000000000001</v>
          </cell>
          <cell r="K58">
            <v>0.26</v>
          </cell>
          <cell r="L58">
            <v>3.8565000000000005</v>
          </cell>
        </row>
        <row r="59">
          <cell r="A59">
            <v>38473</v>
          </cell>
          <cell r="B59">
            <v>3.6005000000000003</v>
          </cell>
          <cell r="C59">
            <v>-0.25</v>
          </cell>
          <cell r="D59">
            <v>3.3505000000000003</v>
          </cell>
          <cell r="E59">
            <v>0.13500000000000001</v>
          </cell>
          <cell r="F59">
            <v>3.7355</v>
          </cell>
          <cell r="G59">
            <v>0.47499999999999998</v>
          </cell>
          <cell r="H59">
            <v>4.0754999999999999</v>
          </cell>
          <cell r="I59">
            <v>-0.2</v>
          </cell>
          <cell r="J59">
            <v>3.4005000000000001</v>
          </cell>
          <cell r="K59">
            <v>0.26</v>
          </cell>
          <cell r="L59">
            <v>3.8605</v>
          </cell>
        </row>
        <row r="60">
          <cell r="A60">
            <v>38504</v>
          </cell>
          <cell r="B60">
            <v>3.6405000000000003</v>
          </cell>
          <cell r="C60">
            <v>-0.25</v>
          </cell>
          <cell r="D60">
            <v>3.3905000000000003</v>
          </cell>
          <cell r="E60">
            <v>0.13500000000000001</v>
          </cell>
          <cell r="F60">
            <v>3.7755000000000001</v>
          </cell>
          <cell r="G60">
            <v>0.47499999999999998</v>
          </cell>
          <cell r="H60">
            <v>4.1154999999999999</v>
          </cell>
          <cell r="I60">
            <v>-0.2</v>
          </cell>
          <cell r="J60">
            <v>3.4405000000000001</v>
          </cell>
          <cell r="K60">
            <v>0.26</v>
          </cell>
          <cell r="L60">
            <v>3.9005000000000001</v>
          </cell>
        </row>
        <row r="61">
          <cell r="A61">
            <v>38534</v>
          </cell>
          <cell r="B61">
            <v>3.6825000000000001</v>
          </cell>
          <cell r="C61">
            <v>-0.25</v>
          </cell>
          <cell r="D61">
            <v>3.4325000000000001</v>
          </cell>
          <cell r="E61">
            <v>0.13500000000000001</v>
          </cell>
          <cell r="F61">
            <v>3.8174999999999999</v>
          </cell>
          <cell r="G61">
            <v>0.47499999999999998</v>
          </cell>
          <cell r="H61">
            <v>4.1574999999999998</v>
          </cell>
          <cell r="I61">
            <v>-0.2</v>
          </cell>
          <cell r="J61">
            <v>3.4824999999999999</v>
          </cell>
          <cell r="K61">
            <v>0.26</v>
          </cell>
          <cell r="L61">
            <v>3.9424999999999999</v>
          </cell>
        </row>
        <row r="62">
          <cell r="A62">
            <v>38565</v>
          </cell>
          <cell r="B62">
            <v>3.7195</v>
          </cell>
          <cell r="C62">
            <v>-0.25</v>
          </cell>
          <cell r="D62">
            <v>3.4695</v>
          </cell>
          <cell r="E62">
            <v>0.13500000000000001</v>
          </cell>
          <cell r="F62">
            <v>3.8544999999999998</v>
          </cell>
          <cell r="G62">
            <v>0.47499999999999998</v>
          </cell>
          <cell r="H62">
            <v>4.1944999999999997</v>
          </cell>
          <cell r="I62">
            <v>-0.2</v>
          </cell>
          <cell r="J62">
            <v>3.5194999999999999</v>
          </cell>
          <cell r="K62">
            <v>0.26</v>
          </cell>
          <cell r="L62">
            <v>3.9794999999999998</v>
          </cell>
        </row>
        <row r="63">
          <cell r="A63">
            <v>38596</v>
          </cell>
          <cell r="B63">
            <v>3.7025000000000001</v>
          </cell>
          <cell r="C63">
            <v>-0.25</v>
          </cell>
          <cell r="D63">
            <v>3.4525000000000001</v>
          </cell>
          <cell r="E63">
            <v>0.13500000000000001</v>
          </cell>
          <cell r="F63">
            <v>3.8375000000000004</v>
          </cell>
          <cell r="G63">
            <v>0.47499999999999998</v>
          </cell>
          <cell r="H63">
            <v>4.1775000000000002</v>
          </cell>
          <cell r="I63">
            <v>-0.2</v>
          </cell>
          <cell r="J63">
            <v>3.5024999999999999</v>
          </cell>
          <cell r="K63">
            <v>0.26</v>
          </cell>
          <cell r="L63">
            <v>3.9625000000000004</v>
          </cell>
        </row>
        <row r="64">
          <cell r="A64">
            <v>38626</v>
          </cell>
          <cell r="B64">
            <v>3.7155</v>
          </cell>
          <cell r="C64">
            <v>-0.25</v>
          </cell>
          <cell r="D64">
            <v>3.4655</v>
          </cell>
          <cell r="E64">
            <v>0.13500000000000001</v>
          </cell>
          <cell r="F64">
            <v>3.8505000000000003</v>
          </cell>
          <cell r="G64">
            <v>0.47499999999999998</v>
          </cell>
          <cell r="H64">
            <v>4.1905000000000001</v>
          </cell>
          <cell r="I64">
            <v>-0.2</v>
          </cell>
          <cell r="J64">
            <v>3.5154999999999998</v>
          </cell>
          <cell r="K64">
            <v>0.26</v>
          </cell>
          <cell r="L64">
            <v>3.9755000000000003</v>
          </cell>
        </row>
        <row r="65">
          <cell r="A65">
            <v>38657</v>
          </cell>
          <cell r="B65">
            <v>3.8705000000000003</v>
          </cell>
          <cell r="C65">
            <v>0.248</v>
          </cell>
          <cell r="D65">
            <v>4.1185</v>
          </cell>
          <cell r="E65">
            <v>0.19</v>
          </cell>
          <cell r="F65">
            <v>4.0605000000000002</v>
          </cell>
          <cell r="G65">
            <v>0.5</v>
          </cell>
          <cell r="H65">
            <v>4.3704999999999998</v>
          </cell>
          <cell r="I65">
            <v>-0.13</v>
          </cell>
          <cell r="J65">
            <v>3.7405000000000004</v>
          </cell>
          <cell r="K65">
            <v>0.25</v>
          </cell>
          <cell r="L65">
            <v>4.1204999999999998</v>
          </cell>
        </row>
        <row r="66">
          <cell r="A66">
            <v>38687</v>
          </cell>
          <cell r="B66">
            <v>4.0305</v>
          </cell>
          <cell r="C66">
            <v>0.308</v>
          </cell>
          <cell r="D66">
            <v>4.3384999999999998</v>
          </cell>
          <cell r="E66">
            <v>0.19</v>
          </cell>
          <cell r="F66">
            <v>4.2205000000000004</v>
          </cell>
          <cell r="G66">
            <v>0.56999999999999995</v>
          </cell>
          <cell r="H66">
            <v>4.6005000000000003</v>
          </cell>
          <cell r="I66">
            <v>-0.13</v>
          </cell>
          <cell r="J66">
            <v>3.9005000000000001</v>
          </cell>
          <cell r="K66">
            <v>0.25</v>
          </cell>
          <cell r="L66">
            <v>4.2805</v>
          </cell>
        </row>
        <row r="67">
          <cell r="A67">
            <v>38718</v>
          </cell>
          <cell r="B67">
            <v>4.0680000000000005</v>
          </cell>
          <cell r="C67">
            <v>0.378</v>
          </cell>
          <cell r="D67">
            <v>4.4460000000000006</v>
          </cell>
          <cell r="E67">
            <v>0.19</v>
          </cell>
          <cell r="F67">
            <v>4.2580000000000009</v>
          </cell>
          <cell r="G67">
            <v>0.56999999999999995</v>
          </cell>
          <cell r="H67">
            <v>4.6380000000000008</v>
          </cell>
          <cell r="I67">
            <v>-0.13</v>
          </cell>
          <cell r="J67">
            <v>3.9380000000000006</v>
          </cell>
          <cell r="K67">
            <v>0.25</v>
          </cell>
          <cell r="L67">
            <v>4.3180000000000005</v>
          </cell>
        </row>
        <row r="68">
          <cell r="A68">
            <v>38749</v>
          </cell>
          <cell r="B68">
            <v>3.984</v>
          </cell>
          <cell r="C68">
            <v>0.248</v>
          </cell>
          <cell r="D68">
            <v>4.2320000000000002</v>
          </cell>
          <cell r="E68">
            <v>0.19</v>
          </cell>
          <cell r="F68">
            <v>4.1740000000000004</v>
          </cell>
          <cell r="G68">
            <v>0.56999999999999995</v>
          </cell>
          <cell r="H68">
            <v>4.5540000000000003</v>
          </cell>
          <cell r="I68">
            <v>-0.13</v>
          </cell>
          <cell r="J68">
            <v>3.8540000000000001</v>
          </cell>
          <cell r="K68">
            <v>0.25</v>
          </cell>
          <cell r="L68">
            <v>4.234</v>
          </cell>
        </row>
        <row r="69">
          <cell r="A69">
            <v>38777</v>
          </cell>
          <cell r="B69">
            <v>3.8490000000000002</v>
          </cell>
          <cell r="C69">
            <v>6.8000000000000005E-2</v>
          </cell>
          <cell r="D69">
            <v>3.9170000000000003</v>
          </cell>
          <cell r="E69">
            <v>0.19</v>
          </cell>
          <cell r="F69">
            <v>4.0390000000000006</v>
          </cell>
          <cell r="G69">
            <v>0.56999999999999995</v>
          </cell>
          <cell r="H69">
            <v>4.4190000000000005</v>
          </cell>
          <cell r="I69">
            <v>-0.13</v>
          </cell>
          <cell r="J69">
            <v>3.7190000000000003</v>
          </cell>
          <cell r="K69">
            <v>0.25</v>
          </cell>
          <cell r="L69">
            <v>4.0990000000000002</v>
          </cell>
        </row>
        <row r="70">
          <cell r="A70">
            <v>38808</v>
          </cell>
          <cell r="B70">
            <v>3.6890000000000001</v>
          </cell>
          <cell r="C70">
            <v>-0.25</v>
          </cell>
          <cell r="D70">
            <v>3.4390000000000001</v>
          </cell>
          <cell r="E70">
            <v>0.13500000000000001</v>
          </cell>
          <cell r="F70">
            <v>3.8239999999999998</v>
          </cell>
          <cell r="G70">
            <v>0.47499999999999998</v>
          </cell>
          <cell r="H70">
            <v>4.1639999999999997</v>
          </cell>
          <cell r="I70">
            <v>-0.19500000000000001</v>
          </cell>
          <cell r="J70">
            <v>3.4940000000000002</v>
          </cell>
          <cell r="K70">
            <v>0.26</v>
          </cell>
          <cell r="L70">
            <v>3.9489999999999998</v>
          </cell>
        </row>
        <row r="71">
          <cell r="A71">
            <v>38838</v>
          </cell>
          <cell r="B71">
            <v>3.6930000000000001</v>
          </cell>
          <cell r="C71">
            <v>-0.25</v>
          </cell>
          <cell r="D71">
            <v>3.4430000000000001</v>
          </cell>
          <cell r="E71">
            <v>0.13500000000000001</v>
          </cell>
          <cell r="F71">
            <v>3.8280000000000003</v>
          </cell>
          <cell r="G71">
            <v>0.47499999999999998</v>
          </cell>
          <cell r="H71">
            <v>4.1680000000000001</v>
          </cell>
          <cell r="I71">
            <v>-0.19500000000000001</v>
          </cell>
          <cell r="J71">
            <v>3.4980000000000002</v>
          </cell>
          <cell r="K71">
            <v>0.26</v>
          </cell>
          <cell r="L71">
            <v>3.9530000000000003</v>
          </cell>
        </row>
        <row r="72">
          <cell r="A72">
            <v>38869</v>
          </cell>
          <cell r="B72">
            <v>3.7330000000000001</v>
          </cell>
          <cell r="C72">
            <v>-0.25</v>
          </cell>
          <cell r="D72">
            <v>3.4830000000000001</v>
          </cell>
          <cell r="E72">
            <v>0.13500000000000001</v>
          </cell>
          <cell r="F72">
            <v>3.8680000000000003</v>
          </cell>
          <cell r="G72">
            <v>0.47499999999999998</v>
          </cell>
          <cell r="H72">
            <v>4.2080000000000002</v>
          </cell>
          <cell r="I72">
            <v>-0.19500000000000001</v>
          </cell>
          <cell r="J72">
            <v>3.5380000000000003</v>
          </cell>
          <cell r="K72">
            <v>0.26</v>
          </cell>
          <cell r="L72">
            <v>3.9930000000000003</v>
          </cell>
        </row>
        <row r="73">
          <cell r="A73">
            <v>38899</v>
          </cell>
          <cell r="B73">
            <v>3.7749999999999999</v>
          </cell>
          <cell r="C73">
            <v>-0.25</v>
          </cell>
          <cell r="D73">
            <v>3.5249999999999999</v>
          </cell>
          <cell r="E73">
            <v>0.13500000000000001</v>
          </cell>
          <cell r="F73">
            <v>3.91</v>
          </cell>
          <cell r="G73">
            <v>0.47499999999999998</v>
          </cell>
          <cell r="H73">
            <v>4.25</v>
          </cell>
          <cell r="I73">
            <v>-0.19500000000000001</v>
          </cell>
          <cell r="J73">
            <v>3.58</v>
          </cell>
          <cell r="K73">
            <v>0.26</v>
          </cell>
          <cell r="L73">
            <v>4.0350000000000001</v>
          </cell>
        </row>
        <row r="74">
          <cell r="A74">
            <v>38930</v>
          </cell>
          <cell r="B74">
            <v>3.8120000000000003</v>
          </cell>
          <cell r="C74">
            <v>-0.25</v>
          </cell>
          <cell r="D74">
            <v>3.5620000000000003</v>
          </cell>
          <cell r="E74">
            <v>0.13500000000000001</v>
          </cell>
          <cell r="F74">
            <v>3.9470000000000001</v>
          </cell>
          <cell r="G74">
            <v>0.47499999999999998</v>
          </cell>
          <cell r="H74">
            <v>4.2869999999999999</v>
          </cell>
          <cell r="I74">
            <v>-0.19500000000000001</v>
          </cell>
          <cell r="J74">
            <v>3.6170000000000004</v>
          </cell>
          <cell r="K74">
            <v>0.26</v>
          </cell>
          <cell r="L74">
            <v>4.0720000000000001</v>
          </cell>
        </row>
        <row r="75">
          <cell r="A75">
            <v>38961</v>
          </cell>
          <cell r="B75">
            <v>3.7949999999999999</v>
          </cell>
          <cell r="C75">
            <v>-0.25</v>
          </cell>
          <cell r="D75">
            <v>3.5449999999999999</v>
          </cell>
          <cell r="E75">
            <v>0.13500000000000001</v>
          </cell>
          <cell r="F75">
            <v>3.9299999999999997</v>
          </cell>
          <cell r="G75">
            <v>0.47499999999999998</v>
          </cell>
          <cell r="H75">
            <v>4.2699999999999996</v>
          </cell>
          <cell r="I75">
            <v>-0.19500000000000001</v>
          </cell>
          <cell r="J75">
            <v>3.6</v>
          </cell>
          <cell r="K75">
            <v>0.26</v>
          </cell>
          <cell r="L75">
            <v>4.0549999999999997</v>
          </cell>
        </row>
        <row r="76">
          <cell r="A76">
            <v>38991</v>
          </cell>
          <cell r="B76">
            <v>3.8080000000000003</v>
          </cell>
          <cell r="C76">
            <v>-0.25</v>
          </cell>
          <cell r="D76">
            <v>3.5580000000000003</v>
          </cell>
          <cell r="E76">
            <v>0.13500000000000001</v>
          </cell>
          <cell r="F76">
            <v>3.9430000000000005</v>
          </cell>
          <cell r="G76">
            <v>0.47499999999999998</v>
          </cell>
          <cell r="H76">
            <v>4.2830000000000004</v>
          </cell>
          <cell r="I76">
            <v>-0.19500000000000001</v>
          </cell>
          <cell r="J76">
            <v>3.6130000000000004</v>
          </cell>
          <cell r="K76">
            <v>0.26</v>
          </cell>
          <cell r="L76">
            <v>4.0680000000000005</v>
          </cell>
        </row>
        <row r="77">
          <cell r="A77">
            <v>39022</v>
          </cell>
          <cell r="B77">
            <v>3.9630000000000001</v>
          </cell>
          <cell r="C77">
            <v>0.248</v>
          </cell>
          <cell r="D77">
            <v>4.2110000000000003</v>
          </cell>
          <cell r="E77">
            <v>0.19</v>
          </cell>
          <cell r="F77">
            <v>4.1530000000000005</v>
          </cell>
          <cell r="G77">
            <v>0.5</v>
          </cell>
          <cell r="H77">
            <v>4.4630000000000001</v>
          </cell>
          <cell r="I77">
            <v>-0.13</v>
          </cell>
          <cell r="J77">
            <v>3.8330000000000002</v>
          </cell>
          <cell r="K77">
            <v>0.25</v>
          </cell>
          <cell r="L77">
            <v>4.2130000000000001</v>
          </cell>
        </row>
        <row r="78">
          <cell r="A78">
            <v>39052</v>
          </cell>
          <cell r="B78">
            <v>4.1230000000000002</v>
          </cell>
          <cell r="C78">
            <v>0.308</v>
          </cell>
          <cell r="D78">
            <v>4.431</v>
          </cell>
          <cell r="E78">
            <v>0.19</v>
          </cell>
          <cell r="F78">
            <v>4.3130000000000006</v>
          </cell>
          <cell r="G78">
            <v>0.56999999999999995</v>
          </cell>
          <cell r="H78">
            <v>4.6930000000000005</v>
          </cell>
          <cell r="I78">
            <v>-0.13</v>
          </cell>
          <cell r="J78">
            <v>3.9930000000000003</v>
          </cell>
          <cell r="K78">
            <v>0.25</v>
          </cell>
          <cell r="L78">
            <v>4.3730000000000002</v>
          </cell>
        </row>
        <row r="79">
          <cell r="A79">
            <v>39083</v>
          </cell>
          <cell r="B79">
            <v>4.1630000000000003</v>
          </cell>
          <cell r="C79">
            <v>0.378</v>
          </cell>
          <cell r="D79">
            <v>4.5410000000000004</v>
          </cell>
          <cell r="E79">
            <v>0.19</v>
          </cell>
          <cell r="F79">
            <v>4.3530000000000006</v>
          </cell>
          <cell r="G79">
            <v>0.56999999999999995</v>
          </cell>
          <cell r="H79">
            <v>4.7330000000000005</v>
          </cell>
          <cell r="I79">
            <v>-0.13</v>
          </cell>
          <cell r="J79">
            <v>4.0330000000000004</v>
          </cell>
          <cell r="K79">
            <v>0.25</v>
          </cell>
          <cell r="L79">
            <v>4.4130000000000003</v>
          </cell>
        </row>
        <row r="80">
          <cell r="A80">
            <v>39114</v>
          </cell>
          <cell r="B80">
            <v>4.0790000000000006</v>
          </cell>
          <cell r="C80">
            <v>0.248</v>
          </cell>
          <cell r="D80">
            <v>4.3270000000000008</v>
          </cell>
          <cell r="E80">
            <v>0.19</v>
          </cell>
          <cell r="F80">
            <v>4.269000000000001</v>
          </cell>
          <cell r="G80">
            <v>0.56999999999999995</v>
          </cell>
          <cell r="H80">
            <v>4.6490000000000009</v>
          </cell>
          <cell r="I80">
            <v>-0.13</v>
          </cell>
          <cell r="J80">
            <v>3.9490000000000007</v>
          </cell>
          <cell r="K80">
            <v>0.25</v>
          </cell>
          <cell r="L80">
            <v>4.3290000000000006</v>
          </cell>
        </row>
        <row r="81">
          <cell r="A81">
            <v>39142</v>
          </cell>
          <cell r="B81">
            <v>3.9440000000000004</v>
          </cell>
          <cell r="C81">
            <v>6.8000000000000005E-2</v>
          </cell>
          <cell r="D81">
            <v>4.0120000000000005</v>
          </cell>
          <cell r="E81">
            <v>0.19</v>
          </cell>
          <cell r="F81">
            <v>4.1340000000000003</v>
          </cell>
          <cell r="G81">
            <v>0.56999999999999995</v>
          </cell>
          <cell r="H81">
            <v>4.5140000000000002</v>
          </cell>
          <cell r="I81">
            <v>-0.13</v>
          </cell>
          <cell r="J81">
            <v>3.8140000000000005</v>
          </cell>
          <cell r="K81">
            <v>0.25</v>
          </cell>
          <cell r="L81">
            <v>4.1940000000000008</v>
          </cell>
        </row>
        <row r="82">
          <cell r="A82">
            <v>39173</v>
          </cell>
          <cell r="B82">
            <v>3.7840000000000003</v>
          </cell>
          <cell r="C82">
            <v>-0.25</v>
          </cell>
          <cell r="D82">
            <v>3.5340000000000003</v>
          </cell>
          <cell r="E82">
            <v>0.13500000000000001</v>
          </cell>
          <cell r="F82">
            <v>3.9190000000000005</v>
          </cell>
          <cell r="G82">
            <v>0.47499999999999998</v>
          </cell>
          <cell r="H82">
            <v>4.2590000000000003</v>
          </cell>
          <cell r="I82">
            <v>-0.19500000000000001</v>
          </cell>
          <cell r="J82">
            <v>3.5890000000000004</v>
          </cell>
          <cell r="K82">
            <v>0.26</v>
          </cell>
          <cell r="L82">
            <v>4.0440000000000005</v>
          </cell>
        </row>
        <row r="83">
          <cell r="A83">
            <v>39203</v>
          </cell>
          <cell r="B83">
            <v>3.7880000000000003</v>
          </cell>
          <cell r="C83">
            <v>-0.25</v>
          </cell>
          <cell r="D83">
            <v>3.5380000000000003</v>
          </cell>
          <cell r="E83">
            <v>0.13500000000000001</v>
          </cell>
          <cell r="F83">
            <v>3.923</v>
          </cell>
          <cell r="G83">
            <v>0.47499999999999998</v>
          </cell>
          <cell r="H83">
            <v>4.2629999999999999</v>
          </cell>
          <cell r="I83">
            <v>-0.19500000000000001</v>
          </cell>
          <cell r="J83">
            <v>3.5930000000000004</v>
          </cell>
          <cell r="K83">
            <v>0.26</v>
          </cell>
          <cell r="L83">
            <v>4.048</v>
          </cell>
        </row>
        <row r="84">
          <cell r="A84">
            <v>39234</v>
          </cell>
          <cell r="B84">
            <v>3.8280000000000003</v>
          </cell>
          <cell r="C84">
            <v>-0.25</v>
          </cell>
          <cell r="D84">
            <v>3.5780000000000003</v>
          </cell>
          <cell r="E84">
            <v>0.13500000000000001</v>
          </cell>
          <cell r="F84">
            <v>3.9630000000000001</v>
          </cell>
          <cell r="G84">
            <v>0.47499999999999998</v>
          </cell>
          <cell r="H84">
            <v>4.3029999999999999</v>
          </cell>
          <cell r="I84">
            <v>-0.19500000000000001</v>
          </cell>
          <cell r="J84">
            <v>3.6330000000000005</v>
          </cell>
          <cell r="K84">
            <v>0.26</v>
          </cell>
          <cell r="L84">
            <v>4.0880000000000001</v>
          </cell>
        </row>
        <row r="85">
          <cell r="A85">
            <v>39264</v>
          </cell>
          <cell r="B85">
            <v>3.87</v>
          </cell>
          <cell r="C85">
            <v>-0.25</v>
          </cell>
          <cell r="D85">
            <v>3.62</v>
          </cell>
          <cell r="E85">
            <v>0.13500000000000001</v>
          </cell>
          <cell r="F85">
            <v>4.0049999999999999</v>
          </cell>
          <cell r="G85">
            <v>0.47499999999999998</v>
          </cell>
          <cell r="H85">
            <v>4.3449999999999998</v>
          </cell>
          <cell r="I85">
            <v>-0.19500000000000001</v>
          </cell>
          <cell r="J85">
            <v>3.6750000000000003</v>
          </cell>
          <cell r="K85">
            <v>0.26</v>
          </cell>
          <cell r="L85">
            <v>4.13</v>
          </cell>
        </row>
        <row r="86">
          <cell r="A86">
            <v>39295</v>
          </cell>
          <cell r="B86">
            <v>3.907</v>
          </cell>
          <cell r="C86">
            <v>-0.25</v>
          </cell>
          <cell r="D86">
            <v>3.657</v>
          </cell>
          <cell r="E86">
            <v>0.13500000000000001</v>
          </cell>
          <cell r="F86">
            <v>4.0419999999999998</v>
          </cell>
          <cell r="G86">
            <v>0.47499999999999998</v>
          </cell>
          <cell r="H86">
            <v>4.3819999999999997</v>
          </cell>
          <cell r="I86">
            <v>-0.19500000000000001</v>
          </cell>
          <cell r="J86">
            <v>3.7120000000000002</v>
          </cell>
          <cell r="K86">
            <v>0.26</v>
          </cell>
          <cell r="L86">
            <v>4.1669999999999998</v>
          </cell>
        </row>
        <row r="87">
          <cell r="A87">
            <v>39326</v>
          </cell>
          <cell r="B87">
            <v>3.89</v>
          </cell>
          <cell r="C87">
            <v>-0.25</v>
          </cell>
          <cell r="D87">
            <v>3.64</v>
          </cell>
          <cell r="E87">
            <v>0.13500000000000001</v>
          </cell>
          <cell r="F87">
            <v>4.0250000000000004</v>
          </cell>
          <cell r="G87">
            <v>0.47499999999999998</v>
          </cell>
          <cell r="H87">
            <v>4.3650000000000002</v>
          </cell>
          <cell r="I87">
            <v>-0.19500000000000001</v>
          </cell>
          <cell r="J87">
            <v>3.6950000000000003</v>
          </cell>
          <cell r="K87">
            <v>0.26</v>
          </cell>
          <cell r="L87">
            <v>4.1500000000000004</v>
          </cell>
        </row>
        <row r="88">
          <cell r="A88">
            <v>39356</v>
          </cell>
          <cell r="B88">
            <v>3.903</v>
          </cell>
          <cell r="C88">
            <v>-0.25</v>
          </cell>
          <cell r="D88">
            <v>3.653</v>
          </cell>
          <cell r="E88">
            <v>0.13500000000000001</v>
          </cell>
          <cell r="F88">
            <v>4.0380000000000003</v>
          </cell>
          <cell r="G88">
            <v>0.47499999999999998</v>
          </cell>
          <cell r="H88">
            <v>4.3780000000000001</v>
          </cell>
          <cell r="I88">
            <v>-0.19500000000000001</v>
          </cell>
          <cell r="J88">
            <v>3.7080000000000002</v>
          </cell>
          <cell r="K88">
            <v>0.26</v>
          </cell>
          <cell r="L88">
            <v>4.1630000000000003</v>
          </cell>
        </row>
        <row r="89">
          <cell r="A89">
            <v>39387</v>
          </cell>
          <cell r="B89">
            <v>4.0579999999999998</v>
          </cell>
          <cell r="C89">
            <v>0.248</v>
          </cell>
          <cell r="D89">
            <v>4.306</v>
          </cell>
          <cell r="E89">
            <v>0.19</v>
          </cell>
          <cell r="F89">
            <v>4.2480000000000002</v>
          </cell>
          <cell r="G89">
            <v>0.5</v>
          </cell>
          <cell r="H89">
            <v>4.5579999999999998</v>
          </cell>
          <cell r="I89">
            <v>-0.13</v>
          </cell>
          <cell r="J89">
            <v>3.9279999999999999</v>
          </cell>
          <cell r="K89">
            <v>0.25</v>
          </cell>
          <cell r="L89">
            <v>4.3079999999999998</v>
          </cell>
        </row>
        <row r="90">
          <cell r="A90">
            <v>39417</v>
          </cell>
          <cell r="B90">
            <v>4.218</v>
          </cell>
          <cell r="C90">
            <v>0.308</v>
          </cell>
          <cell r="D90">
            <v>4.5259999999999998</v>
          </cell>
          <cell r="E90">
            <v>0.19</v>
          </cell>
          <cell r="F90">
            <v>4.4080000000000004</v>
          </cell>
          <cell r="G90">
            <v>0.56999999999999995</v>
          </cell>
          <cell r="H90">
            <v>4.7880000000000003</v>
          </cell>
          <cell r="I90">
            <v>-0.13</v>
          </cell>
          <cell r="J90">
            <v>4.0880000000000001</v>
          </cell>
          <cell r="K90">
            <v>0.25</v>
          </cell>
          <cell r="L90">
            <v>4.468</v>
          </cell>
        </row>
        <row r="91">
          <cell r="A91">
            <v>39448</v>
          </cell>
          <cell r="B91">
            <v>4.2605000000000004</v>
          </cell>
          <cell r="C91">
            <v>0.378</v>
          </cell>
          <cell r="D91">
            <v>4.6385000000000005</v>
          </cell>
          <cell r="E91">
            <v>0.19</v>
          </cell>
          <cell r="F91">
            <v>4.4505000000000008</v>
          </cell>
          <cell r="G91">
            <v>0.56999999999999995</v>
          </cell>
          <cell r="H91">
            <v>4.8305000000000007</v>
          </cell>
          <cell r="I91">
            <v>-0.13</v>
          </cell>
          <cell r="J91">
            <v>4.1305000000000005</v>
          </cell>
          <cell r="K91">
            <v>0.25</v>
          </cell>
          <cell r="L91">
            <v>4.5105000000000004</v>
          </cell>
        </row>
        <row r="92">
          <cell r="A92">
            <v>39479</v>
          </cell>
          <cell r="B92">
            <v>4.1764999999999999</v>
          </cell>
          <cell r="C92">
            <v>0.248</v>
          </cell>
          <cell r="D92">
            <v>4.4245000000000001</v>
          </cell>
          <cell r="E92">
            <v>0.19</v>
          </cell>
          <cell r="F92">
            <v>4.3665000000000003</v>
          </cell>
          <cell r="G92">
            <v>0.56999999999999995</v>
          </cell>
          <cell r="H92">
            <v>4.7465000000000002</v>
          </cell>
          <cell r="I92">
            <v>-0.13</v>
          </cell>
          <cell r="J92">
            <v>4.0465</v>
          </cell>
          <cell r="K92">
            <v>0.25</v>
          </cell>
          <cell r="L92">
            <v>4.4264999999999999</v>
          </cell>
        </row>
        <row r="93">
          <cell r="A93">
            <v>39508</v>
          </cell>
          <cell r="B93">
            <v>4.0415000000000001</v>
          </cell>
          <cell r="C93">
            <v>6.8000000000000005E-2</v>
          </cell>
          <cell r="D93">
            <v>4.1094999999999997</v>
          </cell>
          <cell r="E93">
            <v>0.19</v>
          </cell>
          <cell r="F93">
            <v>4.2315000000000005</v>
          </cell>
          <cell r="G93">
            <v>0.56999999999999995</v>
          </cell>
          <cell r="H93">
            <v>4.6115000000000004</v>
          </cell>
          <cell r="I93">
            <v>-0.13</v>
          </cell>
          <cell r="J93">
            <v>3.9115000000000002</v>
          </cell>
          <cell r="K93">
            <v>0.25</v>
          </cell>
          <cell r="L93">
            <v>4.2915000000000001</v>
          </cell>
        </row>
        <row r="94">
          <cell r="A94">
            <v>39539</v>
          </cell>
          <cell r="B94">
            <v>3.8815000000000004</v>
          </cell>
          <cell r="C94">
            <v>-0.25</v>
          </cell>
          <cell r="D94">
            <v>3.6315000000000004</v>
          </cell>
          <cell r="E94">
            <v>0.13500000000000001</v>
          </cell>
          <cell r="F94">
            <v>4.0165000000000006</v>
          </cell>
          <cell r="G94">
            <v>0.47499999999999998</v>
          </cell>
          <cell r="H94">
            <v>4.3565000000000005</v>
          </cell>
          <cell r="I94">
            <v>-0.19500000000000001</v>
          </cell>
          <cell r="J94">
            <v>3.6865000000000006</v>
          </cell>
          <cell r="K94">
            <v>0.26</v>
          </cell>
          <cell r="L94">
            <v>4.1415000000000006</v>
          </cell>
        </row>
        <row r="95">
          <cell r="A95">
            <v>39569</v>
          </cell>
          <cell r="B95">
            <v>3.8855000000000004</v>
          </cell>
          <cell r="C95">
            <v>-0.25</v>
          </cell>
          <cell r="D95">
            <v>3.6355000000000004</v>
          </cell>
          <cell r="E95">
            <v>0.13500000000000001</v>
          </cell>
          <cell r="F95">
            <v>4.0205000000000002</v>
          </cell>
          <cell r="G95">
            <v>0.47499999999999998</v>
          </cell>
          <cell r="H95">
            <v>4.3605</v>
          </cell>
          <cell r="I95">
            <v>-0.19500000000000001</v>
          </cell>
          <cell r="J95">
            <v>3.6905000000000006</v>
          </cell>
          <cell r="K95">
            <v>0.26</v>
          </cell>
          <cell r="L95">
            <v>4.1455000000000002</v>
          </cell>
        </row>
        <row r="96">
          <cell r="A96">
            <v>39600</v>
          </cell>
          <cell r="B96">
            <v>3.9255</v>
          </cell>
          <cell r="C96">
            <v>-0.25</v>
          </cell>
          <cell r="D96">
            <v>3.6755</v>
          </cell>
          <cell r="E96">
            <v>0.13500000000000001</v>
          </cell>
          <cell r="F96">
            <v>4.0605000000000002</v>
          </cell>
          <cell r="G96">
            <v>0.47499999999999998</v>
          </cell>
          <cell r="H96">
            <v>4.4005000000000001</v>
          </cell>
          <cell r="I96">
            <v>-0.19500000000000001</v>
          </cell>
          <cell r="J96">
            <v>3.7305000000000001</v>
          </cell>
          <cell r="K96">
            <v>0.26</v>
          </cell>
          <cell r="L96">
            <v>4.1855000000000002</v>
          </cell>
        </row>
        <row r="97">
          <cell r="A97">
            <v>39630</v>
          </cell>
          <cell r="B97">
            <v>3.9674999999999998</v>
          </cell>
          <cell r="C97">
            <v>-0.25</v>
          </cell>
          <cell r="D97">
            <v>3.7174999999999998</v>
          </cell>
          <cell r="E97">
            <v>0.13500000000000001</v>
          </cell>
          <cell r="F97">
            <v>4.1025</v>
          </cell>
          <cell r="G97">
            <v>0.47499999999999998</v>
          </cell>
          <cell r="H97">
            <v>4.4424999999999999</v>
          </cell>
          <cell r="I97">
            <v>-0.19500000000000001</v>
          </cell>
          <cell r="J97">
            <v>3.7725</v>
          </cell>
          <cell r="K97">
            <v>0.26</v>
          </cell>
          <cell r="L97">
            <v>4.2275</v>
          </cell>
        </row>
        <row r="98">
          <cell r="A98">
            <v>39661</v>
          </cell>
          <cell r="B98">
            <v>4.0045000000000002</v>
          </cell>
          <cell r="C98">
            <v>-0.25</v>
          </cell>
          <cell r="D98">
            <v>3.7545000000000002</v>
          </cell>
          <cell r="E98">
            <v>0.13500000000000001</v>
          </cell>
          <cell r="F98">
            <v>4.1395</v>
          </cell>
          <cell r="G98">
            <v>0.47499999999999998</v>
          </cell>
          <cell r="H98">
            <v>4.4794999999999998</v>
          </cell>
          <cell r="I98">
            <v>-0.19500000000000001</v>
          </cell>
          <cell r="J98">
            <v>3.8095000000000003</v>
          </cell>
          <cell r="K98">
            <v>0.26</v>
          </cell>
          <cell r="L98">
            <v>4.2645</v>
          </cell>
        </row>
        <row r="99">
          <cell r="A99">
            <v>39692</v>
          </cell>
          <cell r="B99">
            <v>3.9874999999999998</v>
          </cell>
          <cell r="C99">
            <v>-0.25</v>
          </cell>
          <cell r="D99">
            <v>3.7374999999999998</v>
          </cell>
          <cell r="E99">
            <v>0.13500000000000001</v>
          </cell>
          <cell r="F99">
            <v>4.1224999999999996</v>
          </cell>
          <cell r="G99">
            <v>0.47499999999999998</v>
          </cell>
          <cell r="H99">
            <v>4.4624999999999995</v>
          </cell>
          <cell r="I99">
            <v>-0.19500000000000001</v>
          </cell>
          <cell r="J99">
            <v>3.7925</v>
          </cell>
          <cell r="K99">
            <v>0.26</v>
          </cell>
          <cell r="L99">
            <v>4.2474999999999996</v>
          </cell>
        </row>
        <row r="100">
          <cell r="A100">
            <v>39722</v>
          </cell>
          <cell r="B100">
            <v>4.0005000000000006</v>
          </cell>
          <cell r="C100">
            <v>-0.25</v>
          </cell>
          <cell r="D100">
            <v>3.7505000000000006</v>
          </cell>
          <cell r="E100">
            <v>0.13500000000000001</v>
          </cell>
          <cell r="F100">
            <v>4.1355000000000004</v>
          </cell>
          <cell r="G100">
            <v>0.47499999999999998</v>
          </cell>
          <cell r="H100">
            <v>4.4755000000000003</v>
          </cell>
          <cell r="I100">
            <v>-0.19500000000000001</v>
          </cell>
          <cell r="J100">
            <v>3.8055000000000008</v>
          </cell>
          <cell r="K100">
            <v>0.26</v>
          </cell>
          <cell r="L100">
            <v>4.2605000000000004</v>
          </cell>
        </row>
        <row r="101">
          <cell r="A101">
            <v>39753</v>
          </cell>
          <cell r="B101">
            <v>4.1555</v>
          </cell>
          <cell r="C101">
            <v>0.248</v>
          </cell>
          <cell r="D101">
            <v>4.4035000000000002</v>
          </cell>
          <cell r="E101">
            <v>0</v>
          </cell>
          <cell r="F101">
            <v>4.1555</v>
          </cell>
          <cell r="G101">
            <v>0.5</v>
          </cell>
          <cell r="H101">
            <v>4.6555</v>
          </cell>
          <cell r="I101">
            <v>-0.13</v>
          </cell>
          <cell r="J101">
            <v>4.0255000000000001</v>
          </cell>
          <cell r="K101">
            <v>0.25</v>
          </cell>
          <cell r="L101">
            <v>4.4055</v>
          </cell>
        </row>
        <row r="102">
          <cell r="A102">
            <v>39783</v>
          </cell>
          <cell r="B102">
            <v>4.3155000000000001</v>
          </cell>
          <cell r="C102">
            <v>0.308</v>
          </cell>
          <cell r="D102">
            <v>4.6234999999999999</v>
          </cell>
          <cell r="E102">
            <v>0</v>
          </cell>
          <cell r="F102">
            <v>4.3155000000000001</v>
          </cell>
          <cell r="G102">
            <v>0.56999999999999995</v>
          </cell>
          <cell r="H102">
            <v>4.8855000000000004</v>
          </cell>
          <cell r="I102">
            <v>-0.13</v>
          </cell>
          <cell r="J102">
            <v>4.1855000000000002</v>
          </cell>
          <cell r="K102">
            <v>0.25</v>
          </cell>
          <cell r="L102">
            <v>4.5655000000000001</v>
          </cell>
        </row>
        <row r="103">
          <cell r="A103">
            <v>39814</v>
          </cell>
          <cell r="B103">
            <v>4.3605</v>
          </cell>
          <cell r="C103">
            <v>0.378</v>
          </cell>
          <cell r="D103">
            <v>4.7385000000000002</v>
          </cell>
          <cell r="E103">
            <v>0</v>
          </cell>
          <cell r="F103">
            <v>4.3605</v>
          </cell>
          <cell r="G103">
            <v>0.56999999999999995</v>
          </cell>
          <cell r="H103">
            <v>4.9305000000000003</v>
          </cell>
          <cell r="I103">
            <v>-0.13</v>
          </cell>
          <cell r="J103">
            <v>4.2305000000000001</v>
          </cell>
          <cell r="K103">
            <v>0.25</v>
          </cell>
          <cell r="L103">
            <v>4.6105</v>
          </cell>
        </row>
        <row r="104">
          <cell r="A104">
            <v>39845</v>
          </cell>
          <cell r="B104">
            <v>4.2765000000000004</v>
          </cell>
          <cell r="C104">
            <v>0.248</v>
          </cell>
          <cell r="D104">
            <v>4.5245000000000006</v>
          </cell>
          <cell r="E104">
            <v>0</v>
          </cell>
          <cell r="F104">
            <v>4.2765000000000004</v>
          </cell>
          <cell r="G104">
            <v>0.56999999999999995</v>
          </cell>
          <cell r="H104">
            <v>4.8465000000000007</v>
          </cell>
          <cell r="I104">
            <v>-0.13</v>
          </cell>
          <cell r="J104">
            <v>4.1465000000000005</v>
          </cell>
          <cell r="K104">
            <v>0.25</v>
          </cell>
          <cell r="L104">
            <v>4.5265000000000004</v>
          </cell>
        </row>
        <row r="105">
          <cell r="A105">
            <v>39873</v>
          </cell>
          <cell r="B105">
            <v>4.1415000000000006</v>
          </cell>
          <cell r="C105">
            <v>6.8000000000000005E-2</v>
          </cell>
          <cell r="D105">
            <v>4.2095000000000002</v>
          </cell>
          <cell r="E105">
            <v>0</v>
          </cell>
          <cell r="F105">
            <v>4.1415000000000006</v>
          </cell>
          <cell r="G105">
            <v>0.56999999999999995</v>
          </cell>
          <cell r="H105">
            <v>4.7115000000000009</v>
          </cell>
          <cell r="I105">
            <v>-0.13</v>
          </cell>
          <cell r="J105">
            <v>4.0115000000000007</v>
          </cell>
          <cell r="K105">
            <v>0.25</v>
          </cell>
          <cell r="L105">
            <v>4.3915000000000006</v>
          </cell>
        </row>
        <row r="106">
          <cell r="A106">
            <v>39904</v>
          </cell>
          <cell r="B106">
            <v>3.9815</v>
          </cell>
          <cell r="C106">
            <v>-0.25</v>
          </cell>
          <cell r="D106">
            <v>3.7315</v>
          </cell>
          <cell r="E106">
            <v>0</v>
          </cell>
          <cell r="F106">
            <v>3.9815</v>
          </cell>
          <cell r="G106">
            <v>0.47499999999999998</v>
          </cell>
          <cell r="H106">
            <v>4.4565000000000001</v>
          </cell>
          <cell r="I106">
            <v>-0.19500000000000001</v>
          </cell>
          <cell r="J106">
            <v>3.7865000000000002</v>
          </cell>
          <cell r="K106">
            <v>0.26</v>
          </cell>
          <cell r="L106">
            <v>4.2415000000000003</v>
          </cell>
        </row>
        <row r="107">
          <cell r="A107">
            <v>39934</v>
          </cell>
          <cell r="B107">
            <v>3.9855</v>
          </cell>
          <cell r="C107">
            <v>-0.25</v>
          </cell>
          <cell r="D107">
            <v>3.7355</v>
          </cell>
          <cell r="E107">
            <v>0</v>
          </cell>
          <cell r="F107">
            <v>3.9855</v>
          </cell>
          <cell r="G107">
            <v>0.47499999999999998</v>
          </cell>
          <cell r="H107">
            <v>4.4604999999999997</v>
          </cell>
          <cell r="I107">
            <v>-0.19500000000000001</v>
          </cell>
          <cell r="J107">
            <v>3.7905000000000002</v>
          </cell>
          <cell r="K107">
            <v>0.26</v>
          </cell>
          <cell r="L107">
            <v>4.2454999999999998</v>
          </cell>
        </row>
        <row r="108">
          <cell r="A108">
            <v>39965</v>
          </cell>
          <cell r="B108">
            <v>4.0255000000000001</v>
          </cell>
          <cell r="C108">
            <v>-0.25</v>
          </cell>
          <cell r="D108">
            <v>3.7755000000000001</v>
          </cell>
          <cell r="E108">
            <v>0</v>
          </cell>
          <cell r="F108">
            <v>4.0255000000000001</v>
          </cell>
          <cell r="G108">
            <v>0.47499999999999998</v>
          </cell>
          <cell r="H108">
            <v>4.5004999999999997</v>
          </cell>
          <cell r="I108">
            <v>-0.19500000000000001</v>
          </cell>
          <cell r="J108">
            <v>3.8305000000000002</v>
          </cell>
          <cell r="K108">
            <v>0.26</v>
          </cell>
          <cell r="L108">
            <v>4.2854999999999999</v>
          </cell>
        </row>
        <row r="109">
          <cell r="A109">
            <v>39995</v>
          </cell>
          <cell r="B109">
            <v>4.0674999999999999</v>
          </cell>
          <cell r="C109">
            <v>-0.25</v>
          </cell>
          <cell r="D109">
            <v>3.8174999999999999</v>
          </cell>
          <cell r="E109">
            <v>0</v>
          </cell>
          <cell r="F109">
            <v>4.0674999999999999</v>
          </cell>
          <cell r="G109">
            <v>0.47499999999999998</v>
          </cell>
          <cell r="H109">
            <v>4.5424999999999995</v>
          </cell>
          <cell r="I109">
            <v>-0.19500000000000001</v>
          </cell>
          <cell r="J109">
            <v>3.8725000000000001</v>
          </cell>
          <cell r="K109">
            <v>0.26</v>
          </cell>
          <cell r="L109">
            <v>4.3274999999999997</v>
          </cell>
        </row>
        <row r="110">
          <cell r="A110">
            <v>40026</v>
          </cell>
          <cell r="B110">
            <v>4.1044999999999998</v>
          </cell>
          <cell r="C110">
            <v>-0.25</v>
          </cell>
          <cell r="D110">
            <v>3.8544999999999998</v>
          </cell>
          <cell r="E110">
            <v>0</v>
          </cell>
          <cell r="F110">
            <v>4.1044999999999998</v>
          </cell>
          <cell r="G110">
            <v>0.47499999999999998</v>
          </cell>
          <cell r="H110">
            <v>4.5794999999999995</v>
          </cell>
          <cell r="I110">
            <v>-0.19500000000000001</v>
          </cell>
          <cell r="J110">
            <v>3.9095</v>
          </cell>
          <cell r="K110">
            <v>0.26</v>
          </cell>
          <cell r="L110">
            <v>4.3644999999999996</v>
          </cell>
        </row>
        <row r="111">
          <cell r="A111">
            <v>40057</v>
          </cell>
          <cell r="B111">
            <v>4.0875000000000004</v>
          </cell>
          <cell r="C111">
            <v>-0.25</v>
          </cell>
          <cell r="D111">
            <v>3.8375000000000004</v>
          </cell>
          <cell r="E111">
            <v>0</v>
          </cell>
          <cell r="F111">
            <v>4.0875000000000004</v>
          </cell>
          <cell r="G111">
            <v>0.47499999999999998</v>
          </cell>
          <cell r="H111">
            <v>4.5625</v>
          </cell>
          <cell r="I111">
            <v>-0.19500000000000001</v>
          </cell>
          <cell r="J111">
            <v>3.8925000000000005</v>
          </cell>
          <cell r="K111">
            <v>0.26</v>
          </cell>
          <cell r="L111">
            <v>4.3475000000000001</v>
          </cell>
        </row>
        <row r="112">
          <cell r="A112">
            <v>40087</v>
          </cell>
          <cell r="B112">
            <v>4.1005000000000003</v>
          </cell>
          <cell r="C112">
            <v>-0.25</v>
          </cell>
          <cell r="D112">
            <v>3.8505000000000003</v>
          </cell>
          <cell r="E112">
            <v>0</v>
          </cell>
          <cell r="F112">
            <v>4.1005000000000003</v>
          </cell>
          <cell r="G112">
            <v>0.47499999999999998</v>
          </cell>
          <cell r="H112">
            <v>4.5754999999999999</v>
          </cell>
          <cell r="I112">
            <v>-0.19500000000000001</v>
          </cell>
          <cell r="J112">
            <v>3.9055000000000004</v>
          </cell>
          <cell r="K112">
            <v>0.26</v>
          </cell>
          <cell r="L112">
            <v>4.3605</v>
          </cell>
        </row>
        <row r="113">
          <cell r="A113">
            <v>40118</v>
          </cell>
          <cell r="B113">
            <v>4.2555000000000005</v>
          </cell>
          <cell r="C113">
            <v>0.248</v>
          </cell>
          <cell r="D113">
            <v>4.5035000000000007</v>
          </cell>
          <cell r="E113">
            <v>0</v>
          </cell>
          <cell r="F113">
            <v>4.2555000000000005</v>
          </cell>
          <cell r="G113">
            <v>0.5</v>
          </cell>
          <cell r="H113">
            <v>4.7555000000000005</v>
          </cell>
          <cell r="I113">
            <v>-0.13</v>
          </cell>
          <cell r="J113">
            <v>4.1255000000000006</v>
          </cell>
          <cell r="K113">
            <v>0.25</v>
          </cell>
          <cell r="L113">
            <v>4.5055000000000005</v>
          </cell>
        </row>
        <row r="114">
          <cell r="A114">
            <v>40148</v>
          </cell>
          <cell r="B114">
            <v>4.4155000000000006</v>
          </cell>
          <cell r="C114">
            <v>0.308</v>
          </cell>
          <cell r="D114">
            <v>4.7235000000000005</v>
          </cell>
          <cell r="E114">
            <v>0</v>
          </cell>
          <cell r="F114">
            <v>4.4155000000000006</v>
          </cell>
          <cell r="G114">
            <v>0.56999999999999995</v>
          </cell>
          <cell r="H114">
            <v>4.9855000000000009</v>
          </cell>
          <cell r="I114">
            <v>-0.13</v>
          </cell>
          <cell r="J114">
            <v>4.2855000000000008</v>
          </cell>
          <cell r="K114">
            <v>0.25</v>
          </cell>
          <cell r="L114">
            <v>4.6655000000000006</v>
          </cell>
        </row>
        <row r="115">
          <cell r="A115">
            <v>40179</v>
          </cell>
          <cell r="B115">
            <v>4.4630000000000001</v>
          </cell>
          <cell r="C115">
            <v>0.378</v>
          </cell>
          <cell r="D115">
            <v>4.8410000000000002</v>
          </cell>
          <cell r="E115">
            <v>0</v>
          </cell>
          <cell r="F115">
            <v>4.4630000000000001</v>
          </cell>
          <cell r="G115">
            <v>0.56999999999999995</v>
          </cell>
          <cell r="H115">
            <v>5.0330000000000004</v>
          </cell>
          <cell r="I115">
            <v>-0.13</v>
          </cell>
          <cell r="J115">
            <v>4.3330000000000002</v>
          </cell>
          <cell r="K115">
            <v>0.25</v>
          </cell>
          <cell r="L115">
            <v>4.7130000000000001</v>
          </cell>
        </row>
        <row r="116">
          <cell r="A116">
            <v>40210</v>
          </cell>
          <cell r="B116">
            <v>4.3790000000000004</v>
          </cell>
          <cell r="C116">
            <v>0.248</v>
          </cell>
          <cell r="D116">
            <v>4.6270000000000007</v>
          </cell>
          <cell r="E116">
            <v>0</v>
          </cell>
          <cell r="F116">
            <v>4.3790000000000004</v>
          </cell>
          <cell r="G116">
            <v>0.56999999999999995</v>
          </cell>
          <cell r="H116">
            <v>4.9490000000000007</v>
          </cell>
          <cell r="I116">
            <v>-0.13</v>
          </cell>
          <cell r="J116">
            <v>4.2490000000000006</v>
          </cell>
          <cell r="K116">
            <v>0.25</v>
          </cell>
          <cell r="L116">
            <v>4.6290000000000004</v>
          </cell>
        </row>
        <row r="117">
          <cell r="A117">
            <v>40238</v>
          </cell>
          <cell r="B117">
            <v>4.2439999999999998</v>
          </cell>
          <cell r="C117">
            <v>6.8000000000000005E-2</v>
          </cell>
          <cell r="D117">
            <v>4.3119999999999994</v>
          </cell>
          <cell r="E117">
            <v>0</v>
          </cell>
          <cell r="F117">
            <v>4.2439999999999998</v>
          </cell>
          <cell r="G117">
            <v>0.56999999999999995</v>
          </cell>
          <cell r="H117">
            <v>4.8140000000000001</v>
          </cell>
          <cell r="I117">
            <v>-0.13</v>
          </cell>
          <cell r="J117">
            <v>4.1139999999999999</v>
          </cell>
          <cell r="K117">
            <v>0.25</v>
          </cell>
          <cell r="L117">
            <v>4.4939999999999998</v>
          </cell>
        </row>
        <row r="118">
          <cell r="A118">
            <v>40269</v>
          </cell>
          <cell r="B118">
            <v>4.0840000000000005</v>
          </cell>
          <cell r="C118">
            <v>-0.25</v>
          </cell>
          <cell r="D118">
            <v>3.8340000000000005</v>
          </cell>
          <cell r="E118">
            <v>0</v>
          </cell>
          <cell r="F118">
            <v>4.0840000000000005</v>
          </cell>
          <cell r="G118">
            <v>0.47499999999999998</v>
          </cell>
          <cell r="H118">
            <v>4.5590000000000002</v>
          </cell>
          <cell r="I118">
            <v>-0.19500000000000001</v>
          </cell>
          <cell r="J118">
            <v>3.8890000000000007</v>
          </cell>
          <cell r="K118">
            <v>0.26</v>
          </cell>
          <cell r="L118">
            <v>4.3440000000000003</v>
          </cell>
        </row>
        <row r="119">
          <cell r="A119">
            <v>40299</v>
          </cell>
          <cell r="B119">
            <v>4.0880000000000001</v>
          </cell>
          <cell r="C119">
            <v>-0.25</v>
          </cell>
          <cell r="D119">
            <v>3.8380000000000001</v>
          </cell>
          <cell r="E119">
            <v>0</v>
          </cell>
          <cell r="F119">
            <v>4.0880000000000001</v>
          </cell>
          <cell r="G119">
            <v>0.47499999999999998</v>
          </cell>
          <cell r="H119">
            <v>4.5629999999999997</v>
          </cell>
          <cell r="I119">
            <v>-0.19500000000000001</v>
          </cell>
          <cell r="J119">
            <v>3.8930000000000002</v>
          </cell>
          <cell r="K119">
            <v>0.26</v>
          </cell>
          <cell r="L119">
            <v>4.3479999999999999</v>
          </cell>
        </row>
        <row r="120">
          <cell r="A120">
            <v>40330</v>
          </cell>
          <cell r="B120">
            <v>4.1280000000000001</v>
          </cell>
          <cell r="C120">
            <v>-0.25</v>
          </cell>
          <cell r="D120">
            <v>3.8780000000000001</v>
          </cell>
          <cell r="E120">
            <v>0</v>
          </cell>
          <cell r="F120">
            <v>4.1280000000000001</v>
          </cell>
          <cell r="G120">
            <v>0.47499999999999998</v>
          </cell>
          <cell r="H120">
            <v>4.6029999999999998</v>
          </cell>
          <cell r="I120">
            <v>-0.19500000000000001</v>
          </cell>
          <cell r="J120">
            <v>3.9330000000000003</v>
          </cell>
          <cell r="K120">
            <v>0.26</v>
          </cell>
          <cell r="L120">
            <v>4.3879999999999999</v>
          </cell>
        </row>
        <row r="121">
          <cell r="A121">
            <v>40360</v>
          </cell>
          <cell r="B121">
            <v>4.17</v>
          </cell>
          <cell r="C121">
            <v>-0.25</v>
          </cell>
          <cell r="D121">
            <v>3.92</v>
          </cell>
          <cell r="E121">
            <v>0</v>
          </cell>
          <cell r="F121">
            <v>4.17</v>
          </cell>
          <cell r="G121">
            <v>0.47499999999999998</v>
          </cell>
          <cell r="H121">
            <v>4.6449999999999996</v>
          </cell>
          <cell r="I121">
            <v>-0.19500000000000001</v>
          </cell>
          <cell r="J121">
            <v>3.9750000000000001</v>
          </cell>
          <cell r="K121">
            <v>0.26</v>
          </cell>
          <cell r="L121">
            <v>4.43</v>
          </cell>
        </row>
        <row r="122">
          <cell r="A122">
            <v>40391</v>
          </cell>
          <cell r="B122">
            <v>4.2069999999999999</v>
          </cell>
          <cell r="C122">
            <v>-0.25</v>
          </cell>
          <cell r="D122">
            <v>3.9569999999999999</v>
          </cell>
          <cell r="E122">
            <v>0</v>
          </cell>
          <cell r="F122">
            <v>4.2069999999999999</v>
          </cell>
          <cell r="G122">
            <v>0.47499999999999998</v>
          </cell>
          <cell r="H122">
            <v>4.6819999999999995</v>
          </cell>
          <cell r="I122">
            <v>-0.19500000000000001</v>
          </cell>
          <cell r="J122">
            <v>4.0119999999999996</v>
          </cell>
          <cell r="K122">
            <v>0.26</v>
          </cell>
          <cell r="L122">
            <v>4.4669999999999996</v>
          </cell>
        </row>
        <row r="123">
          <cell r="A123">
            <v>40422</v>
          </cell>
          <cell r="B123">
            <v>4.1900000000000004</v>
          </cell>
          <cell r="C123">
            <v>-0.25</v>
          </cell>
          <cell r="D123">
            <v>3.9400000000000004</v>
          </cell>
          <cell r="E123">
            <v>0</v>
          </cell>
          <cell r="F123">
            <v>4.1900000000000004</v>
          </cell>
          <cell r="G123">
            <v>0.47499999999999998</v>
          </cell>
          <cell r="H123">
            <v>4.665</v>
          </cell>
          <cell r="I123">
            <v>-0.19500000000000001</v>
          </cell>
          <cell r="J123">
            <v>3.9950000000000006</v>
          </cell>
          <cell r="K123">
            <v>0.26</v>
          </cell>
          <cell r="L123">
            <v>4.45</v>
          </cell>
        </row>
        <row r="124">
          <cell r="A124">
            <v>40452</v>
          </cell>
          <cell r="B124">
            <v>4.2030000000000003</v>
          </cell>
          <cell r="C124">
            <v>-0.25</v>
          </cell>
          <cell r="D124">
            <v>3.9530000000000003</v>
          </cell>
          <cell r="E124">
            <v>0</v>
          </cell>
          <cell r="F124">
            <v>4.2030000000000003</v>
          </cell>
          <cell r="G124">
            <v>0.47499999999999998</v>
          </cell>
          <cell r="H124">
            <v>4.6779999999999999</v>
          </cell>
          <cell r="I124">
            <v>-0.19500000000000001</v>
          </cell>
          <cell r="J124">
            <v>4.008</v>
          </cell>
          <cell r="K124">
            <v>0.26</v>
          </cell>
          <cell r="L124">
            <v>4.4630000000000001</v>
          </cell>
        </row>
        <row r="125">
          <cell r="L125">
            <v>0</v>
          </cell>
        </row>
        <row r="126">
          <cell r="L126">
            <v>0</v>
          </cell>
        </row>
        <row r="127">
          <cell r="L127">
            <v>0</v>
          </cell>
        </row>
        <row r="128">
          <cell r="L128">
            <v>0</v>
          </cell>
        </row>
        <row r="129">
          <cell r="L129">
            <v>0</v>
          </cell>
        </row>
        <row r="130">
          <cell r="L130">
            <v>0</v>
          </cell>
        </row>
        <row r="131">
          <cell r="L131">
            <v>0</v>
          </cell>
        </row>
        <row r="132">
          <cell r="L132">
            <v>0</v>
          </cell>
        </row>
        <row r="133">
          <cell r="L133">
            <v>0</v>
          </cell>
        </row>
        <row r="134">
          <cell r="L134">
            <v>0</v>
          </cell>
        </row>
        <row r="135">
          <cell r="L135">
            <v>0</v>
          </cell>
        </row>
        <row r="136">
          <cell r="L136">
            <v>0</v>
          </cell>
        </row>
        <row r="137">
          <cell r="L137">
            <v>0</v>
          </cell>
        </row>
        <row r="138">
          <cell r="L138">
            <v>0</v>
          </cell>
        </row>
        <row r="139">
          <cell r="L139">
            <v>0</v>
          </cell>
        </row>
        <row r="140">
          <cell r="L140">
            <v>0</v>
          </cell>
        </row>
        <row r="141">
          <cell r="L141">
            <v>0</v>
          </cell>
        </row>
        <row r="142">
          <cell r="L142">
            <v>0</v>
          </cell>
        </row>
        <row r="143">
          <cell r="L143">
            <v>0</v>
          </cell>
        </row>
        <row r="144">
          <cell r="L144">
            <v>0</v>
          </cell>
        </row>
        <row r="145">
          <cell r="L145">
            <v>0</v>
          </cell>
        </row>
        <row r="146">
          <cell r="L146">
            <v>0</v>
          </cell>
        </row>
        <row r="147">
          <cell r="L147">
            <v>0</v>
          </cell>
        </row>
        <row r="148">
          <cell r="L148">
            <v>0</v>
          </cell>
        </row>
        <row r="149">
          <cell r="L149">
            <v>0</v>
          </cell>
        </row>
        <row r="150">
          <cell r="L150">
            <v>0</v>
          </cell>
        </row>
        <row r="151">
          <cell r="L151">
            <v>0</v>
          </cell>
        </row>
        <row r="152">
          <cell r="L152">
            <v>0</v>
          </cell>
        </row>
        <row r="153">
          <cell r="L153">
            <v>0</v>
          </cell>
        </row>
        <row r="154">
          <cell r="L154">
            <v>0</v>
          </cell>
        </row>
        <row r="155">
          <cell r="L155">
            <v>0</v>
          </cell>
        </row>
        <row r="156">
          <cell r="L156">
            <v>0</v>
          </cell>
        </row>
        <row r="157">
          <cell r="L157">
            <v>0</v>
          </cell>
        </row>
        <row r="158">
          <cell r="L158">
            <v>0</v>
          </cell>
        </row>
        <row r="159">
          <cell r="L159">
            <v>0</v>
          </cell>
        </row>
        <row r="160">
          <cell r="L160">
            <v>0</v>
          </cell>
        </row>
        <row r="161">
          <cell r="L161">
            <v>0</v>
          </cell>
        </row>
        <row r="162">
          <cell r="L162">
            <v>0</v>
          </cell>
        </row>
        <row r="163">
          <cell r="L163">
            <v>0</v>
          </cell>
        </row>
        <row r="164">
          <cell r="L164">
            <v>0</v>
          </cell>
        </row>
        <row r="165">
          <cell r="L165">
            <v>0</v>
          </cell>
        </row>
        <row r="166">
          <cell r="L166">
            <v>0</v>
          </cell>
        </row>
        <row r="167">
          <cell r="L167">
            <v>0</v>
          </cell>
        </row>
        <row r="168">
          <cell r="L168">
            <v>0</v>
          </cell>
        </row>
        <row r="169">
          <cell r="L169">
            <v>0</v>
          </cell>
        </row>
        <row r="170">
          <cell r="L170">
            <v>0</v>
          </cell>
        </row>
        <row r="171">
          <cell r="L171">
            <v>0</v>
          </cell>
        </row>
        <row r="172">
          <cell r="L172">
            <v>0</v>
          </cell>
        </row>
        <row r="173">
          <cell r="L173">
            <v>0</v>
          </cell>
        </row>
        <row r="174">
          <cell r="L174">
            <v>0</v>
          </cell>
        </row>
        <row r="175">
          <cell r="L175">
            <v>0</v>
          </cell>
        </row>
        <row r="176">
          <cell r="L176">
            <v>0</v>
          </cell>
        </row>
        <row r="177">
          <cell r="L177">
            <v>0</v>
          </cell>
        </row>
        <row r="178">
          <cell r="L178">
            <v>0</v>
          </cell>
        </row>
        <row r="179">
          <cell r="L179">
            <v>0</v>
          </cell>
        </row>
        <row r="180">
          <cell r="L180">
            <v>0</v>
          </cell>
        </row>
        <row r="181">
          <cell r="L181">
            <v>0</v>
          </cell>
        </row>
        <row r="182">
          <cell r="L182">
            <v>0</v>
          </cell>
        </row>
        <row r="183">
          <cell r="L183">
            <v>0</v>
          </cell>
        </row>
        <row r="184">
          <cell r="L184">
            <v>0</v>
          </cell>
        </row>
        <row r="185">
          <cell r="L185">
            <v>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6">
          <cell r="B6" t="str">
            <v>Palo Verde</v>
          </cell>
          <cell r="C6" t="str">
            <v>COB</v>
          </cell>
          <cell r="D6" t="str">
            <v>MID-COLUMBIA</v>
          </cell>
          <cell r="E6" t="str">
            <v>NP15</v>
          </cell>
          <cell r="F6" t="str">
            <v>SP15</v>
          </cell>
          <cell r="G6" t="str">
            <v>Mead</v>
          </cell>
          <cell r="I6" t="str">
            <v>ZP26</v>
          </cell>
        </row>
        <row r="7">
          <cell r="A7">
            <v>37215</v>
          </cell>
          <cell r="B7">
            <v>15.4</v>
          </cell>
          <cell r="C7">
            <v>16.25</v>
          </cell>
          <cell r="D7">
            <v>13.75</v>
          </cell>
          <cell r="E7">
            <v>17.75</v>
          </cell>
          <cell r="F7">
            <v>17.75</v>
          </cell>
          <cell r="G7">
            <v>16.399999999999999</v>
          </cell>
          <cell r="I7">
            <v>17.75</v>
          </cell>
          <cell r="R7">
            <v>37.299996185302732</v>
          </cell>
        </row>
        <row r="8">
          <cell r="A8">
            <v>37216</v>
          </cell>
          <cell r="B8">
            <v>15.4</v>
          </cell>
          <cell r="C8">
            <v>16.25</v>
          </cell>
          <cell r="D8">
            <v>13.75</v>
          </cell>
          <cell r="E8">
            <v>17.75</v>
          </cell>
          <cell r="F8">
            <v>17.75</v>
          </cell>
          <cell r="G8">
            <v>16.399999999999999</v>
          </cell>
          <cell r="I8">
            <v>17.75</v>
          </cell>
          <cell r="R8">
            <v>38.399996185302733</v>
          </cell>
        </row>
        <row r="9">
          <cell r="A9">
            <v>37218</v>
          </cell>
          <cell r="B9">
            <v>21.25</v>
          </cell>
          <cell r="C9">
            <v>22</v>
          </cell>
          <cell r="D9">
            <v>19</v>
          </cell>
          <cell r="E9">
            <v>23.75</v>
          </cell>
          <cell r="F9">
            <v>22.5</v>
          </cell>
          <cell r="G9">
            <v>22.25</v>
          </cell>
          <cell r="I9">
            <v>20.174999237060501</v>
          </cell>
          <cell r="R9">
            <v>38.399996185302733</v>
          </cell>
        </row>
        <row r="10">
          <cell r="A10">
            <v>37219</v>
          </cell>
          <cell r="B10">
            <v>21.25</v>
          </cell>
          <cell r="C10">
            <v>22</v>
          </cell>
          <cell r="D10">
            <v>19</v>
          </cell>
          <cell r="E10">
            <v>23.75</v>
          </cell>
          <cell r="F10">
            <v>22.5</v>
          </cell>
          <cell r="G10">
            <v>22.25</v>
          </cell>
          <cell r="I10">
            <v>26</v>
          </cell>
          <cell r="R10">
            <v>35.999989700317386</v>
          </cell>
        </row>
        <row r="11">
          <cell r="A11">
            <v>37221</v>
          </cell>
          <cell r="B11">
            <v>21.25</v>
          </cell>
          <cell r="C11">
            <v>22</v>
          </cell>
          <cell r="D11">
            <v>19</v>
          </cell>
          <cell r="E11">
            <v>23.75</v>
          </cell>
          <cell r="F11">
            <v>22.5</v>
          </cell>
          <cell r="G11">
            <v>22.25</v>
          </cell>
          <cell r="I11">
            <v>20.174999237060501</v>
          </cell>
          <cell r="R11">
            <v>38.399992370605467</v>
          </cell>
        </row>
        <row r="12">
          <cell r="A12">
            <v>37222</v>
          </cell>
          <cell r="B12">
            <v>21.25</v>
          </cell>
          <cell r="C12">
            <v>22</v>
          </cell>
          <cell r="D12">
            <v>19</v>
          </cell>
          <cell r="E12">
            <v>23.75</v>
          </cell>
          <cell r="F12">
            <v>22.5</v>
          </cell>
          <cell r="G12">
            <v>22.25</v>
          </cell>
          <cell r="I12">
            <v>20.174999237060501</v>
          </cell>
          <cell r="R12">
            <v>38.399996185302733</v>
          </cell>
        </row>
        <row r="13">
          <cell r="A13">
            <v>37223</v>
          </cell>
          <cell r="B13">
            <v>21.25</v>
          </cell>
          <cell r="C13">
            <v>22</v>
          </cell>
          <cell r="D13">
            <v>19</v>
          </cell>
          <cell r="E13">
            <v>23.75</v>
          </cell>
          <cell r="F13">
            <v>22.5</v>
          </cell>
          <cell r="G13">
            <v>22.25</v>
          </cell>
          <cell r="I13">
            <v>20.174999237060501</v>
          </cell>
          <cell r="R13">
            <v>38.399996185302733</v>
          </cell>
        </row>
        <row r="14">
          <cell r="A14">
            <v>37224</v>
          </cell>
          <cell r="B14">
            <v>21.25</v>
          </cell>
          <cell r="C14">
            <v>22</v>
          </cell>
          <cell r="D14">
            <v>19</v>
          </cell>
          <cell r="E14">
            <v>23.75</v>
          </cell>
          <cell r="F14">
            <v>22.5</v>
          </cell>
          <cell r="G14">
            <v>22.25</v>
          </cell>
          <cell r="I14">
            <v>20.174999237060501</v>
          </cell>
          <cell r="R14">
            <v>38.399996185302733</v>
          </cell>
        </row>
        <row r="15">
          <cell r="A15">
            <v>37225</v>
          </cell>
          <cell r="B15">
            <v>21.25</v>
          </cell>
          <cell r="C15">
            <v>22</v>
          </cell>
          <cell r="D15">
            <v>19</v>
          </cell>
          <cell r="E15">
            <v>23.75</v>
          </cell>
          <cell r="F15">
            <v>22.5</v>
          </cell>
          <cell r="G15">
            <v>22.25</v>
          </cell>
          <cell r="I15">
            <v>20.174999237060501</v>
          </cell>
          <cell r="R15">
            <v>38.399996185302733</v>
          </cell>
        </row>
        <row r="16">
          <cell r="A16">
            <v>37226</v>
          </cell>
          <cell r="B16">
            <v>26.5</v>
          </cell>
          <cell r="C16">
            <v>30.25</v>
          </cell>
          <cell r="D16">
            <v>29.75</v>
          </cell>
          <cell r="E16">
            <v>30.8</v>
          </cell>
          <cell r="F16">
            <v>28.8</v>
          </cell>
          <cell r="G16">
            <v>27.5</v>
          </cell>
          <cell r="I16">
            <v>36.65</v>
          </cell>
          <cell r="R16">
            <v>41.799996490478513</v>
          </cell>
        </row>
        <row r="17">
          <cell r="A17">
            <v>37228</v>
          </cell>
          <cell r="B17">
            <v>26.5</v>
          </cell>
          <cell r="C17">
            <v>30.25</v>
          </cell>
          <cell r="D17">
            <v>29.75</v>
          </cell>
          <cell r="E17">
            <v>30.8</v>
          </cell>
          <cell r="F17">
            <v>28.8</v>
          </cell>
          <cell r="G17">
            <v>27.5</v>
          </cell>
          <cell r="I17">
            <v>36.65</v>
          </cell>
          <cell r="R17">
            <v>53.490000762939452</v>
          </cell>
        </row>
        <row r="18">
          <cell r="A18">
            <v>37229</v>
          </cell>
          <cell r="B18">
            <v>26.5</v>
          </cell>
          <cell r="C18">
            <v>30.25</v>
          </cell>
          <cell r="D18">
            <v>29.75</v>
          </cell>
          <cell r="E18">
            <v>30.8</v>
          </cell>
          <cell r="F18">
            <v>28.8</v>
          </cell>
          <cell r="G18">
            <v>27.5</v>
          </cell>
          <cell r="I18">
            <v>36.65</v>
          </cell>
          <cell r="R18">
            <v>53.490000762939452</v>
          </cell>
        </row>
        <row r="19">
          <cell r="A19">
            <v>37230</v>
          </cell>
          <cell r="B19">
            <v>26.5</v>
          </cell>
          <cell r="C19">
            <v>30.25</v>
          </cell>
          <cell r="D19">
            <v>29.75</v>
          </cell>
          <cell r="E19">
            <v>30.8</v>
          </cell>
          <cell r="F19">
            <v>28.8</v>
          </cell>
          <cell r="G19">
            <v>27.5</v>
          </cell>
          <cell r="I19">
            <v>36.65</v>
          </cell>
          <cell r="R19">
            <v>53.490000762939452</v>
          </cell>
        </row>
        <row r="20">
          <cell r="A20">
            <v>37231</v>
          </cell>
          <cell r="B20">
            <v>26.5</v>
          </cell>
          <cell r="C20">
            <v>30.25</v>
          </cell>
          <cell r="D20">
            <v>29.75</v>
          </cell>
          <cell r="E20">
            <v>30.8</v>
          </cell>
          <cell r="F20">
            <v>28.8</v>
          </cell>
          <cell r="G20">
            <v>27.5</v>
          </cell>
          <cell r="I20">
            <v>36.65</v>
          </cell>
          <cell r="R20">
            <v>53.490000762939452</v>
          </cell>
        </row>
        <row r="21">
          <cell r="A21">
            <v>37232</v>
          </cell>
          <cell r="B21">
            <v>26.5</v>
          </cell>
          <cell r="C21">
            <v>30.25</v>
          </cell>
          <cell r="D21">
            <v>29.75</v>
          </cell>
          <cell r="E21">
            <v>30.8</v>
          </cell>
          <cell r="F21">
            <v>28.8</v>
          </cell>
          <cell r="G21">
            <v>27.5</v>
          </cell>
          <cell r="I21">
            <v>36.65</v>
          </cell>
          <cell r="R21">
            <v>53.490000762939452</v>
          </cell>
        </row>
        <row r="22">
          <cell r="A22">
            <v>37233</v>
          </cell>
          <cell r="B22">
            <v>26.5</v>
          </cell>
          <cell r="C22">
            <v>30.25</v>
          </cell>
          <cell r="D22">
            <v>29.75</v>
          </cell>
          <cell r="E22">
            <v>30.8</v>
          </cell>
          <cell r="F22">
            <v>28.8</v>
          </cell>
          <cell r="G22">
            <v>27.5</v>
          </cell>
          <cell r="I22">
            <v>32.5</v>
          </cell>
          <cell r="R22">
            <v>41.800000305175779</v>
          </cell>
        </row>
        <row r="23">
          <cell r="A23">
            <v>37235</v>
          </cell>
          <cell r="B23">
            <v>26.5</v>
          </cell>
          <cell r="C23">
            <v>30.25</v>
          </cell>
          <cell r="D23">
            <v>29.75</v>
          </cell>
          <cell r="E23">
            <v>30.8</v>
          </cell>
          <cell r="F23">
            <v>28.8</v>
          </cell>
          <cell r="G23">
            <v>27.5</v>
          </cell>
          <cell r="I23">
            <v>25</v>
          </cell>
          <cell r="R23">
            <v>53.490000762939452</v>
          </cell>
        </row>
        <row r="24">
          <cell r="A24">
            <v>37236</v>
          </cell>
          <cell r="B24">
            <v>26.5</v>
          </cell>
          <cell r="C24">
            <v>30.25</v>
          </cell>
          <cell r="D24">
            <v>29.75</v>
          </cell>
          <cell r="E24">
            <v>30.8</v>
          </cell>
          <cell r="F24">
            <v>28.8</v>
          </cell>
          <cell r="G24">
            <v>27.5</v>
          </cell>
          <cell r="I24">
            <v>25</v>
          </cell>
          <cell r="R24">
            <v>53.490000762939452</v>
          </cell>
        </row>
        <row r="25">
          <cell r="A25">
            <v>37237</v>
          </cell>
          <cell r="B25">
            <v>26.5</v>
          </cell>
          <cell r="C25">
            <v>30.25</v>
          </cell>
          <cell r="D25">
            <v>29.75</v>
          </cell>
          <cell r="E25">
            <v>30.8</v>
          </cell>
          <cell r="F25">
            <v>28.8</v>
          </cell>
          <cell r="G25">
            <v>27.5</v>
          </cell>
          <cell r="I25">
            <v>25</v>
          </cell>
          <cell r="R25">
            <v>53.490000762939452</v>
          </cell>
        </row>
        <row r="26">
          <cell r="A26">
            <v>37238</v>
          </cell>
          <cell r="B26">
            <v>26.5</v>
          </cell>
          <cell r="C26">
            <v>30.25</v>
          </cell>
          <cell r="D26">
            <v>29.75</v>
          </cell>
          <cell r="E26">
            <v>30.8</v>
          </cell>
          <cell r="F26">
            <v>28.8</v>
          </cell>
          <cell r="G26">
            <v>27.5</v>
          </cell>
          <cell r="I26">
            <v>25</v>
          </cell>
          <cell r="R26">
            <v>53.490000762939452</v>
          </cell>
        </row>
        <row r="27">
          <cell r="A27">
            <v>37239</v>
          </cell>
          <cell r="B27">
            <v>26.5</v>
          </cell>
          <cell r="C27">
            <v>30.25</v>
          </cell>
          <cell r="D27">
            <v>29.75</v>
          </cell>
          <cell r="E27">
            <v>30.8</v>
          </cell>
          <cell r="F27">
            <v>28.8</v>
          </cell>
          <cell r="G27">
            <v>27.5</v>
          </cell>
          <cell r="I27">
            <v>25</v>
          </cell>
          <cell r="R27">
            <v>53.490000762939452</v>
          </cell>
        </row>
        <row r="28">
          <cell r="A28">
            <v>37240</v>
          </cell>
          <cell r="B28">
            <v>26.5</v>
          </cell>
          <cell r="C28">
            <v>30.25</v>
          </cell>
          <cell r="D28">
            <v>29.75</v>
          </cell>
          <cell r="E28">
            <v>30.8</v>
          </cell>
          <cell r="F28">
            <v>28.8</v>
          </cell>
          <cell r="G28">
            <v>27.5</v>
          </cell>
          <cell r="I28">
            <v>31</v>
          </cell>
          <cell r="R28">
            <v>41.800000305175779</v>
          </cell>
        </row>
        <row r="29">
          <cell r="A29">
            <v>37242</v>
          </cell>
          <cell r="B29">
            <v>26.5</v>
          </cell>
          <cell r="C29">
            <v>30.25</v>
          </cell>
          <cell r="D29">
            <v>29.75</v>
          </cell>
          <cell r="E29">
            <v>30.8</v>
          </cell>
          <cell r="F29">
            <v>28.8</v>
          </cell>
          <cell r="G29">
            <v>27.5</v>
          </cell>
          <cell r="I29">
            <v>19.5</v>
          </cell>
          <cell r="R29">
            <v>53.490000762939452</v>
          </cell>
        </row>
        <row r="30">
          <cell r="A30">
            <v>37243</v>
          </cell>
          <cell r="B30">
            <v>26.5</v>
          </cell>
          <cell r="C30">
            <v>30.25</v>
          </cell>
          <cell r="D30">
            <v>29.75</v>
          </cell>
          <cell r="E30">
            <v>30.8</v>
          </cell>
          <cell r="F30">
            <v>28.8</v>
          </cell>
          <cell r="G30">
            <v>27.5</v>
          </cell>
          <cell r="I30">
            <v>19.5</v>
          </cell>
          <cell r="R30">
            <v>53.490000762939452</v>
          </cell>
        </row>
        <row r="31">
          <cell r="A31">
            <v>37244</v>
          </cell>
          <cell r="B31">
            <v>26.5</v>
          </cell>
          <cell r="C31">
            <v>30.25</v>
          </cell>
          <cell r="D31">
            <v>29.75</v>
          </cell>
          <cell r="E31">
            <v>30.8</v>
          </cell>
          <cell r="F31">
            <v>28.8</v>
          </cell>
          <cell r="G31">
            <v>27.5</v>
          </cell>
          <cell r="I31">
            <v>19.5</v>
          </cell>
          <cell r="R31">
            <v>53.490000762939452</v>
          </cell>
        </row>
        <row r="32">
          <cell r="A32">
            <v>37245</v>
          </cell>
          <cell r="B32">
            <v>26.5</v>
          </cell>
          <cell r="C32">
            <v>30.25</v>
          </cell>
          <cell r="D32">
            <v>29.75</v>
          </cell>
          <cell r="E32">
            <v>30.8</v>
          </cell>
          <cell r="F32">
            <v>28.8</v>
          </cell>
          <cell r="G32">
            <v>27.5</v>
          </cell>
          <cell r="I32">
            <v>19.5</v>
          </cell>
          <cell r="R32">
            <v>53.490000762939452</v>
          </cell>
        </row>
        <row r="33">
          <cell r="A33">
            <v>37256</v>
          </cell>
          <cell r="B33">
            <v>26.5</v>
          </cell>
          <cell r="C33">
            <v>30.25</v>
          </cell>
          <cell r="D33">
            <v>29.75</v>
          </cell>
          <cell r="E33">
            <v>31.25</v>
          </cell>
          <cell r="F33">
            <v>28.8</v>
          </cell>
          <cell r="G33">
            <v>27.5</v>
          </cell>
          <cell r="I33">
            <v>28.8</v>
          </cell>
          <cell r="R33">
            <v>53.489499999999872</v>
          </cell>
        </row>
        <row r="34">
          <cell r="A34">
            <v>37257</v>
          </cell>
          <cell r="B34">
            <v>29.5</v>
          </cell>
          <cell r="C34">
            <v>31.5</v>
          </cell>
          <cell r="D34">
            <v>31.5</v>
          </cell>
          <cell r="E34">
            <v>33.35</v>
          </cell>
          <cell r="F34">
            <v>31.6</v>
          </cell>
          <cell r="G34">
            <v>31</v>
          </cell>
          <cell r="I34">
            <v>31.6</v>
          </cell>
          <cell r="R34">
            <v>68.026618957519531</v>
          </cell>
        </row>
        <row r="35">
          <cell r="A35">
            <v>37288</v>
          </cell>
          <cell r="B35">
            <v>28.75</v>
          </cell>
          <cell r="C35">
            <v>29.65</v>
          </cell>
          <cell r="D35">
            <v>29.75</v>
          </cell>
          <cell r="E35">
            <v>32.299999999999997</v>
          </cell>
          <cell r="F35">
            <v>31.15</v>
          </cell>
          <cell r="G35">
            <v>30</v>
          </cell>
          <cell r="I35">
            <v>31.15</v>
          </cell>
          <cell r="R35">
            <v>67.379989624023438</v>
          </cell>
        </row>
        <row r="36">
          <cell r="A36">
            <v>37316</v>
          </cell>
          <cell r="B36">
            <v>28.75</v>
          </cell>
          <cell r="C36">
            <v>30</v>
          </cell>
          <cell r="D36">
            <v>30</v>
          </cell>
          <cell r="E36">
            <v>31.7</v>
          </cell>
          <cell r="F36">
            <v>30.9</v>
          </cell>
          <cell r="G36">
            <v>30</v>
          </cell>
          <cell r="I36">
            <v>30.9</v>
          </cell>
          <cell r="R36">
            <v>67.049057006835938</v>
          </cell>
        </row>
        <row r="37">
          <cell r="A37">
            <v>37347</v>
          </cell>
          <cell r="B37">
            <v>29</v>
          </cell>
          <cell r="C37">
            <v>30</v>
          </cell>
          <cell r="D37">
            <v>28</v>
          </cell>
          <cell r="E37">
            <v>29.25</v>
          </cell>
          <cell r="F37">
            <v>29.25</v>
          </cell>
          <cell r="G37">
            <v>31</v>
          </cell>
          <cell r="I37">
            <v>29.25</v>
          </cell>
          <cell r="R37">
            <v>56.404271697998048</v>
          </cell>
        </row>
        <row r="38">
          <cell r="A38">
            <v>37377</v>
          </cell>
          <cell r="B38">
            <v>32.25</v>
          </cell>
          <cell r="C38">
            <v>28.5</v>
          </cell>
          <cell r="D38">
            <v>26</v>
          </cell>
          <cell r="E38">
            <v>28.75</v>
          </cell>
          <cell r="F38">
            <v>33.5</v>
          </cell>
          <cell r="G38">
            <v>35.25</v>
          </cell>
          <cell r="I38">
            <v>28.75</v>
          </cell>
          <cell r="R38">
            <v>57.29928894042969</v>
          </cell>
        </row>
        <row r="39">
          <cell r="A39">
            <v>37408</v>
          </cell>
          <cell r="B39">
            <v>41.25</v>
          </cell>
          <cell r="C39">
            <v>30.5</v>
          </cell>
          <cell r="D39">
            <v>28</v>
          </cell>
          <cell r="E39">
            <v>35.75</v>
          </cell>
          <cell r="F39">
            <v>40</v>
          </cell>
          <cell r="G39">
            <v>46.25</v>
          </cell>
          <cell r="I39">
            <v>35.75</v>
          </cell>
          <cell r="R39">
            <v>58.154392242431641</v>
          </cell>
        </row>
        <row r="40">
          <cell r="A40">
            <v>37438</v>
          </cell>
          <cell r="B40">
            <v>54.25</v>
          </cell>
          <cell r="C40">
            <v>44.5</v>
          </cell>
          <cell r="D40">
            <v>41.5</v>
          </cell>
          <cell r="E40">
            <v>48.5</v>
          </cell>
          <cell r="F40">
            <v>47.25</v>
          </cell>
          <cell r="G40">
            <v>61.25</v>
          </cell>
          <cell r="I40">
            <v>47.25</v>
          </cell>
          <cell r="R40">
            <v>51.281248515274818</v>
          </cell>
        </row>
        <row r="41">
          <cell r="A41">
            <v>37469</v>
          </cell>
          <cell r="B41">
            <v>60</v>
          </cell>
          <cell r="C41">
            <v>51.5</v>
          </cell>
          <cell r="D41">
            <v>49</v>
          </cell>
          <cell r="E41">
            <v>54.75</v>
          </cell>
          <cell r="F41">
            <v>55.75</v>
          </cell>
          <cell r="G41">
            <v>70</v>
          </cell>
          <cell r="I41">
            <v>54.75</v>
          </cell>
          <cell r="R41">
            <v>52.060332555720919</v>
          </cell>
        </row>
        <row r="42">
          <cell r="A42">
            <v>37500</v>
          </cell>
          <cell r="B42">
            <v>47.5</v>
          </cell>
          <cell r="C42">
            <v>45</v>
          </cell>
          <cell r="D42">
            <v>41.5</v>
          </cell>
          <cell r="E42">
            <v>47.5</v>
          </cell>
          <cell r="F42">
            <v>47.25</v>
          </cell>
          <cell r="G42">
            <v>54.5</v>
          </cell>
          <cell r="I42">
            <v>47.25</v>
          </cell>
          <cell r="R42">
            <v>52.289620260031093</v>
          </cell>
        </row>
        <row r="43">
          <cell r="A43">
            <v>37530</v>
          </cell>
          <cell r="B43">
            <v>36.25</v>
          </cell>
          <cell r="C43">
            <v>39</v>
          </cell>
          <cell r="D43">
            <v>38</v>
          </cell>
          <cell r="E43">
            <v>37.75</v>
          </cell>
          <cell r="F43">
            <v>37.75</v>
          </cell>
          <cell r="G43">
            <v>38.75</v>
          </cell>
          <cell r="I43">
            <v>37.75</v>
          </cell>
          <cell r="R43">
            <v>61.232801802041841</v>
          </cell>
        </row>
        <row r="44">
          <cell r="A44">
            <v>37561</v>
          </cell>
          <cell r="B44">
            <v>34.25</v>
          </cell>
          <cell r="C44">
            <v>37</v>
          </cell>
          <cell r="D44">
            <v>36</v>
          </cell>
          <cell r="E44">
            <v>38.75</v>
          </cell>
          <cell r="F44">
            <v>36.75</v>
          </cell>
          <cell r="G44">
            <v>36.25</v>
          </cell>
          <cell r="I44">
            <v>36.75</v>
          </cell>
          <cell r="R44">
            <v>67.213094612898161</v>
          </cell>
        </row>
        <row r="45">
          <cell r="A45">
            <v>37591</v>
          </cell>
          <cell r="B45">
            <v>35.5</v>
          </cell>
          <cell r="C45">
            <v>37.5</v>
          </cell>
          <cell r="D45">
            <v>37</v>
          </cell>
          <cell r="E45">
            <v>39.75</v>
          </cell>
          <cell r="F45">
            <v>38.75</v>
          </cell>
          <cell r="G45">
            <v>37.5</v>
          </cell>
          <cell r="I45">
            <v>38.75</v>
          </cell>
          <cell r="R45">
            <v>71.386073250243655</v>
          </cell>
        </row>
        <row r="46">
          <cell r="A46">
            <v>37622</v>
          </cell>
          <cell r="B46">
            <v>35.5</v>
          </cell>
          <cell r="C46">
            <v>42.5</v>
          </cell>
          <cell r="D46">
            <v>42</v>
          </cell>
          <cell r="E46">
            <v>42.25</v>
          </cell>
          <cell r="F46">
            <v>39.75</v>
          </cell>
          <cell r="G46">
            <v>37.5</v>
          </cell>
          <cell r="I46">
            <v>39.75</v>
          </cell>
          <cell r="R46">
            <v>52.93799308396526</v>
          </cell>
        </row>
        <row r="47">
          <cell r="A47">
            <v>37653</v>
          </cell>
          <cell r="B47">
            <v>35.5</v>
          </cell>
          <cell r="C47">
            <v>40.75</v>
          </cell>
          <cell r="D47">
            <v>40</v>
          </cell>
          <cell r="E47">
            <v>40.25</v>
          </cell>
          <cell r="F47">
            <v>38.25</v>
          </cell>
          <cell r="G47">
            <v>37.5</v>
          </cell>
          <cell r="I47">
            <v>38.25</v>
          </cell>
          <cell r="R47">
            <v>51.723488824513403</v>
          </cell>
        </row>
        <row r="48">
          <cell r="A48">
            <v>37681</v>
          </cell>
          <cell r="B48">
            <v>35.5</v>
          </cell>
          <cell r="C48">
            <v>39.5</v>
          </cell>
          <cell r="D48">
            <v>38</v>
          </cell>
          <cell r="E48">
            <v>38.25</v>
          </cell>
          <cell r="F48">
            <v>37.5</v>
          </cell>
          <cell r="G48">
            <v>37.5</v>
          </cell>
          <cell r="I48">
            <v>37.5</v>
          </cell>
          <cell r="R48">
            <v>50.023630504660304</v>
          </cell>
        </row>
        <row r="49">
          <cell r="A49">
            <v>37712</v>
          </cell>
          <cell r="B49">
            <v>34</v>
          </cell>
          <cell r="C49">
            <v>36.5</v>
          </cell>
          <cell r="D49">
            <v>33</v>
          </cell>
          <cell r="E49">
            <v>36.25</v>
          </cell>
          <cell r="F49">
            <v>38.5</v>
          </cell>
          <cell r="G49">
            <v>36</v>
          </cell>
          <cell r="I49">
            <v>36.25</v>
          </cell>
          <cell r="R49">
            <v>48.161404765146777</v>
          </cell>
        </row>
        <row r="50">
          <cell r="A50">
            <v>37742</v>
          </cell>
          <cell r="B50">
            <v>35</v>
          </cell>
          <cell r="C50">
            <v>33</v>
          </cell>
          <cell r="D50">
            <v>29.5</v>
          </cell>
          <cell r="E50">
            <v>36.75</v>
          </cell>
          <cell r="F50">
            <v>39.25</v>
          </cell>
          <cell r="G50">
            <v>37</v>
          </cell>
          <cell r="I50">
            <v>36.75</v>
          </cell>
          <cell r="R50">
            <v>48.240674775530493</v>
          </cell>
        </row>
        <row r="51">
          <cell r="A51">
            <v>37773</v>
          </cell>
          <cell r="B51">
            <v>41.5</v>
          </cell>
          <cell r="C51">
            <v>34.75</v>
          </cell>
          <cell r="D51">
            <v>31</v>
          </cell>
          <cell r="E51">
            <v>41.75</v>
          </cell>
          <cell r="F51">
            <v>45.25</v>
          </cell>
          <cell r="G51">
            <v>46</v>
          </cell>
          <cell r="I51">
            <v>41.75</v>
          </cell>
          <cell r="R51">
            <v>48.72411633428699</v>
          </cell>
        </row>
        <row r="52">
          <cell r="A52">
            <v>37803</v>
          </cell>
          <cell r="B52">
            <v>53.5</v>
          </cell>
          <cell r="C52">
            <v>51.5</v>
          </cell>
          <cell r="D52">
            <v>47</v>
          </cell>
          <cell r="E52">
            <v>52.25</v>
          </cell>
          <cell r="F52">
            <v>57.75</v>
          </cell>
          <cell r="G52">
            <v>59.5</v>
          </cell>
          <cell r="I52">
            <v>52.25</v>
          </cell>
          <cell r="R52">
            <v>49.288765929124907</v>
          </cell>
        </row>
        <row r="53">
          <cell r="A53">
            <v>37834</v>
          </cell>
          <cell r="B53">
            <v>63.5</v>
          </cell>
          <cell r="C53">
            <v>58.5</v>
          </cell>
          <cell r="D53">
            <v>55</v>
          </cell>
          <cell r="E53">
            <v>60.75</v>
          </cell>
          <cell r="F53">
            <v>63.5</v>
          </cell>
          <cell r="G53">
            <v>71.5</v>
          </cell>
          <cell r="I53">
            <v>60.75</v>
          </cell>
          <cell r="R53">
            <v>49.805402606587435</v>
          </cell>
        </row>
        <row r="54">
          <cell r="A54">
            <v>37865</v>
          </cell>
          <cell r="B54">
            <v>50</v>
          </cell>
          <cell r="C54">
            <v>47.5</v>
          </cell>
          <cell r="D54">
            <v>44</v>
          </cell>
          <cell r="E54">
            <v>55.75</v>
          </cell>
          <cell r="F54">
            <v>50.5</v>
          </cell>
          <cell r="G54">
            <v>56</v>
          </cell>
          <cell r="I54">
            <v>50.5</v>
          </cell>
          <cell r="R54">
            <v>49.93373864140338</v>
          </cell>
        </row>
        <row r="55">
          <cell r="A55">
            <v>37895</v>
          </cell>
          <cell r="B55">
            <v>37</v>
          </cell>
          <cell r="C55">
            <v>43.25</v>
          </cell>
          <cell r="D55">
            <v>41.5</v>
          </cell>
          <cell r="E55">
            <v>39.25</v>
          </cell>
          <cell r="F55">
            <v>39</v>
          </cell>
          <cell r="G55">
            <v>39.25</v>
          </cell>
          <cell r="I55">
            <v>39</v>
          </cell>
          <cell r="R55">
            <v>50.613738087091711</v>
          </cell>
        </row>
        <row r="56">
          <cell r="A56">
            <v>37926</v>
          </cell>
          <cell r="B56">
            <v>36</v>
          </cell>
          <cell r="C56">
            <v>39.5</v>
          </cell>
          <cell r="D56">
            <v>38.75</v>
          </cell>
          <cell r="E56">
            <v>41.25</v>
          </cell>
          <cell r="F56">
            <v>38.75</v>
          </cell>
          <cell r="G56">
            <v>37.75</v>
          </cell>
          <cell r="I56">
            <v>38.75</v>
          </cell>
          <cell r="R56">
            <v>53.577090563907142</v>
          </cell>
        </row>
        <row r="57">
          <cell r="A57">
            <v>37956</v>
          </cell>
          <cell r="B57">
            <v>35.5</v>
          </cell>
          <cell r="C57">
            <v>40.75</v>
          </cell>
          <cell r="D57">
            <v>40</v>
          </cell>
          <cell r="E57">
            <v>43.25</v>
          </cell>
          <cell r="F57">
            <v>40</v>
          </cell>
          <cell r="G57">
            <v>37</v>
          </cell>
          <cell r="I57">
            <v>40</v>
          </cell>
          <cell r="R57">
            <v>56.0801479849221</v>
          </cell>
        </row>
        <row r="58">
          <cell r="A58">
            <v>37987</v>
          </cell>
          <cell r="B58">
            <v>36.21</v>
          </cell>
          <cell r="C58">
            <v>42.88</v>
          </cell>
          <cell r="D58">
            <v>42.12</v>
          </cell>
          <cell r="E58">
            <v>42.72</v>
          </cell>
          <cell r="F58">
            <v>40.200000000000003</v>
          </cell>
          <cell r="G58">
            <v>38.409999999999997</v>
          </cell>
          <cell r="I58">
            <v>40.21</v>
          </cell>
          <cell r="R58">
            <v>54.304169226301724</v>
          </cell>
        </row>
        <row r="59">
          <cell r="A59">
            <v>38018</v>
          </cell>
          <cell r="B59">
            <v>36.21</v>
          </cell>
          <cell r="C59">
            <v>41.38</v>
          </cell>
          <cell r="D59">
            <v>40.4</v>
          </cell>
          <cell r="E59">
            <v>40.69</v>
          </cell>
          <cell r="F59">
            <v>38.67</v>
          </cell>
          <cell r="G59">
            <v>38.409999999999997</v>
          </cell>
          <cell r="I59">
            <v>38.69</v>
          </cell>
          <cell r="R59">
            <v>52.993518238189203</v>
          </cell>
        </row>
        <row r="60">
          <cell r="A60">
            <v>38047</v>
          </cell>
          <cell r="B60">
            <v>36.21</v>
          </cell>
          <cell r="C60">
            <v>40.299999999999997</v>
          </cell>
          <cell r="D60">
            <v>38.68</v>
          </cell>
          <cell r="E60">
            <v>38.659999999999997</v>
          </cell>
          <cell r="F60">
            <v>37.909999999999997</v>
          </cell>
          <cell r="G60">
            <v>38.409999999999997</v>
          </cell>
          <cell r="I60">
            <v>37.92</v>
          </cell>
          <cell r="R60">
            <v>50.897736257137552</v>
          </cell>
        </row>
        <row r="61">
          <cell r="A61">
            <v>38078</v>
          </cell>
          <cell r="B61">
            <v>34.82</v>
          </cell>
          <cell r="C61">
            <v>37.729999999999997</v>
          </cell>
          <cell r="D61">
            <v>34.39</v>
          </cell>
          <cell r="E61">
            <v>36.64</v>
          </cell>
          <cell r="F61">
            <v>38.909999999999997</v>
          </cell>
          <cell r="G61">
            <v>37.020000000000003</v>
          </cell>
          <cell r="I61">
            <v>36.65</v>
          </cell>
          <cell r="R61">
            <v>47.649948581090548</v>
          </cell>
        </row>
        <row r="62">
          <cell r="A62">
            <v>38108</v>
          </cell>
          <cell r="B62">
            <v>35.74</v>
          </cell>
          <cell r="C62">
            <v>34.729999999999997</v>
          </cell>
          <cell r="D62">
            <v>31.38</v>
          </cell>
          <cell r="E62">
            <v>37.130000000000003</v>
          </cell>
          <cell r="F62">
            <v>39.659999999999997</v>
          </cell>
          <cell r="G62">
            <v>37.94</v>
          </cell>
          <cell r="I62">
            <v>37.15</v>
          </cell>
          <cell r="R62">
            <v>47.703842494941057</v>
          </cell>
        </row>
        <row r="63">
          <cell r="A63">
            <v>38139</v>
          </cell>
          <cell r="B63">
            <v>41.77</v>
          </cell>
          <cell r="C63">
            <v>36.229999999999997</v>
          </cell>
          <cell r="D63">
            <v>32.67</v>
          </cell>
          <cell r="E63">
            <v>42.18</v>
          </cell>
          <cell r="F63">
            <v>45.71</v>
          </cell>
          <cell r="G63">
            <v>46.1</v>
          </cell>
          <cell r="I63">
            <v>42.19</v>
          </cell>
          <cell r="R63">
            <v>48.311488065409456</v>
          </cell>
        </row>
        <row r="64">
          <cell r="A64">
            <v>38169</v>
          </cell>
          <cell r="B64">
            <v>52.89</v>
          </cell>
          <cell r="C64">
            <v>50.6</v>
          </cell>
          <cell r="D64">
            <v>46.41</v>
          </cell>
          <cell r="E64">
            <v>52.77</v>
          </cell>
          <cell r="F64">
            <v>58.33</v>
          </cell>
          <cell r="G64">
            <v>58.49</v>
          </cell>
          <cell r="I64">
            <v>52.79</v>
          </cell>
          <cell r="R64">
            <v>48.952440244557835</v>
          </cell>
        </row>
        <row r="65">
          <cell r="A65">
            <v>38200</v>
          </cell>
          <cell r="B65">
            <v>62.16</v>
          </cell>
          <cell r="C65">
            <v>56.61</v>
          </cell>
          <cell r="D65">
            <v>53.28</v>
          </cell>
          <cell r="E65">
            <v>61.35</v>
          </cell>
          <cell r="F65">
            <v>64.12</v>
          </cell>
          <cell r="G65">
            <v>69.459999999999994</v>
          </cell>
          <cell r="I65">
            <v>61.37</v>
          </cell>
          <cell r="R65">
            <v>49.519087243773704</v>
          </cell>
        </row>
        <row r="66">
          <cell r="A66">
            <v>38231</v>
          </cell>
          <cell r="B66">
            <v>49.65</v>
          </cell>
          <cell r="C66">
            <v>47.17</v>
          </cell>
          <cell r="D66">
            <v>43.83</v>
          </cell>
          <cell r="E66">
            <v>56.29</v>
          </cell>
          <cell r="F66">
            <v>50.99</v>
          </cell>
          <cell r="G66">
            <v>55.25</v>
          </cell>
          <cell r="I66">
            <v>51</v>
          </cell>
          <cell r="R66">
            <v>49.254219916555094</v>
          </cell>
        </row>
        <row r="67">
          <cell r="A67">
            <v>38261</v>
          </cell>
          <cell r="B67">
            <v>37.6</v>
          </cell>
          <cell r="C67">
            <v>43.52</v>
          </cell>
          <cell r="D67">
            <v>41.69</v>
          </cell>
          <cell r="E67">
            <v>39.619999999999997</v>
          </cell>
          <cell r="F67">
            <v>39.369999999999997</v>
          </cell>
          <cell r="G67">
            <v>40.01</v>
          </cell>
          <cell r="I67">
            <v>39.380000000000003</v>
          </cell>
          <cell r="R67">
            <v>49.454454939587571</v>
          </cell>
        </row>
        <row r="68">
          <cell r="A68">
            <v>38292</v>
          </cell>
          <cell r="B68">
            <v>36.67</v>
          </cell>
          <cell r="C68">
            <v>40.31</v>
          </cell>
          <cell r="D68">
            <v>39.33</v>
          </cell>
          <cell r="E68">
            <v>41.63</v>
          </cell>
          <cell r="F68">
            <v>39.11</v>
          </cell>
          <cell r="G68">
            <v>38.65</v>
          </cell>
          <cell r="I68">
            <v>39.119999999999997</v>
          </cell>
          <cell r="R68">
            <v>52.537344590111303</v>
          </cell>
        </row>
        <row r="69">
          <cell r="A69">
            <v>38322</v>
          </cell>
          <cell r="B69">
            <v>36.21</v>
          </cell>
          <cell r="C69">
            <v>41.38</v>
          </cell>
          <cell r="D69">
            <v>40.4</v>
          </cell>
          <cell r="E69">
            <v>43.64</v>
          </cell>
          <cell r="F69">
            <v>40.36</v>
          </cell>
          <cell r="G69">
            <v>37.979999999999997</v>
          </cell>
          <cell r="I69">
            <v>40.369999999999997</v>
          </cell>
          <cell r="R69">
            <v>54.995438089205848</v>
          </cell>
        </row>
        <row r="70">
          <cell r="A70">
            <v>38353</v>
          </cell>
          <cell r="B70">
            <v>36.47</v>
          </cell>
          <cell r="C70">
            <v>43.19</v>
          </cell>
          <cell r="D70">
            <v>42.21</v>
          </cell>
          <cell r="E70">
            <v>43.08</v>
          </cell>
          <cell r="F70">
            <v>40.53</v>
          </cell>
          <cell r="G70">
            <v>38.79</v>
          </cell>
          <cell r="I70">
            <v>40.56</v>
          </cell>
          <cell r="R70">
            <v>52.880649059051997</v>
          </cell>
        </row>
        <row r="71">
          <cell r="A71">
            <v>38384</v>
          </cell>
          <cell r="B71">
            <v>36.47</v>
          </cell>
          <cell r="C71">
            <v>41.91</v>
          </cell>
          <cell r="D71">
            <v>40.74</v>
          </cell>
          <cell r="E71">
            <v>41.03</v>
          </cell>
          <cell r="F71">
            <v>38.99</v>
          </cell>
          <cell r="G71">
            <v>38.79</v>
          </cell>
          <cell r="I71">
            <v>39.020000000000003</v>
          </cell>
          <cell r="R71">
            <v>51.634531563499046</v>
          </cell>
        </row>
        <row r="72">
          <cell r="A72">
            <v>38412</v>
          </cell>
          <cell r="B72">
            <v>36.47</v>
          </cell>
          <cell r="C72">
            <v>40.99</v>
          </cell>
          <cell r="D72">
            <v>39.270000000000003</v>
          </cell>
          <cell r="E72">
            <v>38.979999999999997</v>
          </cell>
          <cell r="F72">
            <v>38.22</v>
          </cell>
          <cell r="G72">
            <v>38.79</v>
          </cell>
          <cell r="I72">
            <v>38.24</v>
          </cell>
          <cell r="R72">
            <v>49.643962773888674</v>
          </cell>
        </row>
        <row r="73">
          <cell r="A73">
            <v>38443</v>
          </cell>
          <cell r="B73">
            <v>35.07</v>
          </cell>
          <cell r="C73">
            <v>38.79</v>
          </cell>
          <cell r="D73">
            <v>35.590000000000003</v>
          </cell>
          <cell r="E73">
            <v>36.93</v>
          </cell>
          <cell r="F73">
            <v>39.22</v>
          </cell>
          <cell r="G73">
            <v>37.39</v>
          </cell>
          <cell r="I73">
            <v>36.950000000000003</v>
          </cell>
          <cell r="R73">
            <v>46.560219899741888</v>
          </cell>
        </row>
        <row r="74">
          <cell r="A74">
            <v>38473</v>
          </cell>
          <cell r="B74">
            <v>36</v>
          </cell>
          <cell r="C74">
            <v>36.22</v>
          </cell>
          <cell r="D74">
            <v>33.020000000000003</v>
          </cell>
          <cell r="E74">
            <v>37.43</v>
          </cell>
          <cell r="F74">
            <v>39.979999999999997</v>
          </cell>
          <cell r="G74">
            <v>38.32</v>
          </cell>
          <cell r="I74">
            <v>37.450000000000003</v>
          </cell>
          <cell r="R74">
            <v>46.611788459287887</v>
          </cell>
        </row>
        <row r="75">
          <cell r="A75">
            <v>38504</v>
          </cell>
          <cell r="B75">
            <v>42.07</v>
          </cell>
          <cell r="C75">
            <v>37.51</v>
          </cell>
          <cell r="D75">
            <v>34.119999999999997</v>
          </cell>
          <cell r="E75">
            <v>42.51</v>
          </cell>
          <cell r="F75">
            <v>46.07</v>
          </cell>
          <cell r="G75">
            <v>46.2</v>
          </cell>
          <cell r="I75">
            <v>42.53</v>
          </cell>
          <cell r="R75">
            <v>47.189377886271046</v>
          </cell>
        </row>
        <row r="76">
          <cell r="A76">
            <v>38534</v>
          </cell>
          <cell r="B76">
            <v>53.27</v>
          </cell>
          <cell r="C76">
            <v>49.83</v>
          </cell>
          <cell r="D76">
            <v>45.9</v>
          </cell>
          <cell r="E76">
            <v>53.18</v>
          </cell>
          <cell r="F76">
            <v>58.78</v>
          </cell>
          <cell r="G76">
            <v>58.47</v>
          </cell>
          <cell r="I76">
            <v>53.21</v>
          </cell>
          <cell r="R76">
            <v>47.799128333762113</v>
          </cell>
        </row>
        <row r="77">
          <cell r="A77">
            <v>38565</v>
          </cell>
          <cell r="B77">
            <v>62.61</v>
          </cell>
          <cell r="C77">
            <v>54.98</v>
          </cell>
          <cell r="D77">
            <v>51.79</v>
          </cell>
          <cell r="E77">
            <v>61.82</v>
          </cell>
          <cell r="F77">
            <v>64.62</v>
          </cell>
          <cell r="G77">
            <v>69.25</v>
          </cell>
          <cell r="I77">
            <v>61.85</v>
          </cell>
          <cell r="R77">
            <v>48.338496941133556</v>
          </cell>
        </row>
        <row r="78">
          <cell r="A78">
            <v>38596</v>
          </cell>
          <cell r="B78">
            <v>50.01</v>
          </cell>
          <cell r="C78">
            <v>46.89</v>
          </cell>
          <cell r="D78">
            <v>43.7</v>
          </cell>
          <cell r="E78">
            <v>56.71</v>
          </cell>
          <cell r="F78">
            <v>51.37</v>
          </cell>
          <cell r="G78">
            <v>55.21</v>
          </cell>
          <cell r="I78">
            <v>51.4</v>
          </cell>
          <cell r="R78">
            <v>48.088403121056508</v>
          </cell>
        </row>
        <row r="79">
          <cell r="A79">
            <v>38626</v>
          </cell>
          <cell r="B79">
            <v>37.869999999999997</v>
          </cell>
          <cell r="C79">
            <v>43.77</v>
          </cell>
          <cell r="D79">
            <v>41.86</v>
          </cell>
          <cell r="E79">
            <v>39.92</v>
          </cell>
          <cell r="F79">
            <v>39.659999999999997</v>
          </cell>
          <cell r="G79">
            <v>40.369999999999997</v>
          </cell>
          <cell r="I79">
            <v>39.68</v>
          </cell>
          <cell r="R79">
            <v>48.279019031157361</v>
          </cell>
        </row>
        <row r="80">
          <cell r="A80">
            <v>38657</v>
          </cell>
          <cell r="B80">
            <v>36.94</v>
          </cell>
          <cell r="C80">
            <v>41.02</v>
          </cell>
          <cell r="D80">
            <v>39.83</v>
          </cell>
          <cell r="E80">
            <v>41.94</v>
          </cell>
          <cell r="F80">
            <v>39.4</v>
          </cell>
          <cell r="G80">
            <v>39.08</v>
          </cell>
          <cell r="I80">
            <v>39.42</v>
          </cell>
          <cell r="R80">
            <v>51.062133355319247</v>
          </cell>
        </row>
        <row r="81">
          <cell r="A81">
            <v>38687</v>
          </cell>
          <cell r="B81">
            <v>36.47</v>
          </cell>
          <cell r="C81">
            <v>41.94</v>
          </cell>
          <cell r="D81">
            <v>40.76</v>
          </cell>
          <cell r="E81">
            <v>43.96</v>
          </cell>
          <cell r="F81">
            <v>40.659999999999997</v>
          </cell>
          <cell r="G81">
            <v>38.43</v>
          </cell>
          <cell r="I81">
            <v>40.68</v>
          </cell>
          <cell r="R81">
            <v>53.407294307058201</v>
          </cell>
        </row>
        <row r="82">
          <cell r="A82">
            <v>38718</v>
          </cell>
          <cell r="B82">
            <v>36.729999999999997</v>
          </cell>
          <cell r="C82">
            <v>43.66</v>
          </cell>
          <cell r="D82">
            <v>42.47</v>
          </cell>
          <cell r="E82">
            <v>43.37</v>
          </cell>
          <cell r="F82">
            <v>40.799999999999997</v>
          </cell>
          <cell r="G82">
            <v>39.15</v>
          </cell>
          <cell r="I82">
            <v>40.840000000000003</v>
          </cell>
          <cell r="R82">
            <v>48.352083764868844</v>
          </cell>
        </row>
        <row r="83">
          <cell r="A83">
            <v>38749</v>
          </cell>
          <cell r="B83">
            <v>36.729999999999997</v>
          </cell>
          <cell r="C83">
            <v>42.5</v>
          </cell>
          <cell r="D83">
            <v>41.14</v>
          </cell>
          <cell r="E83">
            <v>41.31</v>
          </cell>
          <cell r="F83">
            <v>39.25</v>
          </cell>
          <cell r="G83">
            <v>39.15</v>
          </cell>
          <cell r="I83">
            <v>39.29</v>
          </cell>
          <cell r="R83">
            <v>47.265401693239781</v>
          </cell>
        </row>
        <row r="84">
          <cell r="A84">
            <v>38777</v>
          </cell>
          <cell r="B84">
            <v>36.729999999999997</v>
          </cell>
          <cell r="C84">
            <v>41.67</v>
          </cell>
          <cell r="D84">
            <v>39.799999999999997</v>
          </cell>
          <cell r="E84">
            <v>39.24</v>
          </cell>
          <cell r="F84">
            <v>38.47</v>
          </cell>
          <cell r="G84">
            <v>39.15</v>
          </cell>
          <cell r="I84">
            <v>38.5</v>
          </cell>
          <cell r="R84">
            <v>45.509097219718598</v>
          </cell>
        </row>
        <row r="85">
          <cell r="A85">
            <v>38808</v>
          </cell>
          <cell r="B85">
            <v>35.32</v>
          </cell>
          <cell r="C85">
            <v>39.67</v>
          </cell>
          <cell r="D85">
            <v>36.46</v>
          </cell>
          <cell r="E85">
            <v>37.18</v>
          </cell>
          <cell r="F85">
            <v>39.49</v>
          </cell>
          <cell r="G85">
            <v>37.74</v>
          </cell>
          <cell r="I85">
            <v>37.21</v>
          </cell>
          <cell r="R85">
            <v>42.770605668622835</v>
          </cell>
        </row>
        <row r="86">
          <cell r="A86">
            <v>38838</v>
          </cell>
          <cell r="B86">
            <v>36.26</v>
          </cell>
          <cell r="C86">
            <v>37.33</v>
          </cell>
          <cell r="D86">
            <v>34.119999999999997</v>
          </cell>
          <cell r="E86">
            <v>37.68</v>
          </cell>
          <cell r="F86">
            <v>40.24</v>
          </cell>
          <cell r="G86">
            <v>38.68</v>
          </cell>
          <cell r="I86">
            <v>37.71</v>
          </cell>
          <cell r="R86">
            <v>42.836480565669838</v>
          </cell>
        </row>
        <row r="87">
          <cell r="A87">
            <v>38869</v>
          </cell>
          <cell r="B87">
            <v>42.38</v>
          </cell>
          <cell r="C87">
            <v>38.51</v>
          </cell>
          <cell r="D87">
            <v>35.119999999999997</v>
          </cell>
          <cell r="E87">
            <v>42.79</v>
          </cell>
          <cell r="F87">
            <v>46.38</v>
          </cell>
          <cell r="G87">
            <v>46.34</v>
          </cell>
          <cell r="I87">
            <v>42.83</v>
          </cell>
          <cell r="R87">
            <v>43.375618494192686</v>
          </cell>
        </row>
        <row r="88">
          <cell r="A88">
            <v>38899</v>
          </cell>
          <cell r="B88">
            <v>53.66</v>
          </cell>
          <cell r="C88">
            <v>49.73</v>
          </cell>
          <cell r="D88">
            <v>45.83</v>
          </cell>
          <cell r="E88">
            <v>53.54</v>
          </cell>
          <cell r="F88">
            <v>59.18</v>
          </cell>
          <cell r="G88">
            <v>58.52</v>
          </cell>
          <cell r="I88">
            <v>53.58</v>
          </cell>
          <cell r="R88">
            <v>43.941462920654423</v>
          </cell>
        </row>
        <row r="89">
          <cell r="A89">
            <v>38930</v>
          </cell>
          <cell r="B89">
            <v>63.06</v>
          </cell>
          <cell r="C89">
            <v>54.42</v>
          </cell>
          <cell r="D89">
            <v>51.18</v>
          </cell>
          <cell r="E89">
            <v>62.23</v>
          </cell>
          <cell r="F89">
            <v>65.05</v>
          </cell>
          <cell r="G89">
            <v>69.14</v>
          </cell>
          <cell r="I89">
            <v>62.28</v>
          </cell>
          <cell r="R89">
            <v>44.443176565470068</v>
          </cell>
        </row>
        <row r="90">
          <cell r="A90">
            <v>38961</v>
          </cell>
          <cell r="B90">
            <v>50.37</v>
          </cell>
          <cell r="C90">
            <v>47.07</v>
          </cell>
          <cell r="D90">
            <v>43.83</v>
          </cell>
          <cell r="E90">
            <v>57.09</v>
          </cell>
          <cell r="F90">
            <v>51.72</v>
          </cell>
          <cell r="G90">
            <v>55.23</v>
          </cell>
          <cell r="I90">
            <v>51.76</v>
          </cell>
          <cell r="R90">
            <v>44.236828788955563</v>
          </cell>
        </row>
        <row r="91">
          <cell r="A91">
            <v>38991</v>
          </cell>
          <cell r="B91">
            <v>38.15</v>
          </cell>
          <cell r="C91">
            <v>44.23</v>
          </cell>
          <cell r="D91">
            <v>42.16</v>
          </cell>
          <cell r="E91">
            <v>40.18</v>
          </cell>
          <cell r="F91">
            <v>39.93</v>
          </cell>
          <cell r="G91">
            <v>40.72</v>
          </cell>
          <cell r="I91">
            <v>39.96</v>
          </cell>
          <cell r="R91">
            <v>44.424430208730698</v>
          </cell>
        </row>
        <row r="92">
          <cell r="A92">
            <v>39022</v>
          </cell>
          <cell r="B92">
            <v>37.21</v>
          </cell>
          <cell r="C92">
            <v>41.72</v>
          </cell>
          <cell r="D92">
            <v>40.32</v>
          </cell>
          <cell r="E92">
            <v>42.22</v>
          </cell>
          <cell r="F92">
            <v>39.659999999999997</v>
          </cell>
          <cell r="G92">
            <v>39.47</v>
          </cell>
          <cell r="I92">
            <v>39.69</v>
          </cell>
          <cell r="R92">
            <v>46.87358038064329</v>
          </cell>
        </row>
        <row r="93">
          <cell r="A93">
            <v>39052</v>
          </cell>
          <cell r="B93">
            <v>36.74</v>
          </cell>
          <cell r="C93">
            <v>42.57</v>
          </cell>
          <cell r="D93">
            <v>41.16</v>
          </cell>
          <cell r="E93">
            <v>44.25</v>
          </cell>
          <cell r="F93">
            <v>40.93</v>
          </cell>
          <cell r="G93">
            <v>38.85</v>
          </cell>
          <cell r="I93">
            <v>40.96</v>
          </cell>
          <cell r="R93">
            <v>48.986276349137462</v>
          </cell>
        </row>
        <row r="94">
          <cell r="A94">
            <v>39083</v>
          </cell>
          <cell r="B94">
            <v>37</v>
          </cell>
          <cell r="C94">
            <v>44.4</v>
          </cell>
          <cell r="D94">
            <v>42.74</v>
          </cell>
          <cell r="E94">
            <v>43.68</v>
          </cell>
          <cell r="F94">
            <v>41.1</v>
          </cell>
          <cell r="G94">
            <v>39.450000000000003</v>
          </cell>
          <cell r="I94">
            <v>41.14</v>
          </cell>
          <cell r="R94">
            <v>49.54065183905211</v>
          </cell>
        </row>
        <row r="95">
          <cell r="A95">
            <v>39114</v>
          </cell>
          <cell r="B95">
            <v>37</v>
          </cell>
          <cell r="C95">
            <v>43.34</v>
          </cell>
          <cell r="D95">
            <v>41.53</v>
          </cell>
          <cell r="E95">
            <v>41.6</v>
          </cell>
          <cell r="F95">
            <v>39.53</v>
          </cell>
          <cell r="G95">
            <v>39.450000000000003</v>
          </cell>
          <cell r="I95">
            <v>39.57</v>
          </cell>
          <cell r="R95">
            <v>48.432400389594022</v>
          </cell>
        </row>
        <row r="96">
          <cell r="A96">
            <v>39142</v>
          </cell>
          <cell r="B96">
            <v>37</v>
          </cell>
          <cell r="C96">
            <v>42.58</v>
          </cell>
          <cell r="D96">
            <v>40.32</v>
          </cell>
          <cell r="E96">
            <v>39.51</v>
          </cell>
          <cell r="F96">
            <v>38.74</v>
          </cell>
          <cell r="G96">
            <v>39.450000000000003</v>
          </cell>
          <cell r="I96">
            <v>38.78</v>
          </cell>
          <cell r="R96">
            <v>46.654472374195585</v>
          </cell>
        </row>
        <row r="97">
          <cell r="A97">
            <v>39173</v>
          </cell>
          <cell r="B97">
            <v>35.58</v>
          </cell>
          <cell r="C97">
            <v>40.75</v>
          </cell>
          <cell r="D97">
            <v>37.28</v>
          </cell>
          <cell r="E97">
            <v>37.43</v>
          </cell>
          <cell r="F97">
            <v>39.76</v>
          </cell>
          <cell r="G97">
            <v>38.04</v>
          </cell>
          <cell r="I97">
            <v>37.47</v>
          </cell>
          <cell r="R97">
            <v>43.890884376371403</v>
          </cell>
        </row>
        <row r="98">
          <cell r="A98">
            <v>39203</v>
          </cell>
          <cell r="B98">
            <v>36.520000000000003</v>
          </cell>
          <cell r="C98">
            <v>38.61</v>
          </cell>
          <cell r="D98">
            <v>35.159999999999997</v>
          </cell>
          <cell r="E98">
            <v>37.93</v>
          </cell>
          <cell r="F98">
            <v>40.51</v>
          </cell>
          <cell r="G98">
            <v>38.97</v>
          </cell>
          <cell r="I98">
            <v>37.97</v>
          </cell>
          <cell r="R98">
            <v>43.93930731228032</v>
          </cell>
        </row>
        <row r="99">
          <cell r="A99">
            <v>39234</v>
          </cell>
          <cell r="B99">
            <v>42.68</v>
          </cell>
          <cell r="C99">
            <v>39.69</v>
          </cell>
          <cell r="D99">
            <v>36.07</v>
          </cell>
          <cell r="E99">
            <v>43.08</v>
          </cell>
          <cell r="F99">
            <v>46.69</v>
          </cell>
          <cell r="G99">
            <v>46.52</v>
          </cell>
          <cell r="I99">
            <v>43.12</v>
          </cell>
          <cell r="R99">
            <v>44.460363731968563</v>
          </cell>
        </row>
        <row r="100">
          <cell r="A100">
            <v>39264</v>
          </cell>
          <cell r="B100">
            <v>54.04</v>
          </cell>
          <cell r="C100">
            <v>49.96</v>
          </cell>
          <cell r="D100">
            <v>45.8</v>
          </cell>
          <cell r="E100">
            <v>53.89</v>
          </cell>
          <cell r="F100">
            <v>59.56</v>
          </cell>
          <cell r="G100">
            <v>58.68</v>
          </cell>
          <cell r="I100">
            <v>53.94</v>
          </cell>
          <cell r="R100">
            <v>45.007600569297004</v>
          </cell>
        </row>
        <row r="101">
          <cell r="A101">
            <v>39295</v>
          </cell>
          <cell r="B101">
            <v>63.51</v>
          </cell>
          <cell r="C101">
            <v>54.26</v>
          </cell>
          <cell r="D101">
            <v>50.67</v>
          </cell>
          <cell r="E101">
            <v>62.63</v>
          </cell>
          <cell r="F101">
            <v>65.47</v>
          </cell>
          <cell r="G101">
            <v>69.25</v>
          </cell>
          <cell r="I101">
            <v>62.69</v>
          </cell>
          <cell r="R101">
            <v>45.488770796962264</v>
          </cell>
        </row>
        <row r="102">
          <cell r="A102">
            <v>39326</v>
          </cell>
          <cell r="B102">
            <v>50.73</v>
          </cell>
          <cell r="C102">
            <v>47.52</v>
          </cell>
          <cell r="D102">
            <v>43.99</v>
          </cell>
          <cell r="E102">
            <v>57.46</v>
          </cell>
          <cell r="F102">
            <v>52.05</v>
          </cell>
          <cell r="G102">
            <v>55.37</v>
          </cell>
          <cell r="I102">
            <v>52.1</v>
          </cell>
          <cell r="R102">
            <v>45.260552948407295</v>
          </cell>
        </row>
        <row r="103">
          <cell r="A103">
            <v>39356</v>
          </cell>
          <cell r="B103">
            <v>38.42</v>
          </cell>
          <cell r="C103">
            <v>44.93</v>
          </cell>
          <cell r="D103">
            <v>42.47</v>
          </cell>
          <cell r="E103">
            <v>40.44</v>
          </cell>
          <cell r="F103">
            <v>40.18</v>
          </cell>
          <cell r="G103">
            <v>41</v>
          </cell>
          <cell r="I103">
            <v>40.22</v>
          </cell>
          <cell r="R103">
            <v>45.426339526363229</v>
          </cell>
        </row>
        <row r="104">
          <cell r="A104">
            <v>39387</v>
          </cell>
          <cell r="B104">
            <v>37.47</v>
          </cell>
          <cell r="C104">
            <v>42.63</v>
          </cell>
          <cell r="D104">
            <v>40.799999999999997</v>
          </cell>
          <cell r="E104">
            <v>42.48</v>
          </cell>
          <cell r="F104">
            <v>39.9</v>
          </cell>
          <cell r="G104">
            <v>39.78</v>
          </cell>
          <cell r="I104">
            <v>39.94</v>
          </cell>
          <cell r="R104">
            <v>47.981336049916294</v>
          </cell>
        </row>
        <row r="105">
          <cell r="A105">
            <v>39417</v>
          </cell>
          <cell r="B105">
            <v>37</v>
          </cell>
          <cell r="C105">
            <v>43.41</v>
          </cell>
          <cell r="D105">
            <v>41.57</v>
          </cell>
          <cell r="E105">
            <v>44.52</v>
          </cell>
          <cell r="F105">
            <v>41.18</v>
          </cell>
          <cell r="G105">
            <v>39.17</v>
          </cell>
          <cell r="I105">
            <v>41.21</v>
          </cell>
          <cell r="R105">
            <v>50.076308831682461</v>
          </cell>
        </row>
        <row r="106">
          <cell r="A106">
            <v>39448</v>
          </cell>
          <cell r="B106">
            <v>37.26</v>
          </cell>
          <cell r="C106">
            <v>45.14</v>
          </cell>
          <cell r="D106">
            <v>43.16</v>
          </cell>
          <cell r="E106">
            <v>43.94</v>
          </cell>
          <cell r="F106">
            <v>41.34</v>
          </cell>
          <cell r="G106">
            <v>39.72</v>
          </cell>
          <cell r="I106">
            <v>41.39</v>
          </cell>
          <cell r="R106">
            <v>50.66092313513726</v>
          </cell>
        </row>
        <row r="107">
          <cell r="A107">
            <v>39479</v>
          </cell>
          <cell r="B107">
            <v>37.26</v>
          </cell>
          <cell r="C107">
            <v>44.14</v>
          </cell>
          <cell r="D107">
            <v>42.03</v>
          </cell>
          <cell r="E107">
            <v>41.84</v>
          </cell>
          <cell r="F107">
            <v>39.76</v>
          </cell>
          <cell r="G107">
            <v>39.72</v>
          </cell>
          <cell r="I107">
            <v>39.81</v>
          </cell>
          <cell r="R107">
            <v>49.552157929465274</v>
          </cell>
        </row>
        <row r="108">
          <cell r="A108">
            <v>39508</v>
          </cell>
          <cell r="B108">
            <v>37.26</v>
          </cell>
          <cell r="C108">
            <v>43.44</v>
          </cell>
          <cell r="D108">
            <v>40.9</v>
          </cell>
          <cell r="E108">
            <v>39.74</v>
          </cell>
          <cell r="F108">
            <v>38.96</v>
          </cell>
          <cell r="G108">
            <v>39.72</v>
          </cell>
          <cell r="I108">
            <v>39.01</v>
          </cell>
          <cell r="R108">
            <v>47.774644344545067</v>
          </cell>
        </row>
        <row r="109">
          <cell r="A109">
            <v>39539</v>
          </cell>
          <cell r="B109">
            <v>35.83</v>
          </cell>
          <cell r="C109">
            <v>41.72</v>
          </cell>
          <cell r="D109">
            <v>38.07</v>
          </cell>
          <cell r="E109">
            <v>37.65</v>
          </cell>
          <cell r="F109">
            <v>39.979999999999997</v>
          </cell>
          <cell r="G109">
            <v>38.299999999999997</v>
          </cell>
          <cell r="I109">
            <v>37.69</v>
          </cell>
          <cell r="R109">
            <v>44.881721977209374</v>
          </cell>
        </row>
        <row r="110">
          <cell r="A110">
            <v>39569</v>
          </cell>
          <cell r="B110">
            <v>36.78</v>
          </cell>
          <cell r="C110">
            <v>39.729999999999997</v>
          </cell>
          <cell r="D110">
            <v>36.1</v>
          </cell>
          <cell r="E110">
            <v>38.15</v>
          </cell>
          <cell r="F110">
            <v>40.74</v>
          </cell>
          <cell r="G110">
            <v>39.25</v>
          </cell>
          <cell r="I110">
            <v>38.19</v>
          </cell>
          <cell r="R110">
            <v>44.928419662390887</v>
          </cell>
        </row>
        <row r="111">
          <cell r="A111">
            <v>39600</v>
          </cell>
          <cell r="B111">
            <v>42.98</v>
          </cell>
          <cell r="C111">
            <v>40.74</v>
          </cell>
          <cell r="D111">
            <v>36.950000000000003</v>
          </cell>
          <cell r="E111">
            <v>43.32</v>
          </cell>
          <cell r="F111">
            <v>46.95</v>
          </cell>
          <cell r="G111">
            <v>46.72</v>
          </cell>
          <cell r="I111">
            <v>43.37</v>
          </cell>
          <cell r="R111">
            <v>45.447022055239174</v>
          </cell>
        </row>
        <row r="112">
          <cell r="A112">
            <v>39630</v>
          </cell>
          <cell r="B112">
            <v>54.43</v>
          </cell>
          <cell r="C112">
            <v>50.35</v>
          </cell>
          <cell r="D112">
            <v>46.01</v>
          </cell>
          <cell r="E112">
            <v>54.18</v>
          </cell>
          <cell r="F112">
            <v>59.89</v>
          </cell>
          <cell r="G112">
            <v>58.9</v>
          </cell>
          <cell r="I112">
            <v>54.25</v>
          </cell>
          <cell r="R112">
            <v>45.991783670531241</v>
          </cell>
        </row>
        <row r="113">
          <cell r="A113">
            <v>39661</v>
          </cell>
          <cell r="B113">
            <v>63.96</v>
          </cell>
          <cell r="C113">
            <v>54.38</v>
          </cell>
          <cell r="D113">
            <v>50.54</v>
          </cell>
          <cell r="E113">
            <v>62.97</v>
          </cell>
          <cell r="F113">
            <v>65.819999999999993</v>
          </cell>
          <cell r="G113">
            <v>69.44</v>
          </cell>
          <cell r="I113">
            <v>63.04</v>
          </cell>
          <cell r="R113">
            <v>46.470478594805513</v>
          </cell>
        </row>
        <row r="114">
          <cell r="A114">
            <v>39692</v>
          </cell>
          <cell r="B114">
            <v>51.09</v>
          </cell>
          <cell r="C114">
            <v>48.08</v>
          </cell>
          <cell r="D114">
            <v>44.32</v>
          </cell>
          <cell r="E114">
            <v>57.76</v>
          </cell>
          <cell r="F114">
            <v>52.32</v>
          </cell>
          <cell r="G114">
            <v>55.56</v>
          </cell>
          <cell r="I114">
            <v>52.38</v>
          </cell>
          <cell r="R114">
            <v>46.240825301440076</v>
          </cell>
        </row>
        <row r="115">
          <cell r="A115">
            <v>39722</v>
          </cell>
          <cell r="B115">
            <v>38.69</v>
          </cell>
          <cell r="C115">
            <v>45.65</v>
          </cell>
          <cell r="D115">
            <v>42.91</v>
          </cell>
          <cell r="E115">
            <v>40.64</v>
          </cell>
          <cell r="F115">
            <v>40.380000000000003</v>
          </cell>
          <cell r="G115">
            <v>41.27</v>
          </cell>
          <cell r="I115">
            <v>40.43</v>
          </cell>
          <cell r="R115">
            <v>46.404635288506007</v>
          </cell>
        </row>
        <row r="116">
          <cell r="A116">
            <v>39753</v>
          </cell>
          <cell r="B116">
            <v>37.74</v>
          </cell>
          <cell r="C116">
            <v>43.5</v>
          </cell>
          <cell r="D116">
            <v>41.35</v>
          </cell>
          <cell r="E116">
            <v>42.69</v>
          </cell>
          <cell r="F116">
            <v>40.11</v>
          </cell>
          <cell r="G116">
            <v>40.07</v>
          </cell>
          <cell r="I116">
            <v>40.15</v>
          </cell>
          <cell r="R116">
            <v>47.891996964391879</v>
          </cell>
        </row>
        <row r="117">
          <cell r="A117">
            <v>39783</v>
          </cell>
          <cell r="B117">
            <v>37.26</v>
          </cell>
          <cell r="C117">
            <v>44.23</v>
          </cell>
          <cell r="D117">
            <v>42.07</v>
          </cell>
          <cell r="E117">
            <v>44.74</v>
          </cell>
          <cell r="F117">
            <v>41.38</v>
          </cell>
          <cell r="G117">
            <v>39.46</v>
          </cell>
          <cell r="I117">
            <v>41.42</v>
          </cell>
          <cell r="R117">
            <v>49.990367088950222</v>
          </cell>
        </row>
        <row r="118">
          <cell r="A118">
            <v>39814</v>
          </cell>
          <cell r="B118">
            <v>37.520000000000003</v>
          </cell>
          <cell r="C118">
            <v>45.98</v>
          </cell>
          <cell r="D118">
            <v>43.58</v>
          </cell>
          <cell r="E118">
            <v>44.13</v>
          </cell>
          <cell r="F118">
            <v>41.52</v>
          </cell>
          <cell r="G118">
            <v>39.99</v>
          </cell>
          <cell r="I118">
            <v>41.58</v>
          </cell>
          <cell r="R118">
            <v>50.632061408342175</v>
          </cell>
        </row>
        <row r="119">
          <cell r="A119">
            <v>39845</v>
          </cell>
          <cell r="B119">
            <v>37.520000000000003</v>
          </cell>
          <cell r="C119">
            <v>45.05</v>
          </cell>
          <cell r="D119">
            <v>42.53</v>
          </cell>
          <cell r="E119">
            <v>42.02</v>
          </cell>
          <cell r="F119">
            <v>39.94</v>
          </cell>
          <cell r="G119">
            <v>39.99</v>
          </cell>
          <cell r="I119">
            <v>39.99</v>
          </cell>
          <cell r="R119">
            <v>49.549602595087862</v>
          </cell>
        </row>
        <row r="120">
          <cell r="A120">
            <v>39873</v>
          </cell>
          <cell r="B120">
            <v>37.520000000000003</v>
          </cell>
          <cell r="C120">
            <v>44.39</v>
          </cell>
          <cell r="D120">
            <v>41.48</v>
          </cell>
          <cell r="E120">
            <v>39.92</v>
          </cell>
          <cell r="F120">
            <v>39.130000000000003</v>
          </cell>
          <cell r="G120">
            <v>39.99</v>
          </cell>
          <cell r="I120">
            <v>39.19</v>
          </cell>
          <cell r="R120">
            <v>47.795596239417151</v>
          </cell>
        </row>
        <row r="121">
          <cell r="A121">
            <v>39904</v>
          </cell>
          <cell r="B121">
            <v>36.08</v>
          </cell>
          <cell r="C121">
            <v>42.78</v>
          </cell>
          <cell r="D121">
            <v>38.85</v>
          </cell>
          <cell r="E121">
            <v>37.81</v>
          </cell>
          <cell r="F121">
            <v>40.159999999999997</v>
          </cell>
          <cell r="G121">
            <v>38.549999999999997</v>
          </cell>
          <cell r="I121">
            <v>37.86</v>
          </cell>
          <cell r="R121">
            <v>45.320428708286244</v>
          </cell>
        </row>
        <row r="122">
          <cell r="A122">
            <v>39934</v>
          </cell>
          <cell r="B122">
            <v>37.04</v>
          </cell>
          <cell r="C122">
            <v>40.909999999999997</v>
          </cell>
          <cell r="D122">
            <v>37</v>
          </cell>
          <cell r="E122">
            <v>38.31</v>
          </cell>
          <cell r="F122">
            <v>40.92</v>
          </cell>
          <cell r="G122">
            <v>39.51</v>
          </cell>
          <cell r="I122">
            <v>38.36</v>
          </cell>
          <cell r="R122">
            <v>45.391081633949682</v>
          </cell>
        </row>
        <row r="123">
          <cell r="A123">
            <v>39965</v>
          </cell>
          <cell r="B123">
            <v>43.28</v>
          </cell>
          <cell r="C123">
            <v>41.86</v>
          </cell>
          <cell r="D123">
            <v>37.799999999999997</v>
          </cell>
          <cell r="E123">
            <v>43.51</v>
          </cell>
          <cell r="F123">
            <v>47.15</v>
          </cell>
          <cell r="G123">
            <v>46.93</v>
          </cell>
          <cell r="I123">
            <v>43.56</v>
          </cell>
          <cell r="R123">
            <v>45.935840154935832</v>
          </cell>
        </row>
        <row r="124">
          <cell r="A124">
            <v>39995</v>
          </cell>
          <cell r="B124">
            <v>54.81</v>
          </cell>
          <cell r="C124">
            <v>50.87</v>
          </cell>
          <cell r="D124">
            <v>46.23</v>
          </cell>
          <cell r="E124">
            <v>54.42</v>
          </cell>
          <cell r="F124">
            <v>60.15</v>
          </cell>
          <cell r="G124">
            <v>59.11</v>
          </cell>
          <cell r="I124">
            <v>54.49</v>
          </cell>
          <cell r="R124">
            <v>46.5071301784319</v>
          </cell>
        </row>
        <row r="125">
          <cell r="A125">
            <v>40026</v>
          </cell>
          <cell r="B125">
            <v>64.41</v>
          </cell>
          <cell r="C125">
            <v>54.64</v>
          </cell>
          <cell r="D125">
            <v>50.45</v>
          </cell>
          <cell r="E125">
            <v>63.24</v>
          </cell>
          <cell r="F125">
            <v>66.11</v>
          </cell>
          <cell r="G125">
            <v>69.64</v>
          </cell>
          <cell r="I125">
            <v>63.32</v>
          </cell>
          <cell r="R125">
            <v>47.01423347877212</v>
          </cell>
        </row>
        <row r="126">
          <cell r="A126">
            <v>40057</v>
          </cell>
          <cell r="B126">
            <v>51.45</v>
          </cell>
          <cell r="C126">
            <v>48.74</v>
          </cell>
          <cell r="D126">
            <v>44.66</v>
          </cell>
          <cell r="E126">
            <v>58.01</v>
          </cell>
          <cell r="F126">
            <v>52.55</v>
          </cell>
          <cell r="G126">
            <v>55.76</v>
          </cell>
          <cell r="I126">
            <v>52.61</v>
          </cell>
          <cell r="R126">
            <v>46.811763633958641</v>
          </cell>
        </row>
        <row r="127">
          <cell r="A127">
            <v>40087</v>
          </cell>
          <cell r="B127">
            <v>38.96</v>
          </cell>
          <cell r="C127">
            <v>46.46</v>
          </cell>
          <cell r="D127">
            <v>43.35</v>
          </cell>
          <cell r="E127">
            <v>40.82</v>
          </cell>
          <cell r="F127">
            <v>40.56</v>
          </cell>
          <cell r="G127">
            <v>41.53</v>
          </cell>
          <cell r="I127">
            <v>40.61</v>
          </cell>
          <cell r="R127">
            <v>47.003726191753664</v>
          </cell>
        </row>
        <row r="128">
          <cell r="A128">
            <v>40118</v>
          </cell>
          <cell r="B128">
            <v>38</v>
          </cell>
          <cell r="C128">
            <v>44.46</v>
          </cell>
          <cell r="D128">
            <v>41.9</v>
          </cell>
          <cell r="E128">
            <v>42.88</v>
          </cell>
          <cell r="F128">
            <v>40.28</v>
          </cell>
          <cell r="G128">
            <v>40.340000000000003</v>
          </cell>
          <cell r="I128">
            <v>40.33</v>
          </cell>
          <cell r="R128">
            <v>49.606885159210599</v>
          </cell>
        </row>
        <row r="129">
          <cell r="A129">
            <v>40148</v>
          </cell>
          <cell r="B129">
            <v>37.520000000000003</v>
          </cell>
          <cell r="C129">
            <v>45.14</v>
          </cell>
          <cell r="D129">
            <v>42.57</v>
          </cell>
          <cell r="E129">
            <v>44.94</v>
          </cell>
          <cell r="F129">
            <v>41.56</v>
          </cell>
          <cell r="G129">
            <v>39.74</v>
          </cell>
          <cell r="I129">
            <v>41.61</v>
          </cell>
          <cell r="R129">
            <v>51.737865465073291</v>
          </cell>
        </row>
        <row r="130">
          <cell r="A130">
            <v>40179</v>
          </cell>
          <cell r="B130">
            <v>37.78</v>
          </cell>
          <cell r="C130">
            <v>46.82</v>
          </cell>
          <cell r="D130">
            <v>44</v>
          </cell>
          <cell r="E130">
            <v>44.33</v>
          </cell>
          <cell r="F130">
            <v>41.7</v>
          </cell>
          <cell r="G130">
            <v>40.200000000000003</v>
          </cell>
          <cell r="I130">
            <v>41.77</v>
          </cell>
          <cell r="R130">
            <v>52.422200722676237</v>
          </cell>
        </row>
        <row r="131">
          <cell r="A131">
            <v>40210</v>
          </cell>
          <cell r="B131">
            <v>37.78</v>
          </cell>
          <cell r="C131">
            <v>45.95</v>
          </cell>
          <cell r="D131">
            <v>43.02</v>
          </cell>
          <cell r="E131">
            <v>42.21</v>
          </cell>
          <cell r="F131">
            <v>40.11</v>
          </cell>
          <cell r="G131">
            <v>40.200000000000003</v>
          </cell>
          <cell r="I131">
            <v>40.17</v>
          </cell>
          <cell r="R131">
            <v>51.340519075555086</v>
          </cell>
        </row>
        <row r="132">
          <cell r="A132">
            <v>40238</v>
          </cell>
          <cell r="B132">
            <v>37.78</v>
          </cell>
          <cell r="C132">
            <v>45.33</v>
          </cell>
          <cell r="D132">
            <v>42.05</v>
          </cell>
          <cell r="E132">
            <v>40.090000000000003</v>
          </cell>
          <cell r="F132">
            <v>39.31</v>
          </cell>
          <cell r="G132">
            <v>40.21</v>
          </cell>
          <cell r="I132">
            <v>39.36</v>
          </cell>
          <cell r="R132">
            <v>49.582846771531848</v>
          </cell>
        </row>
        <row r="133">
          <cell r="A133">
            <v>40269</v>
          </cell>
          <cell r="B133">
            <v>36.33</v>
          </cell>
          <cell r="C133">
            <v>43.83</v>
          </cell>
          <cell r="D133">
            <v>39.6</v>
          </cell>
          <cell r="E133">
            <v>37.979999999999997</v>
          </cell>
          <cell r="F133">
            <v>40.33</v>
          </cell>
          <cell r="G133">
            <v>38.76</v>
          </cell>
          <cell r="I133">
            <v>38.03</v>
          </cell>
          <cell r="R133">
            <v>45.714212972354844</v>
          </cell>
        </row>
        <row r="134">
          <cell r="A134">
            <v>40299</v>
          </cell>
          <cell r="B134">
            <v>37.299999999999997</v>
          </cell>
          <cell r="C134">
            <v>42.08</v>
          </cell>
          <cell r="D134">
            <v>37.89</v>
          </cell>
          <cell r="E134">
            <v>38.479999999999997</v>
          </cell>
          <cell r="F134">
            <v>41.1</v>
          </cell>
          <cell r="G134">
            <v>39.729999999999997</v>
          </cell>
          <cell r="I134">
            <v>38.54</v>
          </cell>
          <cell r="R134">
            <v>45.790288923848614</v>
          </cell>
        </row>
        <row r="135">
          <cell r="A135">
            <v>40330</v>
          </cell>
          <cell r="B135">
            <v>43.59</v>
          </cell>
          <cell r="C135">
            <v>42.97</v>
          </cell>
          <cell r="D135">
            <v>38.630000000000003</v>
          </cell>
          <cell r="E135">
            <v>43.7</v>
          </cell>
          <cell r="F135">
            <v>47.36</v>
          </cell>
          <cell r="G135">
            <v>47.09</v>
          </cell>
          <cell r="I135">
            <v>43.76</v>
          </cell>
          <cell r="R135">
            <v>46.343360836890241</v>
          </cell>
        </row>
        <row r="136">
          <cell r="A136">
            <v>40360</v>
          </cell>
          <cell r="B136">
            <v>55.19</v>
          </cell>
          <cell r="C136">
            <v>51.41</v>
          </cell>
          <cell r="D136">
            <v>46.48</v>
          </cell>
          <cell r="E136">
            <v>54.66</v>
          </cell>
          <cell r="F136">
            <v>60.41</v>
          </cell>
          <cell r="G136">
            <v>59.28</v>
          </cell>
          <cell r="I136">
            <v>54.74</v>
          </cell>
          <cell r="R136">
            <v>46.923070773294434</v>
          </cell>
        </row>
        <row r="137">
          <cell r="A137">
            <v>40391</v>
          </cell>
          <cell r="B137">
            <v>64.86</v>
          </cell>
          <cell r="C137">
            <v>54.95</v>
          </cell>
          <cell r="D137">
            <v>50.41</v>
          </cell>
          <cell r="E137">
            <v>63.52</v>
          </cell>
          <cell r="F137">
            <v>66.39</v>
          </cell>
          <cell r="G137">
            <v>69.8</v>
          </cell>
          <cell r="I137">
            <v>63.61</v>
          </cell>
          <cell r="R137">
            <v>47.438513375053681</v>
          </cell>
        </row>
        <row r="138">
          <cell r="A138">
            <v>40422</v>
          </cell>
          <cell r="B138">
            <v>51.81</v>
          </cell>
          <cell r="C138">
            <v>49.42</v>
          </cell>
          <cell r="D138">
            <v>45.02</v>
          </cell>
          <cell r="E138">
            <v>58.26</v>
          </cell>
          <cell r="F138">
            <v>52.78</v>
          </cell>
          <cell r="G138">
            <v>55.91</v>
          </cell>
          <cell r="I138">
            <v>52.85</v>
          </cell>
          <cell r="R138">
            <v>47.240210991528109</v>
          </cell>
        </row>
        <row r="139">
          <cell r="A139">
            <v>40452</v>
          </cell>
          <cell r="B139">
            <v>39.24</v>
          </cell>
          <cell r="C139">
            <v>47.28</v>
          </cell>
          <cell r="D139">
            <v>43.79</v>
          </cell>
          <cell r="E139">
            <v>41</v>
          </cell>
          <cell r="F139">
            <v>40.74</v>
          </cell>
          <cell r="G139">
            <v>41.76</v>
          </cell>
          <cell r="I139">
            <v>40.79</v>
          </cell>
          <cell r="R139">
            <v>47.438550227252996</v>
          </cell>
        </row>
        <row r="140">
          <cell r="A140">
            <v>40483</v>
          </cell>
          <cell r="B140">
            <v>38.270000000000003</v>
          </cell>
          <cell r="C140">
            <v>45.4</v>
          </cell>
          <cell r="D140">
            <v>42.45</v>
          </cell>
          <cell r="E140">
            <v>43.07</v>
          </cell>
          <cell r="F140">
            <v>40.46</v>
          </cell>
          <cell r="G140">
            <v>40.58</v>
          </cell>
          <cell r="I140">
            <v>40.51</v>
          </cell>
          <cell r="R140">
            <v>49.652617946011063</v>
          </cell>
        </row>
        <row r="141">
          <cell r="A141">
            <v>40513</v>
          </cell>
          <cell r="B141">
            <v>37.79</v>
          </cell>
          <cell r="C141">
            <v>46.04</v>
          </cell>
          <cell r="D141">
            <v>43.07</v>
          </cell>
          <cell r="E141">
            <v>45.13</v>
          </cell>
          <cell r="F141">
            <v>41.74</v>
          </cell>
          <cell r="G141">
            <v>39.99</v>
          </cell>
          <cell r="I141">
            <v>41.8</v>
          </cell>
          <cell r="R141">
            <v>51.802448615657681</v>
          </cell>
        </row>
        <row r="142">
          <cell r="A142">
            <v>40544</v>
          </cell>
          <cell r="B142">
            <v>38.049999999999997</v>
          </cell>
          <cell r="C142">
            <v>47.67</v>
          </cell>
          <cell r="D142">
            <v>44.43</v>
          </cell>
          <cell r="E142">
            <v>44.54</v>
          </cell>
          <cell r="F142">
            <v>41.9</v>
          </cell>
          <cell r="G142">
            <v>40.42</v>
          </cell>
          <cell r="I142">
            <v>41.97</v>
          </cell>
          <cell r="R142">
            <v>42.656585655095995</v>
          </cell>
        </row>
        <row r="143">
          <cell r="A143">
            <v>40575</v>
          </cell>
          <cell r="B143">
            <v>38.049999999999997</v>
          </cell>
          <cell r="C143">
            <v>46.85</v>
          </cell>
          <cell r="D143">
            <v>43.52</v>
          </cell>
          <cell r="E143">
            <v>42.41</v>
          </cell>
          <cell r="F143">
            <v>40.299999999999997</v>
          </cell>
          <cell r="G143">
            <v>40.42</v>
          </cell>
          <cell r="I143">
            <v>40.369999999999997</v>
          </cell>
          <cell r="R143">
            <v>41.744633903550501</v>
          </cell>
        </row>
        <row r="144">
          <cell r="A144">
            <v>40603</v>
          </cell>
          <cell r="B144">
            <v>38.049999999999997</v>
          </cell>
          <cell r="C144">
            <v>46.27</v>
          </cell>
          <cell r="D144">
            <v>42.61</v>
          </cell>
          <cell r="E144">
            <v>40.28</v>
          </cell>
          <cell r="F144">
            <v>39.49</v>
          </cell>
          <cell r="G144">
            <v>40.43</v>
          </cell>
          <cell r="I144">
            <v>39.549999999999997</v>
          </cell>
          <cell r="R144">
            <v>40.266915630402671</v>
          </cell>
        </row>
        <row r="145">
          <cell r="A145">
            <v>40634</v>
          </cell>
          <cell r="B145">
            <v>36.590000000000003</v>
          </cell>
          <cell r="C145">
            <v>44.87</v>
          </cell>
          <cell r="D145">
            <v>40.340000000000003</v>
          </cell>
          <cell r="E145">
            <v>38.15</v>
          </cell>
          <cell r="F145">
            <v>40.520000000000003</v>
          </cell>
          <cell r="G145">
            <v>38.97</v>
          </cell>
          <cell r="I145">
            <v>38.21</v>
          </cell>
          <cell r="R145">
            <v>38.181632257267047</v>
          </cell>
        </row>
        <row r="146">
          <cell r="A146">
            <v>40664</v>
          </cell>
          <cell r="B146">
            <v>37.56</v>
          </cell>
          <cell r="C146">
            <v>43.22</v>
          </cell>
          <cell r="D146">
            <v>38.74</v>
          </cell>
          <cell r="E146">
            <v>38.65</v>
          </cell>
          <cell r="F146">
            <v>41.28</v>
          </cell>
          <cell r="G146">
            <v>39.94</v>
          </cell>
          <cell r="I146">
            <v>38.71</v>
          </cell>
          <cell r="R146">
            <v>38.241156054867133</v>
          </cell>
        </row>
        <row r="147">
          <cell r="A147">
            <v>40695</v>
          </cell>
          <cell r="B147">
            <v>43.89</v>
          </cell>
          <cell r="C147">
            <v>44.06</v>
          </cell>
          <cell r="D147">
            <v>39.43</v>
          </cell>
          <cell r="E147">
            <v>43.88</v>
          </cell>
          <cell r="F147">
            <v>47.56</v>
          </cell>
          <cell r="G147">
            <v>47.25</v>
          </cell>
          <cell r="I147">
            <v>43.95</v>
          </cell>
          <cell r="R147">
            <v>38.700105144938362</v>
          </cell>
        </row>
        <row r="148">
          <cell r="A148">
            <v>40725</v>
          </cell>
          <cell r="B148">
            <v>55.58</v>
          </cell>
          <cell r="C148">
            <v>51.97</v>
          </cell>
          <cell r="D148">
            <v>46.74</v>
          </cell>
          <cell r="E148">
            <v>54.89</v>
          </cell>
          <cell r="F148">
            <v>60.67</v>
          </cell>
          <cell r="G148">
            <v>59.47</v>
          </cell>
          <cell r="I148">
            <v>54.98</v>
          </cell>
          <cell r="R148">
            <v>39.181406540601998</v>
          </cell>
        </row>
        <row r="149">
          <cell r="A149">
            <v>40756</v>
          </cell>
          <cell r="B149">
            <v>65.319999999999993</v>
          </cell>
          <cell r="C149">
            <v>55.28</v>
          </cell>
          <cell r="D149">
            <v>50.4</v>
          </cell>
          <cell r="E149">
            <v>63.78</v>
          </cell>
          <cell r="F149">
            <v>66.67</v>
          </cell>
          <cell r="G149">
            <v>69.989999999999995</v>
          </cell>
          <cell r="I149">
            <v>63.88</v>
          </cell>
          <cell r="R149">
            <v>39.608631796008652</v>
          </cell>
        </row>
        <row r="150">
          <cell r="A150">
            <v>40787</v>
          </cell>
          <cell r="B150">
            <v>52.17</v>
          </cell>
          <cell r="C150">
            <v>50.1</v>
          </cell>
          <cell r="D150">
            <v>45.38</v>
          </cell>
          <cell r="E150">
            <v>58.5</v>
          </cell>
          <cell r="F150">
            <v>52.99</v>
          </cell>
          <cell r="G150">
            <v>56.07</v>
          </cell>
          <cell r="I150">
            <v>53.07</v>
          </cell>
          <cell r="R150">
            <v>39.438054655010852</v>
          </cell>
        </row>
        <row r="151">
          <cell r="A151">
            <v>40817</v>
          </cell>
          <cell r="B151">
            <v>39.51</v>
          </cell>
          <cell r="C151">
            <v>48.1</v>
          </cell>
          <cell r="D151">
            <v>44.24</v>
          </cell>
          <cell r="E151">
            <v>41.16</v>
          </cell>
          <cell r="F151">
            <v>40.9</v>
          </cell>
          <cell r="G151">
            <v>41.97</v>
          </cell>
          <cell r="I151">
            <v>40.96</v>
          </cell>
          <cell r="R151">
            <v>39.59977959887825</v>
          </cell>
        </row>
        <row r="152">
          <cell r="A152">
            <v>40848</v>
          </cell>
          <cell r="B152">
            <v>38.54</v>
          </cell>
          <cell r="C152">
            <v>46.34</v>
          </cell>
          <cell r="D152">
            <v>42.99</v>
          </cell>
          <cell r="E152">
            <v>43.23</v>
          </cell>
          <cell r="F152">
            <v>40.61</v>
          </cell>
          <cell r="G152">
            <v>40.81</v>
          </cell>
          <cell r="I152">
            <v>40.67</v>
          </cell>
          <cell r="R152">
            <v>41.792893416102025</v>
          </cell>
        </row>
        <row r="153">
          <cell r="A153">
            <v>40878</v>
          </cell>
          <cell r="B153">
            <v>38.049999999999997</v>
          </cell>
          <cell r="C153">
            <v>46.94</v>
          </cell>
          <cell r="D153">
            <v>43.57</v>
          </cell>
          <cell r="E153">
            <v>45.3</v>
          </cell>
          <cell r="F153">
            <v>41.9</v>
          </cell>
          <cell r="G153">
            <v>40.21</v>
          </cell>
          <cell r="I153">
            <v>41.96</v>
          </cell>
          <cell r="R153">
            <v>43.588205347276478</v>
          </cell>
        </row>
        <row r="154">
          <cell r="A154">
            <v>40909</v>
          </cell>
          <cell r="B154">
            <v>38.31</v>
          </cell>
          <cell r="C154">
            <v>48.51</v>
          </cell>
          <cell r="D154">
            <v>44.87</v>
          </cell>
          <cell r="E154">
            <v>44.68</v>
          </cell>
          <cell r="F154">
            <v>42.04</v>
          </cell>
          <cell r="G154">
            <v>40.630000000000003</v>
          </cell>
          <cell r="I154">
            <v>42.12</v>
          </cell>
          <cell r="R154">
            <v>42.656585655095995</v>
          </cell>
        </row>
        <row r="155">
          <cell r="A155">
            <v>40940</v>
          </cell>
          <cell r="B155">
            <v>38.31</v>
          </cell>
          <cell r="C155">
            <v>47.75</v>
          </cell>
          <cell r="D155">
            <v>44.02</v>
          </cell>
          <cell r="E155">
            <v>42.54</v>
          </cell>
          <cell r="F155">
            <v>40.43</v>
          </cell>
          <cell r="G155">
            <v>40.630000000000003</v>
          </cell>
          <cell r="I155">
            <v>40.5</v>
          </cell>
          <cell r="R155">
            <v>41.744633903550501</v>
          </cell>
        </row>
        <row r="156">
          <cell r="A156">
            <v>40969</v>
          </cell>
          <cell r="B156">
            <v>38.31</v>
          </cell>
          <cell r="C156">
            <v>47.21</v>
          </cell>
          <cell r="D156">
            <v>43.18</v>
          </cell>
          <cell r="E156">
            <v>40.409999999999997</v>
          </cell>
          <cell r="F156">
            <v>39.61</v>
          </cell>
          <cell r="G156">
            <v>40.630000000000003</v>
          </cell>
          <cell r="I156">
            <v>39.68</v>
          </cell>
          <cell r="R156">
            <v>40.266915630402671</v>
          </cell>
        </row>
      </sheetData>
      <sheetData sheetId="16">
        <row r="6">
          <cell r="R6" t="str">
            <v>ALBERTA</v>
          </cell>
        </row>
        <row r="13">
          <cell r="A13">
            <v>37224</v>
          </cell>
          <cell r="B13">
            <v>21.25</v>
          </cell>
          <cell r="C13">
            <v>22</v>
          </cell>
          <cell r="D13">
            <v>19</v>
          </cell>
          <cell r="E13">
            <v>23.75</v>
          </cell>
          <cell r="F13">
            <v>22.5</v>
          </cell>
          <cell r="G13">
            <v>22.25</v>
          </cell>
          <cell r="I13">
            <v>20.174999237060501</v>
          </cell>
          <cell r="R13">
            <v>38.399996185302733</v>
          </cell>
        </row>
        <row r="14">
          <cell r="A14">
            <v>37225</v>
          </cell>
          <cell r="B14">
            <v>21.25</v>
          </cell>
          <cell r="C14">
            <v>22</v>
          </cell>
          <cell r="D14">
            <v>19</v>
          </cell>
          <cell r="E14">
            <v>23.75</v>
          </cell>
          <cell r="F14">
            <v>22.5</v>
          </cell>
          <cell r="G14">
            <v>22.25</v>
          </cell>
          <cell r="I14">
            <v>20.174999237060501</v>
          </cell>
          <cell r="R14">
            <v>38.399996185302733</v>
          </cell>
        </row>
        <row r="15">
          <cell r="A15">
            <v>37228</v>
          </cell>
          <cell r="B15">
            <v>26.5</v>
          </cell>
          <cell r="C15">
            <v>30.25</v>
          </cell>
          <cell r="D15">
            <v>29.75</v>
          </cell>
          <cell r="E15">
            <v>30.8</v>
          </cell>
          <cell r="F15">
            <v>28.8</v>
          </cell>
          <cell r="G15">
            <v>27.5</v>
          </cell>
          <cell r="I15">
            <v>36.65</v>
          </cell>
          <cell r="R15">
            <v>53.490000762939452</v>
          </cell>
        </row>
        <row r="16">
          <cell r="A16">
            <v>37229</v>
          </cell>
          <cell r="B16">
            <v>26.5</v>
          </cell>
          <cell r="C16">
            <v>30.25</v>
          </cell>
          <cell r="D16">
            <v>29.75</v>
          </cell>
          <cell r="E16">
            <v>30.8</v>
          </cell>
          <cell r="F16">
            <v>28.8</v>
          </cell>
          <cell r="G16">
            <v>27.5</v>
          </cell>
          <cell r="I16">
            <v>36.65</v>
          </cell>
          <cell r="R16">
            <v>53.490000762939452</v>
          </cell>
        </row>
        <row r="17">
          <cell r="A17">
            <v>37230</v>
          </cell>
          <cell r="B17">
            <v>26.5</v>
          </cell>
          <cell r="C17">
            <v>30.25</v>
          </cell>
          <cell r="D17">
            <v>29.75</v>
          </cell>
          <cell r="E17">
            <v>30.8</v>
          </cell>
          <cell r="F17">
            <v>28.8</v>
          </cell>
          <cell r="G17">
            <v>27.5</v>
          </cell>
          <cell r="I17">
            <v>36.65</v>
          </cell>
          <cell r="R17">
            <v>53.490000762939452</v>
          </cell>
        </row>
        <row r="18">
          <cell r="A18">
            <v>37231</v>
          </cell>
          <cell r="B18">
            <v>26.5</v>
          </cell>
          <cell r="C18">
            <v>30.25</v>
          </cell>
          <cell r="D18">
            <v>29.75</v>
          </cell>
          <cell r="E18">
            <v>30.8</v>
          </cell>
          <cell r="F18">
            <v>28.8</v>
          </cell>
          <cell r="G18">
            <v>27.5</v>
          </cell>
          <cell r="I18">
            <v>36.65</v>
          </cell>
          <cell r="R18">
            <v>53.490000762939452</v>
          </cell>
        </row>
        <row r="19">
          <cell r="A19">
            <v>37232</v>
          </cell>
          <cell r="B19">
            <v>26.5</v>
          </cell>
          <cell r="C19">
            <v>30.25</v>
          </cell>
          <cell r="D19">
            <v>29.75</v>
          </cell>
          <cell r="E19">
            <v>30.8</v>
          </cell>
          <cell r="F19">
            <v>28.8</v>
          </cell>
          <cell r="G19">
            <v>27.5</v>
          </cell>
          <cell r="I19">
            <v>36.65</v>
          </cell>
          <cell r="R19">
            <v>53.490000762939452</v>
          </cell>
        </row>
        <row r="20">
          <cell r="A20">
            <v>37235</v>
          </cell>
          <cell r="B20">
            <v>26.5</v>
          </cell>
          <cell r="C20">
            <v>30.25</v>
          </cell>
          <cell r="D20">
            <v>29.75</v>
          </cell>
          <cell r="E20">
            <v>30.8</v>
          </cell>
          <cell r="F20">
            <v>28.8</v>
          </cell>
          <cell r="G20">
            <v>27.5</v>
          </cell>
          <cell r="I20">
            <v>25</v>
          </cell>
          <cell r="R20">
            <v>53.490000762939452</v>
          </cell>
        </row>
        <row r="21">
          <cell r="A21">
            <v>37236</v>
          </cell>
          <cell r="B21">
            <v>26.5</v>
          </cell>
          <cell r="C21">
            <v>30.25</v>
          </cell>
          <cell r="D21">
            <v>29.75</v>
          </cell>
          <cell r="E21">
            <v>30.8</v>
          </cell>
          <cell r="F21">
            <v>28.8</v>
          </cell>
          <cell r="G21">
            <v>27.5</v>
          </cell>
          <cell r="I21">
            <v>25</v>
          </cell>
          <cell r="R21">
            <v>53.490000762939452</v>
          </cell>
        </row>
        <row r="22">
          <cell r="A22">
            <v>37237</v>
          </cell>
          <cell r="B22">
            <v>26.5</v>
          </cell>
          <cell r="C22">
            <v>30.25</v>
          </cell>
          <cell r="D22">
            <v>29.75</v>
          </cell>
          <cell r="E22">
            <v>30.8</v>
          </cell>
          <cell r="F22">
            <v>28.8</v>
          </cell>
          <cell r="G22">
            <v>27.5</v>
          </cell>
          <cell r="I22">
            <v>25</v>
          </cell>
          <cell r="R22">
            <v>53.490000762939452</v>
          </cell>
        </row>
        <row r="23">
          <cell r="A23">
            <v>37238</v>
          </cell>
          <cell r="B23">
            <v>26.5</v>
          </cell>
          <cell r="C23">
            <v>30.25</v>
          </cell>
          <cell r="D23">
            <v>29.75</v>
          </cell>
          <cell r="E23">
            <v>30.8</v>
          </cell>
          <cell r="F23">
            <v>28.8</v>
          </cell>
          <cell r="G23">
            <v>27.5</v>
          </cell>
          <cell r="I23">
            <v>25</v>
          </cell>
          <cell r="R23">
            <v>53.490000762939452</v>
          </cell>
        </row>
        <row r="24">
          <cell r="A24">
            <v>37239</v>
          </cell>
          <cell r="B24">
            <v>26.5</v>
          </cell>
          <cell r="C24">
            <v>30.25</v>
          </cell>
          <cell r="D24">
            <v>29.75</v>
          </cell>
          <cell r="E24">
            <v>30.8</v>
          </cell>
          <cell r="F24">
            <v>28.8</v>
          </cell>
          <cell r="G24">
            <v>27.5</v>
          </cell>
          <cell r="I24">
            <v>25</v>
          </cell>
          <cell r="R24">
            <v>53.490000762939452</v>
          </cell>
        </row>
        <row r="25">
          <cell r="A25">
            <v>37242</v>
          </cell>
          <cell r="B25">
            <v>26.5</v>
          </cell>
          <cell r="C25">
            <v>30.25</v>
          </cell>
          <cell r="D25">
            <v>29.75</v>
          </cell>
          <cell r="E25">
            <v>30.8</v>
          </cell>
          <cell r="F25">
            <v>28.8</v>
          </cell>
          <cell r="G25">
            <v>27.5</v>
          </cell>
          <cell r="I25">
            <v>19.5</v>
          </cell>
          <cell r="R25">
            <v>53.490000762939452</v>
          </cell>
        </row>
        <row r="26">
          <cell r="A26">
            <v>37243</v>
          </cell>
          <cell r="B26">
            <v>26.5</v>
          </cell>
          <cell r="C26">
            <v>30.25</v>
          </cell>
          <cell r="D26">
            <v>29.75</v>
          </cell>
          <cell r="E26">
            <v>30.8</v>
          </cell>
          <cell r="F26">
            <v>28.8</v>
          </cell>
          <cell r="G26">
            <v>27.5</v>
          </cell>
          <cell r="I26">
            <v>19.5</v>
          </cell>
          <cell r="R26">
            <v>53.490000762939452</v>
          </cell>
        </row>
        <row r="27">
          <cell r="A27">
            <v>37244</v>
          </cell>
          <cell r="B27">
            <v>26.5</v>
          </cell>
          <cell r="C27">
            <v>30.25</v>
          </cell>
          <cell r="D27">
            <v>29.75</v>
          </cell>
          <cell r="E27">
            <v>30.8</v>
          </cell>
          <cell r="F27">
            <v>28.8</v>
          </cell>
          <cell r="G27">
            <v>27.5</v>
          </cell>
          <cell r="I27">
            <v>19.5</v>
          </cell>
          <cell r="R27">
            <v>53.490000762939452</v>
          </cell>
        </row>
        <row r="28">
          <cell r="A28">
            <v>37245</v>
          </cell>
          <cell r="B28">
            <v>26.5</v>
          </cell>
          <cell r="C28">
            <v>30.25</v>
          </cell>
          <cell r="D28">
            <v>29.75</v>
          </cell>
          <cell r="E28">
            <v>30.8</v>
          </cell>
          <cell r="F28">
            <v>28.8</v>
          </cell>
          <cell r="G28">
            <v>27.5</v>
          </cell>
          <cell r="I28">
            <v>19.5</v>
          </cell>
          <cell r="R28">
            <v>53.490000762939452</v>
          </cell>
        </row>
        <row r="29">
          <cell r="A29">
            <v>37256</v>
          </cell>
          <cell r="B29">
            <v>26.5</v>
          </cell>
          <cell r="C29">
            <v>30.25</v>
          </cell>
          <cell r="D29">
            <v>29.75</v>
          </cell>
          <cell r="E29">
            <v>31.25</v>
          </cell>
          <cell r="F29">
            <v>28.8</v>
          </cell>
          <cell r="G29">
            <v>27.5</v>
          </cell>
          <cell r="I29">
            <v>28.8</v>
          </cell>
          <cell r="R29">
            <v>53.489499999999872</v>
          </cell>
        </row>
        <row r="30">
          <cell r="A30">
            <v>37257</v>
          </cell>
          <cell r="B30">
            <v>29.5</v>
          </cell>
          <cell r="C30">
            <v>31.5</v>
          </cell>
          <cell r="D30">
            <v>31.5</v>
          </cell>
          <cell r="E30">
            <v>33.35</v>
          </cell>
          <cell r="F30">
            <v>31.6</v>
          </cell>
          <cell r="G30">
            <v>31</v>
          </cell>
          <cell r="I30">
            <v>31.6</v>
          </cell>
          <cell r="R30">
            <v>68.026618957519531</v>
          </cell>
        </row>
        <row r="31">
          <cell r="A31">
            <v>37288</v>
          </cell>
          <cell r="B31">
            <v>28.75</v>
          </cell>
          <cell r="C31">
            <v>29.65</v>
          </cell>
          <cell r="D31">
            <v>29.75</v>
          </cell>
          <cell r="E31">
            <v>32.299999999999997</v>
          </cell>
          <cell r="F31">
            <v>31.15</v>
          </cell>
          <cell r="G31">
            <v>30</v>
          </cell>
          <cell r="I31">
            <v>31.15</v>
          </cell>
          <cell r="R31">
            <v>67.379989624023438</v>
          </cell>
        </row>
        <row r="32">
          <cell r="A32">
            <v>37316</v>
          </cell>
          <cell r="B32">
            <v>28.75</v>
          </cell>
          <cell r="C32">
            <v>30</v>
          </cell>
          <cell r="D32">
            <v>30</v>
          </cell>
          <cell r="E32">
            <v>31.7</v>
          </cell>
          <cell r="F32">
            <v>30.9</v>
          </cell>
          <cell r="G32">
            <v>30</v>
          </cell>
          <cell r="I32">
            <v>30.9</v>
          </cell>
          <cell r="R32">
            <v>67.049057006835938</v>
          </cell>
        </row>
        <row r="33">
          <cell r="A33">
            <v>37347</v>
          </cell>
          <cell r="B33">
            <v>29</v>
          </cell>
          <cell r="C33">
            <v>30</v>
          </cell>
          <cell r="D33">
            <v>28</v>
          </cell>
          <cell r="E33">
            <v>29.25</v>
          </cell>
          <cell r="F33">
            <v>29.25</v>
          </cell>
          <cell r="G33">
            <v>31</v>
          </cell>
          <cell r="I33">
            <v>29.25</v>
          </cell>
          <cell r="R33">
            <v>56.404271697998048</v>
          </cell>
        </row>
        <row r="34">
          <cell r="A34">
            <v>37377</v>
          </cell>
          <cell r="B34">
            <v>32.25</v>
          </cell>
          <cell r="C34">
            <v>28.5</v>
          </cell>
          <cell r="D34">
            <v>26</v>
          </cell>
          <cell r="E34">
            <v>28.75</v>
          </cell>
          <cell r="F34">
            <v>33.5</v>
          </cell>
          <cell r="G34">
            <v>35.25</v>
          </cell>
          <cell r="I34">
            <v>28.75</v>
          </cell>
          <cell r="R34">
            <v>57.29928894042969</v>
          </cell>
        </row>
        <row r="35">
          <cell r="A35">
            <v>37408</v>
          </cell>
          <cell r="B35">
            <v>41.25</v>
          </cell>
          <cell r="C35">
            <v>30.5</v>
          </cell>
          <cell r="D35">
            <v>28</v>
          </cell>
          <cell r="E35">
            <v>35.75</v>
          </cell>
          <cell r="F35">
            <v>40</v>
          </cell>
          <cell r="G35">
            <v>46.25</v>
          </cell>
          <cell r="I35">
            <v>35.75</v>
          </cell>
          <cell r="R35">
            <v>58.154392242431641</v>
          </cell>
        </row>
        <row r="36">
          <cell r="A36">
            <v>37438</v>
          </cell>
          <cell r="B36">
            <v>54.25</v>
          </cell>
          <cell r="C36">
            <v>44.5</v>
          </cell>
          <cell r="D36">
            <v>41.5</v>
          </cell>
          <cell r="E36">
            <v>48.5</v>
          </cell>
          <cell r="F36">
            <v>47.25</v>
          </cell>
          <cell r="G36">
            <v>61.25</v>
          </cell>
          <cell r="I36">
            <v>47.25</v>
          </cell>
          <cell r="R36">
            <v>51.281248515274818</v>
          </cell>
        </row>
        <row r="37">
          <cell r="A37">
            <v>37469</v>
          </cell>
          <cell r="B37">
            <v>60</v>
          </cell>
          <cell r="C37">
            <v>51.5</v>
          </cell>
          <cell r="D37">
            <v>49</v>
          </cell>
          <cell r="E37">
            <v>54.75</v>
          </cell>
          <cell r="F37">
            <v>55.75</v>
          </cell>
          <cell r="G37">
            <v>70</v>
          </cell>
          <cell r="I37">
            <v>54.75</v>
          </cell>
          <cell r="R37">
            <v>52.060332555720919</v>
          </cell>
        </row>
        <row r="38">
          <cell r="A38">
            <v>37500</v>
          </cell>
          <cell r="B38">
            <v>47.5</v>
          </cell>
          <cell r="C38">
            <v>45</v>
          </cell>
          <cell r="D38">
            <v>41.5</v>
          </cell>
          <cell r="E38">
            <v>47.5</v>
          </cell>
          <cell r="F38">
            <v>47.25</v>
          </cell>
          <cell r="G38">
            <v>54.5</v>
          </cell>
          <cell r="I38">
            <v>47.25</v>
          </cell>
          <cell r="R38">
            <v>52.289620260031093</v>
          </cell>
        </row>
        <row r="39">
          <cell r="A39">
            <v>37530</v>
          </cell>
          <cell r="B39">
            <v>36.25</v>
          </cell>
          <cell r="C39">
            <v>39</v>
          </cell>
          <cell r="D39">
            <v>38</v>
          </cell>
          <cell r="E39">
            <v>37.75</v>
          </cell>
          <cell r="F39">
            <v>37.75</v>
          </cell>
          <cell r="G39">
            <v>38.75</v>
          </cell>
          <cell r="I39">
            <v>37.75</v>
          </cell>
          <cell r="R39">
            <v>61.232801802041841</v>
          </cell>
        </row>
        <row r="40">
          <cell r="A40">
            <v>37561</v>
          </cell>
          <cell r="B40">
            <v>34.25</v>
          </cell>
          <cell r="C40">
            <v>37</v>
          </cell>
          <cell r="D40">
            <v>36</v>
          </cell>
          <cell r="E40">
            <v>38.75</v>
          </cell>
          <cell r="F40">
            <v>36.75</v>
          </cell>
          <cell r="G40">
            <v>36.25</v>
          </cell>
          <cell r="I40">
            <v>36.75</v>
          </cell>
          <cell r="R40">
            <v>67.213094612898161</v>
          </cell>
        </row>
        <row r="41">
          <cell r="A41">
            <v>37591</v>
          </cell>
          <cell r="B41">
            <v>35.5</v>
          </cell>
          <cell r="C41">
            <v>37.5</v>
          </cell>
          <cell r="D41">
            <v>37</v>
          </cell>
          <cell r="E41">
            <v>39.75</v>
          </cell>
          <cell r="F41">
            <v>38.75</v>
          </cell>
          <cell r="G41">
            <v>37.5</v>
          </cell>
          <cell r="I41">
            <v>38.75</v>
          </cell>
          <cell r="R41">
            <v>71.386073250243655</v>
          </cell>
        </row>
        <row r="42">
          <cell r="A42">
            <v>37622</v>
          </cell>
          <cell r="B42">
            <v>35.5</v>
          </cell>
          <cell r="C42">
            <v>42.5</v>
          </cell>
          <cell r="D42">
            <v>42</v>
          </cell>
          <cell r="E42">
            <v>42.25</v>
          </cell>
          <cell r="F42">
            <v>39.75</v>
          </cell>
          <cell r="G42">
            <v>37.5</v>
          </cell>
          <cell r="I42">
            <v>39.75</v>
          </cell>
          <cell r="R42">
            <v>52.93799308396526</v>
          </cell>
        </row>
        <row r="43">
          <cell r="A43">
            <v>37653</v>
          </cell>
          <cell r="B43">
            <v>35.5</v>
          </cell>
          <cell r="C43">
            <v>40.75</v>
          </cell>
          <cell r="D43">
            <v>40</v>
          </cell>
          <cell r="E43">
            <v>40.25</v>
          </cell>
          <cell r="F43">
            <v>38.25</v>
          </cell>
          <cell r="G43">
            <v>37.5</v>
          </cell>
          <cell r="I43">
            <v>38.25</v>
          </cell>
          <cell r="R43">
            <v>51.723488824513403</v>
          </cell>
        </row>
        <row r="44">
          <cell r="A44">
            <v>37681</v>
          </cell>
          <cell r="B44">
            <v>35.5</v>
          </cell>
          <cell r="C44">
            <v>39.5</v>
          </cell>
          <cell r="D44">
            <v>38</v>
          </cell>
          <cell r="E44">
            <v>38.25</v>
          </cell>
          <cell r="F44">
            <v>37.5</v>
          </cell>
          <cell r="G44">
            <v>37.5</v>
          </cell>
          <cell r="I44">
            <v>37.5</v>
          </cell>
          <cell r="R44">
            <v>50.023630504660304</v>
          </cell>
        </row>
        <row r="45">
          <cell r="A45">
            <v>37712</v>
          </cell>
          <cell r="B45">
            <v>34</v>
          </cell>
          <cell r="C45">
            <v>36.5</v>
          </cell>
          <cell r="D45">
            <v>33</v>
          </cell>
          <cell r="E45">
            <v>36.25</v>
          </cell>
          <cell r="F45">
            <v>38.5</v>
          </cell>
          <cell r="G45">
            <v>36</v>
          </cell>
          <cell r="I45">
            <v>36.25</v>
          </cell>
          <cell r="R45">
            <v>48.161404765146777</v>
          </cell>
        </row>
        <row r="46">
          <cell r="A46">
            <v>37742</v>
          </cell>
          <cell r="B46">
            <v>35</v>
          </cell>
          <cell r="C46">
            <v>33</v>
          </cell>
          <cell r="D46">
            <v>29.5</v>
          </cell>
          <cell r="E46">
            <v>36.75</v>
          </cell>
          <cell r="F46">
            <v>39.25</v>
          </cell>
          <cell r="G46">
            <v>37</v>
          </cell>
          <cell r="I46">
            <v>36.75</v>
          </cell>
          <cell r="R46">
            <v>48.240674775530493</v>
          </cell>
        </row>
        <row r="47">
          <cell r="A47">
            <v>37773</v>
          </cell>
          <cell r="B47">
            <v>41.5</v>
          </cell>
          <cell r="C47">
            <v>34.75</v>
          </cell>
          <cell r="D47">
            <v>31</v>
          </cell>
          <cell r="E47">
            <v>41.75</v>
          </cell>
          <cell r="F47">
            <v>45.25</v>
          </cell>
          <cell r="G47">
            <v>46</v>
          </cell>
          <cell r="I47">
            <v>41.75</v>
          </cell>
          <cell r="R47">
            <v>48.72411633428699</v>
          </cell>
        </row>
        <row r="48">
          <cell r="A48">
            <v>37803</v>
          </cell>
          <cell r="B48">
            <v>53.5</v>
          </cell>
          <cell r="C48">
            <v>51.5</v>
          </cell>
          <cell r="D48">
            <v>47</v>
          </cell>
          <cell r="E48">
            <v>52.25</v>
          </cell>
          <cell r="F48">
            <v>57.75</v>
          </cell>
          <cell r="G48">
            <v>59.5</v>
          </cell>
          <cell r="I48">
            <v>52.25</v>
          </cell>
          <cell r="R48">
            <v>49.288765929124907</v>
          </cell>
        </row>
        <row r="49">
          <cell r="A49">
            <v>37834</v>
          </cell>
          <cell r="B49">
            <v>63.5</v>
          </cell>
          <cell r="C49">
            <v>58.5</v>
          </cell>
          <cell r="D49">
            <v>55</v>
          </cell>
          <cell r="E49">
            <v>60.75</v>
          </cell>
          <cell r="F49">
            <v>63.5</v>
          </cell>
          <cell r="G49">
            <v>71.5</v>
          </cell>
          <cell r="I49">
            <v>60.75</v>
          </cell>
          <cell r="R49">
            <v>49.805402606587435</v>
          </cell>
        </row>
        <row r="50">
          <cell r="A50">
            <v>37865</v>
          </cell>
          <cell r="B50">
            <v>50</v>
          </cell>
          <cell r="C50">
            <v>47.5</v>
          </cell>
          <cell r="D50">
            <v>44</v>
          </cell>
          <cell r="E50">
            <v>55.75</v>
          </cell>
          <cell r="F50">
            <v>50.5</v>
          </cell>
          <cell r="G50">
            <v>56</v>
          </cell>
          <cell r="I50">
            <v>50.5</v>
          </cell>
          <cell r="R50">
            <v>49.93373864140338</v>
          </cell>
        </row>
        <row r="51">
          <cell r="A51">
            <v>37895</v>
          </cell>
          <cell r="B51">
            <v>37</v>
          </cell>
          <cell r="C51">
            <v>43.25</v>
          </cell>
          <cell r="D51">
            <v>41.5</v>
          </cell>
          <cell r="E51">
            <v>39.25</v>
          </cell>
          <cell r="F51">
            <v>39</v>
          </cell>
          <cell r="G51">
            <v>39.25</v>
          </cell>
          <cell r="I51">
            <v>39</v>
          </cell>
          <cell r="R51">
            <v>50.613738087091711</v>
          </cell>
        </row>
        <row r="52">
          <cell r="A52">
            <v>37926</v>
          </cell>
          <cell r="B52">
            <v>36</v>
          </cell>
          <cell r="C52">
            <v>39.5</v>
          </cell>
          <cell r="D52">
            <v>38.75</v>
          </cell>
          <cell r="E52">
            <v>41.25</v>
          </cell>
          <cell r="F52">
            <v>38.75</v>
          </cell>
          <cell r="G52">
            <v>37.75</v>
          </cell>
          <cell r="I52">
            <v>38.75</v>
          </cell>
          <cell r="R52">
            <v>53.577090563907142</v>
          </cell>
        </row>
        <row r="53">
          <cell r="A53">
            <v>37956</v>
          </cell>
          <cell r="B53">
            <v>35.5</v>
          </cell>
          <cell r="C53">
            <v>40.75</v>
          </cell>
          <cell r="D53">
            <v>40</v>
          </cell>
          <cell r="E53">
            <v>43.25</v>
          </cell>
          <cell r="F53">
            <v>40</v>
          </cell>
          <cell r="G53">
            <v>37</v>
          </cell>
          <cell r="I53">
            <v>40</v>
          </cell>
          <cell r="R53">
            <v>56.0801479849221</v>
          </cell>
        </row>
        <row r="54">
          <cell r="A54">
            <v>37987</v>
          </cell>
          <cell r="B54">
            <v>36.21</v>
          </cell>
          <cell r="C54">
            <v>42.88</v>
          </cell>
          <cell r="D54">
            <v>42.12</v>
          </cell>
          <cell r="E54">
            <v>42.72</v>
          </cell>
          <cell r="F54">
            <v>40.200000000000003</v>
          </cell>
          <cell r="G54">
            <v>38.409999999999997</v>
          </cell>
          <cell r="I54">
            <v>40.21</v>
          </cell>
          <cell r="R54">
            <v>54.304169226301724</v>
          </cell>
        </row>
        <row r="55">
          <cell r="A55">
            <v>38018</v>
          </cell>
          <cell r="B55">
            <v>36.21</v>
          </cell>
          <cell r="C55">
            <v>41.38</v>
          </cell>
          <cell r="D55">
            <v>40.4</v>
          </cell>
          <cell r="E55">
            <v>40.69</v>
          </cell>
          <cell r="F55">
            <v>38.67</v>
          </cell>
          <cell r="G55">
            <v>38.409999999999997</v>
          </cell>
          <cell r="I55">
            <v>38.69</v>
          </cell>
          <cell r="R55">
            <v>52.993518238189203</v>
          </cell>
        </row>
        <row r="56">
          <cell r="A56">
            <v>38047</v>
          </cell>
          <cell r="B56">
            <v>36.21</v>
          </cell>
          <cell r="C56">
            <v>40.299999999999997</v>
          </cell>
          <cell r="D56">
            <v>38.68</v>
          </cell>
          <cell r="E56">
            <v>38.659999999999997</v>
          </cell>
          <cell r="F56">
            <v>37.909999999999997</v>
          </cell>
          <cell r="G56">
            <v>38.409999999999997</v>
          </cell>
          <cell r="I56">
            <v>37.92</v>
          </cell>
          <cell r="R56">
            <v>50.897736257137552</v>
          </cell>
        </row>
        <row r="57">
          <cell r="A57">
            <v>38078</v>
          </cell>
          <cell r="B57">
            <v>34.82</v>
          </cell>
          <cell r="C57">
            <v>37.729999999999997</v>
          </cell>
          <cell r="D57">
            <v>34.39</v>
          </cell>
          <cell r="E57">
            <v>36.64</v>
          </cell>
          <cell r="F57">
            <v>38.909999999999997</v>
          </cell>
          <cell r="G57">
            <v>37.020000000000003</v>
          </cell>
          <cell r="I57">
            <v>36.65</v>
          </cell>
          <cell r="R57">
            <v>47.649948581090548</v>
          </cell>
        </row>
        <row r="58">
          <cell r="A58">
            <v>38108</v>
          </cell>
          <cell r="B58">
            <v>35.74</v>
          </cell>
          <cell r="C58">
            <v>34.729999999999997</v>
          </cell>
          <cell r="D58">
            <v>31.38</v>
          </cell>
          <cell r="E58">
            <v>37.130000000000003</v>
          </cell>
          <cell r="F58">
            <v>39.659999999999997</v>
          </cell>
          <cell r="G58">
            <v>37.94</v>
          </cell>
          <cell r="I58">
            <v>37.15</v>
          </cell>
          <cell r="R58">
            <v>47.703842494941057</v>
          </cell>
        </row>
        <row r="59">
          <cell r="A59">
            <v>38139</v>
          </cell>
          <cell r="B59">
            <v>41.77</v>
          </cell>
          <cell r="C59">
            <v>36.229999999999997</v>
          </cell>
          <cell r="D59">
            <v>32.67</v>
          </cell>
          <cell r="E59">
            <v>42.18</v>
          </cell>
          <cell r="F59">
            <v>45.71</v>
          </cell>
          <cell r="G59">
            <v>46.1</v>
          </cell>
          <cell r="I59">
            <v>42.19</v>
          </cell>
          <cell r="R59">
            <v>48.311488065409456</v>
          </cell>
        </row>
        <row r="60">
          <cell r="A60">
            <v>38169</v>
          </cell>
          <cell r="B60">
            <v>52.89</v>
          </cell>
          <cell r="C60">
            <v>50.6</v>
          </cell>
          <cell r="D60">
            <v>46.41</v>
          </cell>
          <cell r="E60">
            <v>52.77</v>
          </cell>
          <cell r="F60">
            <v>58.33</v>
          </cell>
          <cell r="G60">
            <v>58.49</v>
          </cell>
          <cell r="I60">
            <v>52.79</v>
          </cell>
          <cell r="R60">
            <v>48.952440244557835</v>
          </cell>
        </row>
        <row r="61">
          <cell r="A61">
            <v>38200</v>
          </cell>
          <cell r="B61">
            <v>62.16</v>
          </cell>
          <cell r="C61">
            <v>56.61</v>
          </cell>
          <cell r="D61">
            <v>53.28</v>
          </cell>
          <cell r="E61">
            <v>61.35</v>
          </cell>
          <cell r="F61">
            <v>64.12</v>
          </cell>
          <cell r="G61">
            <v>69.459999999999994</v>
          </cell>
          <cell r="I61">
            <v>61.37</v>
          </cell>
          <cell r="R61">
            <v>49.519087243773704</v>
          </cell>
        </row>
        <row r="62">
          <cell r="A62">
            <v>38231</v>
          </cell>
          <cell r="B62">
            <v>49.65</v>
          </cell>
          <cell r="C62">
            <v>47.17</v>
          </cell>
          <cell r="D62">
            <v>43.83</v>
          </cell>
          <cell r="E62">
            <v>56.29</v>
          </cell>
          <cell r="F62">
            <v>50.99</v>
          </cell>
          <cell r="G62">
            <v>55.25</v>
          </cell>
          <cell r="I62">
            <v>51</v>
          </cell>
          <cell r="R62">
            <v>49.254219916555094</v>
          </cell>
        </row>
        <row r="63">
          <cell r="A63">
            <v>38261</v>
          </cell>
          <cell r="B63">
            <v>37.6</v>
          </cell>
          <cell r="C63">
            <v>43.52</v>
          </cell>
          <cell r="D63">
            <v>41.69</v>
          </cell>
          <cell r="E63">
            <v>39.619999999999997</v>
          </cell>
          <cell r="F63">
            <v>39.369999999999997</v>
          </cell>
          <cell r="G63">
            <v>40.01</v>
          </cell>
          <cell r="I63">
            <v>39.380000000000003</v>
          </cell>
          <cell r="R63">
            <v>49.454454939587571</v>
          </cell>
        </row>
        <row r="64">
          <cell r="A64">
            <v>38292</v>
          </cell>
          <cell r="B64">
            <v>36.67</v>
          </cell>
          <cell r="C64">
            <v>40.31</v>
          </cell>
          <cell r="D64">
            <v>39.33</v>
          </cell>
          <cell r="E64">
            <v>41.63</v>
          </cell>
          <cell r="F64">
            <v>39.11</v>
          </cell>
          <cell r="G64">
            <v>38.65</v>
          </cell>
          <cell r="I64">
            <v>39.119999999999997</v>
          </cell>
          <cell r="R64">
            <v>52.537344590111303</v>
          </cell>
        </row>
        <row r="65">
          <cell r="A65">
            <v>38322</v>
          </cell>
          <cell r="B65">
            <v>36.21</v>
          </cell>
          <cell r="C65">
            <v>41.38</v>
          </cell>
          <cell r="D65">
            <v>40.4</v>
          </cell>
          <cell r="E65">
            <v>43.64</v>
          </cell>
          <cell r="F65">
            <v>40.36</v>
          </cell>
          <cell r="G65">
            <v>37.979999999999997</v>
          </cell>
          <cell r="I65">
            <v>40.369999999999997</v>
          </cell>
          <cell r="R65">
            <v>54.995438089205848</v>
          </cell>
        </row>
        <row r="66">
          <cell r="A66">
            <v>38353</v>
          </cell>
          <cell r="B66">
            <v>36.47</v>
          </cell>
          <cell r="C66">
            <v>43.19</v>
          </cell>
          <cell r="D66">
            <v>42.21</v>
          </cell>
          <cell r="E66">
            <v>43.08</v>
          </cell>
          <cell r="F66">
            <v>40.53</v>
          </cell>
          <cell r="G66">
            <v>38.79</v>
          </cell>
          <cell r="I66">
            <v>40.56</v>
          </cell>
          <cell r="R66">
            <v>52.880649059051997</v>
          </cell>
        </row>
        <row r="67">
          <cell r="A67">
            <v>38384</v>
          </cell>
          <cell r="B67">
            <v>36.47</v>
          </cell>
          <cell r="C67">
            <v>41.91</v>
          </cell>
          <cell r="D67">
            <v>40.74</v>
          </cell>
          <cell r="E67">
            <v>41.03</v>
          </cell>
          <cell r="F67">
            <v>38.99</v>
          </cell>
          <cell r="G67">
            <v>38.79</v>
          </cell>
          <cell r="I67">
            <v>39.020000000000003</v>
          </cell>
          <cell r="R67">
            <v>51.634531563499046</v>
          </cell>
        </row>
        <row r="68">
          <cell r="A68">
            <v>38412</v>
          </cell>
          <cell r="B68">
            <v>36.47</v>
          </cell>
          <cell r="C68">
            <v>40.99</v>
          </cell>
          <cell r="D68">
            <v>39.270000000000003</v>
          </cell>
          <cell r="E68">
            <v>38.979999999999997</v>
          </cell>
          <cell r="F68">
            <v>38.22</v>
          </cell>
          <cell r="G68">
            <v>38.79</v>
          </cell>
          <cell r="I68">
            <v>38.24</v>
          </cell>
          <cell r="R68">
            <v>49.643962773888674</v>
          </cell>
        </row>
        <row r="69">
          <cell r="A69">
            <v>38443</v>
          </cell>
          <cell r="B69">
            <v>35.07</v>
          </cell>
          <cell r="C69">
            <v>38.79</v>
          </cell>
          <cell r="D69">
            <v>35.590000000000003</v>
          </cell>
          <cell r="E69">
            <v>36.93</v>
          </cell>
          <cell r="F69">
            <v>39.22</v>
          </cell>
          <cell r="G69">
            <v>37.39</v>
          </cell>
          <cell r="I69">
            <v>36.950000000000003</v>
          </cell>
          <cell r="R69">
            <v>46.560219899741888</v>
          </cell>
        </row>
        <row r="70">
          <cell r="A70">
            <v>38473</v>
          </cell>
          <cell r="B70">
            <v>36</v>
          </cell>
          <cell r="C70">
            <v>36.22</v>
          </cell>
          <cell r="D70">
            <v>33.020000000000003</v>
          </cell>
          <cell r="E70">
            <v>37.43</v>
          </cell>
          <cell r="F70">
            <v>39.979999999999997</v>
          </cell>
          <cell r="G70">
            <v>38.32</v>
          </cell>
          <cell r="I70">
            <v>37.450000000000003</v>
          </cell>
          <cell r="R70">
            <v>46.611788459287887</v>
          </cell>
        </row>
        <row r="71">
          <cell r="A71">
            <v>38504</v>
          </cell>
          <cell r="B71">
            <v>42.07</v>
          </cell>
          <cell r="C71">
            <v>37.51</v>
          </cell>
          <cell r="D71">
            <v>34.119999999999997</v>
          </cell>
          <cell r="E71">
            <v>42.51</v>
          </cell>
          <cell r="F71">
            <v>46.07</v>
          </cell>
          <cell r="G71">
            <v>46.2</v>
          </cell>
          <cell r="I71">
            <v>42.53</v>
          </cell>
          <cell r="R71">
            <v>47.189377886271046</v>
          </cell>
        </row>
        <row r="72">
          <cell r="A72">
            <v>38534</v>
          </cell>
          <cell r="B72">
            <v>53.27</v>
          </cell>
          <cell r="C72">
            <v>49.83</v>
          </cell>
          <cell r="D72">
            <v>45.9</v>
          </cell>
          <cell r="E72">
            <v>53.18</v>
          </cell>
          <cell r="F72">
            <v>58.78</v>
          </cell>
          <cell r="G72">
            <v>58.47</v>
          </cell>
          <cell r="I72">
            <v>53.21</v>
          </cell>
          <cell r="R72">
            <v>47.799128333762113</v>
          </cell>
        </row>
        <row r="73">
          <cell r="A73">
            <v>38565</v>
          </cell>
          <cell r="B73">
            <v>62.61</v>
          </cell>
          <cell r="C73">
            <v>54.98</v>
          </cell>
          <cell r="D73">
            <v>51.79</v>
          </cell>
          <cell r="E73">
            <v>61.82</v>
          </cell>
          <cell r="F73">
            <v>64.62</v>
          </cell>
          <cell r="G73">
            <v>69.25</v>
          </cell>
          <cell r="I73">
            <v>61.85</v>
          </cell>
          <cell r="R73">
            <v>48.338496941133556</v>
          </cell>
        </row>
        <row r="74">
          <cell r="A74">
            <v>38596</v>
          </cell>
          <cell r="B74">
            <v>50.01</v>
          </cell>
          <cell r="C74">
            <v>46.89</v>
          </cell>
          <cell r="D74">
            <v>43.7</v>
          </cell>
          <cell r="E74">
            <v>56.71</v>
          </cell>
          <cell r="F74">
            <v>51.37</v>
          </cell>
          <cell r="G74">
            <v>55.21</v>
          </cell>
          <cell r="I74">
            <v>51.4</v>
          </cell>
          <cell r="R74">
            <v>48.088403121056508</v>
          </cell>
        </row>
        <row r="75">
          <cell r="A75">
            <v>38626</v>
          </cell>
          <cell r="B75">
            <v>37.869999999999997</v>
          </cell>
          <cell r="C75">
            <v>43.77</v>
          </cell>
          <cell r="D75">
            <v>41.86</v>
          </cell>
          <cell r="E75">
            <v>39.92</v>
          </cell>
          <cell r="F75">
            <v>39.659999999999997</v>
          </cell>
          <cell r="G75">
            <v>40.369999999999997</v>
          </cell>
          <cell r="I75">
            <v>39.68</v>
          </cell>
          <cell r="R75">
            <v>48.279019031157361</v>
          </cell>
        </row>
        <row r="76">
          <cell r="A76">
            <v>38657</v>
          </cell>
          <cell r="B76">
            <v>36.94</v>
          </cell>
          <cell r="C76">
            <v>41.02</v>
          </cell>
          <cell r="D76">
            <v>39.83</v>
          </cell>
          <cell r="E76">
            <v>41.94</v>
          </cell>
          <cell r="F76">
            <v>39.4</v>
          </cell>
          <cell r="G76">
            <v>39.08</v>
          </cell>
          <cell r="I76">
            <v>39.42</v>
          </cell>
          <cell r="R76">
            <v>51.062133355319247</v>
          </cell>
        </row>
        <row r="77">
          <cell r="A77">
            <v>38687</v>
          </cell>
          <cell r="B77">
            <v>36.47</v>
          </cell>
          <cell r="C77">
            <v>41.94</v>
          </cell>
          <cell r="D77">
            <v>40.76</v>
          </cell>
          <cell r="E77">
            <v>43.96</v>
          </cell>
          <cell r="F77">
            <v>40.659999999999997</v>
          </cell>
          <cell r="G77">
            <v>38.43</v>
          </cell>
          <cell r="I77">
            <v>40.68</v>
          </cell>
          <cell r="R77">
            <v>53.407294307058201</v>
          </cell>
        </row>
        <row r="78">
          <cell r="A78">
            <v>38718</v>
          </cell>
          <cell r="B78">
            <v>36.729999999999997</v>
          </cell>
          <cell r="C78">
            <v>43.66</v>
          </cell>
          <cell r="D78">
            <v>42.47</v>
          </cell>
          <cell r="E78">
            <v>43.37</v>
          </cell>
          <cell r="F78">
            <v>40.799999999999997</v>
          </cell>
          <cell r="G78">
            <v>39.15</v>
          </cell>
          <cell r="I78">
            <v>40.840000000000003</v>
          </cell>
          <cell r="R78">
            <v>48.352083764868844</v>
          </cell>
        </row>
        <row r="79">
          <cell r="A79">
            <v>38749</v>
          </cell>
          <cell r="B79">
            <v>36.729999999999997</v>
          </cell>
          <cell r="C79">
            <v>42.5</v>
          </cell>
          <cell r="D79">
            <v>41.14</v>
          </cell>
          <cell r="E79">
            <v>41.31</v>
          </cell>
          <cell r="F79">
            <v>39.25</v>
          </cell>
          <cell r="G79">
            <v>39.15</v>
          </cell>
          <cell r="I79">
            <v>39.29</v>
          </cell>
          <cell r="R79">
            <v>47.265401693239781</v>
          </cell>
        </row>
        <row r="80">
          <cell r="A80">
            <v>38777</v>
          </cell>
          <cell r="B80">
            <v>36.729999999999997</v>
          </cell>
          <cell r="C80">
            <v>41.67</v>
          </cell>
          <cell r="D80">
            <v>39.799999999999997</v>
          </cell>
          <cell r="E80">
            <v>39.24</v>
          </cell>
          <cell r="F80">
            <v>38.47</v>
          </cell>
          <cell r="G80">
            <v>39.15</v>
          </cell>
          <cell r="I80">
            <v>38.5</v>
          </cell>
          <cell r="R80">
            <v>45.509097219718598</v>
          </cell>
        </row>
        <row r="81">
          <cell r="A81">
            <v>38808</v>
          </cell>
          <cell r="B81">
            <v>35.32</v>
          </cell>
          <cell r="C81">
            <v>39.67</v>
          </cell>
          <cell r="D81">
            <v>36.46</v>
          </cell>
          <cell r="E81">
            <v>37.18</v>
          </cell>
          <cell r="F81">
            <v>39.49</v>
          </cell>
          <cell r="G81">
            <v>37.74</v>
          </cell>
          <cell r="I81">
            <v>37.21</v>
          </cell>
          <cell r="R81">
            <v>42.770605668622835</v>
          </cell>
        </row>
        <row r="82">
          <cell r="A82">
            <v>38838</v>
          </cell>
          <cell r="B82">
            <v>36.26</v>
          </cell>
          <cell r="C82">
            <v>37.33</v>
          </cell>
          <cell r="D82">
            <v>34.119999999999997</v>
          </cell>
          <cell r="E82">
            <v>37.68</v>
          </cell>
          <cell r="F82">
            <v>40.24</v>
          </cell>
          <cell r="G82">
            <v>38.68</v>
          </cell>
          <cell r="I82">
            <v>37.71</v>
          </cell>
          <cell r="R82">
            <v>42.836480565669838</v>
          </cell>
        </row>
        <row r="83">
          <cell r="A83">
            <v>38869</v>
          </cell>
          <cell r="B83">
            <v>42.38</v>
          </cell>
          <cell r="C83">
            <v>38.51</v>
          </cell>
          <cell r="D83">
            <v>35.119999999999997</v>
          </cell>
          <cell r="E83">
            <v>42.79</v>
          </cell>
          <cell r="F83">
            <v>46.38</v>
          </cell>
          <cell r="G83">
            <v>46.34</v>
          </cell>
          <cell r="I83">
            <v>42.83</v>
          </cell>
          <cell r="R83">
            <v>43.375618494192686</v>
          </cell>
        </row>
        <row r="84">
          <cell r="A84">
            <v>38899</v>
          </cell>
          <cell r="B84">
            <v>53.66</v>
          </cell>
          <cell r="C84">
            <v>49.73</v>
          </cell>
          <cell r="D84">
            <v>45.83</v>
          </cell>
          <cell r="E84">
            <v>53.54</v>
          </cell>
          <cell r="F84">
            <v>59.18</v>
          </cell>
          <cell r="G84">
            <v>58.52</v>
          </cell>
          <cell r="I84">
            <v>53.58</v>
          </cell>
          <cell r="R84">
            <v>43.941462920654423</v>
          </cell>
        </row>
        <row r="85">
          <cell r="A85">
            <v>38930</v>
          </cell>
          <cell r="B85">
            <v>63.06</v>
          </cell>
          <cell r="C85">
            <v>54.42</v>
          </cell>
          <cell r="D85">
            <v>51.18</v>
          </cell>
          <cell r="E85">
            <v>62.23</v>
          </cell>
          <cell r="F85">
            <v>65.05</v>
          </cell>
          <cell r="G85">
            <v>69.14</v>
          </cell>
          <cell r="I85">
            <v>62.28</v>
          </cell>
          <cell r="R85">
            <v>44.443176565470068</v>
          </cell>
        </row>
        <row r="86">
          <cell r="A86">
            <v>38961</v>
          </cell>
          <cell r="B86">
            <v>50.37</v>
          </cell>
          <cell r="C86">
            <v>47.07</v>
          </cell>
          <cell r="D86">
            <v>43.83</v>
          </cell>
          <cell r="E86">
            <v>57.09</v>
          </cell>
          <cell r="F86">
            <v>51.72</v>
          </cell>
          <cell r="G86">
            <v>55.23</v>
          </cell>
          <cell r="I86">
            <v>51.76</v>
          </cell>
          <cell r="R86">
            <v>44.236828788955563</v>
          </cell>
        </row>
        <row r="87">
          <cell r="A87">
            <v>38991</v>
          </cell>
          <cell r="B87">
            <v>38.15</v>
          </cell>
          <cell r="C87">
            <v>44.23</v>
          </cell>
          <cell r="D87">
            <v>42.16</v>
          </cell>
          <cell r="E87">
            <v>40.18</v>
          </cell>
          <cell r="F87">
            <v>39.93</v>
          </cell>
          <cell r="G87">
            <v>40.72</v>
          </cell>
          <cell r="I87">
            <v>39.96</v>
          </cell>
          <cell r="R87">
            <v>44.424430208730698</v>
          </cell>
        </row>
        <row r="88">
          <cell r="A88">
            <v>39022</v>
          </cell>
          <cell r="B88">
            <v>37.21</v>
          </cell>
          <cell r="C88">
            <v>41.72</v>
          </cell>
          <cell r="D88">
            <v>40.32</v>
          </cell>
          <cell r="E88">
            <v>42.22</v>
          </cell>
          <cell r="F88">
            <v>39.659999999999997</v>
          </cell>
          <cell r="G88">
            <v>39.47</v>
          </cell>
          <cell r="I88">
            <v>39.69</v>
          </cell>
          <cell r="R88">
            <v>46.87358038064329</v>
          </cell>
        </row>
        <row r="89">
          <cell r="A89">
            <v>39052</v>
          </cell>
          <cell r="B89">
            <v>36.74</v>
          </cell>
          <cell r="C89">
            <v>42.57</v>
          </cell>
          <cell r="D89">
            <v>41.16</v>
          </cell>
          <cell r="E89">
            <v>44.25</v>
          </cell>
          <cell r="F89">
            <v>40.93</v>
          </cell>
          <cell r="G89">
            <v>38.85</v>
          </cell>
          <cell r="I89">
            <v>40.96</v>
          </cell>
          <cell r="R89">
            <v>48.986276349137462</v>
          </cell>
        </row>
        <row r="90">
          <cell r="A90">
            <v>39083</v>
          </cell>
          <cell r="B90">
            <v>37</v>
          </cell>
          <cell r="C90">
            <v>44.4</v>
          </cell>
          <cell r="D90">
            <v>42.74</v>
          </cell>
          <cell r="E90">
            <v>43.68</v>
          </cell>
          <cell r="F90">
            <v>41.1</v>
          </cell>
          <cell r="G90">
            <v>39.450000000000003</v>
          </cell>
          <cell r="I90">
            <v>41.14</v>
          </cell>
          <cell r="R90">
            <v>49.54065183905211</v>
          </cell>
        </row>
        <row r="91">
          <cell r="A91">
            <v>39114</v>
          </cell>
          <cell r="B91">
            <v>37</v>
          </cell>
          <cell r="C91">
            <v>43.34</v>
          </cell>
          <cell r="D91">
            <v>41.53</v>
          </cell>
          <cell r="E91">
            <v>41.6</v>
          </cell>
          <cell r="F91">
            <v>39.53</v>
          </cell>
          <cell r="G91">
            <v>39.450000000000003</v>
          </cell>
          <cell r="I91">
            <v>39.57</v>
          </cell>
          <cell r="R91">
            <v>48.432400389594022</v>
          </cell>
        </row>
        <row r="92">
          <cell r="A92">
            <v>39142</v>
          </cell>
          <cell r="B92">
            <v>37</v>
          </cell>
          <cell r="C92">
            <v>42.58</v>
          </cell>
          <cell r="D92">
            <v>40.32</v>
          </cell>
          <cell r="E92">
            <v>39.51</v>
          </cell>
          <cell r="F92">
            <v>38.74</v>
          </cell>
          <cell r="G92">
            <v>39.450000000000003</v>
          </cell>
          <cell r="I92">
            <v>38.78</v>
          </cell>
          <cell r="R92">
            <v>46.654472374195585</v>
          </cell>
        </row>
        <row r="93">
          <cell r="A93">
            <v>39173</v>
          </cell>
          <cell r="B93">
            <v>35.58</v>
          </cell>
          <cell r="C93">
            <v>40.75</v>
          </cell>
          <cell r="D93">
            <v>37.28</v>
          </cell>
          <cell r="E93">
            <v>37.43</v>
          </cell>
          <cell r="F93">
            <v>39.76</v>
          </cell>
          <cell r="G93">
            <v>38.04</v>
          </cell>
          <cell r="I93">
            <v>37.47</v>
          </cell>
          <cell r="R93">
            <v>43.890884376371403</v>
          </cell>
        </row>
        <row r="94">
          <cell r="A94">
            <v>39203</v>
          </cell>
          <cell r="B94">
            <v>36.520000000000003</v>
          </cell>
          <cell r="C94">
            <v>38.61</v>
          </cell>
          <cell r="D94">
            <v>35.159999999999997</v>
          </cell>
          <cell r="E94">
            <v>37.93</v>
          </cell>
          <cell r="F94">
            <v>40.51</v>
          </cell>
          <cell r="G94">
            <v>38.97</v>
          </cell>
          <cell r="I94">
            <v>37.97</v>
          </cell>
          <cell r="R94">
            <v>43.93930731228032</v>
          </cell>
        </row>
        <row r="95">
          <cell r="A95">
            <v>39234</v>
          </cell>
          <cell r="B95">
            <v>42.68</v>
          </cell>
          <cell r="C95">
            <v>39.69</v>
          </cell>
          <cell r="D95">
            <v>36.07</v>
          </cell>
          <cell r="E95">
            <v>43.08</v>
          </cell>
          <cell r="F95">
            <v>46.69</v>
          </cell>
          <cell r="G95">
            <v>46.52</v>
          </cell>
          <cell r="I95">
            <v>43.12</v>
          </cell>
          <cell r="R95">
            <v>44.460363731968563</v>
          </cell>
        </row>
        <row r="96">
          <cell r="A96">
            <v>39264</v>
          </cell>
          <cell r="B96">
            <v>54.04</v>
          </cell>
          <cell r="C96">
            <v>49.96</v>
          </cell>
          <cell r="D96">
            <v>45.8</v>
          </cell>
          <cell r="E96">
            <v>53.89</v>
          </cell>
          <cell r="F96">
            <v>59.56</v>
          </cell>
          <cell r="G96">
            <v>58.68</v>
          </cell>
          <cell r="I96">
            <v>53.94</v>
          </cell>
          <cell r="R96">
            <v>45.007600569297004</v>
          </cell>
        </row>
        <row r="97">
          <cell r="A97">
            <v>39295</v>
          </cell>
          <cell r="B97">
            <v>63.51</v>
          </cell>
          <cell r="C97">
            <v>54.26</v>
          </cell>
          <cell r="D97">
            <v>50.67</v>
          </cell>
          <cell r="E97">
            <v>62.63</v>
          </cell>
          <cell r="F97">
            <v>65.47</v>
          </cell>
          <cell r="G97">
            <v>69.25</v>
          </cell>
          <cell r="I97">
            <v>62.69</v>
          </cell>
          <cell r="R97">
            <v>45.488770796962264</v>
          </cell>
        </row>
        <row r="98">
          <cell r="A98">
            <v>39326</v>
          </cell>
          <cell r="B98">
            <v>50.73</v>
          </cell>
          <cell r="C98">
            <v>47.52</v>
          </cell>
          <cell r="D98">
            <v>43.99</v>
          </cell>
          <cell r="E98">
            <v>57.46</v>
          </cell>
          <cell r="F98">
            <v>52.05</v>
          </cell>
          <cell r="G98">
            <v>55.37</v>
          </cell>
          <cell r="I98">
            <v>52.1</v>
          </cell>
          <cell r="R98">
            <v>45.260552948407295</v>
          </cell>
        </row>
        <row r="99">
          <cell r="A99">
            <v>39356</v>
          </cell>
          <cell r="B99">
            <v>38.42</v>
          </cell>
          <cell r="C99">
            <v>44.93</v>
          </cell>
          <cell r="D99">
            <v>42.47</v>
          </cell>
          <cell r="E99">
            <v>40.44</v>
          </cell>
          <cell r="F99">
            <v>40.18</v>
          </cell>
          <cell r="G99">
            <v>41</v>
          </cell>
          <cell r="I99">
            <v>40.22</v>
          </cell>
          <cell r="R99">
            <v>45.426339526363229</v>
          </cell>
        </row>
        <row r="100">
          <cell r="A100">
            <v>39387</v>
          </cell>
          <cell r="B100">
            <v>37.47</v>
          </cell>
          <cell r="C100">
            <v>42.63</v>
          </cell>
          <cell r="D100">
            <v>40.799999999999997</v>
          </cell>
          <cell r="E100">
            <v>42.48</v>
          </cell>
          <cell r="F100">
            <v>39.9</v>
          </cell>
          <cell r="G100">
            <v>39.78</v>
          </cell>
          <cell r="I100">
            <v>39.94</v>
          </cell>
          <cell r="R100">
            <v>47.981336049916294</v>
          </cell>
        </row>
        <row r="101">
          <cell r="A101">
            <v>39417</v>
          </cell>
          <cell r="B101">
            <v>37</v>
          </cell>
          <cell r="C101">
            <v>43.41</v>
          </cell>
          <cell r="D101">
            <v>41.57</v>
          </cell>
          <cell r="E101">
            <v>44.52</v>
          </cell>
          <cell r="F101">
            <v>41.18</v>
          </cell>
          <cell r="G101">
            <v>39.17</v>
          </cell>
          <cell r="I101">
            <v>41.21</v>
          </cell>
          <cell r="R101">
            <v>50.076308831682461</v>
          </cell>
        </row>
        <row r="102">
          <cell r="A102">
            <v>39448</v>
          </cell>
          <cell r="B102">
            <v>37.26</v>
          </cell>
          <cell r="C102">
            <v>45.14</v>
          </cell>
          <cell r="D102">
            <v>43.16</v>
          </cell>
          <cell r="E102">
            <v>43.94</v>
          </cell>
          <cell r="F102">
            <v>41.34</v>
          </cell>
          <cell r="G102">
            <v>39.72</v>
          </cell>
          <cell r="I102">
            <v>41.39</v>
          </cell>
          <cell r="R102">
            <v>50.66092313513726</v>
          </cell>
        </row>
        <row r="103">
          <cell r="A103">
            <v>39479</v>
          </cell>
          <cell r="B103">
            <v>37.26</v>
          </cell>
          <cell r="C103">
            <v>44.14</v>
          </cell>
          <cell r="D103">
            <v>42.03</v>
          </cell>
          <cell r="E103">
            <v>41.84</v>
          </cell>
          <cell r="F103">
            <v>39.76</v>
          </cell>
          <cell r="G103">
            <v>39.72</v>
          </cell>
          <cell r="I103">
            <v>39.81</v>
          </cell>
          <cell r="R103">
            <v>49.552157929465274</v>
          </cell>
        </row>
        <row r="104">
          <cell r="A104">
            <v>39508</v>
          </cell>
          <cell r="B104">
            <v>37.26</v>
          </cell>
          <cell r="C104">
            <v>43.44</v>
          </cell>
          <cell r="D104">
            <v>40.9</v>
          </cell>
          <cell r="E104">
            <v>39.74</v>
          </cell>
          <cell r="F104">
            <v>38.96</v>
          </cell>
          <cell r="G104">
            <v>39.72</v>
          </cell>
          <cell r="I104">
            <v>39.01</v>
          </cell>
          <cell r="R104">
            <v>47.774644344545067</v>
          </cell>
        </row>
        <row r="105">
          <cell r="A105">
            <v>39539</v>
          </cell>
          <cell r="B105">
            <v>35.83</v>
          </cell>
          <cell r="C105">
            <v>41.72</v>
          </cell>
          <cell r="D105">
            <v>38.07</v>
          </cell>
          <cell r="E105">
            <v>37.65</v>
          </cell>
          <cell r="F105">
            <v>39.979999999999997</v>
          </cell>
          <cell r="G105">
            <v>38.299999999999997</v>
          </cell>
          <cell r="I105">
            <v>37.69</v>
          </cell>
          <cell r="R105">
            <v>44.881721977209374</v>
          </cell>
        </row>
        <row r="106">
          <cell r="A106">
            <v>39569</v>
          </cell>
          <cell r="B106">
            <v>36.78</v>
          </cell>
          <cell r="C106">
            <v>39.729999999999997</v>
          </cell>
          <cell r="D106">
            <v>36.1</v>
          </cell>
          <cell r="E106">
            <v>38.15</v>
          </cell>
          <cell r="F106">
            <v>40.74</v>
          </cell>
          <cell r="G106">
            <v>39.25</v>
          </cell>
          <cell r="I106">
            <v>38.19</v>
          </cell>
          <cell r="R106">
            <v>44.928419662390887</v>
          </cell>
        </row>
        <row r="107">
          <cell r="A107">
            <v>39600</v>
          </cell>
          <cell r="B107">
            <v>42.98</v>
          </cell>
          <cell r="C107">
            <v>40.74</v>
          </cell>
          <cell r="D107">
            <v>36.950000000000003</v>
          </cell>
          <cell r="E107">
            <v>43.32</v>
          </cell>
          <cell r="F107">
            <v>46.95</v>
          </cell>
          <cell r="G107">
            <v>46.72</v>
          </cell>
          <cell r="I107">
            <v>43.37</v>
          </cell>
          <cell r="R107">
            <v>45.447022055239174</v>
          </cell>
        </row>
        <row r="108">
          <cell r="A108">
            <v>39630</v>
          </cell>
          <cell r="B108">
            <v>54.43</v>
          </cell>
          <cell r="C108">
            <v>50.35</v>
          </cell>
          <cell r="D108">
            <v>46.01</v>
          </cell>
          <cell r="E108">
            <v>54.18</v>
          </cell>
          <cell r="F108">
            <v>59.89</v>
          </cell>
          <cell r="G108">
            <v>58.9</v>
          </cell>
          <cell r="I108">
            <v>54.25</v>
          </cell>
          <cell r="R108">
            <v>45.991783670531241</v>
          </cell>
        </row>
        <row r="109">
          <cell r="A109">
            <v>39661</v>
          </cell>
          <cell r="B109">
            <v>63.96</v>
          </cell>
          <cell r="C109">
            <v>54.38</v>
          </cell>
          <cell r="D109">
            <v>50.54</v>
          </cell>
          <cell r="E109">
            <v>62.97</v>
          </cell>
          <cell r="F109">
            <v>65.819999999999993</v>
          </cell>
          <cell r="G109">
            <v>69.44</v>
          </cell>
          <cell r="I109">
            <v>63.04</v>
          </cell>
          <cell r="R109">
            <v>46.470478594805513</v>
          </cell>
        </row>
        <row r="110">
          <cell r="A110">
            <v>39692</v>
          </cell>
          <cell r="B110">
            <v>51.09</v>
          </cell>
          <cell r="C110">
            <v>48.08</v>
          </cell>
          <cell r="D110">
            <v>44.32</v>
          </cell>
          <cell r="E110">
            <v>57.76</v>
          </cell>
          <cell r="F110">
            <v>52.32</v>
          </cell>
          <cell r="G110">
            <v>55.56</v>
          </cell>
          <cell r="I110">
            <v>52.38</v>
          </cell>
          <cell r="R110">
            <v>46.240825301440076</v>
          </cell>
        </row>
        <row r="111">
          <cell r="A111">
            <v>39722</v>
          </cell>
          <cell r="B111">
            <v>38.69</v>
          </cell>
          <cell r="C111">
            <v>45.65</v>
          </cell>
          <cell r="D111">
            <v>42.91</v>
          </cell>
          <cell r="E111">
            <v>40.64</v>
          </cell>
          <cell r="F111">
            <v>40.380000000000003</v>
          </cell>
          <cell r="G111">
            <v>41.27</v>
          </cell>
          <cell r="I111">
            <v>40.43</v>
          </cell>
          <cell r="R111">
            <v>46.404635288506007</v>
          </cell>
        </row>
        <row r="112">
          <cell r="A112">
            <v>39753</v>
          </cell>
          <cell r="B112">
            <v>37.74</v>
          </cell>
          <cell r="C112">
            <v>43.5</v>
          </cell>
          <cell r="D112">
            <v>41.35</v>
          </cell>
          <cell r="E112">
            <v>42.69</v>
          </cell>
          <cell r="F112">
            <v>40.11</v>
          </cell>
          <cell r="G112">
            <v>40.07</v>
          </cell>
          <cell r="I112">
            <v>40.15</v>
          </cell>
          <cell r="R112">
            <v>47.891996964391879</v>
          </cell>
        </row>
        <row r="113">
          <cell r="A113">
            <v>39783</v>
          </cell>
          <cell r="B113">
            <v>37.26</v>
          </cell>
          <cell r="C113">
            <v>44.23</v>
          </cell>
          <cell r="D113">
            <v>42.07</v>
          </cell>
          <cell r="E113">
            <v>44.74</v>
          </cell>
          <cell r="F113">
            <v>41.38</v>
          </cell>
          <cell r="G113">
            <v>39.46</v>
          </cell>
          <cell r="I113">
            <v>41.42</v>
          </cell>
          <cell r="R113">
            <v>49.990367088950222</v>
          </cell>
        </row>
        <row r="114">
          <cell r="A114">
            <v>39814</v>
          </cell>
          <cell r="B114">
            <v>37.520000000000003</v>
          </cell>
          <cell r="C114">
            <v>45.98</v>
          </cell>
          <cell r="D114">
            <v>43.58</v>
          </cell>
          <cell r="E114">
            <v>44.13</v>
          </cell>
          <cell r="F114">
            <v>41.52</v>
          </cell>
          <cell r="G114">
            <v>39.99</v>
          </cell>
          <cell r="I114">
            <v>41.58</v>
          </cell>
          <cell r="R114">
            <v>50.632061408342175</v>
          </cell>
        </row>
        <row r="115">
          <cell r="A115">
            <v>39845</v>
          </cell>
          <cell r="B115">
            <v>37.520000000000003</v>
          </cell>
          <cell r="C115">
            <v>45.05</v>
          </cell>
          <cell r="D115">
            <v>42.53</v>
          </cell>
          <cell r="E115">
            <v>42.02</v>
          </cell>
          <cell r="F115">
            <v>39.94</v>
          </cell>
          <cell r="G115">
            <v>39.99</v>
          </cell>
          <cell r="I115">
            <v>39.99</v>
          </cell>
          <cell r="R115">
            <v>49.549602595087862</v>
          </cell>
        </row>
        <row r="116">
          <cell r="A116">
            <v>39873</v>
          </cell>
          <cell r="B116">
            <v>37.520000000000003</v>
          </cell>
          <cell r="C116">
            <v>44.39</v>
          </cell>
          <cell r="D116">
            <v>41.48</v>
          </cell>
          <cell r="E116">
            <v>39.92</v>
          </cell>
          <cell r="F116">
            <v>39.130000000000003</v>
          </cell>
          <cell r="G116">
            <v>39.99</v>
          </cell>
          <cell r="I116">
            <v>39.19</v>
          </cell>
          <cell r="R116">
            <v>47.795596239417151</v>
          </cell>
        </row>
        <row r="117">
          <cell r="A117">
            <v>39904</v>
          </cell>
          <cell r="B117">
            <v>36.08</v>
          </cell>
          <cell r="C117">
            <v>42.78</v>
          </cell>
          <cell r="D117">
            <v>38.85</v>
          </cell>
          <cell r="E117">
            <v>37.81</v>
          </cell>
          <cell r="F117">
            <v>40.159999999999997</v>
          </cell>
          <cell r="G117">
            <v>38.549999999999997</v>
          </cell>
          <cell r="I117">
            <v>37.86</v>
          </cell>
          <cell r="R117">
            <v>45.320428708286244</v>
          </cell>
        </row>
        <row r="118">
          <cell r="A118">
            <v>39934</v>
          </cell>
          <cell r="B118">
            <v>37.04</v>
          </cell>
          <cell r="C118">
            <v>40.909999999999997</v>
          </cell>
          <cell r="D118">
            <v>37</v>
          </cell>
          <cell r="E118">
            <v>38.31</v>
          </cell>
          <cell r="F118">
            <v>40.92</v>
          </cell>
          <cell r="G118">
            <v>39.51</v>
          </cell>
          <cell r="I118">
            <v>38.36</v>
          </cell>
          <cell r="R118">
            <v>45.391081633949682</v>
          </cell>
        </row>
        <row r="119">
          <cell r="A119">
            <v>39965</v>
          </cell>
          <cell r="B119">
            <v>43.28</v>
          </cell>
          <cell r="C119">
            <v>41.86</v>
          </cell>
          <cell r="D119">
            <v>37.799999999999997</v>
          </cell>
          <cell r="E119">
            <v>43.51</v>
          </cell>
          <cell r="F119">
            <v>47.15</v>
          </cell>
          <cell r="G119">
            <v>46.93</v>
          </cell>
          <cell r="I119">
            <v>43.56</v>
          </cell>
          <cell r="R119">
            <v>45.935840154935832</v>
          </cell>
        </row>
        <row r="120">
          <cell r="A120">
            <v>39995</v>
          </cell>
          <cell r="B120">
            <v>54.81</v>
          </cell>
          <cell r="C120">
            <v>50.87</v>
          </cell>
          <cell r="D120">
            <v>46.23</v>
          </cell>
          <cell r="E120">
            <v>54.42</v>
          </cell>
          <cell r="F120">
            <v>60.15</v>
          </cell>
          <cell r="G120">
            <v>59.11</v>
          </cell>
          <cell r="I120">
            <v>54.49</v>
          </cell>
          <cell r="R120">
            <v>46.5071301784319</v>
          </cell>
        </row>
        <row r="121">
          <cell r="A121">
            <v>40026</v>
          </cell>
          <cell r="B121">
            <v>64.41</v>
          </cell>
          <cell r="C121">
            <v>54.64</v>
          </cell>
          <cell r="D121">
            <v>50.45</v>
          </cell>
          <cell r="E121">
            <v>63.24</v>
          </cell>
          <cell r="F121">
            <v>66.11</v>
          </cell>
          <cell r="G121">
            <v>69.64</v>
          </cell>
          <cell r="I121">
            <v>63.32</v>
          </cell>
          <cell r="R121">
            <v>47.01423347877212</v>
          </cell>
        </row>
        <row r="122">
          <cell r="A122">
            <v>40057</v>
          </cell>
          <cell r="B122">
            <v>51.45</v>
          </cell>
          <cell r="C122">
            <v>48.74</v>
          </cell>
          <cell r="D122">
            <v>44.66</v>
          </cell>
          <cell r="E122">
            <v>58.01</v>
          </cell>
          <cell r="F122">
            <v>52.55</v>
          </cell>
          <cell r="G122">
            <v>55.76</v>
          </cell>
          <cell r="I122">
            <v>52.61</v>
          </cell>
          <cell r="R122">
            <v>46.811763633958641</v>
          </cell>
        </row>
        <row r="123">
          <cell r="A123">
            <v>40087</v>
          </cell>
          <cell r="B123">
            <v>38.96</v>
          </cell>
          <cell r="C123">
            <v>46.46</v>
          </cell>
          <cell r="D123">
            <v>43.35</v>
          </cell>
          <cell r="E123">
            <v>40.82</v>
          </cell>
          <cell r="F123">
            <v>40.56</v>
          </cell>
          <cell r="G123">
            <v>41.53</v>
          </cell>
          <cell r="I123">
            <v>40.61</v>
          </cell>
          <cell r="R123">
            <v>47.003726191753664</v>
          </cell>
        </row>
        <row r="124">
          <cell r="A124">
            <v>40118</v>
          </cell>
          <cell r="B124">
            <v>38</v>
          </cell>
          <cell r="C124">
            <v>44.46</v>
          </cell>
          <cell r="D124">
            <v>41.9</v>
          </cell>
          <cell r="E124">
            <v>42.88</v>
          </cell>
          <cell r="F124">
            <v>40.28</v>
          </cell>
          <cell r="G124">
            <v>40.340000000000003</v>
          </cell>
          <cell r="I124">
            <v>40.33</v>
          </cell>
          <cell r="R124">
            <v>49.606885159210599</v>
          </cell>
        </row>
        <row r="125">
          <cell r="A125">
            <v>40148</v>
          </cell>
          <cell r="B125">
            <v>37.520000000000003</v>
          </cell>
          <cell r="C125">
            <v>45.14</v>
          </cell>
          <cell r="D125">
            <v>42.57</v>
          </cell>
          <cell r="E125">
            <v>44.94</v>
          </cell>
          <cell r="F125">
            <v>41.56</v>
          </cell>
          <cell r="G125">
            <v>39.74</v>
          </cell>
          <cell r="I125">
            <v>41.61</v>
          </cell>
          <cell r="R125">
            <v>51.737865465073291</v>
          </cell>
        </row>
        <row r="126">
          <cell r="A126">
            <v>40179</v>
          </cell>
          <cell r="B126">
            <v>37.78</v>
          </cell>
          <cell r="C126">
            <v>46.82</v>
          </cell>
          <cell r="D126">
            <v>44</v>
          </cell>
          <cell r="E126">
            <v>44.33</v>
          </cell>
          <cell r="F126">
            <v>41.7</v>
          </cell>
          <cell r="G126">
            <v>40.200000000000003</v>
          </cell>
          <cell r="I126">
            <v>41.77</v>
          </cell>
          <cell r="R126">
            <v>52.422200722676237</v>
          </cell>
        </row>
        <row r="127">
          <cell r="A127">
            <v>40210</v>
          </cell>
          <cell r="B127">
            <v>37.78</v>
          </cell>
          <cell r="C127">
            <v>45.95</v>
          </cell>
          <cell r="D127">
            <v>43.02</v>
          </cell>
          <cell r="E127">
            <v>42.21</v>
          </cell>
          <cell r="F127">
            <v>40.11</v>
          </cell>
          <cell r="G127">
            <v>40.200000000000003</v>
          </cell>
          <cell r="I127">
            <v>40.17</v>
          </cell>
          <cell r="R127">
            <v>51.340519075555086</v>
          </cell>
        </row>
        <row r="128">
          <cell r="A128">
            <v>40238</v>
          </cell>
          <cell r="B128">
            <v>37.78</v>
          </cell>
          <cell r="C128">
            <v>45.33</v>
          </cell>
          <cell r="D128">
            <v>42.05</v>
          </cell>
          <cell r="E128">
            <v>40.090000000000003</v>
          </cell>
          <cell r="F128">
            <v>39.31</v>
          </cell>
          <cell r="G128">
            <v>40.21</v>
          </cell>
          <cell r="I128">
            <v>39.36</v>
          </cell>
          <cell r="R128">
            <v>49.582846771531848</v>
          </cell>
        </row>
        <row r="129">
          <cell r="A129">
            <v>40269</v>
          </cell>
          <cell r="B129">
            <v>36.33</v>
          </cell>
          <cell r="C129">
            <v>43.83</v>
          </cell>
          <cell r="D129">
            <v>39.6</v>
          </cell>
          <cell r="E129">
            <v>37.979999999999997</v>
          </cell>
          <cell r="F129">
            <v>40.33</v>
          </cell>
          <cell r="G129">
            <v>38.76</v>
          </cell>
          <cell r="I129">
            <v>38.03</v>
          </cell>
          <cell r="R129">
            <v>45.714212972354844</v>
          </cell>
        </row>
        <row r="130">
          <cell r="A130">
            <v>40299</v>
          </cell>
          <cell r="B130">
            <v>37.299999999999997</v>
          </cell>
          <cell r="C130">
            <v>42.08</v>
          </cell>
          <cell r="D130">
            <v>37.89</v>
          </cell>
          <cell r="E130">
            <v>38.479999999999997</v>
          </cell>
          <cell r="F130">
            <v>41.1</v>
          </cell>
          <cell r="G130">
            <v>39.729999999999997</v>
          </cell>
          <cell r="I130">
            <v>38.54</v>
          </cell>
          <cell r="R130">
            <v>45.790288923848614</v>
          </cell>
        </row>
        <row r="131">
          <cell r="A131">
            <v>40330</v>
          </cell>
          <cell r="B131">
            <v>43.59</v>
          </cell>
          <cell r="C131">
            <v>42.97</v>
          </cell>
          <cell r="D131">
            <v>38.630000000000003</v>
          </cell>
          <cell r="E131">
            <v>43.7</v>
          </cell>
          <cell r="F131">
            <v>47.36</v>
          </cell>
          <cell r="G131">
            <v>47.09</v>
          </cell>
          <cell r="I131">
            <v>43.76</v>
          </cell>
          <cell r="R131">
            <v>46.343360836890241</v>
          </cell>
        </row>
        <row r="132">
          <cell r="A132">
            <v>40360</v>
          </cell>
          <cell r="B132">
            <v>55.19</v>
          </cell>
          <cell r="C132">
            <v>51.41</v>
          </cell>
          <cell r="D132">
            <v>46.48</v>
          </cell>
          <cell r="E132">
            <v>54.66</v>
          </cell>
          <cell r="F132">
            <v>60.41</v>
          </cell>
          <cell r="G132">
            <v>59.28</v>
          </cell>
          <cell r="I132">
            <v>54.74</v>
          </cell>
          <cell r="R132">
            <v>46.923070773294434</v>
          </cell>
        </row>
        <row r="133">
          <cell r="A133">
            <v>40391</v>
          </cell>
          <cell r="B133">
            <v>64.86</v>
          </cell>
          <cell r="C133">
            <v>54.95</v>
          </cell>
          <cell r="D133">
            <v>50.41</v>
          </cell>
          <cell r="E133">
            <v>63.52</v>
          </cell>
          <cell r="F133">
            <v>66.39</v>
          </cell>
          <cell r="G133">
            <v>69.8</v>
          </cell>
          <cell r="I133">
            <v>63.61</v>
          </cell>
          <cell r="R133">
            <v>47.438513375053681</v>
          </cell>
        </row>
        <row r="134">
          <cell r="A134">
            <v>40422</v>
          </cell>
          <cell r="B134">
            <v>51.81</v>
          </cell>
          <cell r="C134">
            <v>49.42</v>
          </cell>
          <cell r="D134">
            <v>45.02</v>
          </cell>
          <cell r="E134">
            <v>58.26</v>
          </cell>
          <cell r="F134">
            <v>52.78</v>
          </cell>
          <cell r="G134">
            <v>55.91</v>
          </cell>
          <cell r="I134">
            <v>52.85</v>
          </cell>
          <cell r="R134">
            <v>47.240210991528109</v>
          </cell>
        </row>
        <row r="135">
          <cell r="A135">
            <v>40452</v>
          </cell>
          <cell r="B135">
            <v>39.24</v>
          </cell>
          <cell r="C135">
            <v>47.28</v>
          </cell>
          <cell r="D135">
            <v>43.79</v>
          </cell>
          <cell r="E135">
            <v>41</v>
          </cell>
          <cell r="F135">
            <v>40.74</v>
          </cell>
          <cell r="G135">
            <v>41.76</v>
          </cell>
          <cell r="I135">
            <v>40.79</v>
          </cell>
          <cell r="R135">
            <v>47.438550227252996</v>
          </cell>
        </row>
        <row r="136">
          <cell r="A136">
            <v>40483</v>
          </cell>
          <cell r="B136">
            <v>38.270000000000003</v>
          </cell>
          <cell r="C136">
            <v>45.4</v>
          </cell>
          <cell r="D136">
            <v>42.45</v>
          </cell>
          <cell r="E136">
            <v>43.07</v>
          </cell>
          <cell r="F136">
            <v>40.46</v>
          </cell>
          <cell r="G136">
            <v>40.58</v>
          </cell>
          <cell r="I136">
            <v>40.51</v>
          </cell>
          <cell r="R136">
            <v>49.652617946011063</v>
          </cell>
        </row>
        <row r="137">
          <cell r="A137">
            <v>40513</v>
          </cell>
          <cell r="B137">
            <v>37.79</v>
          </cell>
          <cell r="C137">
            <v>46.04</v>
          </cell>
          <cell r="D137">
            <v>43.07</v>
          </cell>
          <cell r="E137">
            <v>45.13</v>
          </cell>
          <cell r="F137">
            <v>41.74</v>
          </cell>
          <cell r="G137">
            <v>39.99</v>
          </cell>
          <cell r="I137">
            <v>41.8</v>
          </cell>
          <cell r="R137">
            <v>51.802448615657681</v>
          </cell>
        </row>
        <row r="138">
          <cell r="A138">
            <v>40544</v>
          </cell>
          <cell r="B138">
            <v>38.049999999999997</v>
          </cell>
          <cell r="C138">
            <v>47.67</v>
          </cell>
          <cell r="D138">
            <v>44.43</v>
          </cell>
          <cell r="E138">
            <v>44.54</v>
          </cell>
          <cell r="F138">
            <v>41.9</v>
          </cell>
          <cell r="G138">
            <v>40.42</v>
          </cell>
          <cell r="I138">
            <v>41.97</v>
          </cell>
          <cell r="R138">
            <v>42.656585655095995</v>
          </cell>
        </row>
        <row r="139">
          <cell r="A139">
            <v>40575</v>
          </cell>
          <cell r="B139">
            <v>38.049999999999997</v>
          </cell>
          <cell r="C139">
            <v>46.85</v>
          </cell>
          <cell r="D139">
            <v>43.52</v>
          </cell>
          <cell r="E139">
            <v>42.41</v>
          </cell>
          <cell r="F139">
            <v>40.299999999999997</v>
          </cell>
          <cell r="G139">
            <v>40.42</v>
          </cell>
          <cell r="I139">
            <v>40.369999999999997</v>
          </cell>
          <cell r="R139">
            <v>41.744633903550501</v>
          </cell>
        </row>
        <row r="140">
          <cell r="A140">
            <v>40603</v>
          </cell>
          <cell r="B140">
            <v>38.049999999999997</v>
          </cell>
          <cell r="C140">
            <v>46.27</v>
          </cell>
          <cell r="D140">
            <v>42.61</v>
          </cell>
          <cell r="E140">
            <v>40.28</v>
          </cell>
          <cell r="F140">
            <v>39.49</v>
          </cell>
          <cell r="G140">
            <v>40.43</v>
          </cell>
          <cell r="I140">
            <v>39.549999999999997</v>
          </cell>
          <cell r="R140">
            <v>40.266915630402671</v>
          </cell>
        </row>
        <row r="141">
          <cell r="A141">
            <v>40634</v>
          </cell>
          <cell r="B141">
            <v>36.590000000000003</v>
          </cell>
          <cell r="C141">
            <v>44.87</v>
          </cell>
          <cell r="D141">
            <v>40.340000000000003</v>
          </cell>
          <cell r="E141">
            <v>38.15</v>
          </cell>
          <cell r="F141">
            <v>40.520000000000003</v>
          </cell>
          <cell r="G141">
            <v>38.97</v>
          </cell>
          <cell r="I141">
            <v>38.21</v>
          </cell>
          <cell r="R141">
            <v>38.181632257267047</v>
          </cell>
        </row>
        <row r="142">
          <cell r="A142">
            <v>40664</v>
          </cell>
          <cell r="B142">
            <v>37.56</v>
          </cell>
          <cell r="C142">
            <v>43.22</v>
          </cell>
          <cell r="D142">
            <v>38.74</v>
          </cell>
          <cell r="E142">
            <v>38.65</v>
          </cell>
          <cell r="F142">
            <v>41.28</v>
          </cell>
          <cell r="G142">
            <v>39.94</v>
          </cell>
          <cell r="I142">
            <v>38.71</v>
          </cell>
          <cell r="R142">
            <v>38.241156054867133</v>
          </cell>
        </row>
        <row r="143">
          <cell r="A143">
            <v>40695</v>
          </cell>
          <cell r="B143">
            <v>43.89</v>
          </cell>
          <cell r="C143">
            <v>44.06</v>
          </cell>
          <cell r="D143">
            <v>39.43</v>
          </cell>
          <cell r="E143">
            <v>43.88</v>
          </cell>
          <cell r="F143">
            <v>47.56</v>
          </cell>
          <cell r="G143">
            <v>47.25</v>
          </cell>
          <cell r="I143">
            <v>43.95</v>
          </cell>
          <cell r="R143">
            <v>38.700105144938362</v>
          </cell>
        </row>
        <row r="144">
          <cell r="A144">
            <v>40725</v>
          </cell>
          <cell r="B144">
            <v>55.58</v>
          </cell>
          <cell r="C144">
            <v>51.97</v>
          </cell>
          <cell r="D144">
            <v>46.74</v>
          </cell>
          <cell r="E144">
            <v>54.89</v>
          </cell>
          <cell r="F144">
            <v>60.67</v>
          </cell>
          <cell r="G144">
            <v>59.47</v>
          </cell>
          <cell r="I144">
            <v>54.98</v>
          </cell>
          <cell r="R144">
            <v>39.181406540601998</v>
          </cell>
        </row>
        <row r="145">
          <cell r="A145">
            <v>40756</v>
          </cell>
          <cell r="B145">
            <v>65.319999999999993</v>
          </cell>
          <cell r="C145">
            <v>55.28</v>
          </cell>
          <cell r="D145">
            <v>50.4</v>
          </cell>
          <cell r="E145">
            <v>63.78</v>
          </cell>
          <cell r="F145">
            <v>66.67</v>
          </cell>
          <cell r="G145">
            <v>69.989999999999995</v>
          </cell>
          <cell r="I145">
            <v>63.88</v>
          </cell>
          <cell r="R145">
            <v>39.608631796008652</v>
          </cell>
        </row>
        <row r="146">
          <cell r="A146">
            <v>40787</v>
          </cell>
          <cell r="B146">
            <v>52.17</v>
          </cell>
          <cell r="C146">
            <v>50.1</v>
          </cell>
          <cell r="D146">
            <v>45.38</v>
          </cell>
          <cell r="E146">
            <v>58.5</v>
          </cell>
          <cell r="F146">
            <v>52.99</v>
          </cell>
          <cell r="G146">
            <v>56.07</v>
          </cell>
          <cell r="I146">
            <v>53.07</v>
          </cell>
          <cell r="R146">
            <v>39.438054655010852</v>
          </cell>
        </row>
        <row r="147">
          <cell r="A147">
            <v>40817</v>
          </cell>
          <cell r="B147">
            <v>39.51</v>
          </cell>
          <cell r="C147">
            <v>48.1</v>
          </cell>
          <cell r="D147">
            <v>44.24</v>
          </cell>
          <cell r="E147">
            <v>41.16</v>
          </cell>
          <cell r="F147">
            <v>40.9</v>
          </cell>
          <cell r="G147">
            <v>41.97</v>
          </cell>
          <cell r="I147">
            <v>40.96</v>
          </cell>
          <cell r="R147">
            <v>39.59977959887825</v>
          </cell>
        </row>
        <row r="148">
          <cell r="A148">
            <v>40848</v>
          </cell>
          <cell r="B148">
            <v>38.54</v>
          </cell>
          <cell r="C148">
            <v>46.34</v>
          </cell>
          <cell r="D148">
            <v>42.99</v>
          </cell>
          <cell r="E148">
            <v>43.23</v>
          </cell>
          <cell r="F148">
            <v>40.61</v>
          </cell>
          <cell r="G148">
            <v>40.81</v>
          </cell>
          <cell r="I148">
            <v>40.67</v>
          </cell>
          <cell r="R148">
            <v>41.792893416102025</v>
          </cell>
        </row>
        <row r="149">
          <cell r="A149">
            <v>40878</v>
          </cell>
          <cell r="B149">
            <v>38.049999999999997</v>
          </cell>
          <cell r="C149">
            <v>46.94</v>
          </cell>
          <cell r="D149">
            <v>43.57</v>
          </cell>
          <cell r="E149">
            <v>45.3</v>
          </cell>
          <cell r="F149">
            <v>41.9</v>
          </cell>
          <cell r="G149">
            <v>40.21</v>
          </cell>
          <cell r="I149">
            <v>41.96</v>
          </cell>
          <cell r="R149">
            <v>43.588205347276478</v>
          </cell>
        </row>
        <row r="150">
          <cell r="A150">
            <v>40909</v>
          </cell>
          <cell r="B150">
            <v>38.31</v>
          </cell>
          <cell r="C150">
            <v>48.51</v>
          </cell>
          <cell r="D150">
            <v>44.87</v>
          </cell>
          <cell r="E150">
            <v>44.68</v>
          </cell>
          <cell r="F150">
            <v>42.04</v>
          </cell>
          <cell r="G150">
            <v>40.630000000000003</v>
          </cell>
          <cell r="I150">
            <v>42.12</v>
          </cell>
          <cell r="R150">
            <v>42.656585655095995</v>
          </cell>
        </row>
        <row r="151">
          <cell r="A151">
            <v>40940</v>
          </cell>
          <cell r="B151">
            <v>38.31</v>
          </cell>
          <cell r="C151">
            <v>47.75</v>
          </cell>
          <cell r="D151">
            <v>44.02</v>
          </cell>
          <cell r="E151">
            <v>42.54</v>
          </cell>
          <cell r="F151">
            <v>40.43</v>
          </cell>
          <cell r="G151">
            <v>40.630000000000003</v>
          </cell>
          <cell r="I151">
            <v>40.5</v>
          </cell>
          <cell r="R151">
            <v>41.744633903550501</v>
          </cell>
        </row>
        <row r="152">
          <cell r="A152">
            <v>40969</v>
          </cell>
          <cell r="B152">
            <v>38.31</v>
          </cell>
          <cell r="C152">
            <v>47.21</v>
          </cell>
          <cell r="D152">
            <v>43.18</v>
          </cell>
          <cell r="E152">
            <v>40.409999999999997</v>
          </cell>
          <cell r="F152">
            <v>39.61</v>
          </cell>
          <cell r="G152">
            <v>40.630000000000003</v>
          </cell>
          <cell r="I152">
            <v>39.68</v>
          </cell>
          <cell r="R152">
            <v>40.266915630402671</v>
          </cell>
        </row>
      </sheetData>
      <sheetData sheetId="17" refreshError="1"/>
      <sheetData sheetId="18" refreshError="1"/>
      <sheetData sheetId="19">
        <row r="38">
          <cell r="B38">
            <v>26.5</v>
          </cell>
          <cell r="C38">
            <v>30.25</v>
          </cell>
          <cell r="D38">
            <v>29.75</v>
          </cell>
          <cell r="E38">
            <v>31.25</v>
          </cell>
          <cell r="F38">
            <v>28.8</v>
          </cell>
          <cell r="G38">
            <v>27.5</v>
          </cell>
          <cell r="I38">
            <v>28.8</v>
          </cell>
          <cell r="R38">
            <v>53.489499999999872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>
        <row r="3">
          <cell r="C3">
            <v>37165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ctrlProp" Target="../ctrlProps/ctrlProp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3.xml"/><Relationship Id="rId4" Type="http://schemas.openxmlformats.org/officeDocument/2006/relationships/ctrlProp" Target="../ctrlProps/ctrlProp3.xm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7.xml"/><Relationship Id="rId21" Type="http://schemas.openxmlformats.org/officeDocument/2006/relationships/ctrlProp" Target="../ctrlProps/ctrlProp22.xml"/><Relationship Id="rId42" Type="http://schemas.openxmlformats.org/officeDocument/2006/relationships/ctrlProp" Target="../ctrlProps/ctrlProp43.xml"/><Relationship Id="rId47" Type="http://schemas.openxmlformats.org/officeDocument/2006/relationships/ctrlProp" Target="../ctrlProps/ctrlProp48.xml"/><Relationship Id="rId63" Type="http://schemas.openxmlformats.org/officeDocument/2006/relationships/ctrlProp" Target="../ctrlProps/ctrlProp64.xml"/><Relationship Id="rId68" Type="http://schemas.openxmlformats.org/officeDocument/2006/relationships/ctrlProp" Target="../ctrlProps/ctrlProp69.xml"/><Relationship Id="rId16" Type="http://schemas.openxmlformats.org/officeDocument/2006/relationships/ctrlProp" Target="../ctrlProps/ctrlProp17.xml"/><Relationship Id="rId11" Type="http://schemas.openxmlformats.org/officeDocument/2006/relationships/ctrlProp" Target="../ctrlProps/ctrlProp12.xml"/><Relationship Id="rId32" Type="http://schemas.openxmlformats.org/officeDocument/2006/relationships/ctrlProp" Target="../ctrlProps/ctrlProp33.xml"/><Relationship Id="rId37" Type="http://schemas.openxmlformats.org/officeDocument/2006/relationships/ctrlProp" Target="../ctrlProps/ctrlProp38.xml"/><Relationship Id="rId53" Type="http://schemas.openxmlformats.org/officeDocument/2006/relationships/ctrlProp" Target="../ctrlProps/ctrlProp54.xml"/><Relationship Id="rId58" Type="http://schemas.openxmlformats.org/officeDocument/2006/relationships/ctrlProp" Target="../ctrlProps/ctrlProp59.xml"/><Relationship Id="rId74" Type="http://schemas.openxmlformats.org/officeDocument/2006/relationships/ctrlProp" Target="../ctrlProps/ctrlProp75.xml"/><Relationship Id="rId79" Type="http://schemas.openxmlformats.org/officeDocument/2006/relationships/ctrlProp" Target="../ctrlProps/ctrlProp80.xml"/><Relationship Id="rId5" Type="http://schemas.openxmlformats.org/officeDocument/2006/relationships/ctrlProp" Target="../ctrlProps/ctrlProp6.xml"/><Relationship Id="rId61" Type="http://schemas.openxmlformats.org/officeDocument/2006/relationships/ctrlProp" Target="../ctrlProps/ctrlProp62.xml"/><Relationship Id="rId19" Type="http://schemas.openxmlformats.org/officeDocument/2006/relationships/ctrlProp" Target="../ctrlProps/ctrlProp20.xml"/><Relationship Id="rId14" Type="http://schemas.openxmlformats.org/officeDocument/2006/relationships/ctrlProp" Target="../ctrlProps/ctrlProp15.xml"/><Relationship Id="rId22" Type="http://schemas.openxmlformats.org/officeDocument/2006/relationships/ctrlProp" Target="../ctrlProps/ctrlProp23.xml"/><Relationship Id="rId27" Type="http://schemas.openxmlformats.org/officeDocument/2006/relationships/ctrlProp" Target="../ctrlProps/ctrlProp28.xml"/><Relationship Id="rId30" Type="http://schemas.openxmlformats.org/officeDocument/2006/relationships/ctrlProp" Target="../ctrlProps/ctrlProp31.xml"/><Relationship Id="rId35" Type="http://schemas.openxmlformats.org/officeDocument/2006/relationships/ctrlProp" Target="../ctrlProps/ctrlProp36.xml"/><Relationship Id="rId43" Type="http://schemas.openxmlformats.org/officeDocument/2006/relationships/ctrlProp" Target="../ctrlProps/ctrlProp44.xml"/><Relationship Id="rId48" Type="http://schemas.openxmlformats.org/officeDocument/2006/relationships/ctrlProp" Target="../ctrlProps/ctrlProp49.xml"/><Relationship Id="rId56" Type="http://schemas.openxmlformats.org/officeDocument/2006/relationships/ctrlProp" Target="../ctrlProps/ctrlProp57.xml"/><Relationship Id="rId64" Type="http://schemas.openxmlformats.org/officeDocument/2006/relationships/ctrlProp" Target="../ctrlProps/ctrlProp65.xml"/><Relationship Id="rId69" Type="http://schemas.openxmlformats.org/officeDocument/2006/relationships/ctrlProp" Target="../ctrlProps/ctrlProp70.xml"/><Relationship Id="rId77" Type="http://schemas.openxmlformats.org/officeDocument/2006/relationships/ctrlProp" Target="../ctrlProps/ctrlProp78.xml"/><Relationship Id="rId8" Type="http://schemas.openxmlformats.org/officeDocument/2006/relationships/ctrlProp" Target="../ctrlProps/ctrlProp9.xml"/><Relationship Id="rId51" Type="http://schemas.openxmlformats.org/officeDocument/2006/relationships/ctrlProp" Target="../ctrlProps/ctrlProp52.xml"/><Relationship Id="rId72" Type="http://schemas.openxmlformats.org/officeDocument/2006/relationships/ctrlProp" Target="../ctrlProps/ctrlProp73.xml"/><Relationship Id="rId80" Type="http://schemas.openxmlformats.org/officeDocument/2006/relationships/ctrlProp" Target="../ctrlProps/ctrlProp81.xml"/><Relationship Id="rId3" Type="http://schemas.openxmlformats.org/officeDocument/2006/relationships/ctrlProp" Target="../ctrlProps/ctrlProp4.xml"/><Relationship Id="rId12" Type="http://schemas.openxmlformats.org/officeDocument/2006/relationships/ctrlProp" Target="../ctrlProps/ctrlProp13.xml"/><Relationship Id="rId17" Type="http://schemas.openxmlformats.org/officeDocument/2006/relationships/ctrlProp" Target="../ctrlProps/ctrlProp18.xml"/><Relationship Id="rId25" Type="http://schemas.openxmlformats.org/officeDocument/2006/relationships/ctrlProp" Target="../ctrlProps/ctrlProp26.xml"/><Relationship Id="rId33" Type="http://schemas.openxmlformats.org/officeDocument/2006/relationships/ctrlProp" Target="../ctrlProps/ctrlProp34.xml"/><Relationship Id="rId38" Type="http://schemas.openxmlformats.org/officeDocument/2006/relationships/ctrlProp" Target="../ctrlProps/ctrlProp39.xml"/><Relationship Id="rId46" Type="http://schemas.openxmlformats.org/officeDocument/2006/relationships/ctrlProp" Target="../ctrlProps/ctrlProp47.xml"/><Relationship Id="rId59" Type="http://schemas.openxmlformats.org/officeDocument/2006/relationships/ctrlProp" Target="../ctrlProps/ctrlProp60.xml"/><Relationship Id="rId67" Type="http://schemas.openxmlformats.org/officeDocument/2006/relationships/ctrlProp" Target="../ctrlProps/ctrlProp68.xml"/><Relationship Id="rId20" Type="http://schemas.openxmlformats.org/officeDocument/2006/relationships/ctrlProp" Target="../ctrlProps/ctrlProp21.xml"/><Relationship Id="rId41" Type="http://schemas.openxmlformats.org/officeDocument/2006/relationships/ctrlProp" Target="../ctrlProps/ctrlProp42.xml"/><Relationship Id="rId54" Type="http://schemas.openxmlformats.org/officeDocument/2006/relationships/ctrlProp" Target="../ctrlProps/ctrlProp55.xml"/><Relationship Id="rId62" Type="http://schemas.openxmlformats.org/officeDocument/2006/relationships/ctrlProp" Target="../ctrlProps/ctrlProp63.xml"/><Relationship Id="rId70" Type="http://schemas.openxmlformats.org/officeDocument/2006/relationships/ctrlProp" Target="../ctrlProps/ctrlProp71.xml"/><Relationship Id="rId75" Type="http://schemas.openxmlformats.org/officeDocument/2006/relationships/ctrlProp" Target="../ctrlProps/ctrlProp76.xml"/><Relationship Id="rId1" Type="http://schemas.openxmlformats.org/officeDocument/2006/relationships/drawing" Target="../drawings/drawing7.xml"/><Relationship Id="rId6" Type="http://schemas.openxmlformats.org/officeDocument/2006/relationships/ctrlProp" Target="../ctrlProps/ctrlProp7.xml"/><Relationship Id="rId15" Type="http://schemas.openxmlformats.org/officeDocument/2006/relationships/ctrlProp" Target="../ctrlProps/ctrlProp16.xml"/><Relationship Id="rId23" Type="http://schemas.openxmlformats.org/officeDocument/2006/relationships/ctrlProp" Target="../ctrlProps/ctrlProp24.xml"/><Relationship Id="rId28" Type="http://schemas.openxmlformats.org/officeDocument/2006/relationships/ctrlProp" Target="../ctrlProps/ctrlProp29.xml"/><Relationship Id="rId36" Type="http://schemas.openxmlformats.org/officeDocument/2006/relationships/ctrlProp" Target="../ctrlProps/ctrlProp37.xml"/><Relationship Id="rId49" Type="http://schemas.openxmlformats.org/officeDocument/2006/relationships/ctrlProp" Target="../ctrlProps/ctrlProp50.xml"/><Relationship Id="rId57" Type="http://schemas.openxmlformats.org/officeDocument/2006/relationships/ctrlProp" Target="../ctrlProps/ctrlProp58.xml"/><Relationship Id="rId10" Type="http://schemas.openxmlformats.org/officeDocument/2006/relationships/ctrlProp" Target="../ctrlProps/ctrlProp11.xml"/><Relationship Id="rId31" Type="http://schemas.openxmlformats.org/officeDocument/2006/relationships/ctrlProp" Target="../ctrlProps/ctrlProp32.xml"/><Relationship Id="rId44" Type="http://schemas.openxmlformats.org/officeDocument/2006/relationships/ctrlProp" Target="../ctrlProps/ctrlProp45.xml"/><Relationship Id="rId52" Type="http://schemas.openxmlformats.org/officeDocument/2006/relationships/ctrlProp" Target="../ctrlProps/ctrlProp53.xml"/><Relationship Id="rId60" Type="http://schemas.openxmlformats.org/officeDocument/2006/relationships/ctrlProp" Target="../ctrlProps/ctrlProp61.xml"/><Relationship Id="rId65" Type="http://schemas.openxmlformats.org/officeDocument/2006/relationships/ctrlProp" Target="../ctrlProps/ctrlProp66.xml"/><Relationship Id="rId73" Type="http://schemas.openxmlformats.org/officeDocument/2006/relationships/ctrlProp" Target="../ctrlProps/ctrlProp74.xml"/><Relationship Id="rId78" Type="http://schemas.openxmlformats.org/officeDocument/2006/relationships/ctrlProp" Target="../ctrlProps/ctrlProp79.xml"/><Relationship Id="rId81" Type="http://schemas.openxmlformats.org/officeDocument/2006/relationships/ctrlProp" Target="../ctrlProps/ctrlProp82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Relationship Id="rId13" Type="http://schemas.openxmlformats.org/officeDocument/2006/relationships/ctrlProp" Target="../ctrlProps/ctrlProp14.xml"/><Relationship Id="rId18" Type="http://schemas.openxmlformats.org/officeDocument/2006/relationships/ctrlProp" Target="../ctrlProps/ctrlProp19.xml"/><Relationship Id="rId39" Type="http://schemas.openxmlformats.org/officeDocument/2006/relationships/ctrlProp" Target="../ctrlProps/ctrlProp40.xml"/><Relationship Id="rId34" Type="http://schemas.openxmlformats.org/officeDocument/2006/relationships/ctrlProp" Target="../ctrlProps/ctrlProp35.xml"/><Relationship Id="rId50" Type="http://schemas.openxmlformats.org/officeDocument/2006/relationships/ctrlProp" Target="../ctrlProps/ctrlProp51.xml"/><Relationship Id="rId55" Type="http://schemas.openxmlformats.org/officeDocument/2006/relationships/ctrlProp" Target="../ctrlProps/ctrlProp56.xml"/><Relationship Id="rId76" Type="http://schemas.openxmlformats.org/officeDocument/2006/relationships/ctrlProp" Target="../ctrlProps/ctrlProp77.xml"/><Relationship Id="rId7" Type="http://schemas.openxmlformats.org/officeDocument/2006/relationships/ctrlProp" Target="../ctrlProps/ctrlProp8.xml"/><Relationship Id="rId71" Type="http://schemas.openxmlformats.org/officeDocument/2006/relationships/ctrlProp" Target="../ctrlProps/ctrlProp72.xml"/><Relationship Id="rId2" Type="http://schemas.openxmlformats.org/officeDocument/2006/relationships/vmlDrawing" Target="../drawings/vmlDrawing4.vml"/><Relationship Id="rId29" Type="http://schemas.openxmlformats.org/officeDocument/2006/relationships/ctrlProp" Target="../ctrlProps/ctrlProp30.xml"/><Relationship Id="rId24" Type="http://schemas.openxmlformats.org/officeDocument/2006/relationships/ctrlProp" Target="../ctrlProps/ctrlProp25.xml"/><Relationship Id="rId40" Type="http://schemas.openxmlformats.org/officeDocument/2006/relationships/ctrlProp" Target="../ctrlProps/ctrlProp41.xml"/><Relationship Id="rId45" Type="http://schemas.openxmlformats.org/officeDocument/2006/relationships/ctrlProp" Target="../ctrlProps/ctrlProp46.xml"/><Relationship Id="rId66" Type="http://schemas.openxmlformats.org/officeDocument/2006/relationships/ctrlProp" Target="../ctrlProps/ctrlProp6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L69"/>
  <sheetViews>
    <sheetView showGridLines="0" tabSelected="1" topLeftCell="A6" zoomScaleNormal="100" workbookViewId="0">
      <selection activeCell="A6" sqref="A6"/>
    </sheetView>
  </sheetViews>
  <sheetFormatPr defaultRowHeight="12.75" x14ac:dyDescent="0.25"/>
  <cols>
    <col min="1" max="1" width="11" style="60" customWidth="1"/>
    <col min="2" max="2" width="1.140625" style="60" customWidth="1"/>
    <col min="3" max="3" width="16.42578125" style="60" customWidth="1"/>
    <col min="4" max="4" width="0.140625" style="60" customWidth="1"/>
    <col min="5" max="5" width="22.7109375" style="60" hidden="1" customWidth="1"/>
    <col min="6" max="8" width="20.7109375" style="60" hidden="1" customWidth="1"/>
    <col min="9" max="9" width="2.140625" style="60" hidden="1" customWidth="1"/>
    <col min="10" max="10" width="10.85546875" style="60" hidden="1" customWidth="1"/>
    <col min="11" max="11" width="10.85546875" style="29" hidden="1" customWidth="1"/>
    <col min="12" max="13" width="10.7109375" style="29" customWidth="1"/>
    <col min="14" max="15" width="9.85546875" style="29" customWidth="1"/>
    <col min="16" max="16" width="10.7109375" style="29" customWidth="1"/>
    <col min="17" max="17" width="9.85546875" style="29" customWidth="1"/>
    <col min="18" max="18" width="10.7109375" style="29" customWidth="1"/>
    <col min="19" max="19" width="9.85546875" style="29" customWidth="1"/>
    <col min="20" max="21" width="9.85546875" style="29" hidden="1" customWidth="1"/>
    <col min="22" max="22" width="10.7109375" style="29" customWidth="1"/>
    <col min="23" max="24" width="9.85546875" style="29" customWidth="1"/>
    <col min="25" max="25" width="9.85546875" style="29" hidden="1" customWidth="1"/>
    <col min="26" max="26" width="9.85546875" style="29" customWidth="1"/>
    <col min="27" max="27" width="9.85546875" style="29" hidden="1" customWidth="1"/>
    <col min="28" max="28" width="10.7109375" style="29" customWidth="1"/>
    <col min="29" max="30" width="9.85546875" style="29" customWidth="1"/>
    <col min="31" max="31" width="9.85546875" style="29" hidden="1" customWidth="1"/>
    <col min="32" max="32" width="10.7109375" style="29" customWidth="1"/>
    <col min="33" max="33" width="9.85546875" style="29" hidden="1" customWidth="1"/>
    <col min="34" max="34" width="10.7109375" style="29" customWidth="1"/>
    <col min="35" max="35" width="9.85546875" style="29" customWidth="1"/>
    <col min="36" max="36" width="18.42578125" style="30" customWidth="1"/>
    <col min="37" max="37" width="3.7109375" style="29" customWidth="1"/>
    <col min="38" max="38" width="13" style="29" customWidth="1"/>
    <col min="39" max="16384" width="9.140625" style="60"/>
  </cols>
  <sheetData>
    <row r="1" spans="1:38" x14ac:dyDescent="0.25">
      <c r="A1" s="60" t="s">
        <v>79</v>
      </c>
    </row>
    <row r="6" spans="1:38" ht="14.25" customHeight="1" x14ac:dyDescent="0.25">
      <c r="S6" s="90"/>
      <c r="T6" s="90"/>
      <c r="U6" s="90"/>
    </row>
    <row r="7" spans="1:38" ht="13.5" customHeight="1" x14ac:dyDescent="0.25">
      <c r="C7" s="239" t="s">
        <v>176</v>
      </c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39"/>
      <c r="P7" s="239"/>
      <c r="Q7" s="239"/>
      <c r="R7" s="239"/>
      <c r="S7" s="239"/>
      <c r="T7" s="239"/>
      <c r="U7" s="239"/>
      <c r="V7" s="239"/>
      <c r="W7" s="239"/>
      <c r="X7" s="239"/>
      <c r="Y7" s="239"/>
      <c r="Z7" s="239"/>
      <c r="AA7" s="239"/>
      <c r="AB7" s="239"/>
      <c r="AC7" s="239"/>
      <c r="AD7" s="239"/>
      <c r="AE7" s="239"/>
      <c r="AF7" s="239"/>
      <c r="AG7" s="239"/>
      <c r="AH7" s="239"/>
      <c r="AI7" s="239"/>
    </row>
    <row r="8" spans="1:38" ht="13.5" thickBot="1" x14ac:dyDescent="0.3"/>
    <row r="9" spans="1:38" ht="13.5" customHeight="1" thickBot="1" x14ac:dyDescent="0.3">
      <c r="C9" s="233" t="s">
        <v>82</v>
      </c>
      <c r="D9" s="234"/>
      <c r="E9" s="234"/>
      <c r="F9" s="234"/>
      <c r="G9" s="234"/>
      <c r="H9" s="234"/>
      <c r="I9" s="234"/>
      <c r="J9" s="234"/>
      <c r="K9" s="234"/>
      <c r="L9" s="234"/>
      <c r="M9" s="234"/>
      <c r="N9" s="234"/>
      <c r="O9" s="234"/>
      <c r="P9" s="234"/>
      <c r="Q9" s="234"/>
      <c r="R9" s="234"/>
      <c r="S9" s="234"/>
      <c r="T9" s="234"/>
      <c r="U9" s="234"/>
      <c r="V9" s="234"/>
      <c r="W9" s="234"/>
      <c r="X9" s="234"/>
      <c r="Y9" s="234"/>
      <c r="Z9" s="234"/>
      <c r="AA9" s="234"/>
      <c r="AB9" s="234"/>
      <c r="AC9" s="234"/>
      <c r="AD9" s="234"/>
      <c r="AE9" s="234"/>
      <c r="AF9" s="234"/>
      <c r="AG9" s="234"/>
      <c r="AH9" s="234"/>
      <c r="AI9" s="235"/>
    </row>
    <row r="10" spans="1:38" ht="14.25" customHeight="1" thickBot="1" x14ac:dyDescent="0.3">
      <c r="C10" s="233">
        <f>CurveFetch!E2</f>
        <v>37215</v>
      </c>
      <c r="D10" s="234"/>
      <c r="E10" s="234"/>
      <c r="F10" s="234"/>
      <c r="G10" s="234"/>
      <c r="H10" s="234"/>
      <c r="I10" s="234"/>
      <c r="J10" s="234"/>
      <c r="K10" s="234"/>
      <c r="L10" s="234"/>
      <c r="M10" s="234"/>
      <c r="N10" s="234"/>
      <c r="O10" s="234"/>
      <c r="P10" s="234"/>
      <c r="Q10" s="234"/>
      <c r="R10" s="234"/>
      <c r="S10" s="234"/>
      <c r="T10" s="234"/>
      <c r="U10" s="234"/>
      <c r="V10" s="234"/>
      <c r="W10" s="234"/>
      <c r="X10" s="234"/>
      <c r="Y10" s="234"/>
      <c r="Z10" s="234"/>
      <c r="AA10" s="234"/>
      <c r="AB10" s="234"/>
      <c r="AC10" s="234"/>
      <c r="AD10" s="234"/>
      <c r="AE10" s="234"/>
      <c r="AF10" s="234"/>
      <c r="AG10" s="234"/>
      <c r="AH10" s="234"/>
      <c r="AI10" s="235"/>
    </row>
    <row r="11" spans="1:38" x14ac:dyDescent="0.25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3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180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3">
      <c r="C13" s="233" t="s">
        <v>128</v>
      </c>
      <c r="D13" s="234"/>
      <c r="E13" s="234"/>
      <c r="F13" s="234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234"/>
      <c r="R13" s="234"/>
      <c r="S13" s="234"/>
      <c r="T13" s="234"/>
      <c r="U13" s="234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4"/>
      <c r="AH13" s="234"/>
      <c r="AI13" s="235"/>
    </row>
    <row r="14" spans="1:38" s="31" customFormat="1" ht="12" hidden="1" customHeight="1" x14ac:dyDescent="0.25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5">
      <c r="C15" s="61"/>
      <c r="D15" s="62"/>
      <c r="E15" s="54" t="s">
        <v>1</v>
      </c>
      <c r="F15" s="34" t="s">
        <v>59</v>
      </c>
      <c r="G15" s="34">
        <v>13</v>
      </c>
      <c r="H15" s="34" t="s">
        <v>63</v>
      </c>
      <c r="I15" s="62"/>
      <c r="J15" s="62"/>
      <c r="K15" s="73">
        <f>CurveFetch!E2</f>
        <v>37215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5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5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5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5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5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5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5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5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5">
      <c r="C24" s="61"/>
      <c r="D24" s="62"/>
      <c r="E24" s="63" t="s">
        <v>61</v>
      </c>
      <c r="F24" s="99"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5">
      <c r="C25" s="61"/>
      <c r="D25" s="62"/>
      <c r="E25" s="62"/>
      <c r="F25" s="99"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v>37226</v>
      </c>
      <c r="S25" s="86"/>
      <c r="T25" s="113">
        <v>37165</v>
      </c>
      <c r="U25" s="121"/>
      <c r="V25" s="40"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5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5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5">
      <c r="C28" s="97" t="s">
        <v>44</v>
      </c>
      <c r="D28" s="67"/>
      <c r="E28" s="70" t="s">
        <v>44</v>
      </c>
      <c r="F28" s="70" t="s">
        <v>44</v>
      </c>
      <c r="G28" s="70"/>
      <c r="H28" s="70"/>
      <c r="I28" s="70"/>
      <c r="J28" s="67"/>
      <c r="K28" s="77">
        <f>LOOKUP($K$15,CurveFetch!$D$8:$D$1000,CurveFetch!$F$8:$F$1000)</f>
        <v>1.9850000000000001</v>
      </c>
      <c r="L28" s="59">
        <f>LOOKUP($K$15+1,CurveFetch!D$8:D$1000,CurveFetch!F$8:F$1000)</f>
        <v>2.5249999999999999</v>
      </c>
      <c r="M28" s="59">
        <f>L28-$L$49</f>
        <v>-0.15500000000000025</v>
      </c>
      <c r="N28" s="124">
        <f>M28-'[29]Gas Average Basis'!M28</f>
        <v>-7.5000000000000178E-2</v>
      </c>
      <c r="O28" s="59">
        <f>LOOKUP($K$15+2,CurveFetch!$D$8:$D$1000,CurveFetch!$F$8:$F$1000)</f>
        <v>2.27</v>
      </c>
      <c r="P28" s="59">
        <f>O28-$O$49</f>
        <v>-0.12999999999999989</v>
      </c>
      <c r="Q28" s="124">
        <f>P28-'[29]Gas Average Basis'!P28</f>
        <v>5.0000000000000266E-2</v>
      </c>
      <c r="R28" s="59" t="e">
        <f ca="1">IF(R$22,AveragePrices($F$21,R$23,R$24,$AJ28:$AJ28),AveragePrices($F$15,R$23,R$24,$AL28:$AL28))</f>
        <v>#NAME?</v>
      </c>
      <c r="S28" s="124" t="e">
        <f ca="1">R28-'[29]Gas Average Basis'!R28</f>
        <v>#NAME?</v>
      </c>
      <c r="T28" s="59" t="e">
        <f ca="1">IF(T$22,AveragePrices($F$21,T$23,T$24,$AJ28:$AJ28),AveragePrices($F$15,T$23,T$24,$AL28:$AL28))</f>
        <v>#NAME?</v>
      </c>
      <c r="U28" s="124">
        <v>-4.2999999999999997E-2</v>
      </c>
      <c r="V28" s="59" t="e">
        <f t="shared" ref="V28:V43" ca="1" si="0">IF(V$22,AveragePrices($F$21,V$23,V$24,$AJ28:$AJ28),AveragePrices($F$15,V$23,V$24,$AL28:$AL28))</f>
        <v>#NAME?</v>
      </c>
      <c r="W28" s="124" t="e">
        <f ca="1">V28-'[29]Gas Average Basis'!V28</f>
        <v>#NAME?</v>
      </c>
      <c r="X28" s="59" t="e">
        <f ca="1">IF(X$22,AveragePrices($F$21,X$23,X$24,$AJ28:$AJ28),AveragePrices($F$15,X$23,X$24,$AL28:$AL28))</f>
        <v>#NAME?</v>
      </c>
      <c r="Y28" s="124">
        <v>-4.8300000000000003E-2</v>
      </c>
      <c r="Z28" s="59" t="e">
        <f ca="1">IF(Z$22,AveragePrices($F$21,Z$23,Z$24,$AJ28:$AJ28),AveragePrices($F$15,Z$23,Z$24,$AL28:$AL28))</f>
        <v>#NAME?</v>
      </c>
      <c r="AA28" s="124">
        <v>-0.01</v>
      </c>
      <c r="AB28" s="59" t="e">
        <f ca="1">IF(AB$22,AveragePrices($F$21,AB$23,AB$24,$AJ28:$AJ28),AveragePrices($F$15,AB$23,AB$24,$AL28:$AL28))</f>
        <v>#NAME?</v>
      </c>
      <c r="AC28" s="124" t="e">
        <f ca="1">AB28-'[29]Gas Average Basis'!AB28</f>
        <v>#NAME?</v>
      </c>
      <c r="AD28" s="59" t="e">
        <f ca="1">IF(AD$22,AveragePrices($F$21,AD$23,AD$24,$AJ28:$AJ28),AveragePrices($F$15,AD$23,AD$24,$AL28:$AL28))</f>
        <v>#NAME?</v>
      </c>
      <c r="AE28" s="124">
        <v>-4.4999999999999998E-2</v>
      </c>
      <c r="AF28" s="59" t="e">
        <f ca="1">IF(AF$22,AveragePrices($F$21,AF$23,AF$24,$AJ28:$AJ28),AveragePrices($F$15,AF$23,AF$24,$AL28:$AL28))</f>
        <v>#NAME?</v>
      </c>
      <c r="AG28" s="124">
        <v>-0.03</v>
      </c>
      <c r="AH28" s="59" t="e">
        <f ca="1">IF(AH$22,AveragePrices($F$21,AH$23,AH$24,$AJ28:$AJ28),AveragePrices($F$15,AH$23,AH$24,$AL28:$AL28))</f>
        <v>#NAME?</v>
      </c>
      <c r="AI28" s="89" t="e">
        <f ca="1">AH28-'[29]Gas Average Basis'!AH28</f>
        <v>#NAME?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5</v>
      </c>
    </row>
    <row r="29" spans="3:38" x14ac:dyDescent="0.25">
      <c r="C29" s="97" t="s">
        <v>105</v>
      </c>
      <c r="D29" s="67"/>
      <c r="E29" s="70" t="s">
        <v>105</v>
      </c>
      <c r="F29" s="70" t="s">
        <v>105</v>
      </c>
      <c r="G29" s="70"/>
      <c r="H29" s="70"/>
      <c r="I29" s="70"/>
      <c r="J29" s="67"/>
      <c r="K29" s="77">
        <f>LOOKUP($K$15,CurveFetch!$D$8:$D$1000,CurveFetch!$Q$8:$Q$1000)</f>
        <v>1.81</v>
      </c>
      <c r="L29" s="59">
        <f>LOOKUP($K$15+1,CurveFetch!D$8:D$1000,CurveFetch!Q$8:Q$1000)</f>
        <v>2.52</v>
      </c>
      <c r="M29" s="59">
        <f>L29-$L$49</f>
        <v>-0.16000000000000014</v>
      </c>
      <c r="N29" s="124">
        <f>M29-'[29]Gas Average Basis'!M29</f>
        <v>8.9999999999999858E-2</v>
      </c>
      <c r="O29" s="59">
        <f>LOOKUP($K$15+2,CurveFetch!$D$8:$D$1000,CurveFetch!$Q$8:$Q$1000)</f>
        <v>2.31</v>
      </c>
      <c r="P29" s="59">
        <f>O29-$O$49</f>
        <v>-8.9999999999999858E-2</v>
      </c>
      <c r="Q29" s="124">
        <f>P29-'[29]Gas Average Basis'!P29</f>
        <v>0.11000000000000032</v>
      </c>
      <c r="R29" s="59" t="e">
        <f ca="1">IF(R$22,AveragePrices($F$21,R$23,R$24,$AJ29:$AJ29),AveragePrices($F$15,R$23,R$24,$AL29:$AL29))</f>
        <v>#NAME?</v>
      </c>
      <c r="S29" s="124" t="e">
        <f ca="1">R29-'[29]Gas Average Basis'!R29</f>
        <v>#NAME?</v>
      </c>
      <c r="T29" s="59" t="e">
        <f ca="1">IF(T$22,AveragePrices($F$21,T$23,T$24,$AJ29:$AJ29),AveragePrices($F$15,T$23,T$24,$AL29:$AL29))</f>
        <v>#NAME?</v>
      </c>
      <c r="U29" s="124" t="e">
        <f ca="1">T29-'[29]Gas Average Basis'!S29</f>
        <v>#NAME?</v>
      </c>
      <c r="V29" s="59" t="e">
        <f t="shared" ca="1" si="0"/>
        <v>#NAME?</v>
      </c>
      <c r="W29" s="124" t="e">
        <f ca="1">V29-'[29]Gas Average Basis'!V29</f>
        <v>#NAME?</v>
      </c>
      <c r="X29" s="59" t="e">
        <f ca="1">IF(X$22,AveragePrices($F$21,X$23,X$24,$AJ29:$AJ29),AveragePrices($F$15,X$23,X$24,$AL29:$AL29))</f>
        <v>#NAME?</v>
      </c>
      <c r="Y29" s="124" t="e">
        <f ca="1">X29-'[29]Gas Average Basis'!W29</f>
        <v>#NAME?</v>
      </c>
      <c r="Z29" s="59" t="e">
        <f ca="1">IF(Z$22,AveragePrices($F$21,Z$23,Z$24,$AJ29:$AJ29),AveragePrices($F$15,Z$23,Z$24,$AL29:$AL29))</f>
        <v>#NAME?</v>
      </c>
      <c r="AA29" s="124" t="e">
        <f ca="1">Z29-'[29]Gas Average Basis'!Y29</f>
        <v>#NAME?</v>
      </c>
      <c r="AB29" s="59" t="e">
        <f ca="1">IF(AB$22,AveragePrices($F$21,AB$23,AB$24,$AJ29:$AJ29),AveragePrices($F$15,AB$23,AB$24,$AL29:$AL29))</f>
        <v>#NAME?</v>
      </c>
      <c r="AC29" s="124" t="e">
        <f ca="1">AB29-'[29]Gas Average Basis'!AB29</f>
        <v>#NAME?</v>
      </c>
      <c r="AD29" s="59" t="e">
        <f ca="1">IF(AD$22,AveragePrices($F$21,AD$23,AD$24,$AJ29:$AJ29),AveragePrices($F$15,AD$23,AD$24,$AL29:$AL29))</f>
        <v>#NAME?</v>
      </c>
      <c r="AE29" s="124" t="e">
        <f ca="1">AD29-'[29]Gas Average Basis'!AC29</f>
        <v>#NAME?</v>
      </c>
      <c r="AF29" s="59" t="e">
        <f ca="1">IF(AF$22,AveragePrices($F$21,AF$23,AF$24,$AJ29:$AJ29),AveragePrices($F$15,AF$23,AF$24,$AL29:$AL29))</f>
        <v>#NAME?</v>
      </c>
      <c r="AG29" s="124" t="e">
        <f ca="1">AF29-'[29]Gas Average Basis'!AE29</f>
        <v>#NAME?</v>
      </c>
      <c r="AH29" s="59" t="e">
        <f ca="1">IF(AH$22,AveragePrices($F$21,AH$23,AH$24,$AJ29:$AJ29),AveragePrices($F$15,AH$23,AH$24,$AL29:$AL29))</f>
        <v>#NAME?</v>
      </c>
      <c r="AI29" s="89" t="e">
        <f ca="1">AH29-'[29]Gas Average Basis'!AH29</f>
        <v>#NAME?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16</v>
      </c>
    </row>
    <row r="30" spans="3:38" x14ac:dyDescent="0.25">
      <c r="C30" s="97" t="s">
        <v>45</v>
      </c>
      <c r="D30" s="67"/>
      <c r="E30" s="70" t="s">
        <v>45</v>
      </c>
      <c r="F30" s="70" t="s">
        <v>45</v>
      </c>
      <c r="G30" s="70"/>
      <c r="H30" s="70"/>
      <c r="I30" s="70"/>
      <c r="J30" s="67"/>
      <c r="K30" s="77">
        <f>LOOKUP($K$15,CurveFetch!$D$8:$D$1000,CurveFetch!$G$8:$G$1000)</f>
        <v>1.96</v>
      </c>
      <c r="L30" s="59">
        <f>LOOKUP($K$15+1,CurveFetch!D$8:D$1000,CurveFetch!G$8:G$1000)</f>
        <v>2.5099999999999998</v>
      </c>
      <c r="M30" s="59">
        <f>L30-$L$49</f>
        <v>-0.17000000000000037</v>
      </c>
      <c r="N30" s="124">
        <f>M30-'[29]Gas Average Basis'!M30</f>
        <v>-4.0000000000000258E-2</v>
      </c>
      <c r="O30" s="59">
        <f>LOOKUP($K$15+2,CurveFetch!$D$8:$D$1000,CurveFetch!$G$8:$G$1000)</f>
        <v>2.23</v>
      </c>
      <c r="P30" s="59">
        <f>O30-$O$49</f>
        <v>-0.16999999999999993</v>
      </c>
      <c r="Q30" s="124">
        <f>P30-'[29]Gas Average Basis'!P30</f>
        <v>5.0000000000000266E-2</v>
      </c>
      <c r="R30" s="59" t="e">
        <f ca="1">IF(R$22,AveragePrices($F$21,R$23,R$24,$AJ30:$AJ30),AveragePrices($F$15,R$23,R$24,$AL30:$AL30))</f>
        <v>#NAME?</v>
      </c>
      <c r="S30" s="124" t="e">
        <f ca="1">R30-'[29]Gas Average Basis'!R30</f>
        <v>#NAME?</v>
      </c>
      <c r="T30" s="59" t="e">
        <f ca="1">IF(T$22,AveragePrices($F$21,T$23,T$24,$AJ30:$AJ30),AveragePrices($F$15,T$23,T$24,$AL30:$AL30))</f>
        <v>#NAME?</v>
      </c>
      <c r="U30" s="124" t="e">
        <f ca="1">T30-'[29]Gas Average Basis'!S30</f>
        <v>#NAME?</v>
      </c>
      <c r="V30" s="59" t="e">
        <f t="shared" ca="1" si="0"/>
        <v>#NAME?</v>
      </c>
      <c r="W30" s="124" t="e">
        <f ca="1">V30-'[29]Gas Average Basis'!V30</f>
        <v>#NAME?</v>
      </c>
      <c r="X30" s="59" t="e">
        <f ca="1">IF(X$22,AveragePrices($F$21,X$23,X$24,$AJ30:$AJ30),AveragePrices($F$15,X$23,X$24,$AL30:$AL30))</f>
        <v>#NAME?</v>
      </c>
      <c r="Y30" s="124" t="e">
        <f ca="1">X30-'[29]Gas Average Basis'!W30</f>
        <v>#NAME?</v>
      </c>
      <c r="Z30" s="59" t="e">
        <f ca="1">IF(Z$22,AveragePrices($F$21,Z$23,Z$24,$AJ30:$AJ30),AveragePrices($F$15,Z$23,Z$24,$AL30:$AL30))</f>
        <v>#NAME?</v>
      </c>
      <c r="AA30" s="124" t="e">
        <f ca="1">Z30-'[29]Gas Average Basis'!Y30</f>
        <v>#NAME?</v>
      </c>
      <c r="AB30" s="59" t="e">
        <f ca="1">IF(AB$22,AveragePrices($F$21,AB$23,AB$24,$AJ30:$AJ30),AveragePrices($F$15,AB$23,AB$24,$AL30:$AL30))</f>
        <v>#NAME?</v>
      </c>
      <c r="AC30" s="124" t="e">
        <f ca="1">AB30-'[29]Gas Average Basis'!AB30</f>
        <v>#NAME?</v>
      </c>
      <c r="AD30" s="59" t="e">
        <f ca="1">IF(AD$22,AveragePrices($F$21,AD$23,AD$24,$AJ30:$AJ30),AveragePrices($F$15,AD$23,AD$24,$AL30:$AL30))</f>
        <v>#NAME?</v>
      </c>
      <c r="AE30" s="124" t="e">
        <f ca="1">AD30-'[29]Gas Average Basis'!AC30</f>
        <v>#NAME?</v>
      </c>
      <c r="AF30" s="59" t="e">
        <f ca="1">IF(AF$22,AveragePrices($F$21,AF$23,AF$24,$AJ30:$AJ30),AveragePrices($F$15,AF$23,AF$24,$AL30:$AL30))</f>
        <v>#NAME?</v>
      </c>
      <c r="AG30" s="124" t="e">
        <f ca="1">AF30-'[29]Gas Average Basis'!AE30</f>
        <v>#NAME?</v>
      </c>
      <c r="AH30" s="59" t="e">
        <f ca="1">IF(AH$22,AveragePrices($F$21,AH$23,AH$24,$AJ30:$AJ30),AveragePrices($F$15,AH$23,AH$24,$AL30:$AL30))</f>
        <v>#NAME?</v>
      </c>
      <c r="AI30" s="89" t="e">
        <f ca="1">AH30-'[29]Gas Average Basis'!AH30</f>
        <v>#NAME?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6</v>
      </c>
    </row>
    <row r="31" spans="3:38" ht="13.5" thickBot="1" x14ac:dyDescent="0.3">
      <c r="C31" s="97" t="s">
        <v>46</v>
      </c>
      <c r="D31" s="67"/>
      <c r="E31" s="70" t="s">
        <v>46</v>
      </c>
      <c r="F31" s="70" t="s">
        <v>46</v>
      </c>
      <c r="G31" s="70"/>
      <c r="H31" s="70"/>
      <c r="I31" s="70"/>
      <c r="J31" s="67"/>
      <c r="K31" s="77">
        <f>LOOKUP($K$15,CurveFetch!$D$8:$D$1000,CurveFetch!$H$8:$H$1000)</f>
        <v>1.925</v>
      </c>
      <c r="L31" s="59">
        <f>LOOKUP($K$15+1,CurveFetch!D$8:D$1000,CurveFetch!H$8:H$1000)</f>
        <v>2.61</v>
      </c>
      <c r="M31" s="59">
        <f>L31-$L$49</f>
        <v>-7.0000000000000284E-2</v>
      </c>
      <c r="N31" s="124">
        <f>M31-'[29]Gas Average Basis'!M31</f>
        <v>1.9999999999999796E-2</v>
      </c>
      <c r="O31" s="59">
        <f>LOOKUP($K$15+2,CurveFetch!$D$8:$D$1000,CurveFetch!$H$8:$H$1000)</f>
        <v>2.2599999999999998</v>
      </c>
      <c r="P31" s="59">
        <f>O31-$O$49</f>
        <v>-0.14000000000000012</v>
      </c>
      <c r="Q31" s="124">
        <f>P31-'[29]Gas Average Basis'!P31</f>
        <v>2.0000000000000018E-2</v>
      </c>
      <c r="R31" s="59" t="e">
        <f ca="1">IF(R$22,AveragePrices($F$21,R$23,R$24,$AJ31:$AJ31),AveragePrices($F$15,R$23,R$24,$AL31:$AL31))</f>
        <v>#NAME?</v>
      </c>
      <c r="S31" s="124" t="e">
        <f ca="1">R31-'[29]Gas Average Basis'!R31</f>
        <v>#NAME?</v>
      </c>
      <c r="T31" s="59" t="e">
        <f ca="1">IF(T$22,AveragePrices($F$21,T$23,T$24,$AJ31:$AJ31),AveragePrices($F$15,T$23,T$24,$AL31:$AL31))</f>
        <v>#NAME?</v>
      </c>
      <c r="U31" s="124" t="e">
        <f ca="1">T31-'[29]Gas Average Basis'!S31</f>
        <v>#NAME?</v>
      </c>
      <c r="V31" s="59" t="e">
        <f t="shared" ca="1" si="0"/>
        <v>#NAME?</v>
      </c>
      <c r="W31" s="124" t="e">
        <f ca="1">V31-'[29]Gas Average Basis'!V31</f>
        <v>#NAME?</v>
      </c>
      <c r="X31" s="59" t="e">
        <f ca="1">IF(X$22,AveragePrices($F$21,X$23,X$24,$AJ31:$AJ31),AveragePrices($F$15,X$23,X$24,$AL31:$AL31))</f>
        <v>#NAME?</v>
      </c>
      <c r="Y31" s="124" t="e">
        <f ca="1">X31-'[29]Gas Average Basis'!W31</f>
        <v>#NAME?</v>
      </c>
      <c r="Z31" s="59" t="e">
        <f ca="1">IF(Z$22,AveragePrices($F$21,Z$23,Z$24,$AJ31:$AJ31),AveragePrices($F$15,Z$23,Z$24,$AL31:$AL31))</f>
        <v>#NAME?</v>
      </c>
      <c r="AA31" s="124" t="e">
        <f ca="1">Z31-'[29]Gas Average Basis'!Y31</f>
        <v>#NAME?</v>
      </c>
      <c r="AB31" s="59" t="e">
        <f ca="1">IF(AB$22,AveragePrices($F$21,AB$23,AB$24,$AJ31:$AJ31),AveragePrices($F$15,AB$23,AB$24,$AL31:$AL31))</f>
        <v>#NAME?</v>
      </c>
      <c r="AC31" s="124" t="e">
        <f ca="1">AB31-'[29]Gas Average Basis'!AB31</f>
        <v>#NAME?</v>
      </c>
      <c r="AD31" s="59" t="e">
        <f ca="1">IF(AD$22,AveragePrices($F$21,AD$23,AD$24,$AJ31:$AJ31),AveragePrices($F$15,AD$23,AD$24,$AL31:$AL31))</f>
        <v>#NAME?</v>
      </c>
      <c r="AE31" s="124" t="e">
        <f ca="1">AD31-'[29]Gas Average Basis'!AC31</f>
        <v>#NAME?</v>
      </c>
      <c r="AF31" s="59" t="e">
        <f ca="1">IF(AF$22,AveragePrices($F$21,AF$23,AF$24,$AJ31:$AJ31),AveragePrices($F$15,AF$23,AF$24,$AL31:$AL31))</f>
        <v>#NAME?</v>
      </c>
      <c r="AG31" s="124" t="e">
        <f ca="1">AF31-'[29]Gas Average Basis'!AE31</f>
        <v>#NAME?</v>
      </c>
      <c r="AH31" s="59" t="e">
        <f ca="1">IF(AH$22,AveragePrices($F$21,AH$23,AH$24,$AJ31:$AJ31),AveragePrices($F$15,AH$23,AH$24,$AL31:$AL31))</f>
        <v>#NAME?</v>
      </c>
      <c r="AI31" s="89" t="e">
        <f ca="1">AH31-'[29]Gas Average Basis'!AH31</f>
        <v>#NAME?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7</v>
      </c>
    </row>
    <row r="32" spans="3:38" ht="14.25" customHeight="1" thickBot="1" x14ac:dyDescent="0.3">
      <c r="C32" s="233" t="s">
        <v>110</v>
      </c>
      <c r="D32" s="234"/>
      <c r="E32" s="234"/>
      <c r="F32" s="234"/>
      <c r="G32" s="234"/>
      <c r="H32" s="234"/>
      <c r="I32" s="234"/>
      <c r="J32" s="234"/>
      <c r="K32" s="234"/>
      <c r="L32" s="234"/>
      <c r="M32" s="234"/>
      <c r="N32" s="234"/>
      <c r="O32" s="234"/>
      <c r="P32" s="234"/>
      <c r="Q32" s="234"/>
      <c r="R32" s="234"/>
      <c r="S32" s="234"/>
      <c r="T32" s="234"/>
      <c r="U32" s="234"/>
      <c r="V32" s="234"/>
      <c r="W32" s="234"/>
      <c r="X32" s="234"/>
      <c r="Y32" s="234"/>
      <c r="Z32" s="234"/>
      <c r="AA32" s="234"/>
      <c r="AB32" s="234"/>
      <c r="AC32" s="234"/>
      <c r="AD32" s="234"/>
      <c r="AE32" s="234"/>
      <c r="AF32" s="234"/>
      <c r="AG32" s="234"/>
      <c r="AH32" s="234"/>
      <c r="AI32" s="236"/>
      <c r="AJ32" s="46"/>
      <c r="AL32" s="46"/>
    </row>
    <row r="33" spans="3:38" x14ac:dyDescent="0.25">
      <c r="C33" s="97" t="s">
        <v>50</v>
      </c>
      <c r="D33" s="67"/>
      <c r="E33" s="70" t="s">
        <v>47</v>
      </c>
      <c r="F33" s="70" t="s">
        <v>47</v>
      </c>
      <c r="G33" s="70"/>
      <c r="H33" s="70"/>
      <c r="I33" s="70"/>
      <c r="J33" s="67"/>
      <c r="K33" s="77">
        <f>LOOKUP($K$15,CurveFetch!$D$8:$D$1000,CurveFetch!$K$8:$K$1000)</f>
        <v>1.68</v>
      </c>
      <c r="L33" s="59">
        <f>LOOKUP($K$15+1,CurveFetch!D$8:D$1000,CurveFetch!K$8:K$1000)</f>
        <v>2.4</v>
      </c>
      <c r="M33" s="59">
        <f>L33-$L$49</f>
        <v>-0.28000000000000025</v>
      </c>
      <c r="N33" s="124">
        <f>M33-'[29]Gas Average Basis'!M33</f>
        <v>3.9999999999999813E-2</v>
      </c>
      <c r="O33" s="59">
        <f>LOOKUP($K$15+2,CurveFetch!$D$8:$D$1000,CurveFetch!$K$8:$K$1000)</f>
        <v>2.0499999999999998</v>
      </c>
      <c r="P33" s="59">
        <f>O33-$O$49</f>
        <v>-0.35000000000000009</v>
      </c>
      <c r="Q33" s="124">
        <f>P33-'[29]Gas Average Basis'!P33</f>
        <v>5.0000000000000266E-2</v>
      </c>
      <c r="R33" s="59" t="e">
        <f ca="1">IF(R$22,AveragePrices($F$21,R$23,R$24,$AJ33:$AJ33),AveragePrices($F$15,R$23,R$24,$AL33:$AL33))</f>
        <v>#NAME?</v>
      </c>
      <c r="S33" s="124" t="e">
        <f ca="1">R33-'[29]Gas Average Basis'!R33</f>
        <v>#NAME?</v>
      </c>
      <c r="T33" s="59" t="e">
        <f ca="1">IF(T$22,AveragePrices($F$21,T$23,T$24,$AJ33:$AJ33),AveragePrices($F$15,T$23,T$24,$AL33:$AL33))</f>
        <v>#NAME?</v>
      </c>
      <c r="U33" s="124" t="e">
        <f ca="1">T33-'[29]Gas Average Basis'!S33</f>
        <v>#NAME?</v>
      </c>
      <c r="V33" s="59" t="e">
        <f t="shared" ca="1" si="0"/>
        <v>#NAME?</v>
      </c>
      <c r="W33" s="124" t="e">
        <f ca="1">V33-'[29]Gas Average Basis'!V33</f>
        <v>#NAME?</v>
      </c>
      <c r="X33" s="59" t="e">
        <f ca="1">IF(X$22,AveragePrices($F$21,X$23,X$24,$AJ33:$AJ33),AveragePrices($F$15,X$23,X$24,$AL33:$AL33))</f>
        <v>#NAME?</v>
      </c>
      <c r="Y33" s="124" t="e">
        <f ca="1">X33-'[29]Gas Average Basis'!W33</f>
        <v>#NAME?</v>
      </c>
      <c r="Z33" s="59" t="e">
        <f ca="1">IF(Z$22,AveragePrices($F$21,Z$23,Z$24,$AJ33:$AJ33),AveragePrices($F$15,Z$23,Z$24,$AL33:$AL33))</f>
        <v>#NAME?</v>
      </c>
      <c r="AA33" s="124" t="e">
        <f ca="1">Z33-'[29]Gas Average Basis'!Y33</f>
        <v>#NAME?</v>
      </c>
      <c r="AB33" s="59" t="e">
        <f ca="1">IF(AB$22,AveragePrices($F$21,AB$23,AB$24,$AJ33:$AJ33),AveragePrices($F$15,AB$23,AB$24,$AL33:$AL33))</f>
        <v>#NAME?</v>
      </c>
      <c r="AC33" s="124" t="e">
        <f ca="1">AB33-'[29]Gas Average Basis'!AB33</f>
        <v>#NAME?</v>
      </c>
      <c r="AD33" s="59" t="e">
        <f ca="1">IF(AD$22,AveragePrices($F$21,AD$23,AD$24,$AJ33:$AJ33),AveragePrices($F$15,AD$23,AD$24,$AL33:$AL33))</f>
        <v>#NAME?</v>
      </c>
      <c r="AE33" s="124" t="e">
        <f ca="1">AD33-'[29]Gas Average Basis'!AC33</f>
        <v>#NAME?</v>
      </c>
      <c r="AF33" s="59" t="e">
        <f ca="1">IF(AF$22,AveragePrices($F$21,AF$23,AF$24,$AJ33:$AJ33),AveragePrices($F$15,AF$23,AF$24,$AL33:$AL33))</f>
        <v>#NAME?</v>
      </c>
      <c r="AG33" s="124" t="e">
        <f ca="1">AF33-'[29]Gas Average Basis'!AE33</f>
        <v>#NAME?</v>
      </c>
      <c r="AH33" s="59" t="e">
        <f ca="1">IF(AH$22,AveragePrices($F$21,AH$23,AH$24,$AJ33:$AJ33),AveragePrices($F$15,AH$23,AH$24,$AL33:$AL33))</f>
        <v>#NAME?</v>
      </c>
      <c r="AI33" s="89" t="e">
        <f ca="1">AH33-'[29]Gas Average Basis'!AH33</f>
        <v>#NAME?</v>
      </c>
      <c r="AJ33" s="46">
        <f ca="1">IF(E33="","",MATCH(E33,INDIRECT(CONCATENATE($F$21,"!",$G$21,":",$G$21)),0))</f>
        <v>11</v>
      </c>
      <c r="AL33" s="46">
        <f t="shared" ref="AL33:AL40" ca="1" si="1">IF(F33="","",MATCH(F33,INDIRECT(CONCATENATE($F$15,"!",$G$15,":",$G$15)),0))</f>
        <v>10</v>
      </c>
    </row>
    <row r="34" spans="3:38" x14ac:dyDescent="0.25">
      <c r="C34" s="97" t="s">
        <v>106</v>
      </c>
      <c r="D34" s="67"/>
      <c r="E34" s="70" t="s">
        <v>107</v>
      </c>
      <c r="F34" s="70" t="s">
        <v>107</v>
      </c>
      <c r="G34" s="70"/>
      <c r="H34" s="70"/>
      <c r="I34" s="70"/>
      <c r="J34" s="67"/>
      <c r="K34" s="77">
        <f>LOOKUP($K$15,CurveFetch!$D$8:$D$1000,CurveFetch!$R$8:$R$1000)</f>
        <v>1.7849999999999999</v>
      </c>
      <c r="L34" s="59">
        <f>LOOKUP($K$15+1,CurveFetch!D$8:D$1000,CurveFetch!R$8:R$1000)</f>
        <v>2.44</v>
      </c>
      <c r="M34" s="59">
        <f>L34-$L$49</f>
        <v>-0.24000000000000021</v>
      </c>
      <c r="N34" s="124">
        <f>M34-'[29]Gas Average Basis'!M34</f>
        <v>2.9999999999999805E-2</v>
      </c>
      <c r="O34" s="59">
        <f>LOOKUP($K$15+2,CurveFetch!$D$8:$D$1000,CurveFetch!$R$8:$R$1000)</f>
        <v>2.12</v>
      </c>
      <c r="P34" s="59">
        <f>O34-$O$49</f>
        <v>-0.2799999999999998</v>
      </c>
      <c r="Q34" s="124">
        <f>P34-'[29]Gas Average Basis'!P34</f>
        <v>6.0000000000000497E-2</v>
      </c>
      <c r="R34" s="59" t="e">
        <f ca="1">IF(R$22,AveragePrices($F$21,R$23,R$24,$AJ34:$AJ34),AveragePrices($F$15,R$23,R$24,$AL34:$AL34))</f>
        <v>#NAME?</v>
      </c>
      <c r="S34" s="124" t="e">
        <f ca="1">R34-'[29]Gas Average Basis'!R34</f>
        <v>#NAME?</v>
      </c>
      <c r="T34" s="59" t="e">
        <f ca="1">IF(T$22,AveragePrices($F$21,T$23,T$24,$AJ34:$AJ34),AveragePrices($F$15,T$23,T$24,$AL34:$AL34))</f>
        <v>#NAME?</v>
      </c>
      <c r="U34" s="124" t="e">
        <f ca="1">T34-'[29]Gas Average Basis'!S34</f>
        <v>#NAME?</v>
      </c>
      <c r="V34" s="59" t="e">
        <f t="shared" ca="1" si="0"/>
        <v>#NAME?</v>
      </c>
      <c r="W34" s="124" t="e">
        <f ca="1">V34-'[29]Gas Average Basis'!V34</f>
        <v>#NAME?</v>
      </c>
      <c r="X34" s="59" t="e">
        <f ca="1">IF(X$22,AveragePrices($F$21,X$23,X$24,$AJ34:$AJ34),AveragePrices($F$15,X$23,X$24,$AL34:$AL34))</f>
        <v>#NAME?</v>
      </c>
      <c r="Y34" s="124" t="e">
        <f ca="1">X34-'[29]Gas Average Basis'!W34</f>
        <v>#NAME?</v>
      </c>
      <c r="Z34" s="59" t="e">
        <f ca="1">IF(Z$22,AveragePrices($F$21,Z$23,Z$24,$AJ34:$AJ34),AveragePrices($F$15,Z$23,Z$24,$AL34:$AL34))</f>
        <v>#NAME?</v>
      </c>
      <c r="AA34" s="124" t="e">
        <f ca="1">Z34-'[29]Gas Average Basis'!Y34</f>
        <v>#NAME?</v>
      </c>
      <c r="AB34" s="59" t="e">
        <f ca="1">IF(AB$22,AveragePrices($F$21,AB$23,AB$24,$AJ34:$AJ34),AveragePrices($F$15,AB$23,AB$24,$AL34:$AL34))</f>
        <v>#NAME?</v>
      </c>
      <c r="AC34" s="124" t="e">
        <f ca="1">AB34-'[29]Gas Average Basis'!AB34</f>
        <v>#NAME?</v>
      </c>
      <c r="AD34" s="59" t="e">
        <f ca="1">IF(AD$22,AveragePrices($F$21,AD$23,AD$24,$AJ34:$AJ34),AveragePrices($F$15,AD$23,AD$24,$AL34:$AL34))</f>
        <v>#NAME?</v>
      </c>
      <c r="AE34" s="124" t="e">
        <f ca="1">AD34-'[29]Gas Average Basis'!AC34</f>
        <v>#NAME?</v>
      </c>
      <c r="AF34" s="59" t="e">
        <f ca="1">IF(AF$22,AveragePrices($F$21,AF$23,AF$24,$AJ34:$AJ34),AveragePrices($F$15,AF$23,AF$24,$AL34:$AL34))</f>
        <v>#NAME?</v>
      </c>
      <c r="AG34" s="124" t="e">
        <f ca="1">AF34-'[29]Gas Average Basis'!AE34</f>
        <v>#NAME?</v>
      </c>
      <c r="AH34" s="59" t="e">
        <f ca="1">IF(AH$22,AveragePrices($F$21,AH$23,AH$24,$AJ34:$AJ34),AveragePrices($F$15,AH$23,AH$24,$AL34:$AL34))</f>
        <v>#NAME?</v>
      </c>
      <c r="AI34" s="89" t="e">
        <f ca="1">AH34-'[29]Gas Average Basis'!AH34</f>
        <v>#NAME?</v>
      </c>
      <c r="AJ34" s="46">
        <f ca="1">IF(E34="","",MATCH(E34,INDIRECT(CONCATENATE($F$21,"!",$G$21,":",$G$21)),0))</f>
        <v>18</v>
      </c>
      <c r="AL34" s="46">
        <f t="shared" ca="1" si="1"/>
        <v>17</v>
      </c>
    </row>
    <row r="35" spans="3:38" x14ac:dyDescent="0.25">
      <c r="C35" s="97" t="s">
        <v>89</v>
      </c>
      <c r="D35" s="67"/>
      <c r="E35" s="70" t="s">
        <v>90</v>
      </c>
      <c r="F35" s="70" t="s">
        <v>90</v>
      </c>
      <c r="G35" s="70"/>
      <c r="H35" s="70"/>
      <c r="I35" s="70"/>
      <c r="J35" s="67"/>
      <c r="K35" s="77">
        <f>LOOKUP($K$15,CurveFetch!$D$8:$D$1000,CurveFetch!$L$8:$L$1000)</f>
        <v>1.865</v>
      </c>
      <c r="L35" s="59">
        <f>LOOKUP($K$15+1,CurveFetch!D$8:D$1000,CurveFetch!L$8:L$1000)</f>
        <v>2.5299999999999998</v>
      </c>
      <c r="M35" s="59">
        <f>L35-$L$49</f>
        <v>-0.15000000000000036</v>
      </c>
      <c r="N35" s="124">
        <f>M35-'[29]Gas Average Basis'!M35</f>
        <v>-4.0000000000000258E-2</v>
      </c>
      <c r="O35" s="59">
        <f>LOOKUP($K$15+2,CurveFetch!$D$8:$D$1000,CurveFetch!$L$8:$L$1000)</f>
        <v>2.11</v>
      </c>
      <c r="P35" s="59">
        <f>O35-$O$49</f>
        <v>-0.29000000000000004</v>
      </c>
      <c r="Q35" s="124">
        <f>P35-'[29]Gas Average Basis'!P35</f>
        <v>0</v>
      </c>
      <c r="R35" s="59" t="e">
        <f ca="1">IF(R$22,AveragePrices($F$21,R$23,R$24,$AJ35:$AJ35),AveragePrices($F$15,R$23,R$24,$AL35:$AL35))</f>
        <v>#NAME?</v>
      </c>
      <c r="S35" s="124" t="e">
        <f ca="1">R35-'[29]Gas Average Basis'!R35</f>
        <v>#NAME?</v>
      </c>
      <c r="T35" s="59" t="e">
        <f ca="1">IF(T$22,AveragePrices($F$21,T$23,T$24,$AJ35:$AJ35),AveragePrices($F$15,T$23,T$24,$AL35:$AL35))</f>
        <v>#NAME?</v>
      </c>
      <c r="U35" s="124" t="e">
        <f ca="1">T35-'[29]Gas Average Basis'!S35</f>
        <v>#NAME?</v>
      </c>
      <c r="V35" s="59" t="e">
        <f t="shared" ca="1" si="0"/>
        <v>#NAME?</v>
      </c>
      <c r="W35" s="124" t="e">
        <f ca="1">V35-'[29]Gas Average Basis'!V35</f>
        <v>#NAME?</v>
      </c>
      <c r="X35" s="59" t="e">
        <f ca="1">IF(X$22,AveragePrices($F$21,X$23,X$24,$AJ35:$AJ35),AveragePrices($F$15,X$23,X$24,$AL35:$AL35))</f>
        <v>#NAME?</v>
      </c>
      <c r="Y35" s="124" t="e">
        <f ca="1">X35-'[29]Gas Average Basis'!W35</f>
        <v>#NAME?</v>
      </c>
      <c r="Z35" s="59" t="e">
        <f ca="1">IF(Z$22,AveragePrices($F$21,Z$23,Z$24,$AJ35:$AJ35),AveragePrices($F$15,Z$23,Z$24,$AL35:$AL35))</f>
        <v>#NAME?</v>
      </c>
      <c r="AA35" s="124" t="e">
        <f ca="1">Z35-'[29]Gas Average Basis'!Y35</f>
        <v>#NAME?</v>
      </c>
      <c r="AB35" s="59" t="e">
        <f ca="1">IF(AB$22,AveragePrices($F$21,AB$23,AB$24,$AJ35:$AJ35),AveragePrices($F$15,AB$23,AB$24,$AL35:$AL35))</f>
        <v>#NAME?</v>
      </c>
      <c r="AC35" s="124" t="e">
        <f ca="1">AB35-'[29]Gas Average Basis'!AB35</f>
        <v>#NAME?</v>
      </c>
      <c r="AD35" s="59" t="e">
        <f ca="1">IF(AD$22,AveragePrices($F$21,AD$23,AD$24,$AJ35:$AJ35),AveragePrices($F$15,AD$23,AD$24,$AL35:$AL35))</f>
        <v>#NAME?</v>
      </c>
      <c r="AE35" s="124" t="e">
        <f ca="1">AD35-'[29]Gas Average Basis'!AC35</f>
        <v>#NAME?</v>
      </c>
      <c r="AF35" s="59" t="e">
        <f ca="1">IF(AF$22,AveragePrices($F$21,AF$23,AF$24,$AJ35:$AJ35),AveragePrices($F$15,AF$23,AF$24,$AL35:$AL35))</f>
        <v>#NAME?</v>
      </c>
      <c r="AG35" s="124" t="e">
        <f ca="1">AF35-'[29]Gas Average Basis'!AE35</f>
        <v>#NAME?</v>
      </c>
      <c r="AH35" s="59" t="e">
        <f ca="1">IF(AH$22,AveragePrices($F$21,AH$23,AH$24,$AJ35:$AJ35),AveragePrices($F$15,AH$23,AH$24,$AL35:$AL35))</f>
        <v>#NAME?</v>
      </c>
      <c r="AI35" s="89" t="e">
        <f ca="1">AH35-'[29]Gas Average Basis'!AH35</f>
        <v>#NAME?</v>
      </c>
      <c r="AJ35" s="46">
        <f ca="1">IF(E35="","",MATCH(E35,INDIRECT(CONCATENATE($F$21,"!",$G$21,":",$G$21)),0))</f>
        <v>12</v>
      </c>
      <c r="AL35" s="46">
        <f t="shared" ca="1" si="1"/>
        <v>11</v>
      </c>
    </row>
    <row r="36" spans="3:38" ht="13.5" thickBot="1" x14ac:dyDescent="0.3">
      <c r="C36" s="97" t="s">
        <v>99</v>
      </c>
      <c r="D36" s="67"/>
      <c r="E36" s="47" t="s">
        <v>0</v>
      </c>
      <c r="F36" s="70" t="s">
        <v>0</v>
      </c>
      <c r="G36" s="70"/>
      <c r="H36" s="70"/>
      <c r="I36" s="70"/>
      <c r="J36" s="67"/>
      <c r="K36" s="77">
        <f>LOOKUP($K$15,CurveFetch!$D$8:$D$1000,CurveFetch!$P$8:$P$1000)</f>
        <v>1.84</v>
      </c>
      <c r="L36" s="59">
        <f>LOOKUP($K$15+1,CurveFetch!D$8:D$1000,CurveFetch!P$8:P$1000)</f>
        <v>2.19</v>
      </c>
      <c r="M36" s="59">
        <f>L36-$L$49</f>
        <v>-0.49000000000000021</v>
      </c>
      <c r="N36" s="124">
        <f>M36-'[29]Gas Average Basis'!M36</f>
        <v>-0.67000000000000037</v>
      </c>
      <c r="O36" s="59">
        <f>LOOKUP($K$15+2,CurveFetch!$D$8:$D$1000,CurveFetch!$P$8:$P$1000)</f>
        <v>2.19</v>
      </c>
      <c r="P36" s="59">
        <f>O36-$O$49</f>
        <v>-0.20999999999999996</v>
      </c>
      <c r="Q36" s="124">
        <f>P36-'[29]Gas Average Basis'!P36</f>
        <v>0</v>
      </c>
      <c r="R36" s="59" t="e">
        <f ca="1">IF(R$22,AveragePrices($F$21,R$23,R$24,$AJ36:$AJ36),AveragePrices($F$15,R$23,R$24,$AL36:$AL36))</f>
        <v>#NAME?</v>
      </c>
      <c r="S36" s="124" t="e">
        <f ca="1">R36-'[29]Gas Average Basis'!R36</f>
        <v>#NAME?</v>
      </c>
      <c r="T36" s="59" t="e">
        <f ca="1">IF(T$22,AveragePrices($F$21,T$23,T$24,$AJ36:$AJ36),AveragePrices($F$15,T$23,T$24,$AL36:$AL36))</f>
        <v>#NAME?</v>
      </c>
      <c r="U36" s="124" t="e">
        <f ca="1">T36-'[29]Gas Average Basis'!S36</f>
        <v>#NAME?</v>
      </c>
      <c r="V36" s="59" t="e">
        <f t="shared" ca="1" si="0"/>
        <v>#NAME?</v>
      </c>
      <c r="W36" s="124" t="e">
        <f ca="1">V36-'[29]Gas Average Basis'!V36</f>
        <v>#NAME?</v>
      </c>
      <c r="X36" s="59" t="e">
        <f ca="1">IF(X$22,AveragePrices($F$21,X$23,X$24,$AJ36:$AJ36),AveragePrices($F$15,X$23,X$24,$AL36:$AL36))</f>
        <v>#NAME?</v>
      </c>
      <c r="Y36" s="124" t="e">
        <f ca="1">X36-'[29]Gas Average Basis'!W36</f>
        <v>#NAME?</v>
      </c>
      <c r="Z36" s="59" t="e">
        <f ca="1">IF(Z$22,AveragePrices($F$21,Z$23,Z$24,$AJ36:$AJ36),AveragePrices($F$15,Z$23,Z$24,$AL36:$AL36))</f>
        <v>#NAME?</v>
      </c>
      <c r="AA36" s="124" t="e">
        <f ca="1">Z36-'[29]Gas Average Basis'!Y36</f>
        <v>#NAME?</v>
      </c>
      <c r="AB36" s="59" t="e">
        <f ca="1">IF(AB$22,AveragePrices($F$21,AB$23,AB$24,$AJ36:$AJ36),AveragePrices($F$15,AB$23,AB$24,$AL36:$AL36))</f>
        <v>#NAME?</v>
      </c>
      <c r="AC36" s="124" t="e">
        <f ca="1">AB36-'[29]Gas Average Basis'!AB36</f>
        <v>#NAME?</v>
      </c>
      <c r="AD36" s="59" t="e">
        <f ca="1">IF(AD$22,AveragePrices($F$21,AD$23,AD$24,$AJ36:$AJ36),AveragePrices($F$15,AD$23,AD$24,$AL36:$AL36))</f>
        <v>#NAME?</v>
      </c>
      <c r="AE36" s="124" t="e">
        <f ca="1">AD36-'[29]Gas Average Basis'!AC36</f>
        <v>#NAME?</v>
      </c>
      <c r="AF36" s="59" t="e">
        <f ca="1">IF(AF$22,AveragePrices($F$21,AF$23,AF$24,$AJ36:$AJ36),AveragePrices($F$15,AF$23,AF$24,$AL36:$AL36))</f>
        <v>#NAME?</v>
      </c>
      <c r="AG36" s="124" t="e">
        <f ca="1">AF36-'[29]Gas Average Basis'!AE36</f>
        <v>#NAME?</v>
      </c>
      <c r="AH36" s="59" t="e">
        <f ca="1">IF(AH$22,AveragePrices($F$21,AH$23,AH$24,$AJ36:$AJ36),AveragePrices($F$15,AH$23,AH$24,$AL36:$AL36))</f>
        <v>#NAME?</v>
      </c>
      <c r="AI36" s="89" t="e">
        <f ca="1">AH36-'[29]Gas Average Basis'!AH36</f>
        <v>#NAME?</v>
      </c>
      <c r="AJ36" s="46">
        <f ca="1">IF(E36="","",MATCH(E36,INDIRECT(CONCATENATE($F$21,"!",$G$21,":",$G$21)),0))</f>
        <v>16</v>
      </c>
      <c r="AL36" s="46">
        <f t="shared" ca="1" si="1"/>
        <v>15</v>
      </c>
    </row>
    <row r="37" spans="3:38" ht="13.5" hidden="1" thickBot="1" x14ac:dyDescent="0.3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1"/>
        <v/>
      </c>
    </row>
    <row r="38" spans="3:38" ht="14.25" customHeight="1" thickBot="1" x14ac:dyDescent="0.3">
      <c r="C38" s="233" t="s">
        <v>109</v>
      </c>
      <c r="D38" s="234"/>
      <c r="E38" s="234"/>
      <c r="F38" s="234"/>
      <c r="G38" s="234"/>
      <c r="H38" s="234"/>
      <c r="I38" s="234"/>
      <c r="J38" s="234"/>
      <c r="K38" s="234"/>
      <c r="L38" s="234"/>
      <c r="M38" s="234"/>
      <c r="N38" s="234"/>
      <c r="O38" s="234"/>
      <c r="P38" s="234"/>
      <c r="Q38" s="234"/>
      <c r="R38" s="234"/>
      <c r="S38" s="234"/>
      <c r="T38" s="234"/>
      <c r="U38" s="234"/>
      <c r="V38" s="234"/>
      <c r="W38" s="234"/>
      <c r="X38" s="234"/>
      <c r="Y38" s="234"/>
      <c r="Z38" s="234"/>
      <c r="AA38" s="234"/>
      <c r="AB38" s="234"/>
      <c r="AC38" s="234"/>
      <c r="AD38" s="234"/>
      <c r="AE38" s="234"/>
      <c r="AF38" s="234"/>
      <c r="AG38" s="234"/>
      <c r="AH38" s="234"/>
      <c r="AI38" s="236"/>
      <c r="AJ38" s="46" t="str">
        <f t="shared" ref="AJ38:AJ43" ca="1" si="2">IF(E38="","",MATCH(E38,INDIRECT(CONCATENATE($F$21,"!",$G$21,":",$G$21)),0))</f>
        <v/>
      </c>
      <c r="AL38" s="46" t="str">
        <f t="shared" ca="1" si="1"/>
        <v/>
      </c>
    </row>
    <row r="39" spans="3:38" ht="13.5" customHeight="1" x14ac:dyDescent="0.25">
      <c r="C39" s="97" t="s">
        <v>101</v>
      </c>
      <c r="D39" s="67"/>
      <c r="E39" s="70" t="s">
        <v>55</v>
      </c>
      <c r="F39" s="70" t="s">
        <v>55</v>
      </c>
      <c r="G39" s="70"/>
      <c r="H39" s="70"/>
      <c r="I39" s="70"/>
      <c r="J39" s="77"/>
      <c r="K39" s="77">
        <f>LOOKUP($K$15,CurveFetch!$D$8:$D$1000,CurveFetch!$I$8:$I$1000)</f>
        <v>1.61</v>
      </c>
      <c r="L39" s="59">
        <f>LOOKUP($K$15+1,CurveFetch!D$8:D$1000,CurveFetch!I$8:I$1000)</f>
        <v>2.27</v>
      </c>
      <c r="M39" s="59">
        <f>L39-$L$49</f>
        <v>-0.41000000000000014</v>
      </c>
      <c r="N39" s="124">
        <f>M39-'[29]Gas Average Basis'!M39</f>
        <v>-1.0000000000000009E-2</v>
      </c>
      <c r="O39" s="59">
        <f>LOOKUP($K$15+2,CurveFetch!$D$8:$D$1000,CurveFetch!$I$8:$I$1000)</f>
        <v>2</v>
      </c>
      <c r="P39" s="59">
        <f>O39-$O$49</f>
        <v>-0.39999999999999991</v>
      </c>
      <c r="Q39" s="124">
        <f>P39-'[29]Gas Average Basis'!P39</f>
        <v>0.12000000000000033</v>
      </c>
      <c r="R39" s="59" t="e">
        <f ca="1">IF(R$22,AveragePrices($F$21,R$23,R$24,$AJ39:$AJ39),AveragePrices($F$15,R$23,R$24,$AL39:$AL39))</f>
        <v>#NAME?</v>
      </c>
      <c r="S39" s="124" t="e">
        <f ca="1">R39-'[29]Gas Average Basis'!R39</f>
        <v>#NAME?</v>
      </c>
      <c r="T39" s="59" t="e">
        <f ca="1">IF(T$22,AveragePrices($F$21,T$23,T$24,$AJ39:$AJ39),AveragePrices($F$15,T$23,T$24,$AL39:$AL39))</f>
        <v>#NAME?</v>
      </c>
      <c r="U39" s="124" t="e">
        <f ca="1">T39-'[29]Gas Average Basis'!S39</f>
        <v>#NAME?</v>
      </c>
      <c r="V39" s="59" t="e">
        <f ca="1">IF(V$22,AveragePrices($F$21,V$23,V$24,$AJ39:$AJ39),AveragePrices($F$15,V$23,V$24,$AL39:$AL39))</f>
        <v>#NAME?</v>
      </c>
      <c r="W39" s="124" t="e">
        <f ca="1">V39-'[29]Gas Average Basis'!V39</f>
        <v>#NAME?</v>
      </c>
      <c r="X39" s="59" t="e">
        <f ca="1">IF(X$22,AveragePrices($F$21,X$23,X$24,$AJ39:$AJ39),AveragePrices($F$15,X$23,X$24,$AL39:$AL39))</f>
        <v>#NAME?</v>
      </c>
      <c r="Y39" s="124" t="e">
        <f ca="1">X39-'[29]Gas Average Basis'!W39</f>
        <v>#NAME?</v>
      </c>
      <c r="Z39" s="59" t="e">
        <f ca="1">IF(Z$22,AveragePrices($F$21,Z$23,Z$24,$AJ39:$AJ39),AveragePrices($F$15,Z$23,Z$24,$AL39:$AL39))</f>
        <v>#NAME?</v>
      </c>
      <c r="AA39" s="124" t="e">
        <f ca="1">Z39-'[29]Gas Average Basis'!Y39</f>
        <v>#NAME?</v>
      </c>
      <c r="AB39" s="59" t="e">
        <f ca="1">IF(AB$22,AveragePrices($F$21,AB$23,AB$24,$AJ39:$AJ39),AveragePrices($F$15,AB$23,AB$24,$AL39:$AL39))</f>
        <v>#NAME?</v>
      </c>
      <c r="AC39" s="124" t="e">
        <f ca="1">AB39-'[29]Gas Average Basis'!AB39</f>
        <v>#NAME?</v>
      </c>
      <c r="AD39" s="59" t="e">
        <f ca="1">IF(AD$22,AveragePrices($F$21,AD$23,AD$24,$AJ39:$AJ39),AveragePrices($F$15,AD$23,AD$24,$AL39:$AL39))</f>
        <v>#NAME?</v>
      </c>
      <c r="AE39" s="124" t="e">
        <f ca="1">AD39-'[29]Gas Average Basis'!AC39</f>
        <v>#NAME?</v>
      </c>
      <c r="AF39" s="59" t="e">
        <f ca="1">IF(AF$22,AveragePrices($F$21,AF$23,AF$24,$AJ39:$AJ39),AveragePrices($F$15,AF$23,AF$24,$AL39:$AL39))</f>
        <v>#NAME?</v>
      </c>
      <c r="AG39" s="124" t="e">
        <f ca="1">AF39-'[29]Gas Average Basis'!AE39</f>
        <v>#NAME?</v>
      </c>
      <c r="AH39" s="59" t="e">
        <f ca="1">IF(AH$22,AveragePrices($F$21,AH$23,AH$24,$AJ39:$AJ39),AveragePrices($F$15,AH$23,AH$24,$AL39:$AL39))</f>
        <v>#NAME?</v>
      </c>
      <c r="AI39" s="89" t="e">
        <f ca="1">AH39-'[29]Gas Average Basis'!AH39</f>
        <v>#NAME?</v>
      </c>
      <c r="AJ39" s="46">
        <f t="shared" ca="1" si="2"/>
        <v>9</v>
      </c>
      <c r="AL39" s="46">
        <f t="shared" ca="1" si="1"/>
        <v>8</v>
      </c>
    </row>
    <row r="40" spans="3:38" ht="13.5" customHeight="1" x14ac:dyDescent="0.25">
      <c r="C40" s="97" t="s">
        <v>102</v>
      </c>
      <c r="D40" s="67"/>
      <c r="E40" s="70" t="s">
        <v>103</v>
      </c>
      <c r="F40" s="70" t="s">
        <v>179</v>
      </c>
      <c r="G40" s="70"/>
      <c r="H40" s="70"/>
      <c r="I40" s="70"/>
      <c r="J40" s="77"/>
      <c r="K40" s="77">
        <f>LOOKUP($K$15,CurveFetch!$D$8:$D$1000,CurveFetch!$M$8:$M$1000)</f>
        <v>1.825</v>
      </c>
      <c r="L40" s="59">
        <f>LOOKUP($K$15+1,CurveFetch!D$8:D$1000,CurveFetch!J$8:J$1000)</f>
        <v>2.4900000000000002</v>
      </c>
      <c r="M40" s="59">
        <f>L40-$L$49</f>
        <v>-0.18999999999999995</v>
      </c>
      <c r="N40" s="124">
        <f>M40-'[29]Gas Average Basis'!M40</f>
        <v>2.0000000000000018E-2</v>
      </c>
      <c r="O40" s="59">
        <f>LOOKUP($K$15+2,CurveFetch!$D$8:$D$1000,CurveFetch!$J$8:$J$1000)</f>
        <v>2.15</v>
      </c>
      <c r="P40" s="59">
        <f>O40-$O$49</f>
        <v>-0.25</v>
      </c>
      <c r="Q40" s="124">
        <f>P40-'[29]Gas Average Basis'!P40</f>
        <v>0</v>
      </c>
      <c r="R40" s="59" t="e">
        <f ca="1">IF(R$22,AveragePrices($F$21,R$23,R$24,$AJ40:$AJ40),AveragePrices($F$15,R$23,R$24,$AL40:$AL40))</f>
        <v>#NAME?</v>
      </c>
      <c r="S40" s="124" t="e">
        <f ca="1">R40-'[29]Gas Average Basis'!R40</f>
        <v>#NAME?</v>
      </c>
      <c r="T40" s="59" t="e">
        <f ca="1">IF(T$22,AveragePrices($F$21,T$23,T$24,$AJ40:$AJ40),AveragePrices($F$15,T$23,T$24,$AL40:$AL40))</f>
        <v>#NAME?</v>
      </c>
      <c r="U40" s="124" t="e">
        <f ca="1">T40-'[29]Gas Average Basis'!S40</f>
        <v>#NAME?</v>
      </c>
      <c r="V40" s="59" t="e">
        <f ca="1">IF(V$22,AveragePrices($F$21,V$23,V$24,$AJ40:$AJ40),AveragePrices($F$15,V$23,V$24,$AL40:$AL40))</f>
        <v>#NAME?</v>
      </c>
      <c r="W40" s="124" t="e">
        <f ca="1">V40-'[29]Gas Average Basis'!V40</f>
        <v>#NAME?</v>
      </c>
      <c r="X40" s="59" t="e">
        <f ca="1">IF(X$22,AveragePrices($F$21,X$23,X$24,$AJ40:$AJ40),AveragePrices($F$15,X$23,X$24,$AL40:$AL40))</f>
        <v>#NAME?</v>
      </c>
      <c r="Y40" s="124" t="e">
        <f ca="1">X40-'[29]Gas Average Basis'!W40</f>
        <v>#NAME?</v>
      </c>
      <c r="Z40" s="59" t="e">
        <f ca="1">IF(Z$22,AveragePrices($F$21,Z$23,Z$24,$AJ40:$AJ40),AveragePrices($F$15,Z$23,Z$24,$AL40:$AL40))</f>
        <v>#NAME?</v>
      </c>
      <c r="AA40" s="124" t="e">
        <f ca="1">Z40-'[29]Gas Average Basis'!Y40</f>
        <v>#NAME?</v>
      </c>
      <c r="AB40" s="59" t="e">
        <f ca="1">IF(AB$22,AveragePrices($F$21,AB$23,AB$24,$AJ40:$AJ40),AveragePrices($F$15,AB$23,AB$24,$AL40:$AL40))</f>
        <v>#NAME?</v>
      </c>
      <c r="AC40" s="124" t="e">
        <f ca="1">AB40-'[29]Gas Average Basis'!AB40</f>
        <v>#NAME?</v>
      </c>
      <c r="AD40" s="59" t="e">
        <f ca="1">IF(AD$22,AveragePrices($F$21,AD$23,AD$24,$AJ40:$AJ40),AveragePrices($F$15,AD$23,AD$24,$AL40:$AL40))</f>
        <v>#NAME?</v>
      </c>
      <c r="AE40" s="124" t="e">
        <f ca="1">AD40-'[29]Gas Average Basis'!AC40</f>
        <v>#NAME?</v>
      </c>
      <c r="AF40" s="59" t="e">
        <f ca="1">IF(AF$22,AveragePrices($F$21,AF$23,AF$24,$AJ40:$AJ40),AveragePrices($F$15,AF$23,AF$24,$AL40:$AL40))</f>
        <v>#NAME?</v>
      </c>
      <c r="AG40" s="124" t="e">
        <f ca="1">AF40-'[29]Gas Average Basis'!AE40</f>
        <v>#NAME?</v>
      </c>
      <c r="AH40" s="59" t="e">
        <f ca="1">IF(AH$22,AveragePrices($F$21,AH$23,AH$24,$AJ40:$AJ40),AveragePrices($F$15,AH$23,AH$24,$AL40:$AL40))</f>
        <v>#NAME?</v>
      </c>
      <c r="AI40" s="89" t="e">
        <f ca="1">AH40-'[29]Gas Average Basis'!AH40</f>
        <v>#NAME?</v>
      </c>
      <c r="AJ40" s="46">
        <f t="shared" ca="1" si="2"/>
        <v>10</v>
      </c>
      <c r="AL40" s="46">
        <f t="shared" ca="1" si="1"/>
        <v>9</v>
      </c>
    </row>
    <row r="41" spans="3:38" ht="13.5" customHeight="1" x14ac:dyDescent="0.25">
      <c r="C41" s="97" t="s">
        <v>51</v>
      </c>
      <c r="D41" s="67"/>
      <c r="E41" s="70" t="s">
        <v>104</v>
      </c>
      <c r="F41" s="70" t="s">
        <v>56</v>
      </c>
      <c r="G41" s="70"/>
      <c r="H41" s="70"/>
      <c r="I41" s="70"/>
      <c r="J41" s="77"/>
      <c r="K41" s="77">
        <f>LOOKUP($K$15,CurveFetch!$D$8:$D$1000,CurveFetch!$M$8:$M$1000)</f>
        <v>1.825</v>
      </c>
      <c r="L41" s="59">
        <f>LOOKUP($K$15+1,CurveFetch!D$8:D$1000,CurveFetch!M$8:M$1000)</f>
        <v>2.4</v>
      </c>
      <c r="M41" s="59">
        <f>L41-$L$49</f>
        <v>-0.28000000000000025</v>
      </c>
      <c r="N41" s="124">
        <f>M41-'[29]Gas Average Basis'!M41</f>
        <v>-0.17000000000000015</v>
      </c>
      <c r="O41" s="59">
        <f>LOOKUP($K$15+2,CurveFetch!$D$8:$D$1000,CurveFetch!$M$8:$M$1000)</f>
        <v>2.15</v>
      </c>
      <c r="P41" s="59">
        <f>O41-$O$49</f>
        <v>-0.25</v>
      </c>
      <c r="Q41" s="124">
        <f>P41-'[29]Gas Average Basis'!P41</f>
        <v>0</v>
      </c>
      <c r="R41" s="59" t="e">
        <f ca="1">IF(R$22,AveragePrices($F$21,R$23,R$24,$AJ41:$AJ41),AveragePrices($F$15,R$23,R$24,$AL41:$AL41))</f>
        <v>#NAME?</v>
      </c>
      <c r="S41" s="124" t="e">
        <f ca="1">R41-'[29]Gas Average Basis'!R41</f>
        <v>#NAME?</v>
      </c>
      <c r="T41" s="59" t="e">
        <f ca="1">IF(T$22,AveragePrices($F$21,T$23,T$24,$AJ41:$AJ41),AveragePrices($F$15,T$23,T$24,$AL41:$AL41))</f>
        <v>#NAME?</v>
      </c>
      <c r="U41" s="124" t="e">
        <f ca="1">T41-'[29]Gas Average Basis'!S41</f>
        <v>#NAME?</v>
      </c>
      <c r="V41" s="59" t="e">
        <f ca="1">IF(V$22,AveragePrices($F$21,V$23,V$24,$AJ41:$AJ41),AveragePrices($F$15,V$23,V$24,$AL41:$AL41))</f>
        <v>#NAME?</v>
      </c>
      <c r="W41" s="124" t="e">
        <f ca="1">V41-'[29]Gas Average Basis'!V41</f>
        <v>#NAME?</v>
      </c>
      <c r="X41" s="59" t="e">
        <f ca="1">IF(X$22,AveragePrices($F$21,X$23,X$24,$AJ41:$AJ41),AveragePrices($F$15,X$23,X$24,$AL41:$AL41))</f>
        <v>#NAME?</v>
      </c>
      <c r="Y41" s="124" t="e">
        <f ca="1">X41-'[29]Gas Average Basis'!W41</f>
        <v>#NAME?</v>
      </c>
      <c r="Z41" s="59" t="e">
        <f ca="1">IF(Z$22,AveragePrices($F$21,Z$23,Z$24,$AJ41:$AJ41),AveragePrices($F$15,Z$23,Z$24,$AL41:$AL41))</f>
        <v>#NAME?</v>
      </c>
      <c r="AA41" s="124" t="e">
        <f ca="1">Z41-'[29]Gas Average Basis'!Y41</f>
        <v>#NAME?</v>
      </c>
      <c r="AB41" s="59" t="e">
        <f ca="1">IF(AB$22,AveragePrices($F$21,AB$23,AB$24,$AJ41:$AJ41),AveragePrices($F$15,AB$23,AB$24,$AL41:$AL41))</f>
        <v>#NAME?</v>
      </c>
      <c r="AC41" s="124" t="e">
        <f ca="1">AB41-'[29]Gas Average Basis'!AB41</f>
        <v>#NAME?</v>
      </c>
      <c r="AD41" s="59" t="e">
        <f ca="1">IF(AD$22,AveragePrices($F$21,AD$23,AD$24,$AJ41:$AJ41),AveragePrices($F$15,AD$23,AD$24,$AL41:$AL41))</f>
        <v>#NAME?</v>
      </c>
      <c r="AE41" s="124" t="e">
        <f ca="1">AD41-'[29]Gas Average Basis'!AC41</f>
        <v>#NAME?</v>
      </c>
      <c r="AF41" s="59" t="e">
        <f ca="1">IF(AF$22,AveragePrices($F$21,AF$23,AF$24,$AJ41:$AJ41),AveragePrices($F$15,AF$23,AF$24,$AL41:$AL41))</f>
        <v>#NAME?</v>
      </c>
      <c r="AG41" s="124" t="e">
        <f ca="1">AF41-'[29]Gas Average Basis'!AE41</f>
        <v>#NAME?</v>
      </c>
      <c r="AH41" s="59" t="e">
        <f ca="1">IF(AH$22,AveragePrices($F$21,AH$23,AH$24,$AJ41:$AJ41),AveragePrices($F$15,AH$23,AH$24,$AL41:$AL41))</f>
        <v>#NAME?</v>
      </c>
      <c r="AI41" s="89" t="e">
        <f ca="1">AH41-'[29]Gas Average Basis'!AH41</f>
        <v>#NAME?</v>
      </c>
      <c r="AJ41" s="46">
        <f t="shared" ca="1" si="2"/>
        <v>13</v>
      </c>
      <c r="AL41" s="46">
        <f t="shared" ref="AL41:AL49" ca="1" si="3">IF(F41="","",MATCH(F41,INDIRECT(CONCATENATE($F$15,"!",$G$15,":",$G$15)),0))</f>
        <v>12</v>
      </c>
    </row>
    <row r="42" spans="3:38" x14ac:dyDescent="0.25">
      <c r="C42" s="97" t="s">
        <v>80</v>
      </c>
      <c r="D42" s="67"/>
      <c r="E42" s="47" t="s">
        <v>108</v>
      </c>
      <c r="F42" s="70" t="s">
        <v>54</v>
      </c>
      <c r="G42" s="70"/>
      <c r="H42" s="70"/>
      <c r="I42" s="70"/>
      <c r="J42" s="77"/>
      <c r="K42" s="77">
        <f>LOOKUP($K$15,CurveFetch!$D$8:$D$1000,CurveFetch!$N$8:$N$1000)</f>
        <v>2.0724999999999998</v>
      </c>
      <c r="L42" s="59">
        <f>LOOKUP($K$15+1,CurveFetch!D$8:D$1000,CurveFetch!N$8:N$1000)</f>
        <v>2.0640000000000001</v>
      </c>
      <c r="M42" s="59">
        <f>L42-$L$49</f>
        <v>-0.6160000000000001</v>
      </c>
      <c r="N42" s="124">
        <f>M42-'[29]Gas Average Basis'!M42</f>
        <v>0.2799999999999998</v>
      </c>
      <c r="O42" s="59">
        <f>LOOKUP($K$15+2,CurveFetch!$D$8:$D$1000,CurveFetch!$N$8:$N$1000)</f>
        <v>2.137</v>
      </c>
      <c r="P42" s="59">
        <f>O42-$O$49</f>
        <v>-0.2629999999999999</v>
      </c>
      <c r="Q42" s="124">
        <f>P42-'[29]Gas Average Basis'!P42</f>
        <v>0.57700000000000018</v>
      </c>
      <c r="R42" s="59" t="e">
        <f ca="1">IF(R$22,AveragePrices($F$21,R$23,R$24,$AJ42:$AJ42),AveragePrices($F$15,R$23,R$24,$AL42:$AL42))</f>
        <v>#NAME?</v>
      </c>
      <c r="S42" s="124" t="e">
        <f ca="1">R42-'[29]Gas Average Basis'!R42</f>
        <v>#NAME?</v>
      </c>
      <c r="T42" s="59" t="e">
        <f ca="1">IF(T$22,AveragePrices($F$21,T$23,T$24,$AJ42:$AJ42),AveragePrices($F$15,T$23,T$24,$AL42:$AL42))</f>
        <v>#NAME?</v>
      </c>
      <c r="U42" s="124" t="e">
        <f ca="1">T42-'[29]Gas Average Basis'!S42</f>
        <v>#NAME?</v>
      </c>
      <c r="V42" s="59" t="e">
        <f t="shared" ca="1" si="0"/>
        <v>#NAME?</v>
      </c>
      <c r="W42" s="124" t="e">
        <f ca="1">V42-'[29]Gas Average Basis'!V42</f>
        <v>#NAME?</v>
      </c>
      <c r="X42" s="59" t="e">
        <f ca="1">IF(X$22,AveragePrices($F$21,X$23,X$24,$AJ42:$AJ42),AveragePrices($F$15,X$23,X$24,$AL42:$AL42))</f>
        <v>#NAME?</v>
      </c>
      <c r="Y42" s="124" t="e">
        <f ca="1">X42-'[29]Gas Average Basis'!W42</f>
        <v>#NAME?</v>
      </c>
      <c r="Z42" s="59" t="e">
        <f ca="1">IF(Z$22,AveragePrices($F$21,Z$23,Z$24,$AJ42:$AJ42),AveragePrices($F$15,Z$23,Z$24,$AL42:$AL42))</f>
        <v>#NAME?</v>
      </c>
      <c r="AA42" s="124" t="e">
        <f ca="1">Z42-'[29]Gas Average Basis'!Y42</f>
        <v>#NAME?</v>
      </c>
      <c r="AB42" s="59" t="e">
        <f ca="1">IF(AB$22,AveragePrices($F$21,AB$23,AB$24,$AJ42:$AJ42),AveragePrices($F$15,AB$23,AB$24,$AL42:$AL42))</f>
        <v>#NAME?</v>
      </c>
      <c r="AC42" s="124" t="e">
        <f ca="1">AB42-'[29]Gas Average Basis'!AB42</f>
        <v>#NAME?</v>
      </c>
      <c r="AD42" s="59" t="e">
        <f ca="1">IF(AD$22,AveragePrices($F$21,AD$23,AD$24,$AJ42:$AJ42),AveragePrices($F$15,AD$23,AD$24,$AL42:$AL42))</f>
        <v>#NAME?</v>
      </c>
      <c r="AE42" s="124" t="e">
        <f ca="1">AD42-'[29]Gas Average Basis'!AC42</f>
        <v>#NAME?</v>
      </c>
      <c r="AF42" s="59" t="e">
        <f ca="1">IF(AF$22,AveragePrices($F$21,AF$23,AF$24,$AJ42:$AJ42),AveragePrices($F$15,AF$23,AF$24,$AL42:$AL42))</f>
        <v>#NAME?</v>
      </c>
      <c r="AG42" s="124" t="e">
        <f ca="1">AF42-'[29]Gas Average Basis'!AE42</f>
        <v>#NAME?</v>
      </c>
      <c r="AH42" s="59" t="e">
        <f ca="1">IF(AH$22,AveragePrices($F$21,AH$23,AH$24,$AJ42:$AJ42),AveragePrices($F$15,AH$23,AH$24,$AL42:$AL42))</f>
        <v>#NAME?</v>
      </c>
      <c r="AI42" s="89" t="e">
        <f ca="1">AH42-'[29]Gas Average Basis'!AH42</f>
        <v>#NAME?</v>
      </c>
      <c r="AJ42" s="46">
        <f t="shared" ca="1" si="2"/>
        <v>14</v>
      </c>
      <c r="AL42" s="46">
        <f t="shared" ca="1" si="3"/>
        <v>13</v>
      </c>
    </row>
    <row r="43" spans="3:38" ht="13.5" thickBot="1" x14ac:dyDescent="0.3">
      <c r="C43" s="97" t="s">
        <v>100</v>
      </c>
      <c r="D43" s="67"/>
      <c r="E43" s="47" t="s">
        <v>129</v>
      </c>
      <c r="F43" s="70" t="s">
        <v>129</v>
      </c>
      <c r="G43" s="70"/>
      <c r="H43" s="70"/>
      <c r="I43" s="70"/>
      <c r="J43" s="70"/>
      <c r="K43" s="77">
        <f>LOOKUP($K$15,CurveFetch!$D$8:$D$1000,CurveFetch!$O$8:$O$1000)</f>
        <v>1.5349999999999999</v>
      </c>
      <c r="L43" s="59">
        <f>LOOKUP($K$15+1,CurveFetch!D$8:D$1000,CurveFetch!O$8:O$1000)</f>
        <v>2.2050000000000001</v>
      </c>
      <c r="M43" s="59">
        <f>L43-$L$49</f>
        <v>-0.47500000000000009</v>
      </c>
      <c r="N43" s="124">
        <f>M43-'[29]Gas Average Basis'!M43</f>
        <v>2.4999999999999911E-2</v>
      </c>
      <c r="O43" s="59">
        <f>LOOKUP($K$15+2,CurveFetch!$D$8:$D$1000,CurveFetch!$O$8:$O$1000)</f>
        <v>1.88</v>
      </c>
      <c r="P43" s="59">
        <f>O43-$O$49</f>
        <v>-0.52</v>
      </c>
      <c r="Q43" s="124">
        <f>P43-'[29]Gas Average Basis'!P43</f>
        <v>8.0000000000000071E-2</v>
      </c>
      <c r="R43" s="59" t="e">
        <f ca="1">IF(R$22,AveragePrices($F$21,R$23,R$24,$AJ43:$AJ43),AveragePrices($F$15,R$23,R$24,$AL43:$AL43))</f>
        <v>#NAME?</v>
      </c>
      <c r="S43" s="124" t="e">
        <f ca="1">R43-'[29]Gas Average Basis'!R43</f>
        <v>#NAME?</v>
      </c>
      <c r="T43" s="59" t="e">
        <f ca="1">IF(T$22,AveragePrices($F$21,T$23,T$24,$AJ43:$AJ43),AveragePrices($F$15,T$23,T$24,$AL43:$AL43))</f>
        <v>#NAME?</v>
      </c>
      <c r="U43" s="124" t="e">
        <f ca="1">T43-'[29]Gas Average Basis'!S43</f>
        <v>#NAME?</v>
      </c>
      <c r="V43" s="59" t="e">
        <f t="shared" ca="1" si="0"/>
        <v>#NAME?</v>
      </c>
      <c r="W43" s="124" t="e">
        <f ca="1">V43-'[29]Gas Average Basis'!V43</f>
        <v>#NAME?</v>
      </c>
      <c r="X43" s="59" t="e">
        <f ca="1">IF(X$22,AveragePrices($F$21,X$23,X$24,$AJ43:$AJ43),AveragePrices($F$15,X$23,X$24,$AL43:$AL43))</f>
        <v>#NAME?</v>
      </c>
      <c r="Y43" s="124" t="e">
        <f ca="1">X43-'[29]Gas Average Basis'!W43</f>
        <v>#NAME?</v>
      </c>
      <c r="Z43" s="59" t="e">
        <f ca="1">IF(Z$22,AveragePrices($F$21,Z$23,Z$24,$AJ43:$AJ43),AveragePrices($F$15,Z$23,Z$24,$AL43:$AL43))</f>
        <v>#NAME?</v>
      </c>
      <c r="AA43" s="124" t="e">
        <f ca="1">Z43-'[29]Gas Average Basis'!Y43</f>
        <v>#NAME?</v>
      </c>
      <c r="AB43" s="59" t="e">
        <f ca="1">IF(AB$22,AveragePrices($F$21,AB$23,AB$24,$AJ43:$AJ43),AveragePrices($F$15,AB$23,AB$24,$AL43:$AL43))</f>
        <v>#NAME?</v>
      </c>
      <c r="AC43" s="124" t="e">
        <f ca="1">AB43-'[29]Gas Average Basis'!AB43</f>
        <v>#NAME?</v>
      </c>
      <c r="AD43" s="59" t="e">
        <f ca="1">IF(AD$22,AveragePrices($F$21,AD$23,AD$24,$AJ43:$AJ43),AveragePrices($F$15,AD$23,AD$24,$AL43:$AL43))</f>
        <v>#NAME?</v>
      </c>
      <c r="AE43" s="124" t="e">
        <f ca="1">AD43-'[29]Gas Average Basis'!AC43</f>
        <v>#NAME?</v>
      </c>
      <c r="AF43" s="59" t="e">
        <f ca="1">IF(AF$22,AveragePrices($F$21,AF$23,AF$24,$AJ43:$AJ43),AveragePrices($F$15,AF$23,AF$24,$AL43:$AL43))</f>
        <v>#NAME?</v>
      </c>
      <c r="AG43" s="124" t="e">
        <f ca="1">AF43-'[29]Gas Average Basis'!AE43</f>
        <v>#NAME?</v>
      </c>
      <c r="AH43" s="59" t="e">
        <f ca="1">IF(AH$22,AveragePrices($F$21,AH$23,AH$24,$AJ43:$AJ43),AveragePrices($F$15,AH$23,AH$24,$AL43:$AL43))</f>
        <v>#NAME?</v>
      </c>
      <c r="AI43" s="89" t="e">
        <f ca="1">AH43-'[29]Gas Average Basis'!AH43</f>
        <v>#NAME?</v>
      </c>
      <c r="AJ43" s="46">
        <f t="shared" ca="1" si="2"/>
        <v>15</v>
      </c>
      <c r="AL43" s="46">
        <f t="shared" ca="1" si="3"/>
        <v>14</v>
      </c>
    </row>
    <row r="44" spans="3:38" ht="13.5" hidden="1" customHeight="1" thickBot="1" x14ac:dyDescent="0.3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3"/>
        <v/>
      </c>
    </row>
    <row r="45" spans="3:38" ht="13.5" hidden="1" thickBot="1" x14ac:dyDescent="0.3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3"/>
        <v/>
      </c>
    </row>
    <row r="46" spans="3:38" ht="13.5" hidden="1" thickBot="1" x14ac:dyDescent="0.3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3"/>
        <v/>
      </c>
    </row>
    <row r="47" spans="3:38" ht="13.5" hidden="1" thickBot="1" x14ac:dyDescent="0.3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3"/>
        <v/>
      </c>
    </row>
    <row r="48" spans="3:38" ht="13.5" customHeight="1" thickBot="1" x14ac:dyDescent="0.3">
      <c r="C48" s="233" t="s">
        <v>81</v>
      </c>
      <c r="D48" s="234"/>
      <c r="E48" s="234"/>
      <c r="F48" s="234"/>
      <c r="G48" s="234"/>
      <c r="H48" s="234"/>
      <c r="I48" s="234"/>
      <c r="J48" s="234"/>
      <c r="K48" s="234"/>
      <c r="L48" s="234"/>
      <c r="M48" s="234"/>
      <c r="N48" s="234"/>
      <c r="O48" s="234"/>
      <c r="P48" s="234"/>
      <c r="Q48" s="234"/>
      <c r="R48" s="234"/>
      <c r="S48" s="234"/>
      <c r="T48" s="234"/>
      <c r="U48" s="234"/>
      <c r="V48" s="234"/>
      <c r="W48" s="234"/>
      <c r="X48" s="234"/>
      <c r="Y48" s="234"/>
      <c r="Z48" s="234"/>
      <c r="AA48" s="234"/>
      <c r="AB48" s="234"/>
      <c r="AC48" s="234"/>
      <c r="AD48" s="234"/>
      <c r="AE48" s="234"/>
      <c r="AF48" s="234"/>
      <c r="AG48" s="234"/>
      <c r="AH48" s="234"/>
      <c r="AI48" s="236"/>
      <c r="AJ48" s="46"/>
      <c r="AL48" s="46" t="str">
        <f t="shared" ca="1" si="3"/>
        <v/>
      </c>
    </row>
    <row r="49" spans="3:38" ht="13.5" thickBot="1" x14ac:dyDescent="0.3">
      <c r="C49" s="98" t="s">
        <v>81</v>
      </c>
      <c r="D49" s="71"/>
      <c r="E49" s="58" t="s">
        <v>48</v>
      </c>
      <c r="F49" s="72" t="s">
        <v>42</v>
      </c>
      <c r="G49" s="72"/>
      <c r="H49" s="72"/>
      <c r="I49" s="70"/>
      <c r="J49" s="67">
        <f>LOOKUP($F$25,CurveFetch!D$8:D$1000,CurveFetch!E$8:E$1000)</f>
        <v>2.4</v>
      </c>
      <c r="K49" s="77">
        <f>LOOKUP($K$15,CurveFetch!$D$8:$D$1000,CurveFetch!$E$8:$E$1000)</f>
        <v>2.125</v>
      </c>
      <c r="L49" s="59">
        <f>LOOKUP($K$15+1,CurveFetch!D$8:D$1000,CurveFetch!E$8:E$1000)</f>
        <v>2.68</v>
      </c>
      <c r="M49" s="59"/>
      <c r="N49" s="124">
        <f>L49-'[29]Gas Average Basis'!L49</f>
        <v>0.62000000000000011</v>
      </c>
      <c r="O49" s="59">
        <f>LOOKUP($K$15+2,CurveFetch!$D$8:$D$1000,CurveFetch!$E$8:$E$1000)</f>
        <v>2.4</v>
      </c>
      <c r="P49" s="59"/>
      <c r="Q49" s="124">
        <f>O49-'[29]Gas Average Basis'!O49</f>
        <v>-5.0000000000000266E-2</v>
      </c>
      <c r="R49" s="59" t="e">
        <f ca="1">IF(R$22,AveragePrices($F$21,R$23,R$24,$AJ49:$AJ49),AveragePrices($F$15,R$23,R$24,$AL49:$AL49))</f>
        <v>#NAME?</v>
      </c>
      <c r="S49" s="124" t="e">
        <f ca="1">R49-'[29]Gas Average Basis'!R49</f>
        <v>#NAME?</v>
      </c>
      <c r="T49" s="59" t="e">
        <f ca="1">IF(T$22,AveragePrices($F$21,T$23,T$24,$AJ49:$AJ49),AveragePrices($F$15,T$23,T$24,$AL49:$AL49))</f>
        <v>#NAME?</v>
      </c>
      <c r="U49" s="125"/>
      <c r="V49" s="59" t="e">
        <f ca="1">IF(V$22,AveragePrices($F$21,V$23,V$24,$AJ49:$AJ49),AveragePrices($F$15,V$23,V$24,$AL49:$AL49))</f>
        <v>#NAME?</v>
      </c>
      <c r="W49" s="124" t="e">
        <f ca="1">V49-'[29]Gas Average Basis'!V49</f>
        <v>#NAME?</v>
      </c>
      <c r="X49" s="59" t="e">
        <f ca="1">IF(X$22,AveragePrices($F$21,X$23,X$24,$AJ49:$AJ49),AveragePrices($F$15,X$23,X$24,$AL49:$AL49))</f>
        <v>#NAME?</v>
      </c>
      <c r="Y49" s="124"/>
      <c r="Z49" s="59" t="e">
        <f ca="1">IF(Z$22,AveragePrices($F$21,Z$23,Z$24,$AJ49:$AJ49),AveragePrices($F$15,Z$23,Z$24,$AL49:$AL49))</f>
        <v>#NAME?</v>
      </c>
      <c r="AA49" s="124"/>
      <c r="AB49" s="59" t="e">
        <f ca="1">IF(AB$22,AveragePrices($F$21,AB$23,AB$24,$AJ49:$AJ49),AveragePrices($F$15,AB$23,AB$24,$AL49:$AL49))</f>
        <v>#NAME?</v>
      </c>
      <c r="AC49" s="124" t="e">
        <f ca="1">AB49-'[29]Gas Average Basis'!AB49</f>
        <v>#NAME?</v>
      </c>
      <c r="AD49" s="59" t="e">
        <f ca="1">IF(AD$22,AveragePrices($F$21,AD$23,AD$24,$AJ49:$AJ49),AveragePrices($F$15,AD$23,AD$24,$AL49:$AL49))</f>
        <v>#NAME?</v>
      </c>
      <c r="AE49" s="124"/>
      <c r="AF49" s="59" t="e">
        <f ca="1">IF(AF$22,AveragePrices($F$21,AF$23,AF$24,$AJ49:$AJ49),AveragePrices($F$15,AF$23,AF$24,$AL49:$AL49))</f>
        <v>#NAME?</v>
      </c>
      <c r="AG49" s="124"/>
      <c r="AH49" s="59" t="e">
        <f ca="1">IF(AH$22,AveragePrices($F$21,AH$23,AH$24,$AJ49:$AJ49),AveragePrices($F$15,AH$23,AH$24,$AL49:$AL49))</f>
        <v>#NAME?</v>
      </c>
      <c r="AI49" s="89" t="e">
        <f ca="1">AH49-'[29]Gas Average Basis'!AH49</f>
        <v>#NAME?</v>
      </c>
      <c r="AJ49" s="46">
        <f ca="1">IF(E49="","",MATCH(E49,INDIRECT(CONCATENATE($F$21,"!",$G$21,":",$G$21)),0))</f>
        <v>5</v>
      </c>
      <c r="AL49" s="46">
        <f t="shared" ca="1" si="3"/>
        <v>3</v>
      </c>
    </row>
    <row r="50" spans="3:38" x14ac:dyDescent="0.25">
      <c r="AI50" s="49"/>
      <c r="AJ50" s="48"/>
      <c r="AK50" s="49"/>
      <c r="AL50" s="49"/>
    </row>
    <row r="51" spans="3:38" x14ac:dyDescent="0.25">
      <c r="AI51" s="49"/>
      <c r="AJ51" s="48"/>
      <c r="AK51" s="49"/>
      <c r="AL51" s="49"/>
    </row>
    <row r="52" spans="3:38" x14ac:dyDescent="0.25">
      <c r="C52" s="107"/>
      <c r="D52" s="93"/>
      <c r="E52" s="108"/>
      <c r="F52" s="108"/>
      <c r="AI52" s="49"/>
      <c r="AJ52" s="48"/>
      <c r="AK52" s="49"/>
      <c r="AL52" s="49"/>
    </row>
    <row r="53" spans="3:38" ht="18" x14ac:dyDescent="0.25">
      <c r="C53" s="107"/>
      <c r="D53" s="93"/>
      <c r="E53" s="108"/>
      <c r="F53" s="108"/>
      <c r="R53" s="239" t="s">
        <v>156</v>
      </c>
      <c r="S53" s="239"/>
      <c r="T53" s="239"/>
      <c r="U53" s="239"/>
      <c r="V53" s="239"/>
      <c r="W53" s="239"/>
      <c r="AI53" s="49"/>
      <c r="AJ53" s="48"/>
      <c r="AK53" s="49"/>
      <c r="AL53" s="49"/>
    </row>
    <row r="54" spans="3:38" ht="13.5" thickBot="1" x14ac:dyDescent="0.3"/>
    <row r="55" spans="3:38" ht="13.5" customHeight="1" thickBot="1" x14ac:dyDescent="0.3">
      <c r="C55" s="233" t="s">
        <v>82</v>
      </c>
      <c r="D55" s="237"/>
      <c r="E55" s="237"/>
      <c r="F55" s="237"/>
      <c r="G55" s="237"/>
      <c r="H55" s="237"/>
      <c r="I55" s="237"/>
      <c r="J55" s="237"/>
      <c r="K55" s="237"/>
      <c r="L55" s="237"/>
      <c r="M55" s="237"/>
      <c r="N55" s="237"/>
      <c r="O55" s="237"/>
      <c r="P55" s="237"/>
      <c r="Q55" s="237"/>
      <c r="R55" s="237"/>
      <c r="S55" s="237"/>
      <c r="T55" s="237"/>
      <c r="U55" s="237"/>
      <c r="V55" s="237"/>
      <c r="W55" s="237"/>
      <c r="X55" s="237"/>
      <c r="Y55" s="237"/>
      <c r="Z55" s="237"/>
      <c r="AA55" s="237"/>
      <c r="AB55" s="237"/>
      <c r="AC55" s="237"/>
      <c r="AD55" s="237"/>
      <c r="AE55" s="237"/>
      <c r="AF55" s="237"/>
      <c r="AG55" s="237"/>
      <c r="AH55" s="237"/>
      <c r="AI55" s="238"/>
    </row>
    <row r="56" spans="3:38" ht="14.25" customHeight="1" thickBot="1" x14ac:dyDescent="0.3">
      <c r="C56" s="233">
        <v>37214</v>
      </c>
      <c r="D56" s="234"/>
      <c r="E56" s="234"/>
      <c r="F56" s="234"/>
      <c r="G56" s="234"/>
      <c r="H56" s="234"/>
      <c r="I56" s="234"/>
      <c r="J56" s="234"/>
      <c r="K56" s="234"/>
      <c r="L56" s="234"/>
      <c r="M56" s="234"/>
      <c r="N56" s="234"/>
      <c r="O56" s="234"/>
      <c r="P56" s="234"/>
      <c r="Q56" s="234"/>
      <c r="R56" s="234"/>
      <c r="S56" s="234"/>
      <c r="T56" s="234"/>
      <c r="U56" s="234"/>
      <c r="V56" s="234"/>
      <c r="W56" s="234"/>
      <c r="X56" s="234"/>
      <c r="Y56" s="234"/>
      <c r="Z56" s="234"/>
      <c r="AA56" s="234"/>
      <c r="AB56" s="234"/>
      <c r="AC56" s="234"/>
      <c r="AD56" s="234"/>
      <c r="AE56" s="234"/>
      <c r="AF56" s="234"/>
      <c r="AG56" s="234"/>
      <c r="AH56" s="234"/>
      <c r="AI56" s="235"/>
    </row>
    <row r="57" spans="3:38" x14ac:dyDescent="0.25">
      <c r="C57" s="95"/>
      <c r="D57" s="91"/>
      <c r="E57" s="91"/>
      <c r="F57" s="91"/>
      <c r="G57" s="91"/>
      <c r="H57" s="91"/>
      <c r="I57" s="91"/>
      <c r="J57" s="91"/>
      <c r="K57" s="92" t="s">
        <v>84</v>
      </c>
      <c r="L57" s="92" t="s">
        <v>154</v>
      </c>
      <c r="M57" s="185" t="s">
        <v>155</v>
      </c>
      <c r="N57" s="94" t="s">
        <v>154</v>
      </c>
      <c r="O57" s="185" t="s">
        <v>155</v>
      </c>
      <c r="P57" s="92" t="s">
        <v>154</v>
      </c>
      <c r="Q57" s="185" t="s">
        <v>155</v>
      </c>
      <c r="R57" s="92" t="s">
        <v>154</v>
      </c>
      <c r="S57" s="185" t="s">
        <v>155</v>
      </c>
      <c r="T57" s="92" t="s">
        <v>154</v>
      </c>
      <c r="U57" s="92" t="s">
        <v>155</v>
      </c>
      <c r="V57" s="92" t="s">
        <v>154</v>
      </c>
      <c r="W57" s="185" t="s">
        <v>155</v>
      </c>
      <c r="X57" s="92" t="s">
        <v>154</v>
      </c>
      <c r="Y57" s="92" t="s">
        <v>155</v>
      </c>
      <c r="Z57" s="185" t="s">
        <v>155</v>
      </c>
      <c r="AA57" s="92" t="s">
        <v>155</v>
      </c>
      <c r="AB57" s="92" t="s">
        <v>154</v>
      </c>
      <c r="AC57" s="185" t="s">
        <v>155</v>
      </c>
      <c r="AD57" s="92" t="s">
        <v>154</v>
      </c>
      <c r="AE57" s="92" t="s">
        <v>155</v>
      </c>
      <c r="AF57" s="185" t="s">
        <v>155</v>
      </c>
      <c r="AG57" s="92" t="s">
        <v>155</v>
      </c>
      <c r="AH57" s="92" t="s">
        <v>154</v>
      </c>
      <c r="AI57" s="185" t="s">
        <v>155</v>
      </c>
    </row>
    <row r="58" spans="3:38" ht="14.25" customHeight="1" thickBot="1" x14ac:dyDescent="0.3">
      <c r="C58" s="96"/>
      <c r="D58" s="93"/>
      <c r="E58" s="93"/>
      <c r="F58" s="93"/>
      <c r="G58" s="93"/>
      <c r="H58" s="93"/>
      <c r="I58" s="93"/>
      <c r="J58" s="93"/>
      <c r="K58" s="94" t="s">
        <v>85</v>
      </c>
      <c r="L58" s="94" t="s">
        <v>86</v>
      </c>
      <c r="M58" s="186" t="s">
        <v>86</v>
      </c>
      <c r="N58" s="94" t="s">
        <v>115</v>
      </c>
      <c r="O58" s="186" t="s">
        <v>115</v>
      </c>
      <c r="P58" s="94">
        <f>$R$25</f>
        <v>37226</v>
      </c>
      <c r="Q58" s="186">
        <f>$R$25</f>
        <v>37226</v>
      </c>
      <c r="R58" s="94" t="str">
        <f>V12</f>
        <v>Dec-01/Mar-02</v>
      </c>
      <c r="S58" s="186" t="str">
        <f>R58</f>
        <v>Dec-01/Mar-02</v>
      </c>
      <c r="T58" s="116">
        <v>2001</v>
      </c>
      <c r="U58" s="81"/>
      <c r="V58" s="94" t="s">
        <v>117</v>
      </c>
      <c r="W58" s="186" t="s">
        <v>117</v>
      </c>
      <c r="X58" s="116" t="s">
        <v>118</v>
      </c>
      <c r="Y58" s="81"/>
      <c r="Z58" s="188" t="s">
        <v>118</v>
      </c>
      <c r="AA58" s="81"/>
      <c r="AB58" s="94" t="s">
        <v>94</v>
      </c>
      <c r="AC58" s="186" t="s">
        <v>94</v>
      </c>
      <c r="AD58" s="116" t="s">
        <v>119</v>
      </c>
      <c r="AE58" s="81"/>
      <c r="AF58" s="188" t="s">
        <v>119</v>
      </c>
      <c r="AG58" s="81"/>
      <c r="AH58" s="94" t="s">
        <v>116</v>
      </c>
      <c r="AI58" s="186" t="s">
        <v>116</v>
      </c>
    </row>
    <row r="59" spans="3:38" ht="14.25" customHeight="1" thickBot="1" x14ac:dyDescent="0.3">
      <c r="C59" s="233"/>
      <c r="D59" s="234"/>
      <c r="E59" s="234"/>
      <c r="F59" s="234"/>
      <c r="G59" s="234"/>
      <c r="H59" s="234"/>
      <c r="I59" s="234"/>
      <c r="J59" s="234"/>
      <c r="K59" s="234"/>
      <c r="L59" s="234"/>
      <c r="M59" s="234"/>
      <c r="N59" s="234"/>
      <c r="O59" s="234"/>
      <c r="P59" s="234"/>
      <c r="Q59" s="234"/>
      <c r="R59" s="234"/>
      <c r="S59" s="234"/>
      <c r="T59" s="234"/>
      <c r="U59" s="234"/>
      <c r="V59" s="234"/>
      <c r="W59" s="234"/>
      <c r="X59" s="234"/>
      <c r="Y59" s="234"/>
      <c r="Z59" s="234"/>
      <c r="AA59" s="234"/>
      <c r="AB59" s="234"/>
      <c r="AC59" s="234"/>
      <c r="AD59" s="234"/>
      <c r="AE59" s="234"/>
      <c r="AF59" s="234"/>
      <c r="AG59" s="234"/>
      <c r="AH59" s="234"/>
      <c r="AI59" s="235"/>
      <c r="AJ59" s="60"/>
      <c r="AK59" s="60"/>
      <c r="AL59" s="60"/>
    </row>
    <row r="60" spans="3:38" x14ac:dyDescent="0.25">
      <c r="C60" s="97" t="s">
        <v>120</v>
      </c>
      <c r="D60" s="67"/>
      <c r="E60" s="70" t="s">
        <v>44</v>
      </c>
      <c r="F60" s="70" t="s">
        <v>44</v>
      </c>
      <c r="G60" s="70"/>
      <c r="H60" s="70"/>
      <c r="I60" s="70"/>
      <c r="J60" s="67"/>
      <c r="K60" s="77">
        <f>LOOKUP($K$15,CurveFetch!$D$8:$D$1000,CurveFetch!$F$8:$F$1000)</f>
        <v>1.9850000000000001</v>
      </c>
      <c r="L60" s="59">
        <f>(M60-2)/L30</f>
        <v>4.6812749003984067</v>
      </c>
      <c r="M60" s="187">
        <v>13.75</v>
      </c>
      <c r="N60" s="59">
        <f>(PowerPrices!C9-2)/O30</f>
        <v>7.1001494768310911</v>
      </c>
      <c r="O60" s="187">
        <f>PowerPrices!C9</f>
        <v>17.833333333333332</v>
      </c>
      <c r="P60" s="59" t="e">
        <f ca="1">(PowerPrices!D9-2)/(R$49+R30)</f>
        <v>#NAME?</v>
      </c>
      <c r="Q60" s="187">
        <f ca="1">PowerPrices!D9</f>
        <v>29.75</v>
      </c>
      <c r="R60" s="59" t="e">
        <f ca="1">(AVERAGE(PowerPrices!$D9,PowerPrices!$E9,PowerPrices!$H9,PowerPrices!$I9,PowerPrices!$K9)-2)/($V$49+$V30)</f>
        <v>#NAME?</v>
      </c>
      <c r="S60" s="187">
        <f ca="1">(AVERAGE(PowerPrices!$D9,PowerPrices!$E9,PowerPrices!$H9,PowerPrices!$I9,PowerPrices!$K9))</f>
        <v>28.56904761904762</v>
      </c>
      <c r="T60" s="59"/>
      <c r="U60" s="124"/>
      <c r="V60" s="59" t="e">
        <f ca="1">(AVERAGE(PowerPrices!$H9,PowerPrices!$I9,PowerPrices!$K9)-2)/($X$49+$X30)</f>
        <v>#NAME?</v>
      </c>
      <c r="W60" s="187">
        <f>AVERAGE(PowerPrices!$H9,PowerPrices!$I9,PowerPrices!$K9)</f>
        <v>28.916666666666668</v>
      </c>
      <c r="X60" s="59" t="e">
        <f ca="1">(AVERAGE(PowerPrices!$L9,PowerPrices!$M9,PowerPrices!$N9)-2)/($Z$49+$Z30)</f>
        <v>#NAME?</v>
      </c>
      <c r="Y60" s="124"/>
      <c r="Z60" s="187">
        <f>AVERAGE(PowerPrices!$L9,PowerPrices!$M9,PowerPrices!$N9)</f>
        <v>27.111111111111111</v>
      </c>
      <c r="AA60" s="124"/>
      <c r="AB60" s="59" t="e">
        <f ca="1">(AVERAGE(PowerPrices!$L9,PowerPrices!$M9,PowerPrices!$N9,PowerPrices!$P9,PowerPrices!$Q9,PowerPrices!$R9,PowerPrices!$T9)-2)/($AB$49+$AB30)</f>
        <v>#NAME?</v>
      </c>
      <c r="AC60" s="187">
        <f>AVERAGE(PowerPrices!$L9,PowerPrices!$M9,PowerPrices!$N9,PowerPrices!$P9,PowerPrices!$Q9,PowerPrices!$R9,PowerPrices!$T9)</f>
        <v>35.904761904761905</v>
      </c>
      <c r="AD60" s="59" t="e">
        <f ca="1">(AVERAGE(PowerPrices!$P9,PowerPrices!$Q9,PowerPrices!$R9)-2)/($AD$49+$AD30)</f>
        <v>#NAME?</v>
      </c>
      <c r="AE60" s="124"/>
      <c r="AF60" s="187">
        <f>AVERAGE(PowerPrices!$P9,PowerPrices!$Q9,PowerPrices!$R9)</f>
        <v>44</v>
      </c>
      <c r="AG60" s="124"/>
      <c r="AH60" s="59" t="e">
        <f ca="1">(PowerPrices!$S9-2)/($AF$49+$AF30)</f>
        <v>#NAME?</v>
      </c>
      <c r="AI60" s="187">
        <f>PowerPrices!$S9</f>
        <v>37</v>
      </c>
      <c r="AJ60" s="60"/>
      <c r="AK60" s="60"/>
      <c r="AL60" s="60"/>
    </row>
    <row r="61" spans="3:38" x14ac:dyDescent="0.25">
      <c r="C61" s="97" t="s">
        <v>122</v>
      </c>
      <c r="D61" s="67"/>
      <c r="E61" s="70" t="s">
        <v>105</v>
      </c>
      <c r="F61" s="70" t="s">
        <v>105</v>
      </c>
      <c r="G61" s="70"/>
      <c r="H61" s="70"/>
      <c r="I61" s="70"/>
      <c r="J61" s="67"/>
      <c r="K61" s="77">
        <f>LOOKUP($K$15,CurveFetch!$D$8:$D$1000,CurveFetch!$Q$8:$Q$1000)</f>
        <v>1.81</v>
      </c>
      <c r="L61" s="59">
        <f>(M61-2)/(L28+0.2)</f>
        <v>5.7798165137614674</v>
      </c>
      <c r="M61" s="187">
        <v>17.75</v>
      </c>
      <c r="N61" s="59">
        <f>(PowerPrices!C11-2)/(O28+0.2)</f>
        <v>8.2658569500674766</v>
      </c>
      <c r="O61" s="187">
        <f>PowerPrices!C11</f>
        <v>22.416666666666668</v>
      </c>
      <c r="P61" s="59" t="e">
        <f ca="1">(PowerPrices!D11-2)/(R$49+R28+0.2)</f>
        <v>#NAME?</v>
      </c>
      <c r="Q61" s="187">
        <f ca="1">PowerPrices!D11</f>
        <v>31.25</v>
      </c>
      <c r="R61" s="59" t="e">
        <f ca="1">(AVERAGE(PowerPrices!$D11,PowerPrices!$E11,PowerPrices!$H11,PowerPrices!$I11,PowerPrices!$K11)-2)/($V$49+$V28+0.2)</f>
        <v>#NAME?</v>
      </c>
      <c r="S61" s="187">
        <f ca="1">AVERAGE(PowerPrices!$D11,PowerPrices!$E11,PowerPrices!$H11,PowerPrices!$I11,PowerPrices!$K11)</f>
        <v>30.400238095238098</v>
      </c>
      <c r="T61" s="59"/>
      <c r="U61" s="124"/>
      <c r="V61" s="59" t="e">
        <f ca="1">(AVERAGE(PowerPrices!$H11,PowerPrices!$I11,PowerPrices!$K11)-2)/($X$49+$X28+0.2)</f>
        <v>#NAME?</v>
      </c>
      <c r="W61" s="187">
        <f>AVERAGE(PowerPrices!$H11,PowerPrices!$I11,PowerPrices!$K11)</f>
        <v>30.675000000000001</v>
      </c>
      <c r="X61" s="59" t="e">
        <f ca="1">(AVERAGE(PowerPrices!$L11,PowerPrices!$M11,PowerPrices!$N11)-2)/($Z$49+$Z28+0.2)</f>
        <v>#NAME?</v>
      </c>
      <c r="Y61" s="124"/>
      <c r="Z61" s="187">
        <f>AVERAGE(PowerPrices!$L11,PowerPrices!$M11,PowerPrices!$N11)</f>
        <v>31.916666666666668</v>
      </c>
      <c r="AA61" s="124"/>
      <c r="AB61" s="59" t="e">
        <f ca="1">(AVERAGE(PowerPrices!$L11,PowerPrices!$M11,PowerPrices!$N11,PowerPrices!$P11,PowerPrices!$Q11,PowerPrices!$R11,PowerPrices!$T11)-2)/($AB$49+$AB28+0.2)</f>
        <v>#NAME?</v>
      </c>
      <c r="AC61" s="187">
        <f>AVERAGE(PowerPrices!$L11,PowerPrices!$M11,PowerPrices!$N11,PowerPrices!$P11,PowerPrices!$Q11,PowerPrices!$R11,PowerPrices!$T11)</f>
        <v>40.607142857142854</v>
      </c>
      <c r="AD61" s="59" t="e">
        <f ca="1">(AVERAGE(PowerPrices!$P11,PowerPrices!$Q11,PowerPrices!$R11)-2)/($AD$49+$AD28+0.2)</f>
        <v>#NAME?</v>
      </c>
      <c r="AE61" s="124"/>
      <c r="AF61" s="187">
        <f>AVERAGE(PowerPrices!$P11,PowerPrices!$Q11,PowerPrices!$R11)</f>
        <v>50.25</v>
      </c>
      <c r="AG61" s="124"/>
      <c r="AH61" s="59" t="e">
        <f ca="1">(PowerPrices!$S11-2)/($AF$49+$AF28+0.2)</f>
        <v>#NAME?</v>
      </c>
      <c r="AI61" s="187">
        <f>PowerPrices!$S11</f>
        <v>38.75</v>
      </c>
      <c r="AJ61" s="60"/>
      <c r="AK61" s="60"/>
      <c r="AL61" s="60"/>
    </row>
    <row r="62" spans="3:38" x14ac:dyDescent="0.25">
      <c r="C62" s="97" t="s">
        <v>124</v>
      </c>
      <c r="D62" s="67"/>
      <c r="E62" s="70" t="s">
        <v>45</v>
      </c>
      <c r="F62" s="70" t="s">
        <v>45</v>
      </c>
      <c r="G62" s="70"/>
      <c r="H62" s="70"/>
      <c r="I62" s="70"/>
      <c r="J62" s="67"/>
      <c r="K62" s="77">
        <f>LOOKUP($K$15,CurveFetch!$D$8:$D$1000,CurveFetch!$G$8:$G$1000)</f>
        <v>1.96</v>
      </c>
      <c r="L62" s="59">
        <f>(M62-2)/(L31+0.33)</f>
        <v>5.3571428571428577</v>
      </c>
      <c r="M62" s="187">
        <v>17.75</v>
      </c>
      <c r="N62" s="59">
        <f>(PowerPrices!C13-2)/(O31+0.33)</f>
        <v>7.5075075075075075</v>
      </c>
      <c r="O62" s="187">
        <f>PowerPrices!C13</f>
        <v>21.444444444444443</v>
      </c>
      <c r="P62" s="59" t="e">
        <f ca="1">(PowerPrices!D13-2)/(R$49+R31+0.33)</f>
        <v>#NAME?</v>
      </c>
      <c r="Q62" s="187">
        <f ca="1">PowerPrices!D13</f>
        <v>28.8</v>
      </c>
      <c r="R62" s="59" t="e">
        <f ca="1">(AVERAGE(PowerPrices!$D13,PowerPrices!$E13,PowerPrices!$H13,PowerPrices!$I13,PowerPrices!$K13)-2)/($V$49+$V31+0.33)</f>
        <v>#NAME?</v>
      </c>
      <c r="S62" s="187">
        <f ca="1">AVERAGE(PowerPrices!$D13,PowerPrices!$E13,PowerPrices!$H13,PowerPrices!$I13,PowerPrices!$K13)</f>
        <v>29.194682539682539</v>
      </c>
      <c r="T62" s="59"/>
      <c r="U62" s="124"/>
      <c r="V62" s="59" t="e">
        <f ca="1">(AVERAGE(PowerPrices!$H13,PowerPrices!$I13,PowerPrices!$K13)-2)/($X$49+$X31+0.33)</f>
        <v>#NAME?</v>
      </c>
      <c r="W62" s="187">
        <f>AVERAGE(PowerPrices!$H13,PowerPrices!$I13,PowerPrices!$K13)</f>
        <v>30.158333333333331</v>
      </c>
      <c r="X62" s="59" t="e">
        <f ca="1">(AVERAGE(PowerPrices!$L13,PowerPrices!$M13,PowerPrices!$N13)-2)/($Z$49+$Z31+0.33)</f>
        <v>#NAME?</v>
      </c>
      <c r="Y62" s="124"/>
      <c r="Z62" s="187">
        <f>AVERAGE(PowerPrices!$L13,PowerPrices!$M13,PowerPrices!$N13)</f>
        <v>35.916666666666664</v>
      </c>
      <c r="AA62" s="124"/>
      <c r="AB62" s="59" t="e">
        <f ca="1">(AVERAGE(PowerPrices!$L13,PowerPrices!$M13,PowerPrices!$N13,PowerPrices!$P13,PowerPrices!$Q13,PowerPrices!$R13,PowerPrices!$T13)-2)/($AB$49+$AB31+0.33)</f>
        <v>#NAME?</v>
      </c>
      <c r="AC62" s="187">
        <f>AVERAGE(PowerPrices!$L13,PowerPrices!$M13,PowerPrices!$N13,PowerPrices!$P13,PowerPrices!$Q13,PowerPrices!$R13,PowerPrices!$T13)</f>
        <v>42.25</v>
      </c>
      <c r="AD62" s="59" t="e">
        <f ca="1">(AVERAGE(PowerPrices!$P13,PowerPrices!$Q13,PowerPrices!$R13)-2)/($AD$49+$AD31+0.33)</f>
        <v>#NAME?</v>
      </c>
      <c r="AE62" s="124"/>
      <c r="AF62" s="187">
        <f>AVERAGE(PowerPrices!$P13,PowerPrices!$Q13,PowerPrices!$R13)</f>
        <v>50.083333333333336</v>
      </c>
      <c r="AG62" s="124"/>
      <c r="AH62" s="59" t="e">
        <f ca="1">(PowerPrices!$S13-2)/($AF$49+$AF31+0.33)</f>
        <v>#NAME?</v>
      </c>
      <c r="AI62" s="187">
        <f>PowerPrices!$S13</f>
        <v>37.75</v>
      </c>
      <c r="AJ62" s="60"/>
      <c r="AK62" s="60"/>
      <c r="AL62" s="60"/>
    </row>
    <row r="63" spans="3:38" x14ac:dyDescent="0.25">
      <c r="C63" s="97" t="s">
        <v>127</v>
      </c>
      <c r="D63" s="67"/>
      <c r="E63" s="70" t="s">
        <v>46</v>
      </c>
      <c r="F63" s="70" t="s">
        <v>46</v>
      </c>
      <c r="G63" s="70"/>
      <c r="H63" s="70"/>
      <c r="I63" s="70"/>
      <c r="J63" s="67"/>
      <c r="K63" s="77">
        <f>LOOKUP($K$15,CurveFetch!$D$8:$D$1000,CurveFetch!$H$8:$H$1000)</f>
        <v>1.925</v>
      </c>
      <c r="L63" s="59">
        <f>(M63-2)/(L34+0.12)</f>
        <v>5.234375</v>
      </c>
      <c r="M63" s="187">
        <v>15.4</v>
      </c>
      <c r="N63" s="59">
        <f>(PowerPrices!C14-2)/(O34+0.12)</f>
        <v>8.0133928571428577</v>
      </c>
      <c r="O63" s="187">
        <f>PowerPrices!C14</f>
        <v>19.950000000000003</v>
      </c>
      <c r="P63" s="59" t="e">
        <f ca="1">(PowerPrices!D14-2)/(R$49+R34+0.12)</f>
        <v>#NAME?</v>
      </c>
      <c r="Q63" s="187">
        <f ca="1">PowerPrices!D14</f>
        <v>26.5</v>
      </c>
      <c r="R63" s="59" t="e">
        <f ca="1">(AVERAGE(PowerPrices!$D14,PowerPrices!$E14,PowerPrices!$H14,PowerPrices!$I14,PowerPrices!$K14)-2)/($V$49+$V34+0.12)</f>
        <v>#NAME?</v>
      </c>
      <c r="S63" s="187">
        <f ca="1">AVERAGE(PowerPrices!$D14,PowerPrices!$E14,PowerPrices!$H14,PowerPrices!$I14,PowerPrices!$K14)</f>
        <v>27.550714285714285</v>
      </c>
      <c r="T63" s="59"/>
      <c r="U63" s="124"/>
      <c r="V63" s="59" t="e">
        <f ca="1">(AVERAGE(PowerPrices!$H14,PowerPrices!$I14,PowerPrices!$K14)-2)/($X$49+$X34+0.12)</f>
        <v>#NAME?</v>
      </c>
      <c r="W63" s="187">
        <f>AVERAGE(PowerPrices!$H14,PowerPrices!$I14,PowerPrices!$K14)</f>
        <v>28.875</v>
      </c>
      <c r="X63" s="59" t="e">
        <f ca="1">(AVERAGE(PowerPrices!$L14,PowerPrices!$M14,PowerPrices!$N14)-2)/($Z$49+$Z34+0.12)</f>
        <v>#NAME?</v>
      </c>
      <c r="Y63" s="124"/>
      <c r="Z63" s="187">
        <f>AVERAGE(PowerPrices!$L14,PowerPrices!$M14,PowerPrices!$N14)</f>
        <v>35.888888888888886</v>
      </c>
      <c r="AA63" s="124"/>
      <c r="AB63" s="59" t="e">
        <f ca="1">(AVERAGE(PowerPrices!$L14,PowerPrices!$M14,PowerPrices!$N14,PowerPrices!$P14,PowerPrices!$Q14,PowerPrices!$R14,PowerPrices!$T14)-2)/($AB$49+$AB34+0.12)</f>
        <v>#NAME?</v>
      </c>
      <c r="AC63" s="187">
        <f>AVERAGE(PowerPrices!$L14,PowerPrices!$M14,PowerPrices!$N14,PowerPrices!$P14,PowerPrices!$Q14,PowerPrices!$R14,PowerPrices!$T14)</f>
        <v>43.666666666666664</v>
      </c>
      <c r="AD63" s="59" t="e">
        <f ca="1">(AVERAGE(PowerPrices!$P14,PowerPrices!$Q14,PowerPrices!$R14)-2)/($AD$49+$AD34+0.12)</f>
        <v>#NAME?</v>
      </c>
      <c r="AE63" s="124"/>
      <c r="AF63" s="187">
        <f>AVERAGE(PowerPrices!$P14,PowerPrices!$Q14,PowerPrices!$R14)</f>
        <v>53.916666666666664</v>
      </c>
      <c r="AG63" s="124"/>
      <c r="AH63" s="59" t="e">
        <f ca="1">(PowerPrices!$S14-2)/($AF$49+$AF34+0.12)</f>
        <v>#NAME?</v>
      </c>
      <c r="AI63" s="187">
        <f>PowerPrices!$S14</f>
        <v>35.333333333333336</v>
      </c>
      <c r="AJ63" s="60"/>
      <c r="AK63" s="60"/>
      <c r="AL63" s="60"/>
    </row>
    <row r="65" spans="3:13" x14ac:dyDescent="0.25">
      <c r="C65" s="60" t="s">
        <v>149</v>
      </c>
    </row>
    <row r="66" spans="3:13" x14ac:dyDescent="0.25">
      <c r="L66" s="240" t="s">
        <v>151</v>
      </c>
      <c r="M66" s="240"/>
    </row>
    <row r="67" spans="3:13" x14ac:dyDescent="0.25">
      <c r="C67" s="62"/>
      <c r="L67" s="232" t="s">
        <v>150</v>
      </c>
      <c r="M67" s="232"/>
    </row>
    <row r="68" spans="3:13" x14ac:dyDescent="0.25">
      <c r="C68" s="62"/>
      <c r="L68" s="232" t="s">
        <v>152</v>
      </c>
      <c r="M68" s="232"/>
    </row>
    <row r="69" spans="3:13" x14ac:dyDescent="0.25">
      <c r="C69" s="62"/>
      <c r="L69" s="232" t="s">
        <v>153</v>
      </c>
      <c r="M69" s="232"/>
    </row>
  </sheetData>
  <mergeCells count="15">
    <mergeCell ref="C7:AI7"/>
    <mergeCell ref="L66:M66"/>
    <mergeCell ref="L67:M67"/>
    <mergeCell ref="L68:M68"/>
    <mergeCell ref="R53:W53"/>
    <mergeCell ref="L69:M69"/>
    <mergeCell ref="C9:AI9"/>
    <mergeCell ref="C10:AI10"/>
    <mergeCell ref="C13:AI13"/>
    <mergeCell ref="C32:AI32"/>
    <mergeCell ref="C56:AI56"/>
    <mergeCell ref="C55:AI55"/>
    <mergeCell ref="C59:AI59"/>
    <mergeCell ref="C38:AI38"/>
    <mergeCell ref="C48:AI48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70"/>
  <sheetViews>
    <sheetView showGridLines="0" zoomScaleNormal="100" workbookViewId="0">
      <selection activeCell="C7" sqref="C7:AI49"/>
    </sheetView>
  </sheetViews>
  <sheetFormatPr defaultRowHeight="12.75" x14ac:dyDescent="0.25"/>
  <cols>
    <col min="1" max="1" width="11" style="60" customWidth="1"/>
    <col min="2" max="2" width="1.140625" style="60" customWidth="1"/>
    <col min="3" max="3" width="16.42578125" style="60" customWidth="1"/>
    <col min="4" max="4" width="0.140625" style="60" customWidth="1"/>
    <col min="5" max="5" width="22.7109375" style="60" hidden="1" customWidth="1"/>
    <col min="6" max="8" width="20.7109375" style="60" hidden="1" customWidth="1"/>
    <col min="9" max="9" width="2.140625" style="60" hidden="1" customWidth="1"/>
    <col min="10" max="10" width="10.85546875" style="60" hidden="1" customWidth="1"/>
    <col min="11" max="11" width="10.85546875" style="29" hidden="1" customWidth="1"/>
    <col min="12" max="13" width="10.7109375" style="29" hidden="1" customWidth="1"/>
    <col min="14" max="15" width="9.85546875" style="29" hidden="1" customWidth="1"/>
    <col min="16" max="16" width="10.7109375" style="29" hidden="1" customWidth="1"/>
    <col min="17" max="17" width="9.85546875" style="29" hidden="1" customWidth="1"/>
    <col min="18" max="18" width="10.7109375" style="29" customWidth="1"/>
    <col min="19" max="19" width="9.85546875" style="29" customWidth="1"/>
    <col min="20" max="21" width="9.85546875" style="29" hidden="1" customWidth="1"/>
    <col min="22" max="22" width="10.7109375" style="29" customWidth="1"/>
    <col min="23" max="24" width="9.85546875" style="29" customWidth="1"/>
    <col min="25" max="25" width="9.85546875" style="29" hidden="1" customWidth="1"/>
    <col min="26" max="26" width="9.85546875" style="29" customWidth="1"/>
    <col min="27" max="27" width="9.85546875" style="29" hidden="1" customWidth="1"/>
    <col min="28" max="28" width="10.7109375" style="29" customWidth="1"/>
    <col min="29" max="30" width="9.85546875" style="29" customWidth="1"/>
    <col min="31" max="31" width="9.85546875" style="29" hidden="1" customWidth="1"/>
    <col min="32" max="32" width="10.7109375" style="29" customWidth="1"/>
    <col min="33" max="33" width="9.85546875" style="29" hidden="1" customWidth="1"/>
    <col min="34" max="34" width="10.7109375" style="29" customWidth="1"/>
    <col min="35" max="35" width="9.85546875" style="29" customWidth="1"/>
    <col min="36" max="36" width="18.42578125" style="30" customWidth="1"/>
    <col min="37" max="37" width="3.7109375" style="29" customWidth="1"/>
    <col min="38" max="38" width="13" style="29" customWidth="1"/>
    <col min="39" max="16384" width="9.140625" style="60"/>
  </cols>
  <sheetData>
    <row r="1" spans="1:38" x14ac:dyDescent="0.25">
      <c r="A1" s="60" t="s">
        <v>175</v>
      </c>
      <c r="C1" s="62"/>
    </row>
    <row r="6" spans="1:38" ht="14.25" customHeight="1" x14ac:dyDescent="0.25">
      <c r="S6" s="90"/>
      <c r="T6" s="90"/>
      <c r="U6" s="90"/>
    </row>
    <row r="7" spans="1:38" ht="13.5" customHeight="1" x14ac:dyDescent="0.25">
      <c r="C7" s="239" t="s">
        <v>177</v>
      </c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39"/>
      <c r="P7" s="239"/>
      <c r="Q7" s="239"/>
      <c r="R7" s="239"/>
      <c r="S7" s="239"/>
      <c r="T7" s="239"/>
      <c r="U7" s="239"/>
      <c r="V7" s="239"/>
      <c r="W7" s="239"/>
      <c r="X7" s="239"/>
      <c r="Y7" s="239"/>
      <c r="Z7" s="239"/>
      <c r="AA7" s="239"/>
      <c r="AB7" s="239"/>
      <c r="AC7" s="239"/>
      <c r="AD7" s="239"/>
      <c r="AE7" s="239"/>
      <c r="AF7" s="239"/>
      <c r="AG7" s="239"/>
      <c r="AH7" s="239"/>
      <c r="AI7" s="239"/>
    </row>
    <row r="8" spans="1:38" ht="13.5" thickBot="1" x14ac:dyDescent="0.3"/>
    <row r="9" spans="1:38" ht="13.5" customHeight="1" thickBot="1" x14ac:dyDescent="0.3">
      <c r="C9" s="233" t="s">
        <v>82</v>
      </c>
      <c r="D9" s="234"/>
      <c r="E9" s="234"/>
      <c r="F9" s="234"/>
      <c r="G9" s="234"/>
      <c r="H9" s="234"/>
      <c r="I9" s="234"/>
      <c r="J9" s="234"/>
      <c r="K9" s="234"/>
      <c r="L9" s="234"/>
      <c r="M9" s="234"/>
      <c r="N9" s="234"/>
      <c r="O9" s="234"/>
      <c r="P9" s="234"/>
      <c r="Q9" s="234"/>
      <c r="R9" s="234"/>
      <c r="S9" s="234"/>
      <c r="T9" s="234"/>
      <c r="U9" s="234"/>
      <c r="V9" s="234"/>
      <c r="W9" s="234"/>
      <c r="X9" s="234"/>
      <c r="Y9" s="234"/>
      <c r="Z9" s="234"/>
      <c r="AA9" s="234"/>
      <c r="AB9" s="234"/>
      <c r="AC9" s="234"/>
      <c r="AD9" s="234"/>
      <c r="AE9" s="234"/>
      <c r="AF9" s="234"/>
      <c r="AG9" s="234"/>
      <c r="AH9" s="234"/>
      <c r="AI9" s="235"/>
    </row>
    <row r="10" spans="1:38" ht="14.25" customHeight="1" thickBot="1" x14ac:dyDescent="0.3">
      <c r="C10" s="233">
        <f>CurveFetch!E2</f>
        <v>37215</v>
      </c>
      <c r="D10" s="234"/>
      <c r="E10" s="234"/>
      <c r="F10" s="234"/>
      <c r="G10" s="234"/>
      <c r="H10" s="234"/>
      <c r="I10" s="234"/>
      <c r="J10" s="234"/>
      <c r="K10" s="234"/>
      <c r="L10" s="234"/>
      <c r="M10" s="234"/>
      <c r="N10" s="234"/>
      <c r="O10" s="234"/>
      <c r="P10" s="234"/>
      <c r="Q10" s="234"/>
      <c r="R10" s="234"/>
      <c r="S10" s="234"/>
      <c r="T10" s="234"/>
      <c r="U10" s="234"/>
      <c r="V10" s="234"/>
      <c r="W10" s="234"/>
      <c r="X10" s="234"/>
      <c r="Y10" s="234"/>
      <c r="Z10" s="234"/>
      <c r="AA10" s="234"/>
      <c r="AB10" s="234"/>
      <c r="AC10" s="234"/>
      <c r="AD10" s="234"/>
      <c r="AE10" s="234"/>
      <c r="AF10" s="234"/>
      <c r="AG10" s="234"/>
      <c r="AH10" s="234"/>
      <c r="AI10" s="235"/>
    </row>
    <row r="11" spans="1:38" x14ac:dyDescent="0.25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3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87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3">
      <c r="C13" s="233" t="s">
        <v>128</v>
      </c>
      <c r="D13" s="234"/>
      <c r="E13" s="234"/>
      <c r="F13" s="234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234"/>
      <c r="R13" s="234"/>
      <c r="S13" s="234"/>
      <c r="T13" s="234"/>
      <c r="U13" s="234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4"/>
      <c r="AH13" s="234"/>
      <c r="AI13" s="235"/>
    </row>
    <row r="14" spans="1:38" s="31" customFormat="1" ht="12" hidden="1" customHeight="1" x14ac:dyDescent="0.25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5">
      <c r="C15" s="61"/>
      <c r="D15" s="62"/>
      <c r="E15" s="54" t="s">
        <v>1</v>
      </c>
      <c r="F15" s="34" t="s">
        <v>173</v>
      </c>
      <c r="G15" s="34">
        <v>13</v>
      </c>
      <c r="H15" s="34" t="s">
        <v>63</v>
      </c>
      <c r="I15" s="62"/>
      <c r="J15" s="62"/>
      <c r="K15" s="73">
        <f>CurveFetch!E2</f>
        <v>37215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5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5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5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5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5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5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5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5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5">
      <c r="C24" s="61"/>
      <c r="D24" s="62"/>
      <c r="E24" s="63" t="s">
        <v>61</v>
      </c>
      <c r="F24" s="99">
        <f>'Gas Average Basis'!F24</f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5">
      <c r="C25" s="61"/>
      <c r="D25" s="62"/>
      <c r="E25" s="62"/>
      <c r="F25" s="99">
        <f>'Gas Average Basis'!F25</f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f>'Gas Average Basis'!R25</f>
        <v>37226</v>
      </c>
      <c r="S25" s="86"/>
      <c r="T25" s="113">
        <v>37165</v>
      </c>
      <c r="U25" s="121"/>
      <c r="V25" s="40">
        <f>'Gas Average Basis'!V25</f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5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5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5">
      <c r="C28" s="97" t="s">
        <v>44</v>
      </c>
      <c r="D28" s="67"/>
      <c r="E28" s="70" t="s">
        <v>44</v>
      </c>
      <c r="F28" s="70" t="s">
        <v>44</v>
      </c>
      <c r="G28" s="70"/>
      <c r="H28" s="70"/>
      <c r="I28" s="70"/>
      <c r="J28" s="67"/>
      <c r="K28" s="77"/>
      <c r="L28" s="59"/>
      <c r="M28" s="59"/>
      <c r="N28" s="124"/>
      <c r="O28" s="59"/>
      <c r="P28" s="59"/>
      <c r="Q28" s="124"/>
      <c r="R28" s="59" t="e">
        <f ca="1">IF(R$22,AveragePrices($F$21,R$23,R$24,$AJ28:$AJ28),AveragePrices($F$15,R$23,R$24,$AL28:$AL28))</f>
        <v>#NAME?</v>
      </c>
      <c r="S28" s="124" t="e">
        <f ca="1">R28-'[29]Gas Average PhyIdx'!R28</f>
        <v>#NAME?</v>
      </c>
      <c r="T28" s="59" t="e">
        <f ca="1">IF(T$22,AveragePrices($F$21,T$23,T$24,$AJ28:$AJ28),AveragePrices($F$15,T$23,T$24,$AL28:$AL28))</f>
        <v>#NAME?</v>
      </c>
      <c r="U28" s="124">
        <v>-4.2999999999999997E-2</v>
      </c>
      <c r="V28" s="59" t="e">
        <f ca="1">IF(V$22,AveragePrices($F$21,V$23,V$24,$AJ28:$AJ28),AveragePrices($F$15,V$23,V$24,$AL28:$AL28))</f>
        <v>#NAME?</v>
      </c>
      <c r="W28" s="124" t="e">
        <f ca="1">V28-'[29]Gas Average PhyIdx'!V28</f>
        <v>#NAME?</v>
      </c>
      <c r="X28" s="59" t="e">
        <f ca="1">IF(X$22,AveragePrices($F$21,X$23,X$24,$AJ28:$AJ28),AveragePrices($F$15,X$23,X$24,$AL28:$AL28))</f>
        <v>#NAME?</v>
      </c>
      <c r="Y28" s="124">
        <v>-4.8300000000000003E-2</v>
      </c>
      <c r="Z28" s="59" t="e">
        <f ca="1">IF(Z$22,AveragePrices($F$21,Z$23,Z$24,$AJ28:$AJ28),AveragePrices($F$15,Z$23,Z$24,$AL28:$AL28))</f>
        <v>#NAME?</v>
      </c>
      <c r="AA28" s="124">
        <v>-0.01</v>
      </c>
      <c r="AB28" s="59" t="e">
        <f ca="1">IF(AB$22,AveragePrices($F$21,AB$23,AB$24,$AJ28:$AJ28),AveragePrices($F$15,AB$23,AB$24,$AL28:$AL28))</f>
        <v>#NAME?</v>
      </c>
      <c r="AC28" s="124" t="e">
        <f ca="1">AB28-'[29]Gas Average PhyIdx'!AB28</f>
        <v>#NAME?</v>
      </c>
      <c r="AD28" s="59" t="e">
        <f ca="1">IF(AD$22,AveragePrices($F$21,AD$23,AD$24,$AJ28:$AJ28),AveragePrices($F$15,AD$23,AD$24,$AL28:$AL28))</f>
        <v>#NAME?</v>
      </c>
      <c r="AE28" s="124">
        <v>-4.4999999999999998E-2</v>
      </c>
      <c r="AF28" s="59" t="e">
        <f ca="1">IF(AF$22,AveragePrices($F$21,AF$23,AF$24,$AJ28:$AJ28),AveragePrices($F$15,AF$23,AF$24,$AL28:$AL28))</f>
        <v>#NAME?</v>
      </c>
      <c r="AG28" s="124">
        <v>-0.03</v>
      </c>
      <c r="AH28" s="59" t="e">
        <f ca="1">IF(AH$22,AveragePrices($F$21,AH$23,AH$24,$AJ28:$AJ28),AveragePrices($F$15,AH$23,AH$24,$AL28:$AL28))</f>
        <v>#NAME?</v>
      </c>
      <c r="AI28" s="89" t="e">
        <f ca="1">AH28-'[29]Gas Average PhyIdx'!AH28</f>
        <v>#NAME?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4</v>
      </c>
    </row>
    <row r="29" spans="3:38" x14ac:dyDescent="0.25">
      <c r="C29" s="97" t="s">
        <v>105</v>
      </c>
      <c r="D29" s="67"/>
      <c r="E29" s="70" t="s">
        <v>105</v>
      </c>
      <c r="F29" s="70" t="s">
        <v>105</v>
      </c>
      <c r="G29" s="70"/>
      <c r="H29" s="70"/>
      <c r="I29" s="70"/>
      <c r="J29" s="67"/>
      <c r="K29" s="77"/>
      <c r="L29" s="59"/>
      <c r="M29" s="59"/>
      <c r="N29" s="124"/>
      <c r="O29" s="59"/>
      <c r="P29" s="59"/>
      <c r="Q29" s="124"/>
      <c r="R29" s="59" t="e">
        <f ca="1">IF(R$22,AveragePrices($F$21,R$23,R$24,$AJ29:$AJ29),AveragePrices($F$15,R$23,R$24,$AL29:$AL29))</f>
        <v>#NAME?</v>
      </c>
      <c r="S29" s="124" t="e">
        <f ca="1">R29-'[29]Gas Average PhyIdx'!R29</f>
        <v>#NAME?</v>
      </c>
      <c r="T29" s="59" t="e">
        <f ca="1">IF(T$22,AveragePrices($F$21,T$23,T$24,$AJ29:$AJ29),AveragePrices($F$15,T$23,T$24,$AL29:$AL29))</f>
        <v>#NAME?</v>
      </c>
      <c r="U29" s="124" t="e">
        <f ca="1">T29-'[29]Gas Average Basis'!S29</f>
        <v>#NAME?</v>
      </c>
      <c r="V29" s="59" t="e">
        <f ca="1">IF(V$22,AveragePrices($F$21,V$23,V$24,$AJ29:$AJ29),AveragePrices($F$15,V$23,V$24,$AL29:$AL29))</f>
        <v>#NAME?</v>
      </c>
      <c r="W29" s="124" t="e">
        <f ca="1">V29-'[29]Gas Average PhyIdx'!V29</f>
        <v>#NAME?</v>
      </c>
      <c r="X29" s="59" t="e">
        <f ca="1">IF(X$22,AveragePrices($F$21,X$23,X$24,$AJ29:$AJ29),AveragePrices($F$15,X$23,X$24,$AL29:$AL29))</f>
        <v>#NAME?</v>
      </c>
      <c r="Y29" s="124" t="e">
        <f ca="1">X29-'[29]Gas Average Basis'!W29</f>
        <v>#NAME?</v>
      </c>
      <c r="Z29" s="59" t="e">
        <f ca="1">IF(Z$22,AveragePrices($F$21,Z$23,Z$24,$AJ29:$AJ29),AveragePrices($F$15,Z$23,Z$24,$AL29:$AL29))</f>
        <v>#NAME?</v>
      </c>
      <c r="AA29" s="124" t="e">
        <f ca="1">Z29-'[29]Gas Average Basis'!Y29</f>
        <v>#NAME?</v>
      </c>
      <c r="AB29" s="59" t="e">
        <f ca="1">IF(AB$22,AveragePrices($F$21,AB$23,AB$24,$AJ29:$AJ29),AveragePrices($F$15,AB$23,AB$24,$AL29:$AL29))</f>
        <v>#NAME?</v>
      </c>
      <c r="AC29" s="124" t="e">
        <f ca="1">AB29-'[29]Gas Average PhyIdx'!AB29</f>
        <v>#NAME?</v>
      </c>
      <c r="AD29" s="59" t="e">
        <f ca="1">IF(AD$22,AveragePrices($F$21,AD$23,AD$24,$AJ29:$AJ29),AveragePrices($F$15,AD$23,AD$24,$AL29:$AL29))</f>
        <v>#NAME?</v>
      </c>
      <c r="AE29" s="124" t="e">
        <f ca="1">AD29-'[29]Gas Average Basis'!AC29</f>
        <v>#NAME?</v>
      </c>
      <c r="AF29" s="59" t="e">
        <f ca="1">IF(AF$22,AveragePrices($F$21,AF$23,AF$24,$AJ29:$AJ29),AveragePrices($F$15,AF$23,AF$24,$AL29:$AL29))</f>
        <v>#NAME?</v>
      </c>
      <c r="AG29" s="124" t="e">
        <f ca="1">AF29-'[29]Gas Average Basis'!AE29</f>
        <v>#NAME?</v>
      </c>
      <c r="AH29" s="59" t="e">
        <f ca="1">IF(AH$22,AveragePrices($F$21,AH$23,AH$24,$AJ29:$AJ29),AveragePrices($F$15,AH$23,AH$24,$AL29:$AL29))</f>
        <v>#NAME?</v>
      </c>
      <c r="AI29" s="89" t="e">
        <f ca="1">AH29-'[29]Gas Average PhyIdx'!AH29</f>
        <v>#NAME?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15</v>
      </c>
    </row>
    <row r="30" spans="3:38" x14ac:dyDescent="0.25">
      <c r="C30" s="97" t="s">
        <v>45</v>
      </c>
      <c r="D30" s="67"/>
      <c r="E30" s="70" t="s">
        <v>45</v>
      </c>
      <c r="F30" s="70" t="s">
        <v>45</v>
      </c>
      <c r="G30" s="70"/>
      <c r="H30" s="70"/>
      <c r="I30" s="70"/>
      <c r="J30" s="67"/>
      <c r="K30" s="77"/>
      <c r="L30" s="59"/>
      <c r="M30" s="59"/>
      <c r="N30" s="124"/>
      <c r="O30" s="59"/>
      <c r="P30" s="59"/>
      <c r="Q30" s="124"/>
      <c r="R30" s="59" t="e">
        <f ca="1">IF(R$22,AveragePrices($F$21,R$23,R$24,$AJ30:$AJ30),AveragePrices($F$15,R$23,R$24,$AL30:$AL30))</f>
        <v>#NAME?</v>
      </c>
      <c r="S30" s="124" t="e">
        <f ca="1">R30-'[29]Gas Average PhyIdx'!R30</f>
        <v>#NAME?</v>
      </c>
      <c r="T30" s="59" t="e">
        <f ca="1">IF(T$22,AveragePrices($F$21,T$23,T$24,$AJ30:$AJ30),AveragePrices($F$15,T$23,T$24,$AL30:$AL30))</f>
        <v>#NAME?</v>
      </c>
      <c r="U30" s="124" t="e">
        <f ca="1">T30-'[29]Gas Average Basis'!S30</f>
        <v>#NAME?</v>
      </c>
      <c r="V30" s="59" t="e">
        <f ca="1">IF(V$22,AveragePrices($F$21,V$23,V$24,$AJ30:$AJ30),AveragePrices($F$15,V$23,V$24,$AL30:$AL30))</f>
        <v>#NAME?</v>
      </c>
      <c r="W30" s="124" t="e">
        <f ca="1">V30-'[29]Gas Average PhyIdx'!V30</f>
        <v>#NAME?</v>
      </c>
      <c r="X30" s="59" t="e">
        <f ca="1">IF(X$22,AveragePrices($F$21,X$23,X$24,$AJ30:$AJ30),AveragePrices($F$15,X$23,X$24,$AL30:$AL30))</f>
        <v>#NAME?</v>
      </c>
      <c r="Y30" s="124" t="e">
        <f ca="1">X30-'[29]Gas Average Basis'!W30</f>
        <v>#NAME?</v>
      </c>
      <c r="Z30" s="59" t="e">
        <f ca="1">IF(Z$22,AveragePrices($F$21,Z$23,Z$24,$AJ30:$AJ30),AveragePrices($F$15,Z$23,Z$24,$AL30:$AL30))</f>
        <v>#NAME?</v>
      </c>
      <c r="AA30" s="124" t="e">
        <f ca="1">Z30-'[29]Gas Average Basis'!Y30</f>
        <v>#NAME?</v>
      </c>
      <c r="AB30" s="59" t="e">
        <f ca="1">IF(AB$22,AveragePrices($F$21,AB$23,AB$24,$AJ30:$AJ30),AveragePrices($F$15,AB$23,AB$24,$AL30:$AL30))</f>
        <v>#NAME?</v>
      </c>
      <c r="AC30" s="124" t="e">
        <f ca="1">AB30-'[29]Gas Average PhyIdx'!AB30</f>
        <v>#NAME?</v>
      </c>
      <c r="AD30" s="59" t="e">
        <f ca="1">IF(AD$22,AveragePrices($F$21,AD$23,AD$24,$AJ30:$AJ30),AveragePrices($F$15,AD$23,AD$24,$AL30:$AL30))</f>
        <v>#NAME?</v>
      </c>
      <c r="AE30" s="124" t="e">
        <f ca="1">AD30-'[29]Gas Average Basis'!AC30</f>
        <v>#NAME?</v>
      </c>
      <c r="AF30" s="59" t="e">
        <f ca="1">IF(AF$22,AveragePrices($F$21,AF$23,AF$24,$AJ30:$AJ30),AveragePrices($F$15,AF$23,AF$24,$AL30:$AL30))</f>
        <v>#NAME?</v>
      </c>
      <c r="AG30" s="124" t="e">
        <f ca="1">AF30-'[29]Gas Average Basis'!AE30</f>
        <v>#NAME?</v>
      </c>
      <c r="AH30" s="59" t="e">
        <f ca="1">IF(AH$22,AveragePrices($F$21,AH$23,AH$24,$AJ30:$AJ30),AveragePrices($F$15,AH$23,AH$24,$AL30:$AL30))</f>
        <v>#NAME?</v>
      </c>
      <c r="AI30" s="89" t="e">
        <f ca="1">AH30-'[29]Gas Average PhyIdx'!AH30</f>
        <v>#NAME?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5</v>
      </c>
    </row>
    <row r="31" spans="3:38" ht="13.5" thickBot="1" x14ac:dyDescent="0.3">
      <c r="C31" s="97" t="s">
        <v>46</v>
      </c>
      <c r="D31" s="67"/>
      <c r="E31" s="70" t="s">
        <v>46</v>
      </c>
      <c r="F31" s="70" t="s">
        <v>46</v>
      </c>
      <c r="G31" s="70"/>
      <c r="H31" s="70"/>
      <c r="I31" s="70"/>
      <c r="J31" s="67"/>
      <c r="K31" s="77"/>
      <c r="L31" s="59"/>
      <c r="M31" s="59"/>
      <c r="N31" s="124"/>
      <c r="O31" s="59"/>
      <c r="P31" s="59"/>
      <c r="Q31" s="124"/>
      <c r="R31" s="59" t="e">
        <f ca="1">IF(R$22,AveragePrices($F$21,R$23,R$24,$AJ31:$AJ31),AveragePrices($F$15,R$23,R$24,$AL31:$AL31))</f>
        <v>#NAME?</v>
      </c>
      <c r="S31" s="124" t="e">
        <f ca="1">R31-'[29]Gas Average PhyIdx'!R31</f>
        <v>#NAME?</v>
      </c>
      <c r="T31" s="59" t="e">
        <f ca="1">IF(T$22,AveragePrices($F$21,T$23,T$24,$AJ31:$AJ31),AveragePrices($F$15,T$23,T$24,$AL31:$AL31))</f>
        <v>#NAME?</v>
      </c>
      <c r="U31" s="124" t="e">
        <f ca="1">T31-'[29]Gas Average Basis'!S31</f>
        <v>#NAME?</v>
      </c>
      <c r="V31" s="59" t="e">
        <f ca="1">IF(V$22,AveragePrices($F$21,V$23,V$24,$AJ31:$AJ31),AveragePrices($F$15,V$23,V$24,$AL31:$AL31))</f>
        <v>#NAME?</v>
      </c>
      <c r="W31" s="124" t="e">
        <f ca="1">V31-'[29]Gas Average PhyIdx'!V31</f>
        <v>#NAME?</v>
      </c>
      <c r="X31" s="59" t="e">
        <f ca="1">IF(X$22,AveragePrices($F$21,X$23,X$24,$AJ31:$AJ31),AveragePrices($F$15,X$23,X$24,$AL31:$AL31))</f>
        <v>#NAME?</v>
      </c>
      <c r="Y31" s="124" t="e">
        <f ca="1">X31-'[29]Gas Average Basis'!W31</f>
        <v>#NAME?</v>
      </c>
      <c r="Z31" s="59" t="e">
        <f ca="1">IF(Z$22,AveragePrices($F$21,Z$23,Z$24,$AJ31:$AJ31),AveragePrices($F$15,Z$23,Z$24,$AL31:$AL31))</f>
        <v>#NAME?</v>
      </c>
      <c r="AA31" s="124" t="e">
        <f ca="1">Z31-'[29]Gas Average Basis'!Y31</f>
        <v>#NAME?</v>
      </c>
      <c r="AB31" s="59" t="e">
        <f ca="1">IF(AB$22,AveragePrices($F$21,AB$23,AB$24,$AJ31:$AJ31),AveragePrices($F$15,AB$23,AB$24,$AL31:$AL31))</f>
        <v>#NAME?</v>
      </c>
      <c r="AC31" s="124" t="e">
        <f ca="1">AB31-'[29]Gas Average PhyIdx'!AB31</f>
        <v>#NAME?</v>
      </c>
      <c r="AD31" s="59" t="e">
        <f ca="1">IF(AD$22,AveragePrices($F$21,AD$23,AD$24,$AJ31:$AJ31),AveragePrices($F$15,AD$23,AD$24,$AL31:$AL31))</f>
        <v>#NAME?</v>
      </c>
      <c r="AE31" s="124" t="e">
        <f ca="1">AD31-'[29]Gas Average Basis'!AC31</f>
        <v>#NAME?</v>
      </c>
      <c r="AF31" s="59" t="e">
        <f ca="1">IF(AF$22,AveragePrices($F$21,AF$23,AF$24,$AJ31:$AJ31),AveragePrices($F$15,AF$23,AF$24,$AL31:$AL31))</f>
        <v>#NAME?</v>
      </c>
      <c r="AG31" s="124" t="e">
        <f ca="1">AF31-'[29]Gas Average Basis'!AE31</f>
        <v>#NAME?</v>
      </c>
      <c r="AH31" s="59" t="e">
        <f ca="1">IF(AH$22,AveragePrices($F$21,AH$23,AH$24,$AJ31:$AJ31),AveragePrices($F$15,AH$23,AH$24,$AL31:$AL31))</f>
        <v>#NAME?</v>
      </c>
      <c r="AI31" s="89" t="e">
        <f ca="1">AH31-'[29]Gas Average PhyIdx'!AH31</f>
        <v>#NAME?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6</v>
      </c>
    </row>
    <row r="32" spans="3:38" ht="14.25" customHeight="1" thickBot="1" x14ac:dyDescent="0.3">
      <c r="C32" s="233" t="s">
        <v>110</v>
      </c>
      <c r="D32" s="234"/>
      <c r="E32" s="234"/>
      <c r="F32" s="234"/>
      <c r="G32" s="234"/>
      <c r="H32" s="234"/>
      <c r="I32" s="234"/>
      <c r="J32" s="234"/>
      <c r="K32" s="234"/>
      <c r="L32" s="234"/>
      <c r="M32" s="234"/>
      <c r="N32" s="234"/>
      <c r="O32" s="234"/>
      <c r="P32" s="234"/>
      <c r="Q32" s="234"/>
      <c r="R32" s="234"/>
      <c r="S32" s="234"/>
      <c r="T32" s="234"/>
      <c r="U32" s="234"/>
      <c r="V32" s="234"/>
      <c r="W32" s="234"/>
      <c r="X32" s="234"/>
      <c r="Y32" s="234"/>
      <c r="Z32" s="234"/>
      <c r="AA32" s="234"/>
      <c r="AB32" s="234"/>
      <c r="AC32" s="234"/>
      <c r="AD32" s="234"/>
      <c r="AE32" s="234"/>
      <c r="AF32" s="234"/>
      <c r="AG32" s="234"/>
      <c r="AH32" s="234"/>
      <c r="AI32" s="236"/>
      <c r="AJ32" s="46"/>
      <c r="AL32" s="46"/>
    </row>
    <row r="33" spans="3:38" x14ac:dyDescent="0.25">
      <c r="C33" s="97" t="s">
        <v>50</v>
      </c>
      <c r="D33" s="67"/>
      <c r="E33" s="70" t="s">
        <v>47</v>
      </c>
      <c r="F33" s="70" t="s">
        <v>47</v>
      </c>
      <c r="G33" s="70"/>
      <c r="H33" s="70"/>
      <c r="I33" s="70"/>
      <c r="J33" s="67"/>
      <c r="K33" s="77"/>
      <c r="L33" s="59"/>
      <c r="M33" s="59"/>
      <c r="N33" s="124"/>
      <c r="O33" s="59"/>
      <c r="P33" s="59"/>
      <c r="Q33" s="124"/>
      <c r="R33" s="59" t="e">
        <f ca="1">IF(R$22,AveragePrices($F$21,R$23,R$24,$AJ33:$AJ33),AveragePrices($F$15,R$23,R$24,$AL33:$AL33))</f>
        <v>#NAME?</v>
      </c>
      <c r="S33" s="124" t="e">
        <f ca="1">R33-'[29]Gas Average PhyIdx'!R33</f>
        <v>#NAME?</v>
      </c>
      <c r="T33" s="59" t="e">
        <f ca="1">IF(T$22,AveragePrices($F$21,T$23,T$24,$AJ33:$AJ33),AveragePrices($F$15,T$23,T$24,$AL33:$AL33))</f>
        <v>#NAME?</v>
      </c>
      <c r="U33" s="124" t="e">
        <f ca="1">T33-'[29]Gas Average Basis'!S33</f>
        <v>#NAME?</v>
      </c>
      <c r="V33" s="59" t="e">
        <f ca="1">IF(V$22,AveragePrices($F$21,V$23,V$24,$AJ33:$AJ33),AveragePrices($F$15,V$23,V$24,$AL33:$AL33))</f>
        <v>#NAME?</v>
      </c>
      <c r="W33" s="124" t="e">
        <f ca="1">V33-'[29]Gas Average PhyIdx'!V33</f>
        <v>#NAME?</v>
      </c>
      <c r="X33" s="59" t="e">
        <f ca="1">IF(X$22,AveragePrices($F$21,X$23,X$24,$AJ33:$AJ33),AveragePrices($F$15,X$23,X$24,$AL33:$AL33))</f>
        <v>#NAME?</v>
      </c>
      <c r="Y33" s="124" t="e">
        <f ca="1">X33-'[29]Gas Average Basis'!W33</f>
        <v>#NAME?</v>
      </c>
      <c r="Z33" s="59" t="e">
        <f ca="1">IF(Z$22,AveragePrices($F$21,Z$23,Z$24,$AJ33:$AJ33),AveragePrices($F$15,Z$23,Z$24,$AL33:$AL33))</f>
        <v>#NAME?</v>
      </c>
      <c r="AA33" s="124" t="e">
        <f ca="1">Z33-'[29]Gas Average Basis'!Y33</f>
        <v>#NAME?</v>
      </c>
      <c r="AB33" s="59" t="e">
        <f ca="1">IF(AB$22,AveragePrices($F$21,AB$23,AB$24,$AJ33:$AJ33),AveragePrices($F$15,AB$23,AB$24,$AL33:$AL33))</f>
        <v>#NAME?</v>
      </c>
      <c r="AC33" s="124" t="e">
        <f ca="1">AB33-'[29]Gas Average PhyIdx'!AB33</f>
        <v>#NAME?</v>
      </c>
      <c r="AD33" s="59" t="e">
        <f ca="1">IF(AD$22,AveragePrices($F$21,AD$23,AD$24,$AJ33:$AJ33),AveragePrices($F$15,AD$23,AD$24,$AL33:$AL33))</f>
        <v>#NAME?</v>
      </c>
      <c r="AE33" s="124" t="e">
        <f ca="1">AD33-'[29]Gas Average Basis'!AC33</f>
        <v>#NAME?</v>
      </c>
      <c r="AF33" s="59" t="e">
        <f ca="1">IF(AF$22,AveragePrices($F$21,AF$23,AF$24,$AJ33:$AJ33),AveragePrices($F$15,AF$23,AF$24,$AL33:$AL33))</f>
        <v>#NAME?</v>
      </c>
      <c r="AG33" s="124" t="e">
        <f ca="1">AF33-'[29]Gas Average Basis'!AE33</f>
        <v>#NAME?</v>
      </c>
      <c r="AH33" s="59" t="e">
        <f ca="1">IF(AH$22,AveragePrices($F$21,AH$23,AH$24,$AJ33:$AJ33),AveragePrices($F$15,AH$23,AH$24,$AL33:$AL33))</f>
        <v>#NAME?</v>
      </c>
      <c r="AI33" s="89" t="e">
        <f ca="1">AH33-'[29]Gas Average PhyIdx'!AH33</f>
        <v>#NAME?</v>
      </c>
      <c r="AJ33" s="46">
        <f ca="1">IF(E33="","",MATCH(E33,INDIRECT(CONCATENATE($F$21,"!",$G$21,":",$G$21)),0))</f>
        <v>11</v>
      </c>
      <c r="AL33" s="46">
        <f t="shared" ref="AL33:AL48" ca="1" si="0">IF(F33="","",MATCH(F33,INDIRECT(CONCATENATE($F$15,"!",$G$15,":",$G$15)),0))</f>
        <v>9</v>
      </c>
    </row>
    <row r="34" spans="3:38" x14ac:dyDescent="0.25">
      <c r="C34" s="97" t="s">
        <v>106</v>
      </c>
      <c r="D34" s="67"/>
      <c r="E34" s="70" t="s">
        <v>107</v>
      </c>
      <c r="F34" s="70" t="s">
        <v>107</v>
      </c>
      <c r="G34" s="70"/>
      <c r="H34" s="70"/>
      <c r="I34" s="70"/>
      <c r="J34" s="67"/>
      <c r="K34" s="77"/>
      <c r="L34" s="59"/>
      <c r="M34" s="59"/>
      <c r="N34" s="124"/>
      <c r="O34" s="59"/>
      <c r="P34" s="59"/>
      <c r="Q34" s="124"/>
      <c r="R34" s="59" t="e">
        <f ca="1">IF(R$22,AveragePrices($F$21,R$23,R$24,$AJ34:$AJ34),AveragePrices($F$15,R$23,R$24,$AL34:$AL34))</f>
        <v>#NAME?</v>
      </c>
      <c r="S34" s="124" t="e">
        <f ca="1">R34-'[29]Gas Average PhyIdx'!R34</f>
        <v>#NAME?</v>
      </c>
      <c r="T34" s="59" t="e">
        <f ca="1">IF(T$22,AveragePrices($F$21,T$23,T$24,$AJ34:$AJ34),AveragePrices($F$15,T$23,T$24,$AL34:$AL34))</f>
        <v>#NAME?</v>
      </c>
      <c r="U34" s="124" t="e">
        <f ca="1">T34-'[29]Gas Average Basis'!S34</f>
        <v>#NAME?</v>
      </c>
      <c r="V34" s="59" t="e">
        <f ca="1">IF(V$22,AveragePrices($F$21,V$23,V$24,$AJ34:$AJ34),AveragePrices($F$15,V$23,V$24,$AL34:$AL34))</f>
        <v>#NAME?</v>
      </c>
      <c r="W34" s="124" t="e">
        <f ca="1">V34-'[29]Gas Average PhyIdx'!V34</f>
        <v>#NAME?</v>
      </c>
      <c r="X34" s="59" t="e">
        <f ca="1">IF(X$22,AveragePrices($F$21,X$23,X$24,$AJ34:$AJ34),AveragePrices($F$15,X$23,X$24,$AL34:$AL34))</f>
        <v>#NAME?</v>
      </c>
      <c r="Y34" s="124" t="e">
        <f ca="1">X34-'[29]Gas Average Basis'!W34</f>
        <v>#NAME?</v>
      </c>
      <c r="Z34" s="59" t="e">
        <f ca="1">IF(Z$22,AveragePrices($F$21,Z$23,Z$24,$AJ34:$AJ34),AveragePrices($F$15,Z$23,Z$24,$AL34:$AL34))</f>
        <v>#NAME?</v>
      </c>
      <c r="AA34" s="124" t="e">
        <f ca="1">Z34-'[29]Gas Average Basis'!Y34</f>
        <v>#NAME?</v>
      </c>
      <c r="AB34" s="59" t="e">
        <f ca="1">IF(AB$22,AveragePrices($F$21,AB$23,AB$24,$AJ34:$AJ34),AveragePrices($F$15,AB$23,AB$24,$AL34:$AL34))</f>
        <v>#NAME?</v>
      </c>
      <c r="AC34" s="124" t="e">
        <f ca="1">AB34-'[29]Gas Average PhyIdx'!AB34</f>
        <v>#NAME?</v>
      </c>
      <c r="AD34" s="59" t="e">
        <f ca="1">IF(AD$22,AveragePrices($F$21,AD$23,AD$24,$AJ34:$AJ34),AveragePrices($F$15,AD$23,AD$24,$AL34:$AL34))</f>
        <v>#NAME?</v>
      </c>
      <c r="AE34" s="124" t="e">
        <f ca="1">AD34-'[29]Gas Average Basis'!AC34</f>
        <v>#NAME?</v>
      </c>
      <c r="AF34" s="59" t="e">
        <f ca="1">IF(AF$22,AveragePrices($F$21,AF$23,AF$24,$AJ34:$AJ34),AveragePrices($F$15,AF$23,AF$24,$AL34:$AL34))</f>
        <v>#NAME?</v>
      </c>
      <c r="AG34" s="124" t="e">
        <f ca="1">AF34-'[29]Gas Average Basis'!AE34</f>
        <v>#NAME?</v>
      </c>
      <c r="AH34" s="59" t="e">
        <f ca="1">IF(AH$22,AveragePrices($F$21,AH$23,AH$24,$AJ34:$AJ34),AveragePrices($F$15,AH$23,AH$24,$AL34:$AL34))</f>
        <v>#NAME?</v>
      </c>
      <c r="AI34" s="89" t="e">
        <f ca="1">AH34-'[29]Gas Average PhyIdx'!AH34</f>
        <v>#NAME?</v>
      </c>
      <c r="AJ34" s="46">
        <f ca="1">IF(E34="","",MATCH(E34,INDIRECT(CONCATENATE($F$21,"!",$G$21,":",$G$21)),0))</f>
        <v>18</v>
      </c>
      <c r="AL34" s="46">
        <f t="shared" ca="1" si="0"/>
        <v>16</v>
      </c>
    </row>
    <row r="35" spans="3:38" x14ac:dyDescent="0.25">
      <c r="C35" s="97" t="s">
        <v>89</v>
      </c>
      <c r="D35" s="67"/>
      <c r="E35" s="70" t="s">
        <v>90</v>
      </c>
      <c r="F35" s="70" t="s">
        <v>90</v>
      </c>
      <c r="G35" s="70"/>
      <c r="H35" s="70"/>
      <c r="I35" s="70"/>
      <c r="J35" s="67"/>
      <c r="K35" s="77"/>
      <c r="L35" s="59"/>
      <c r="M35" s="59"/>
      <c r="N35" s="124"/>
      <c r="O35" s="59"/>
      <c r="P35" s="59"/>
      <c r="Q35" s="124"/>
      <c r="R35" s="59" t="e">
        <f ca="1">IF(R$22,AveragePrices($F$21,R$23,R$24,$AJ35:$AJ35),AveragePrices($F$15,R$23,R$24,$AL35:$AL35))</f>
        <v>#NAME?</v>
      </c>
      <c r="S35" s="124" t="e">
        <f ca="1">R35-'[29]Gas Average PhyIdx'!R35</f>
        <v>#NAME?</v>
      </c>
      <c r="T35" s="59" t="e">
        <f ca="1">IF(T$22,AveragePrices($F$21,T$23,T$24,$AJ35:$AJ35),AveragePrices($F$15,T$23,T$24,$AL35:$AL35))</f>
        <v>#NAME?</v>
      </c>
      <c r="U35" s="124" t="e">
        <f ca="1">T35-'[29]Gas Average Basis'!S35</f>
        <v>#NAME?</v>
      </c>
      <c r="V35" s="59" t="e">
        <f ca="1">IF(V$22,AveragePrices($F$21,V$23,V$24,$AJ35:$AJ35),AveragePrices($F$15,V$23,V$24,$AL35:$AL35))</f>
        <v>#NAME?</v>
      </c>
      <c r="W35" s="124" t="e">
        <f ca="1">V35-'[29]Gas Average PhyIdx'!V35</f>
        <v>#NAME?</v>
      </c>
      <c r="X35" s="59" t="e">
        <f ca="1">IF(X$22,AveragePrices($F$21,X$23,X$24,$AJ35:$AJ35),AveragePrices($F$15,X$23,X$24,$AL35:$AL35))</f>
        <v>#NAME?</v>
      </c>
      <c r="Y35" s="124" t="e">
        <f ca="1">X35-'[29]Gas Average Basis'!W35</f>
        <v>#NAME?</v>
      </c>
      <c r="Z35" s="59" t="e">
        <f ca="1">IF(Z$22,AveragePrices($F$21,Z$23,Z$24,$AJ35:$AJ35),AveragePrices($F$15,Z$23,Z$24,$AL35:$AL35))</f>
        <v>#NAME?</v>
      </c>
      <c r="AA35" s="124" t="e">
        <f ca="1">Z35-'[29]Gas Average Basis'!Y35</f>
        <v>#NAME?</v>
      </c>
      <c r="AB35" s="59" t="e">
        <f ca="1">IF(AB$22,AveragePrices($F$21,AB$23,AB$24,$AJ35:$AJ35),AveragePrices($F$15,AB$23,AB$24,$AL35:$AL35))</f>
        <v>#NAME?</v>
      </c>
      <c r="AC35" s="124" t="e">
        <f ca="1">AB35-'[29]Gas Average PhyIdx'!AB35</f>
        <v>#NAME?</v>
      </c>
      <c r="AD35" s="59" t="e">
        <f ca="1">IF(AD$22,AveragePrices($F$21,AD$23,AD$24,$AJ35:$AJ35),AveragePrices($F$15,AD$23,AD$24,$AL35:$AL35))</f>
        <v>#NAME?</v>
      </c>
      <c r="AE35" s="124" t="e">
        <f ca="1">AD35-'[29]Gas Average Basis'!AC35</f>
        <v>#NAME?</v>
      </c>
      <c r="AF35" s="59" t="e">
        <f ca="1">IF(AF$22,AveragePrices($F$21,AF$23,AF$24,$AJ35:$AJ35),AveragePrices($F$15,AF$23,AF$24,$AL35:$AL35))</f>
        <v>#NAME?</v>
      </c>
      <c r="AG35" s="124" t="e">
        <f ca="1">AF35-'[29]Gas Average Basis'!AE35</f>
        <v>#NAME?</v>
      </c>
      <c r="AH35" s="59" t="e">
        <f ca="1">IF(AH$22,AveragePrices($F$21,AH$23,AH$24,$AJ35:$AJ35),AveragePrices($F$15,AH$23,AH$24,$AL35:$AL35))</f>
        <v>#NAME?</v>
      </c>
      <c r="AI35" s="89" t="e">
        <f ca="1">AH35-'[29]Gas Average PhyIdx'!AH35</f>
        <v>#NAME?</v>
      </c>
      <c r="AJ35" s="46">
        <f ca="1">IF(E35="","",MATCH(E35,INDIRECT(CONCATENATE($F$21,"!",$G$21,":",$G$21)),0))</f>
        <v>12</v>
      </c>
      <c r="AL35" s="46">
        <f t="shared" ca="1" si="0"/>
        <v>10</v>
      </c>
    </row>
    <row r="36" spans="3:38" ht="13.5" thickBot="1" x14ac:dyDescent="0.3">
      <c r="C36" s="97" t="s">
        <v>99</v>
      </c>
      <c r="D36" s="67"/>
      <c r="E36" s="47" t="s">
        <v>0</v>
      </c>
      <c r="F36" s="70" t="s">
        <v>0</v>
      </c>
      <c r="G36" s="70"/>
      <c r="H36" s="70"/>
      <c r="I36" s="70"/>
      <c r="J36" s="67"/>
      <c r="K36" s="77"/>
      <c r="L36" s="59"/>
      <c r="M36" s="59"/>
      <c r="N36" s="124"/>
      <c r="O36" s="59"/>
      <c r="P36" s="59"/>
      <c r="Q36" s="124"/>
      <c r="R36" s="59" t="e">
        <f ca="1">IF(R$22,AveragePrices($F$21,R$23,R$24,$AJ36:$AJ36),AveragePrices($F$15,R$23,R$24,$AL36:$AL36))</f>
        <v>#NAME?</v>
      </c>
      <c r="S36" s="124" t="e">
        <f ca="1">R36-'[29]Gas Average PhyIdx'!R36</f>
        <v>#NAME?</v>
      </c>
      <c r="T36" s="59" t="e">
        <f ca="1">IF(T$22,AveragePrices($F$21,T$23,T$24,$AJ36:$AJ36),AveragePrices($F$15,T$23,T$24,$AL36:$AL36))</f>
        <v>#NAME?</v>
      </c>
      <c r="U36" s="124" t="e">
        <f ca="1">T36-'[29]Gas Average Basis'!S36</f>
        <v>#NAME?</v>
      </c>
      <c r="V36" s="59" t="e">
        <f ca="1">IF(V$22,AveragePrices($F$21,V$23,V$24,$AJ36:$AJ36),AveragePrices($F$15,V$23,V$24,$AL36:$AL36))</f>
        <v>#NAME?</v>
      </c>
      <c r="W36" s="124" t="e">
        <f ca="1">V36-'[29]Gas Average PhyIdx'!V36</f>
        <v>#NAME?</v>
      </c>
      <c r="X36" s="59" t="e">
        <f ca="1">IF(X$22,AveragePrices($F$21,X$23,X$24,$AJ36:$AJ36),AveragePrices($F$15,X$23,X$24,$AL36:$AL36))</f>
        <v>#NAME?</v>
      </c>
      <c r="Y36" s="124" t="e">
        <f ca="1">X36-'[29]Gas Average Basis'!W36</f>
        <v>#NAME?</v>
      </c>
      <c r="Z36" s="59" t="e">
        <f ca="1">IF(Z$22,AveragePrices($F$21,Z$23,Z$24,$AJ36:$AJ36),AveragePrices($F$15,Z$23,Z$24,$AL36:$AL36))</f>
        <v>#NAME?</v>
      </c>
      <c r="AA36" s="124" t="e">
        <f ca="1">Z36-'[29]Gas Average Basis'!Y36</f>
        <v>#NAME?</v>
      </c>
      <c r="AB36" s="59" t="e">
        <f ca="1">IF(AB$22,AveragePrices($F$21,AB$23,AB$24,$AJ36:$AJ36),AveragePrices($F$15,AB$23,AB$24,$AL36:$AL36))</f>
        <v>#NAME?</v>
      </c>
      <c r="AC36" s="124" t="e">
        <f ca="1">AB36-'[29]Gas Average PhyIdx'!AB36</f>
        <v>#NAME?</v>
      </c>
      <c r="AD36" s="59" t="e">
        <f ca="1">IF(AD$22,AveragePrices($F$21,AD$23,AD$24,$AJ36:$AJ36),AveragePrices($F$15,AD$23,AD$24,$AL36:$AL36))</f>
        <v>#NAME?</v>
      </c>
      <c r="AE36" s="124" t="e">
        <f ca="1">AD36-'[29]Gas Average Basis'!AC36</f>
        <v>#NAME?</v>
      </c>
      <c r="AF36" s="59" t="e">
        <f ca="1">IF(AF$22,AveragePrices($F$21,AF$23,AF$24,$AJ36:$AJ36),AveragePrices($F$15,AF$23,AF$24,$AL36:$AL36))</f>
        <v>#NAME?</v>
      </c>
      <c r="AG36" s="124" t="e">
        <f ca="1">AF36-'[29]Gas Average Basis'!AE36</f>
        <v>#NAME?</v>
      </c>
      <c r="AH36" s="59" t="e">
        <f ca="1">IF(AH$22,AveragePrices($F$21,AH$23,AH$24,$AJ36:$AJ36),AveragePrices($F$15,AH$23,AH$24,$AL36:$AL36))</f>
        <v>#NAME?</v>
      </c>
      <c r="AI36" s="89" t="e">
        <f ca="1">AH36-'[29]Gas Average PhyIdx'!AH36</f>
        <v>#NAME?</v>
      </c>
      <c r="AJ36" s="46">
        <f ca="1">IF(E36="","",MATCH(E36,INDIRECT(CONCATENATE($F$21,"!",$G$21,":",$G$21)),0))</f>
        <v>16</v>
      </c>
      <c r="AL36" s="46">
        <f t="shared" ca="1" si="0"/>
        <v>14</v>
      </c>
    </row>
    <row r="37" spans="3:38" ht="13.5" hidden="1" thickBot="1" x14ac:dyDescent="0.3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0"/>
        <v/>
      </c>
    </row>
    <row r="38" spans="3:38" ht="14.25" customHeight="1" thickBot="1" x14ac:dyDescent="0.3">
      <c r="C38" s="233" t="s">
        <v>109</v>
      </c>
      <c r="D38" s="234"/>
      <c r="E38" s="234"/>
      <c r="F38" s="234"/>
      <c r="G38" s="234"/>
      <c r="H38" s="234"/>
      <c r="I38" s="234"/>
      <c r="J38" s="234"/>
      <c r="K38" s="234"/>
      <c r="L38" s="234"/>
      <c r="M38" s="234"/>
      <c r="N38" s="234"/>
      <c r="O38" s="234"/>
      <c r="P38" s="234"/>
      <c r="Q38" s="234"/>
      <c r="R38" s="234"/>
      <c r="S38" s="234"/>
      <c r="T38" s="234"/>
      <c r="U38" s="234"/>
      <c r="V38" s="234"/>
      <c r="W38" s="234"/>
      <c r="X38" s="234"/>
      <c r="Y38" s="234"/>
      <c r="Z38" s="234"/>
      <c r="AA38" s="234"/>
      <c r="AB38" s="234"/>
      <c r="AC38" s="234"/>
      <c r="AD38" s="234"/>
      <c r="AE38" s="234"/>
      <c r="AF38" s="234"/>
      <c r="AG38" s="234"/>
      <c r="AH38" s="234"/>
      <c r="AI38" s="236"/>
      <c r="AJ38" s="46" t="str">
        <f t="shared" ref="AJ38:AJ43" ca="1" si="1">IF(E38="","",MATCH(E38,INDIRECT(CONCATENATE($F$21,"!",$G$21,":",$G$21)),0))</f>
        <v/>
      </c>
      <c r="AL38" s="46" t="str">
        <f t="shared" ca="1" si="0"/>
        <v/>
      </c>
    </row>
    <row r="39" spans="3:38" ht="13.5" customHeight="1" x14ac:dyDescent="0.25">
      <c r="C39" s="97" t="s">
        <v>101</v>
      </c>
      <c r="D39" s="67"/>
      <c r="E39" s="70" t="s">
        <v>55</v>
      </c>
      <c r="F39" s="70" t="s">
        <v>55</v>
      </c>
      <c r="G39" s="70"/>
      <c r="H39" s="70"/>
      <c r="I39" s="70"/>
      <c r="J39" s="77"/>
      <c r="K39" s="77"/>
      <c r="L39" s="59"/>
      <c r="M39" s="59"/>
      <c r="N39" s="124"/>
      <c r="O39" s="59"/>
      <c r="P39" s="59"/>
      <c r="Q39" s="124"/>
      <c r="R39" s="59" t="e">
        <f ca="1">IF(R$22,AveragePrices($F$21,R$23,R$24,$AJ39:$AJ39),AveragePrices($F$15,R$23,R$24,$AL39:$AL39))</f>
        <v>#NAME?</v>
      </c>
      <c r="S39" s="124" t="e">
        <f ca="1">R39-'[29]Gas Average PhyIdx'!R39</f>
        <v>#NAME?</v>
      </c>
      <c r="T39" s="59" t="e">
        <f ca="1">IF(T$22,AveragePrices($F$21,T$23,T$24,$AJ39:$AJ39),AveragePrices($F$15,T$23,T$24,$AL39:$AL39))</f>
        <v>#NAME?</v>
      </c>
      <c r="U39" s="124" t="e">
        <f ca="1">T39-'[29]Gas Average Basis'!S39</f>
        <v>#NAME?</v>
      </c>
      <c r="V39" s="59" t="e">
        <f ca="1">IF(V$22,AveragePrices($F$21,V$23,V$24,$AJ39:$AJ39),AveragePrices($F$15,V$23,V$24,$AL39:$AL39))</f>
        <v>#NAME?</v>
      </c>
      <c r="W39" s="124" t="e">
        <f ca="1">V39-'[29]Gas Average PhyIdx'!V39</f>
        <v>#NAME?</v>
      </c>
      <c r="X39" s="59" t="e">
        <f ca="1">IF(X$22,AveragePrices($F$21,X$23,X$24,$AJ39:$AJ39),AveragePrices($F$15,X$23,X$24,$AL39:$AL39))</f>
        <v>#NAME?</v>
      </c>
      <c r="Y39" s="124" t="e">
        <f ca="1">X39-'[29]Gas Average Basis'!W39</f>
        <v>#NAME?</v>
      </c>
      <c r="Z39" s="59" t="e">
        <f ca="1">IF(Z$22,AveragePrices($F$21,Z$23,Z$24,$AJ39:$AJ39),AveragePrices($F$15,Z$23,Z$24,$AL39:$AL39))</f>
        <v>#NAME?</v>
      </c>
      <c r="AA39" s="124" t="e">
        <f ca="1">Z39-'[29]Gas Average Basis'!Y39</f>
        <v>#NAME?</v>
      </c>
      <c r="AB39" s="59" t="e">
        <f ca="1">IF(AB$22,AveragePrices($F$21,AB$23,AB$24,$AJ39:$AJ39),AveragePrices($F$15,AB$23,AB$24,$AL39:$AL39))</f>
        <v>#NAME?</v>
      </c>
      <c r="AC39" s="124" t="e">
        <f ca="1">AB39-'[29]Gas Average PhyIdx'!AB39</f>
        <v>#NAME?</v>
      </c>
      <c r="AD39" s="59" t="e">
        <f ca="1">IF(AD$22,AveragePrices($F$21,AD$23,AD$24,$AJ39:$AJ39),AveragePrices($F$15,AD$23,AD$24,$AL39:$AL39))</f>
        <v>#NAME?</v>
      </c>
      <c r="AE39" s="124" t="e">
        <f ca="1">AD39-'[29]Gas Average Basis'!AC39</f>
        <v>#NAME?</v>
      </c>
      <c r="AF39" s="59" t="e">
        <f ca="1">IF(AF$22,AveragePrices($F$21,AF$23,AF$24,$AJ39:$AJ39),AveragePrices($F$15,AF$23,AF$24,$AL39:$AL39))</f>
        <v>#NAME?</v>
      </c>
      <c r="AG39" s="124" t="e">
        <f ca="1">AF39-'[29]Gas Average Basis'!AE39</f>
        <v>#NAME?</v>
      </c>
      <c r="AH39" s="59" t="e">
        <f ca="1">IF(AH$22,AveragePrices($F$21,AH$23,AH$24,$AJ39:$AJ39),AveragePrices($F$15,AH$23,AH$24,$AL39:$AL39))</f>
        <v>#NAME?</v>
      </c>
      <c r="AI39" s="89" t="e">
        <f ca="1">AH39-'[29]Gas Average PhyIdx'!AH39</f>
        <v>#NAME?</v>
      </c>
      <c r="AJ39" s="46">
        <f t="shared" ca="1" si="1"/>
        <v>9</v>
      </c>
      <c r="AL39" s="46">
        <f t="shared" ca="1" si="0"/>
        <v>7</v>
      </c>
    </row>
    <row r="40" spans="3:38" ht="13.5" customHeight="1" x14ac:dyDescent="0.25">
      <c r="C40" s="97" t="s">
        <v>102</v>
      </c>
      <c r="D40" s="67"/>
      <c r="E40" s="70" t="s">
        <v>103</v>
      </c>
      <c r="F40" s="70" t="s">
        <v>103</v>
      </c>
      <c r="G40" s="70"/>
      <c r="H40" s="70"/>
      <c r="I40" s="70"/>
      <c r="J40" s="77"/>
      <c r="K40" s="77"/>
      <c r="L40" s="59"/>
      <c r="M40" s="59"/>
      <c r="N40" s="124"/>
      <c r="O40" s="59"/>
      <c r="P40" s="59"/>
      <c r="Q40" s="124"/>
      <c r="R40" s="59" t="e">
        <f ca="1">IF(R$22,AveragePrices($F$21,R$23,R$24,$AJ40:$AJ40),AveragePrices($F$15,R$23,R$24,$AL40:$AL40))</f>
        <v>#NAME?</v>
      </c>
      <c r="S40" s="124" t="e">
        <f ca="1">R40-'[29]Gas Average PhyIdx'!R40</f>
        <v>#NAME?</v>
      </c>
      <c r="T40" s="59" t="e">
        <f ca="1">IF(T$22,AveragePrices($F$21,T$23,T$24,$AJ40:$AJ40),AveragePrices($F$15,T$23,T$24,$AL40:$AL40))</f>
        <v>#NAME?</v>
      </c>
      <c r="U40" s="124" t="e">
        <f ca="1">T40-'[29]Gas Average Basis'!S40</f>
        <v>#NAME?</v>
      </c>
      <c r="V40" s="59" t="e">
        <f ca="1">IF(V$22,AveragePrices($F$21,V$23,V$24,$AJ40:$AJ40),AveragePrices($F$15,V$23,V$24,$AL40:$AL40))</f>
        <v>#NAME?</v>
      </c>
      <c r="W40" s="124" t="e">
        <f ca="1">V40-'[29]Gas Average PhyIdx'!V40</f>
        <v>#NAME?</v>
      </c>
      <c r="X40" s="59" t="e">
        <f ca="1">IF(X$22,AveragePrices($F$21,X$23,X$24,$AJ40:$AJ40),AveragePrices($F$15,X$23,X$24,$AL40:$AL40))</f>
        <v>#NAME?</v>
      </c>
      <c r="Y40" s="124" t="e">
        <f ca="1">X40-'[29]Gas Average Basis'!W40</f>
        <v>#NAME?</v>
      </c>
      <c r="Z40" s="59" t="e">
        <f ca="1">IF(Z$22,AveragePrices($F$21,Z$23,Z$24,$AJ40:$AJ40),AveragePrices($F$15,Z$23,Z$24,$AL40:$AL40))</f>
        <v>#NAME?</v>
      </c>
      <c r="AA40" s="124" t="e">
        <f ca="1">Z40-'[29]Gas Average Basis'!Y40</f>
        <v>#NAME?</v>
      </c>
      <c r="AB40" s="59" t="e">
        <f ca="1">IF(AB$22,AveragePrices($F$21,AB$23,AB$24,$AJ40:$AJ40),AveragePrices($F$15,AB$23,AB$24,$AL40:$AL40))</f>
        <v>#NAME?</v>
      </c>
      <c r="AC40" s="124" t="e">
        <f ca="1">AB40-'[29]Gas Average PhyIdx'!AB40</f>
        <v>#NAME?</v>
      </c>
      <c r="AD40" s="59" t="e">
        <f ca="1">IF(AD$22,AveragePrices($F$21,AD$23,AD$24,$AJ40:$AJ40),AveragePrices($F$15,AD$23,AD$24,$AL40:$AL40))</f>
        <v>#NAME?</v>
      </c>
      <c r="AE40" s="124" t="e">
        <f ca="1">AD40-'[29]Gas Average Basis'!AC40</f>
        <v>#NAME?</v>
      </c>
      <c r="AF40" s="59" t="e">
        <f ca="1">IF(AF$22,AveragePrices($F$21,AF$23,AF$24,$AJ40:$AJ40),AveragePrices($F$15,AF$23,AF$24,$AL40:$AL40))</f>
        <v>#NAME?</v>
      </c>
      <c r="AG40" s="124" t="e">
        <f ca="1">AF40-'[29]Gas Average Basis'!AE40</f>
        <v>#NAME?</v>
      </c>
      <c r="AH40" s="59" t="e">
        <f ca="1">IF(AH$22,AveragePrices($F$21,AH$23,AH$24,$AJ40:$AJ40),AveragePrices($F$15,AH$23,AH$24,$AL40:$AL40))</f>
        <v>#NAME?</v>
      </c>
      <c r="AI40" s="89" t="e">
        <f ca="1">AH40-'[29]Gas Average PhyIdx'!AH40</f>
        <v>#NAME?</v>
      </c>
      <c r="AJ40" s="46">
        <f t="shared" ca="1" si="1"/>
        <v>10</v>
      </c>
      <c r="AL40" s="46">
        <f t="shared" ca="1" si="0"/>
        <v>8</v>
      </c>
    </row>
    <row r="41" spans="3:38" ht="13.5" customHeight="1" x14ac:dyDescent="0.25">
      <c r="C41" s="97" t="s">
        <v>51</v>
      </c>
      <c r="D41" s="67"/>
      <c r="E41" s="70" t="s">
        <v>104</v>
      </c>
      <c r="F41" s="70" t="s">
        <v>56</v>
      </c>
      <c r="G41" s="70"/>
      <c r="H41" s="70"/>
      <c r="I41" s="70"/>
      <c r="J41" s="77"/>
      <c r="K41" s="77"/>
      <c r="L41" s="59"/>
      <c r="M41" s="59"/>
      <c r="N41" s="124"/>
      <c r="O41" s="59"/>
      <c r="P41" s="59"/>
      <c r="Q41" s="124"/>
      <c r="R41" s="59" t="e">
        <f ca="1">IF(R$22,AveragePrices($F$21,R$23,R$24,$AJ41:$AJ41),AveragePrices($F$15,R$23,R$24,$AL41:$AL41))</f>
        <v>#NAME?</v>
      </c>
      <c r="S41" s="124" t="e">
        <f ca="1">R41-'[29]Gas Average PhyIdx'!R41</f>
        <v>#NAME?</v>
      </c>
      <c r="T41" s="59" t="e">
        <f ca="1">IF(T$22,AveragePrices($F$21,T$23,T$24,$AJ41:$AJ41),AveragePrices($F$15,T$23,T$24,$AL41:$AL41))</f>
        <v>#NAME?</v>
      </c>
      <c r="U41" s="124" t="e">
        <f ca="1">T41-'[29]Gas Average Basis'!S41</f>
        <v>#NAME?</v>
      </c>
      <c r="V41" s="59" t="e">
        <f ca="1">IF(V$22,AveragePrices($F$21,V$23,V$24,$AJ41:$AJ41),AveragePrices($F$15,V$23,V$24,$AL41:$AL41))</f>
        <v>#NAME?</v>
      </c>
      <c r="W41" s="124" t="e">
        <f ca="1">V41-'[29]Gas Average PhyIdx'!V41</f>
        <v>#NAME?</v>
      </c>
      <c r="X41" s="59" t="e">
        <f ca="1">IF(X$22,AveragePrices($F$21,X$23,X$24,$AJ41:$AJ41),AveragePrices($F$15,X$23,X$24,$AL41:$AL41))</f>
        <v>#NAME?</v>
      </c>
      <c r="Y41" s="124" t="e">
        <f ca="1">X41-'[29]Gas Average Basis'!W41</f>
        <v>#NAME?</v>
      </c>
      <c r="Z41" s="59" t="e">
        <f ca="1">IF(Z$22,AveragePrices($F$21,Z$23,Z$24,$AJ41:$AJ41),AveragePrices($F$15,Z$23,Z$24,$AL41:$AL41))</f>
        <v>#NAME?</v>
      </c>
      <c r="AA41" s="124" t="e">
        <f ca="1">Z41-'[29]Gas Average Basis'!Y41</f>
        <v>#NAME?</v>
      </c>
      <c r="AB41" s="59" t="e">
        <f ca="1">IF(AB$22,AveragePrices($F$21,AB$23,AB$24,$AJ41:$AJ41),AveragePrices($F$15,AB$23,AB$24,$AL41:$AL41))</f>
        <v>#NAME?</v>
      </c>
      <c r="AC41" s="124" t="e">
        <f ca="1">AB41-'[29]Gas Average PhyIdx'!AB41</f>
        <v>#NAME?</v>
      </c>
      <c r="AD41" s="59" t="e">
        <f ca="1">IF(AD$22,AveragePrices($F$21,AD$23,AD$24,$AJ41:$AJ41),AveragePrices($F$15,AD$23,AD$24,$AL41:$AL41))</f>
        <v>#NAME?</v>
      </c>
      <c r="AE41" s="124" t="e">
        <f ca="1">AD41-'[29]Gas Average Basis'!AC41</f>
        <v>#NAME?</v>
      </c>
      <c r="AF41" s="59" t="e">
        <f ca="1">IF(AF$22,AveragePrices($F$21,AF$23,AF$24,$AJ41:$AJ41),AveragePrices($F$15,AF$23,AF$24,$AL41:$AL41))</f>
        <v>#NAME?</v>
      </c>
      <c r="AG41" s="124" t="e">
        <f ca="1">AF41-'[29]Gas Average Basis'!AE41</f>
        <v>#NAME?</v>
      </c>
      <c r="AH41" s="59" t="e">
        <f ca="1">IF(AH$22,AveragePrices($F$21,AH$23,AH$24,$AJ41:$AJ41),AveragePrices($F$15,AH$23,AH$24,$AL41:$AL41))</f>
        <v>#NAME?</v>
      </c>
      <c r="AI41" s="89" t="e">
        <f ca="1">AH41-'[29]Gas Average PhyIdx'!AH41</f>
        <v>#NAME?</v>
      </c>
      <c r="AJ41" s="46">
        <f t="shared" ca="1" si="1"/>
        <v>13</v>
      </c>
      <c r="AL41" s="46">
        <f t="shared" ca="1" si="0"/>
        <v>11</v>
      </c>
    </row>
    <row r="42" spans="3:38" x14ac:dyDescent="0.25">
      <c r="C42" s="97" t="s">
        <v>80</v>
      </c>
      <c r="D42" s="67"/>
      <c r="E42" s="47" t="s">
        <v>108</v>
      </c>
      <c r="F42" s="70" t="s">
        <v>54</v>
      </c>
      <c r="G42" s="70"/>
      <c r="H42" s="70"/>
      <c r="I42" s="70"/>
      <c r="J42" s="77"/>
      <c r="K42" s="77"/>
      <c r="L42" s="59"/>
      <c r="M42" s="59"/>
      <c r="N42" s="124"/>
      <c r="O42" s="59"/>
      <c r="P42" s="59"/>
      <c r="Q42" s="124"/>
      <c r="R42" s="59" t="e">
        <f ca="1">IF(R$22,AveragePrices($F$21,R$23,R$24,$AJ42:$AJ42),AveragePrices($F$15,R$23,R$24,$AL42:$AL42))</f>
        <v>#NAME?</v>
      </c>
      <c r="S42" s="124" t="e">
        <f ca="1">R42-'[29]Gas Average PhyIdx'!R42</f>
        <v>#NAME?</v>
      </c>
      <c r="T42" s="59" t="e">
        <f ca="1">IF(T$22,AveragePrices($F$21,T$23,T$24,$AJ42:$AJ42),AveragePrices($F$15,T$23,T$24,$AL42:$AL42))</f>
        <v>#NAME?</v>
      </c>
      <c r="U42" s="124" t="e">
        <f ca="1">T42-'[29]Gas Average Basis'!S42</f>
        <v>#NAME?</v>
      </c>
      <c r="V42" s="59" t="e">
        <f ca="1">IF(V$22,AveragePrices($F$21,V$23,V$24,$AJ42:$AJ42),AveragePrices($F$15,V$23,V$24,$AL42:$AL42))</f>
        <v>#NAME?</v>
      </c>
      <c r="W42" s="124" t="e">
        <f ca="1">V42-'[29]Gas Average PhyIdx'!V42</f>
        <v>#NAME?</v>
      </c>
      <c r="X42" s="59" t="e">
        <f ca="1">IF(X$22,AveragePrices($F$21,X$23,X$24,$AJ42:$AJ42),AveragePrices($F$15,X$23,X$24,$AL42:$AL42))</f>
        <v>#NAME?</v>
      </c>
      <c r="Y42" s="124" t="e">
        <f ca="1">X42-'[29]Gas Average Basis'!W42</f>
        <v>#NAME?</v>
      </c>
      <c r="Z42" s="59" t="e">
        <f ca="1">IF(Z$22,AveragePrices($F$21,Z$23,Z$24,$AJ42:$AJ42),AveragePrices($F$15,Z$23,Z$24,$AL42:$AL42))</f>
        <v>#NAME?</v>
      </c>
      <c r="AA42" s="124" t="e">
        <f ca="1">Z42-'[29]Gas Average Basis'!Y42</f>
        <v>#NAME?</v>
      </c>
      <c r="AB42" s="59" t="e">
        <f ca="1">IF(AB$22,AveragePrices($F$21,AB$23,AB$24,$AJ42:$AJ42),AveragePrices($F$15,AB$23,AB$24,$AL42:$AL42))</f>
        <v>#NAME?</v>
      </c>
      <c r="AC42" s="124" t="e">
        <f ca="1">AB42-'[29]Gas Average PhyIdx'!AB42</f>
        <v>#NAME?</v>
      </c>
      <c r="AD42" s="59" t="e">
        <f ca="1">IF(AD$22,AveragePrices($F$21,AD$23,AD$24,$AJ42:$AJ42),AveragePrices($F$15,AD$23,AD$24,$AL42:$AL42))</f>
        <v>#NAME?</v>
      </c>
      <c r="AE42" s="124" t="e">
        <f ca="1">AD42-'[29]Gas Average Basis'!AC42</f>
        <v>#NAME?</v>
      </c>
      <c r="AF42" s="59" t="e">
        <f ca="1">IF(AF$22,AveragePrices($F$21,AF$23,AF$24,$AJ42:$AJ42),AveragePrices($F$15,AF$23,AF$24,$AL42:$AL42))</f>
        <v>#NAME?</v>
      </c>
      <c r="AG42" s="124" t="e">
        <f ca="1">AF42-'[29]Gas Average Basis'!AE42</f>
        <v>#NAME?</v>
      </c>
      <c r="AH42" s="59" t="e">
        <f ca="1">IF(AH$22,AveragePrices($F$21,AH$23,AH$24,$AJ42:$AJ42),AveragePrices($F$15,AH$23,AH$24,$AL42:$AL42))</f>
        <v>#NAME?</v>
      </c>
      <c r="AI42" s="89" t="e">
        <f ca="1">AH42-'[29]Gas Average PhyIdx'!AH42</f>
        <v>#NAME?</v>
      </c>
      <c r="AJ42" s="46">
        <f t="shared" ca="1" si="1"/>
        <v>14</v>
      </c>
      <c r="AL42" s="46">
        <f t="shared" ca="1" si="0"/>
        <v>12</v>
      </c>
    </row>
    <row r="43" spans="3:38" ht="13.5" thickBot="1" x14ac:dyDescent="0.3">
      <c r="C43" s="97" t="s">
        <v>100</v>
      </c>
      <c r="D43" s="67"/>
      <c r="E43" s="47" t="s">
        <v>129</v>
      </c>
      <c r="F43" s="70" t="s">
        <v>129</v>
      </c>
      <c r="G43" s="70"/>
      <c r="H43" s="70"/>
      <c r="I43" s="70"/>
      <c r="J43" s="70"/>
      <c r="K43" s="77"/>
      <c r="L43" s="59"/>
      <c r="M43" s="59"/>
      <c r="N43" s="124"/>
      <c r="O43" s="59"/>
      <c r="P43" s="59"/>
      <c r="Q43" s="124"/>
      <c r="R43" s="59" t="e">
        <f ca="1">IF(R$22,AveragePrices($F$21,R$23,R$24,$AJ43:$AJ43),AveragePrices($F$15,R$23,R$24,$AL43:$AL43))</f>
        <v>#NAME?</v>
      </c>
      <c r="S43" s="124" t="e">
        <f ca="1">R43-'[29]Gas Average PhyIdx'!R43</f>
        <v>#NAME?</v>
      </c>
      <c r="T43" s="59" t="e">
        <f ca="1">IF(T$22,AveragePrices($F$21,T$23,T$24,$AJ43:$AJ43),AveragePrices($F$15,T$23,T$24,$AL43:$AL43))</f>
        <v>#NAME?</v>
      </c>
      <c r="U43" s="124" t="e">
        <f ca="1">T43-'[29]Gas Average Basis'!S43</f>
        <v>#NAME?</v>
      </c>
      <c r="V43" s="59" t="e">
        <f ca="1">IF(V$22,AveragePrices($F$21,V$23,V$24,$AJ43:$AJ43),AveragePrices($F$15,V$23,V$24,$AL43:$AL43))</f>
        <v>#NAME?</v>
      </c>
      <c r="W43" s="124" t="e">
        <f ca="1">V43-'[29]Gas Average PhyIdx'!V43</f>
        <v>#NAME?</v>
      </c>
      <c r="X43" s="59" t="e">
        <f ca="1">IF(X$22,AveragePrices($F$21,X$23,X$24,$AJ43:$AJ43),AveragePrices($F$15,X$23,X$24,$AL43:$AL43))</f>
        <v>#NAME?</v>
      </c>
      <c r="Y43" s="124" t="e">
        <f ca="1">X43-'[29]Gas Average Basis'!W43</f>
        <v>#NAME?</v>
      </c>
      <c r="Z43" s="59" t="e">
        <f ca="1">IF(Z$22,AveragePrices($F$21,Z$23,Z$24,$AJ43:$AJ43),AveragePrices($F$15,Z$23,Z$24,$AL43:$AL43))</f>
        <v>#NAME?</v>
      </c>
      <c r="AA43" s="124" t="e">
        <f ca="1">Z43-'[29]Gas Average Basis'!Y43</f>
        <v>#NAME?</v>
      </c>
      <c r="AB43" s="59" t="e">
        <f ca="1">IF(AB$22,AveragePrices($F$21,AB$23,AB$24,$AJ43:$AJ43),AveragePrices($F$15,AB$23,AB$24,$AL43:$AL43))</f>
        <v>#NAME?</v>
      </c>
      <c r="AC43" s="124" t="e">
        <f ca="1">AB43-'[29]Gas Average PhyIdx'!AB43</f>
        <v>#NAME?</v>
      </c>
      <c r="AD43" s="59" t="e">
        <f ca="1">IF(AD$22,AveragePrices($F$21,AD$23,AD$24,$AJ43:$AJ43),AveragePrices($F$15,AD$23,AD$24,$AL43:$AL43))</f>
        <v>#NAME?</v>
      </c>
      <c r="AE43" s="124" t="e">
        <f ca="1">AD43-'[29]Gas Average Basis'!AC43</f>
        <v>#NAME?</v>
      </c>
      <c r="AF43" s="59" t="e">
        <f ca="1">IF(AF$22,AveragePrices($F$21,AF$23,AF$24,$AJ43:$AJ43),AveragePrices($F$15,AF$23,AF$24,$AL43:$AL43))</f>
        <v>#NAME?</v>
      </c>
      <c r="AG43" s="124" t="e">
        <f ca="1">AF43-'[29]Gas Average Basis'!AE43</f>
        <v>#NAME?</v>
      </c>
      <c r="AH43" s="59" t="e">
        <f ca="1">IF(AH$22,AveragePrices($F$21,AH$23,AH$24,$AJ43:$AJ43),AveragePrices($F$15,AH$23,AH$24,$AL43:$AL43))</f>
        <v>#NAME?</v>
      </c>
      <c r="AI43" s="89" t="e">
        <f ca="1">AH43-'[29]Gas Average PhyIdx'!AH43</f>
        <v>#NAME?</v>
      </c>
      <c r="AJ43" s="46">
        <f t="shared" ca="1" si="1"/>
        <v>15</v>
      </c>
      <c r="AL43" s="46">
        <f t="shared" ca="1" si="0"/>
        <v>13</v>
      </c>
    </row>
    <row r="44" spans="3:38" ht="13.5" hidden="1" customHeight="1" thickBot="1" x14ac:dyDescent="0.3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0"/>
        <v/>
      </c>
    </row>
    <row r="45" spans="3:38" ht="13.5" hidden="1" thickBot="1" x14ac:dyDescent="0.3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0"/>
        <v/>
      </c>
    </row>
    <row r="46" spans="3:38" ht="13.5" hidden="1" thickBot="1" x14ac:dyDescent="0.3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0"/>
        <v/>
      </c>
    </row>
    <row r="47" spans="3:38" ht="13.5" hidden="1" thickBot="1" x14ac:dyDescent="0.3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0"/>
        <v/>
      </c>
    </row>
    <row r="48" spans="3:38" ht="13.5" customHeight="1" thickBot="1" x14ac:dyDescent="0.3">
      <c r="C48" s="233" t="s">
        <v>81</v>
      </c>
      <c r="D48" s="234"/>
      <c r="E48" s="234"/>
      <c r="F48" s="234"/>
      <c r="G48" s="234"/>
      <c r="H48" s="234"/>
      <c r="I48" s="234"/>
      <c r="J48" s="234"/>
      <c r="K48" s="234"/>
      <c r="L48" s="234"/>
      <c r="M48" s="234"/>
      <c r="N48" s="234"/>
      <c r="O48" s="234"/>
      <c r="P48" s="234"/>
      <c r="Q48" s="234"/>
      <c r="R48" s="234"/>
      <c r="S48" s="234"/>
      <c r="T48" s="234"/>
      <c r="U48" s="234"/>
      <c r="V48" s="234"/>
      <c r="W48" s="234"/>
      <c r="X48" s="234"/>
      <c r="Y48" s="234"/>
      <c r="Z48" s="234"/>
      <c r="AA48" s="234"/>
      <c r="AB48" s="234"/>
      <c r="AC48" s="234"/>
      <c r="AD48" s="234"/>
      <c r="AE48" s="234"/>
      <c r="AF48" s="234"/>
      <c r="AG48" s="234"/>
      <c r="AH48" s="234"/>
      <c r="AI48" s="236"/>
      <c r="AJ48" s="46"/>
      <c r="AL48" s="46" t="str">
        <f t="shared" ca="1" si="0"/>
        <v/>
      </c>
    </row>
    <row r="49" spans="3:38" ht="13.5" thickBot="1" x14ac:dyDescent="0.3">
      <c r="C49" s="98" t="s">
        <v>81</v>
      </c>
      <c r="D49" s="71"/>
      <c r="E49" s="58" t="s">
        <v>48</v>
      </c>
      <c r="F49" s="72" t="s">
        <v>42</v>
      </c>
      <c r="G49" s="72"/>
      <c r="H49" s="72"/>
      <c r="I49" s="70"/>
      <c r="J49" s="67">
        <f>LOOKUP($F$25,CurveFetch!D$8:D$1000,CurveFetch!E$8:E$1000)</f>
        <v>2.4</v>
      </c>
      <c r="K49" s="77"/>
      <c r="L49" s="59"/>
      <c r="M49" s="59"/>
      <c r="N49" s="124"/>
      <c r="O49" s="59"/>
      <c r="P49" s="59"/>
      <c r="Q49" s="124"/>
      <c r="R49" s="59" t="e">
        <f ca="1">IF(R$22,AveragePrices($F$21,R$23,R$24,$AJ49:$AJ49),AveragePrices($F$15,R$23,R$24,$AL49:$AL49))</f>
        <v>#NAME?</v>
      </c>
      <c r="S49" s="124">
        <v>0</v>
      </c>
      <c r="T49" s="59" t="e">
        <f ca="1">IF(T$22,AveragePrices($F$21,T$23,T$24,$AJ49:$AJ49),AveragePrices($F$15,T$23,T$24,$AL49:$AL49))</f>
        <v>#NAME?</v>
      </c>
      <c r="U49" s="125"/>
      <c r="V49" s="59" t="e">
        <f ca="1">IF(V$22,AveragePrices($F$21,V$23,V$24,$AJ49:$AJ49),AveragePrices($F$15,V$23,V$24,$AL49:$AL49))</f>
        <v>#NAME?</v>
      </c>
      <c r="W49" s="124">
        <v>0</v>
      </c>
      <c r="X49" s="59" t="e">
        <f ca="1">IF(X$22,AveragePrices($F$21,X$23,X$24,$AJ49:$AJ49),AveragePrices($F$15,X$23,X$24,$AL49:$AL49))</f>
        <v>#NAME?</v>
      </c>
      <c r="Y49" s="124"/>
      <c r="Z49" s="59" t="e">
        <f ca="1">IF(Z$22,AveragePrices($F$21,Z$23,Z$24,$AJ49:$AJ49),AveragePrices($F$15,Z$23,Z$24,$AL49:$AL49))</f>
        <v>#NAME?</v>
      </c>
      <c r="AA49" s="124"/>
      <c r="AB49" s="59" t="e">
        <f ca="1">IF(AB$22,AveragePrices($F$21,AB$23,AB$24,$AJ49:$AJ49),AveragePrices($F$15,AB$23,AB$24,$AL49:$AL49))</f>
        <v>#NAME?</v>
      </c>
      <c r="AC49" s="124">
        <v>0</v>
      </c>
      <c r="AD49" s="59" t="e">
        <f ca="1">IF(AD$22,AveragePrices($F$21,AD$23,AD$24,$AJ49:$AJ49),AveragePrices($F$15,AD$23,AD$24,$AL49:$AL49))</f>
        <v>#NAME?</v>
      </c>
      <c r="AE49" s="124"/>
      <c r="AF49" s="59" t="e">
        <f ca="1">IF(AF$22,AveragePrices($F$21,AF$23,AF$24,$AJ49:$AJ49),AveragePrices($F$15,AF$23,AF$24,$AL49:$AL49))</f>
        <v>#NAME?</v>
      </c>
      <c r="AG49" s="124"/>
      <c r="AH49" s="59" t="e">
        <f ca="1">IF(AH$22,AveragePrices($F$21,AH$23,AH$24,$AJ49:$AJ49),AveragePrices($F$15,AH$23,AH$24,$AL49:$AL49))</f>
        <v>#NAME?</v>
      </c>
      <c r="AI49" s="89">
        <v>0</v>
      </c>
      <c r="AJ49" s="46">
        <f ca="1">IF(E49="","",MATCH(E49,INDIRECT(CONCATENATE($F$21,"!",$G$21,":",$G$21)),0))</f>
        <v>5</v>
      </c>
      <c r="AL49" s="46">
        <f ca="1">IF(F49="","",MATCH(E49,INDIRECT(CONCATENATE($F$15,"!",$G$15,":",$G$15)),0))</f>
        <v>3</v>
      </c>
    </row>
    <row r="50" spans="3:38" x14ac:dyDescent="0.25">
      <c r="AI50" s="49"/>
      <c r="AJ50" s="48"/>
      <c r="AK50" s="49"/>
      <c r="AL50" s="49"/>
    </row>
    <row r="51" spans="3:38" x14ac:dyDescent="0.25">
      <c r="C51" s="192"/>
      <c r="D51" s="192"/>
      <c r="E51" s="192"/>
      <c r="F51" s="192"/>
      <c r="G51" s="192"/>
      <c r="H51" s="192"/>
      <c r="I51" s="192"/>
      <c r="J51" s="192"/>
      <c r="K51" s="193"/>
      <c r="L51" s="193"/>
      <c r="M51" s="193"/>
      <c r="N51" s="193"/>
      <c r="O51" s="193"/>
      <c r="P51" s="193"/>
      <c r="Q51" s="193"/>
      <c r="R51" s="193"/>
      <c r="S51" s="193"/>
      <c r="T51" s="193"/>
      <c r="U51" s="193"/>
      <c r="V51" s="193"/>
      <c r="W51" s="193"/>
      <c r="X51" s="193"/>
      <c r="Y51" s="193"/>
      <c r="Z51" s="193"/>
      <c r="AA51" s="193"/>
      <c r="AB51" s="193"/>
      <c r="AC51" s="193"/>
      <c r="AD51" s="193"/>
      <c r="AE51" s="193"/>
      <c r="AF51" s="193"/>
      <c r="AG51" s="193"/>
      <c r="AH51" s="193"/>
      <c r="AI51" s="194"/>
      <c r="AJ51" s="48"/>
      <c r="AK51" s="49"/>
      <c r="AL51" s="49"/>
    </row>
    <row r="52" spans="3:38" x14ac:dyDescent="0.25">
      <c r="C52" s="195"/>
      <c r="D52" s="196"/>
      <c r="E52" s="197"/>
      <c r="F52" s="197"/>
      <c r="G52" s="192"/>
      <c r="H52" s="192"/>
      <c r="I52" s="192"/>
      <c r="J52" s="192"/>
      <c r="K52" s="193"/>
      <c r="L52" s="193"/>
      <c r="M52" s="193"/>
      <c r="N52" s="193"/>
      <c r="O52" s="193"/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193"/>
      <c r="AA52" s="193"/>
      <c r="AB52" s="193"/>
      <c r="AC52" s="193"/>
      <c r="AD52" s="193"/>
      <c r="AE52" s="193"/>
      <c r="AF52" s="193"/>
      <c r="AG52" s="193"/>
      <c r="AH52" s="193"/>
      <c r="AI52" s="194"/>
      <c r="AJ52" s="48"/>
      <c r="AK52" s="49"/>
      <c r="AL52" s="49"/>
    </row>
    <row r="53" spans="3:38" ht="18" x14ac:dyDescent="0.25">
      <c r="C53" s="195"/>
      <c r="D53" s="196"/>
      <c r="E53" s="197"/>
      <c r="F53" s="197"/>
      <c r="G53" s="192"/>
      <c r="H53" s="192"/>
      <c r="I53" s="192"/>
      <c r="J53" s="192"/>
      <c r="K53" s="193"/>
      <c r="L53" s="193"/>
      <c r="M53" s="193"/>
      <c r="N53" s="193"/>
      <c r="O53" s="193"/>
      <c r="P53" s="193"/>
      <c r="Q53" s="193"/>
      <c r="R53" s="242"/>
      <c r="S53" s="242"/>
      <c r="T53" s="242"/>
      <c r="U53" s="242"/>
      <c r="V53" s="242"/>
      <c r="W53" s="242"/>
      <c r="X53" s="193"/>
      <c r="Y53" s="193"/>
      <c r="Z53" s="193"/>
      <c r="AA53" s="193"/>
      <c r="AB53" s="193"/>
      <c r="AC53" s="193"/>
      <c r="AD53" s="193"/>
      <c r="AE53" s="193"/>
      <c r="AF53" s="193"/>
      <c r="AG53" s="193"/>
      <c r="AH53" s="193"/>
      <c r="AI53" s="194"/>
      <c r="AJ53" s="48"/>
      <c r="AK53" s="49"/>
      <c r="AL53" s="49"/>
    </row>
    <row r="54" spans="3:38" x14ac:dyDescent="0.25">
      <c r="C54" s="192"/>
      <c r="D54" s="192"/>
      <c r="E54" s="192"/>
      <c r="F54" s="192"/>
      <c r="G54" s="192"/>
      <c r="H54" s="192"/>
      <c r="I54" s="192"/>
      <c r="J54" s="192"/>
      <c r="K54" s="193"/>
      <c r="L54" s="193"/>
      <c r="M54" s="193"/>
      <c r="N54" s="193"/>
      <c r="O54" s="193"/>
      <c r="P54" s="193"/>
      <c r="Q54" s="193"/>
      <c r="R54" s="193"/>
      <c r="S54" s="193"/>
      <c r="T54" s="193"/>
      <c r="U54" s="193"/>
      <c r="V54" s="193"/>
      <c r="W54" s="193"/>
      <c r="X54" s="193"/>
      <c r="Y54" s="193"/>
      <c r="Z54" s="193"/>
      <c r="AA54" s="193"/>
      <c r="AB54" s="193"/>
      <c r="AC54" s="193"/>
      <c r="AD54" s="193"/>
      <c r="AE54" s="193"/>
      <c r="AF54" s="193"/>
      <c r="AG54" s="193"/>
      <c r="AH54" s="193"/>
      <c r="AI54" s="193"/>
    </row>
    <row r="55" spans="3:38" ht="13.5" customHeight="1" x14ac:dyDescent="0.25">
      <c r="C55" s="243"/>
      <c r="D55" s="244"/>
      <c r="E55" s="244"/>
      <c r="F55" s="244"/>
      <c r="G55" s="244"/>
      <c r="H55" s="244"/>
      <c r="I55" s="244"/>
      <c r="J55" s="244"/>
      <c r="K55" s="244"/>
      <c r="L55" s="244"/>
      <c r="M55" s="244"/>
      <c r="N55" s="244"/>
      <c r="O55" s="244"/>
      <c r="P55" s="244"/>
      <c r="Q55" s="244"/>
      <c r="R55" s="244"/>
      <c r="S55" s="244"/>
      <c r="T55" s="244"/>
      <c r="U55" s="244"/>
      <c r="V55" s="244"/>
      <c r="W55" s="244"/>
      <c r="X55" s="244"/>
      <c r="Y55" s="244"/>
      <c r="Z55" s="244"/>
      <c r="AA55" s="244"/>
      <c r="AB55" s="244"/>
      <c r="AC55" s="244"/>
      <c r="AD55" s="244"/>
      <c r="AE55" s="244"/>
      <c r="AF55" s="244"/>
      <c r="AG55" s="244"/>
      <c r="AH55" s="244"/>
      <c r="AI55" s="244"/>
    </row>
    <row r="56" spans="3:38" ht="14.25" customHeight="1" x14ac:dyDescent="0.25">
      <c r="C56" s="243"/>
      <c r="D56" s="243"/>
      <c r="E56" s="243"/>
      <c r="F56" s="243"/>
      <c r="G56" s="243"/>
      <c r="H56" s="243"/>
      <c r="I56" s="243"/>
      <c r="J56" s="243"/>
      <c r="K56" s="243"/>
      <c r="L56" s="243"/>
      <c r="M56" s="243"/>
      <c r="N56" s="243"/>
      <c r="O56" s="243"/>
      <c r="P56" s="243"/>
      <c r="Q56" s="243"/>
      <c r="R56" s="243"/>
      <c r="S56" s="243"/>
      <c r="T56" s="243"/>
      <c r="U56" s="243"/>
      <c r="V56" s="243"/>
      <c r="W56" s="243"/>
      <c r="X56" s="243"/>
      <c r="Y56" s="243"/>
      <c r="Z56" s="243"/>
      <c r="AA56" s="243"/>
      <c r="AB56" s="243"/>
      <c r="AC56" s="243"/>
      <c r="AD56" s="243"/>
      <c r="AE56" s="243"/>
      <c r="AF56" s="243"/>
      <c r="AG56" s="243"/>
      <c r="AH56" s="243"/>
      <c r="AI56" s="243"/>
    </row>
    <row r="57" spans="3:38" x14ac:dyDescent="0.25">
      <c r="C57" s="202"/>
      <c r="D57" s="196"/>
      <c r="E57" s="196"/>
      <c r="F57" s="196"/>
      <c r="G57" s="196"/>
      <c r="H57" s="196"/>
      <c r="I57" s="196"/>
      <c r="J57" s="196"/>
      <c r="K57" s="201"/>
      <c r="L57" s="201"/>
      <c r="M57" s="201"/>
      <c r="N57" s="198"/>
      <c r="O57" s="201"/>
      <c r="P57" s="201"/>
      <c r="Q57" s="201"/>
      <c r="R57" s="201"/>
      <c r="S57" s="201"/>
      <c r="T57" s="201"/>
      <c r="U57" s="201"/>
      <c r="V57" s="201"/>
      <c r="W57" s="201"/>
      <c r="X57" s="201"/>
      <c r="Y57" s="201"/>
      <c r="Z57" s="201"/>
      <c r="AA57" s="201"/>
      <c r="AB57" s="201"/>
      <c r="AC57" s="201"/>
      <c r="AD57" s="201"/>
      <c r="AE57" s="201"/>
      <c r="AF57" s="201"/>
      <c r="AG57" s="201"/>
      <c r="AH57" s="201"/>
      <c r="AI57" s="201"/>
    </row>
    <row r="58" spans="3:38" ht="14.25" customHeight="1" x14ac:dyDescent="0.25">
      <c r="C58" s="202"/>
      <c r="D58" s="196"/>
      <c r="E58" s="196"/>
      <c r="F58" s="196"/>
      <c r="G58" s="196"/>
      <c r="H58" s="196"/>
      <c r="I58" s="196"/>
      <c r="J58" s="196"/>
      <c r="K58" s="198"/>
      <c r="L58" s="198"/>
      <c r="M58" s="198"/>
      <c r="N58" s="198"/>
      <c r="O58" s="198"/>
      <c r="P58" s="198"/>
      <c r="Q58" s="198"/>
      <c r="R58" s="198"/>
      <c r="S58" s="198"/>
      <c r="T58" s="199"/>
      <c r="U58" s="200"/>
      <c r="V58" s="198"/>
      <c r="W58" s="198"/>
      <c r="X58" s="199"/>
      <c r="Y58" s="200"/>
      <c r="Z58" s="199"/>
      <c r="AA58" s="200"/>
      <c r="AB58" s="198"/>
      <c r="AC58" s="198"/>
      <c r="AD58" s="199"/>
      <c r="AE58" s="200"/>
      <c r="AF58" s="199"/>
      <c r="AG58" s="200"/>
      <c r="AH58" s="198"/>
      <c r="AI58" s="198"/>
    </row>
    <row r="59" spans="3:38" ht="14.25" customHeight="1" x14ac:dyDescent="0.25">
      <c r="C59" s="243"/>
      <c r="D59" s="243"/>
      <c r="E59" s="243"/>
      <c r="F59" s="243"/>
      <c r="G59" s="243"/>
      <c r="H59" s="243"/>
      <c r="I59" s="243"/>
      <c r="J59" s="243"/>
      <c r="K59" s="243"/>
      <c r="L59" s="243"/>
      <c r="M59" s="243"/>
      <c r="N59" s="243"/>
      <c r="O59" s="243"/>
      <c r="P59" s="243"/>
      <c r="Q59" s="243"/>
      <c r="R59" s="243"/>
      <c r="S59" s="243"/>
      <c r="T59" s="243"/>
      <c r="U59" s="243"/>
      <c r="V59" s="243"/>
      <c r="W59" s="243"/>
      <c r="X59" s="243"/>
      <c r="Y59" s="243"/>
      <c r="Z59" s="243"/>
      <c r="AA59" s="243"/>
      <c r="AB59" s="243"/>
      <c r="AC59" s="243"/>
      <c r="AD59" s="243"/>
      <c r="AE59" s="243"/>
      <c r="AF59" s="243"/>
      <c r="AG59" s="243"/>
      <c r="AH59" s="243"/>
      <c r="AI59" s="243"/>
      <c r="AJ59" s="60"/>
      <c r="AK59" s="60"/>
      <c r="AL59" s="60"/>
    </row>
    <row r="60" spans="3:38" x14ac:dyDescent="0.25">
      <c r="C60" s="192"/>
      <c r="D60" s="192"/>
      <c r="E60" s="192"/>
      <c r="F60" s="192"/>
      <c r="G60" s="192"/>
      <c r="H60" s="192"/>
      <c r="I60" s="192"/>
      <c r="J60" s="192"/>
      <c r="K60" s="193"/>
      <c r="L60" s="193"/>
      <c r="M60" s="193"/>
      <c r="N60" s="193"/>
      <c r="O60" s="193"/>
      <c r="P60" s="193"/>
      <c r="Q60" s="193"/>
      <c r="R60" s="193"/>
      <c r="S60" s="193"/>
      <c r="T60" s="193"/>
      <c r="U60" s="193"/>
      <c r="V60" s="193"/>
      <c r="W60" s="193"/>
      <c r="X60" s="193"/>
      <c r="Y60" s="193"/>
      <c r="Z60" s="193"/>
      <c r="AA60" s="193"/>
      <c r="AB60" s="193"/>
      <c r="AC60" s="193"/>
      <c r="AD60" s="193"/>
      <c r="AE60" s="193"/>
      <c r="AF60" s="193"/>
      <c r="AG60" s="193"/>
      <c r="AH60" s="193"/>
      <c r="AI60" s="194"/>
      <c r="AJ60" s="60"/>
      <c r="AK60" s="60"/>
      <c r="AL60" s="60"/>
    </row>
    <row r="61" spans="3:38" x14ac:dyDescent="0.25">
      <c r="C61" s="195"/>
      <c r="D61" s="196"/>
      <c r="E61" s="197"/>
      <c r="F61" s="197"/>
      <c r="G61" s="192"/>
      <c r="H61" s="192"/>
      <c r="I61" s="192"/>
      <c r="J61" s="192"/>
      <c r="K61" s="193"/>
      <c r="L61" s="193"/>
      <c r="M61" s="193"/>
      <c r="N61" s="193"/>
      <c r="O61" s="193"/>
      <c r="P61" s="193"/>
      <c r="Q61" s="193"/>
      <c r="R61" s="193"/>
      <c r="S61" s="193"/>
      <c r="T61" s="193"/>
      <c r="U61" s="193"/>
      <c r="V61" s="193"/>
      <c r="W61" s="193"/>
      <c r="X61" s="193"/>
      <c r="Y61" s="193"/>
      <c r="Z61" s="193"/>
      <c r="AA61" s="193"/>
      <c r="AB61" s="193"/>
      <c r="AC61" s="193"/>
      <c r="AD61" s="193"/>
      <c r="AE61" s="193"/>
      <c r="AF61" s="193"/>
      <c r="AG61" s="193"/>
      <c r="AH61" s="193"/>
      <c r="AI61" s="194"/>
      <c r="AJ61" s="60"/>
      <c r="AK61" s="60"/>
      <c r="AL61" s="60"/>
    </row>
    <row r="62" spans="3:38" ht="18" x14ac:dyDescent="0.25">
      <c r="C62" s="195"/>
      <c r="D62" s="196"/>
      <c r="E62" s="197"/>
      <c r="F62" s="197"/>
      <c r="G62" s="192"/>
      <c r="H62" s="192"/>
      <c r="I62" s="192"/>
      <c r="J62" s="192"/>
      <c r="K62" s="193"/>
      <c r="L62" s="193"/>
      <c r="M62" s="193"/>
      <c r="N62" s="193"/>
      <c r="O62" s="193"/>
      <c r="P62" s="193"/>
      <c r="Q62" s="193"/>
      <c r="R62" s="242"/>
      <c r="S62" s="242"/>
      <c r="T62" s="242"/>
      <c r="U62" s="242"/>
      <c r="V62" s="242"/>
      <c r="W62" s="242"/>
      <c r="X62" s="193"/>
      <c r="Y62" s="193"/>
      <c r="Z62" s="193"/>
      <c r="AA62" s="193"/>
      <c r="AB62" s="193"/>
      <c r="AC62" s="193"/>
      <c r="AD62" s="193"/>
      <c r="AE62" s="193"/>
      <c r="AF62" s="193"/>
      <c r="AG62" s="193"/>
      <c r="AH62" s="193"/>
      <c r="AI62" s="194"/>
      <c r="AJ62" s="60"/>
      <c r="AK62" s="60"/>
      <c r="AL62" s="60"/>
    </row>
    <row r="63" spans="3:38" x14ac:dyDescent="0.25">
      <c r="C63" s="192"/>
      <c r="D63" s="192"/>
      <c r="E63" s="192"/>
      <c r="F63" s="192"/>
      <c r="G63" s="192"/>
      <c r="H63" s="192"/>
      <c r="I63" s="192"/>
      <c r="J63" s="192"/>
      <c r="K63" s="193"/>
      <c r="L63" s="193"/>
      <c r="M63" s="193"/>
      <c r="N63" s="193"/>
      <c r="O63" s="193"/>
      <c r="P63" s="193"/>
      <c r="Q63" s="193"/>
      <c r="R63" s="193"/>
      <c r="S63" s="193"/>
      <c r="T63" s="193"/>
      <c r="U63" s="193"/>
      <c r="V63" s="193"/>
      <c r="W63" s="193"/>
      <c r="X63" s="193"/>
      <c r="Y63" s="193"/>
      <c r="Z63" s="193"/>
      <c r="AA63" s="193"/>
      <c r="AB63" s="193"/>
      <c r="AC63" s="193"/>
      <c r="AD63" s="193"/>
      <c r="AE63" s="193"/>
      <c r="AF63" s="193"/>
      <c r="AG63" s="193"/>
      <c r="AH63" s="193"/>
      <c r="AI63" s="193"/>
      <c r="AJ63" s="60"/>
      <c r="AK63" s="60"/>
      <c r="AL63" s="60"/>
    </row>
    <row r="64" spans="3:38" ht="13.5" x14ac:dyDescent="0.25">
      <c r="C64" s="243"/>
      <c r="D64" s="244"/>
      <c r="E64" s="244"/>
      <c r="F64" s="244"/>
      <c r="G64" s="244"/>
      <c r="H64" s="244"/>
      <c r="I64" s="244"/>
      <c r="J64" s="244"/>
      <c r="K64" s="244"/>
      <c r="L64" s="244"/>
      <c r="M64" s="244"/>
      <c r="N64" s="244"/>
      <c r="O64" s="244"/>
      <c r="P64" s="244"/>
      <c r="Q64" s="244"/>
      <c r="R64" s="244"/>
      <c r="S64" s="244"/>
      <c r="T64" s="244"/>
      <c r="U64" s="244"/>
      <c r="V64" s="244"/>
      <c r="W64" s="244"/>
      <c r="X64" s="244"/>
      <c r="Y64" s="244"/>
      <c r="Z64" s="244"/>
      <c r="AA64" s="244"/>
      <c r="AB64" s="244"/>
      <c r="AC64" s="244"/>
      <c r="AD64" s="244"/>
      <c r="AE64" s="244"/>
      <c r="AF64" s="244"/>
      <c r="AG64" s="244"/>
      <c r="AH64" s="244"/>
      <c r="AI64" s="244"/>
    </row>
    <row r="65" spans="3:35" x14ac:dyDescent="0.25">
      <c r="C65" s="243"/>
      <c r="D65" s="243"/>
      <c r="E65" s="243"/>
      <c r="F65" s="243"/>
      <c r="G65" s="243"/>
      <c r="H65" s="243"/>
      <c r="I65" s="243"/>
      <c r="J65" s="243"/>
      <c r="K65" s="243"/>
      <c r="L65" s="243"/>
      <c r="M65" s="243"/>
      <c r="N65" s="243"/>
      <c r="O65" s="243"/>
      <c r="P65" s="243"/>
      <c r="Q65" s="243"/>
      <c r="R65" s="243"/>
      <c r="S65" s="243"/>
      <c r="T65" s="243"/>
      <c r="U65" s="243"/>
      <c r="V65" s="243"/>
      <c r="W65" s="243"/>
      <c r="X65" s="243"/>
      <c r="Y65" s="243"/>
      <c r="Z65" s="243"/>
      <c r="AA65" s="243"/>
      <c r="AB65" s="243"/>
      <c r="AC65" s="243"/>
      <c r="AD65" s="243"/>
      <c r="AE65" s="243"/>
      <c r="AF65" s="243"/>
      <c r="AG65" s="243"/>
      <c r="AH65" s="243"/>
      <c r="AI65" s="243"/>
    </row>
    <row r="66" spans="3:35" x14ac:dyDescent="0.25">
      <c r="C66" s="202"/>
      <c r="D66" s="196"/>
      <c r="E66" s="196"/>
      <c r="F66" s="196"/>
      <c r="G66" s="196"/>
      <c r="H66" s="196"/>
      <c r="I66" s="196"/>
      <c r="J66" s="196"/>
      <c r="K66" s="201"/>
      <c r="L66" s="201"/>
      <c r="M66" s="201"/>
      <c r="N66" s="198"/>
      <c r="O66" s="201"/>
      <c r="P66" s="201"/>
      <c r="Q66" s="201"/>
      <c r="R66" s="201"/>
      <c r="S66" s="201"/>
      <c r="T66" s="201"/>
      <c r="U66" s="201"/>
      <c r="V66" s="201"/>
      <c r="W66" s="201"/>
      <c r="X66" s="201"/>
      <c r="Y66" s="201"/>
      <c r="Z66" s="201"/>
      <c r="AA66" s="201"/>
      <c r="AB66" s="201"/>
      <c r="AC66" s="201"/>
      <c r="AD66" s="201"/>
      <c r="AE66" s="201"/>
      <c r="AF66" s="201"/>
      <c r="AG66" s="201"/>
      <c r="AH66" s="201"/>
      <c r="AI66" s="201"/>
    </row>
    <row r="67" spans="3:35" x14ac:dyDescent="0.25">
      <c r="C67" s="196"/>
      <c r="D67" s="192"/>
      <c r="E67" s="192"/>
      <c r="F67" s="192"/>
      <c r="G67" s="192"/>
      <c r="H67" s="192"/>
      <c r="I67" s="192"/>
      <c r="J67" s="192"/>
      <c r="K67" s="193"/>
      <c r="L67" s="241"/>
      <c r="M67" s="241"/>
      <c r="N67" s="193"/>
      <c r="O67" s="193"/>
      <c r="P67" s="193"/>
      <c r="Q67" s="193"/>
      <c r="R67" s="193"/>
      <c r="S67" s="193"/>
      <c r="T67" s="193"/>
      <c r="U67" s="193"/>
      <c r="V67" s="193"/>
      <c r="W67" s="193"/>
      <c r="X67" s="193"/>
      <c r="Y67" s="193"/>
      <c r="Z67" s="193"/>
      <c r="AA67" s="193"/>
      <c r="AB67" s="193"/>
      <c r="AC67" s="193"/>
      <c r="AD67" s="193"/>
      <c r="AE67" s="193"/>
      <c r="AF67" s="193"/>
      <c r="AG67" s="193"/>
      <c r="AH67" s="193"/>
      <c r="AI67" s="193"/>
    </row>
    <row r="68" spans="3:35" x14ac:dyDescent="0.25">
      <c r="C68" s="196"/>
      <c r="D68" s="192"/>
      <c r="E68" s="192"/>
      <c r="F68" s="192"/>
      <c r="G68" s="192"/>
      <c r="H68" s="192"/>
      <c r="I68" s="192"/>
      <c r="J68" s="192"/>
      <c r="K68" s="193"/>
      <c r="L68" s="241"/>
      <c r="M68" s="241"/>
      <c r="N68" s="193"/>
      <c r="O68" s="193"/>
      <c r="P68" s="193"/>
      <c r="Q68" s="193"/>
      <c r="R68" s="193"/>
      <c r="S68" s="193"/>
      <c r="T68" s="193"/>
      <c r="U68" s="193"/>
      <c r="V68" s="193"/>
      <c r="W68" s="193"/>
      <c r="X68" s="193"/>
      <c r="Y68" s="193"/>
      <c r="Z68" s="193"/>
      <c r="AA68" s="193"/>
      <c r="AB68" s="193"/>
      <c r="AC68" s="193"/>
      <c r="AD68" s="193"/>
      <c r="AE68" s="193"/>
      <c r="AF68" s="193"/>
      <c r="AG68" s="193"/>
      <c r="AH68" s="193"/>
      <c r="AI68" s="193"/>
    </row>
    <row r="69" spans="3:35" x14ac:dyDescent="0.25">
      <c r="C69" s="196"/>
      <c r="D69" s="192"/>
      <c r="E69" s="192"/>
      <c r="F69" s="192"/>
      <c r="G69" s="192"/>
      <c r="H69" s="192"/>
      <c r="I69" s="192"/>
      <c r="J69" s="192"/>
      <c r="K69" s="193"/>
      <c r="L69" s="241"/>
      <c r="M69" s="241"/>
      <c r="N69" s="193"/>
      <c r="O69" s="193"/>
      <c r="P69" s="193"/>
      <c r="Q69" s="193"/>
      <c r="R69" s="193"/>
      <c r="S69" s="193"/>
      <c r="T69" s="193"/>
      <c r="U69" s="193"/>
      <c r="V69" s="193"/>
      <c r="W69" s="193"/>
      <c r="X69" s="193"/>
      <c r="Y69" s="193"/>
      <c r="Z69" s="193"/>
      <c r="AA69" s="193"/>
      <c r="AB69" s="193"/>
      <c r="AC69" s="193"/>
      <c r="AD69" s="193"/>
      <c r="AE69" s="193"/>
      <c r="AF69" s="193"/>
      <c r="AG69" s="193"/>
      <c r="AH69" s="193"/>
      <c r="AI69" s="193"/>
    </row>
    <row r="70" spans="3:35" x14ac:dyDescent="0.25">
      <c r="C70" s="192"/>
      <c r="D70" s="192"/>
      <c r="E70" s="192"/>
      <c r="F70" s="192"/>
      <c r="G70" s="192"/>
      <c r="H70" s="192"/>
      <c r="I70" s="192"/>
      <c r="J70" s="192"/>
      <c r="K70" s="193"/>
      <c r="L70" s="193"/>
      <c r="M70" s="193"/>
      <c r="N70" s="193"/>
      <c r="O70" s="193"/>
      <c r="P70" s="193"/>
      <c r="Q70" s="193"/>
      <c r="R70" s="193"/>
      <c r="S70" s="193"/>
      <c r="T70" s="193"/>
      <c r="U70" s="193"/>
      <c r="V70" s="193"/>
      <c r="W70" s="193"/>
      <c r="X70" s="193"/>
      <c r="Y70" s="193"/>
      <c r="Z70" s="193"/>
      <c r="AA70" s="193"/>
      <c r="AB70" s="193"/>
      <c r="AC70" s="193"/>
      <c r="AD70" s="193"/>
      <c r="AE70" s="193"/>
      <c r="AF70" s="193"/>
      <c r="AG70" s="193"/>
      <c r="AH70" s="193"/>
      <c r="AI70" s="193"/>
    </row>
  </sheetData>
  <mergeCells count="17">
    <mergeCell ref="C7:AI7"/>
    <mergeCell ref="R62:W62"/>
    <mergeCell ref="C64:AI64"/>
    <mergeCell ref="C65:AI65"/>
    <mergeCell ref="C32:AI32"/>
    <mergeCell ref="C56:AI56"/>
    <mergeCell ref="C55:AI55"/>
    <mergeCell ref="C59:AI59"/>
    <mergeCell ref="C38:AI38"/>
    <mergeCell ref="C48:AI48"/>
    <mergeCell ref="L67:M67"/>
    <mergeCell ref="L68:M68"/>
    <mergeCell ref="L69:M69"/>
    <mergeCell ref="C9:AI9"/>
    <mergeCell ref="C10:AI10"/>
    <mergeCell ref="C13:AI13"/>
    <mergeCell ref="R53:W5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70"/>
  <sheetViews>
    <sheetView showGridLines="0" zoomScaleNormal="100" workbookViewId="0">
      <selection activeCell="V3" sqref="V3"/>
    </sheetView>
  </sheetViews>
  <sheetFormatPr defaultRowHeight="12.75" x14ac:dyDescent="0.25"/>
  <cols>
    <col min="1" max="1" width="11" style="60" customWidth="1"/>
    <col min="2" max="2" width="1.140625" style="60" customWidth="1"/>
    <col min="3" max="3" width="16.42578125" style="60" customWidth="1"/>
    <col min="4" max="4" width="0.140625" style="60" customWidth="1"/>
    <col min="5" max="5" width="22.7109375" style="60" hidden="1" customWidth="1"/>
    <col min="6" max="8" width="20.7109375" style="60" hidden="1" customWidth="1"/>
    <col min="9" max="9" width="2.140625" style="60" hidden="1" customWidth="1"/>
    <col min="10" max="10" width="10.85546875" style="60" hidden="1" customWidth="1"/>
    <col min="11" max="11" width="10.85546875" style="29" hidden="1" customWidth="1"/>
    <col min="12" max="13" width="10.7109375" style="29" hidden="1" customWidth="1"/>
    <col min="14" max="15" width="9.85546875" style="29" hidden="1" customWidth="1"/>
    <col min="16" max="16" width="10.7109375" style="29" hidden="1" customWidth="1"/>
    <col min="17" max="17" width="9.85546875" style="29" hidden="1" customWidth="1"/>
    <col min="18" max="18" width="10.7109375" style="29" customWidth="1"/>
    <col min="19" max="19" width="9.85546875" style="29" customWidth="1"/>
    <col min="20" max="21" width="9.85546875" style="29" hidden="1" customWidth="1"/>
    <col min="22" max="22" width="10.7109375" style="29" customWidth="1"/>
    <col min="23" max="24" width="9.85546875" style="29" customWidth="1"/>
    <col min="25" max="25" width="9.85546875" style="29" hidden="1" customWidth="1"/>
    <col min="26" max="26" width="9.85546875" style="29" customWidth="1"/>
    <col min="27" max="27" width="9.85546875" style="29" hidden="1" customWidth="1"/>
    <col min="28" max="28" width="10.7109375" style="29" customWidth="1"/>
    <col min="29" max="30" width="9.85546875" style="29" customWidth="1"/>
    <col min="31" max="31" width="9.85546875" style="29" hidden="1" customWidth="1"/>
    <col min="32" max="32" width="10.7109375" style="29" customWidth="1"/>
    <col min="33" max="33" width="9.85546875" style="29" hidden="1" customWidth="1"/>
    <col min="34" max="34" width="10.7109375" style="29" customWidth="1"/>
    <col min="35" max="35" width="9.85546875" style="29" customWidth="1"/>
    <col min="36" max="36" width="18.42578125" style="30" customWidth="1"/>
    <col min="37" max="37" width="3.7109375" style="29" customWidth="1"/>
    <col min="38" max="38" width="13" style="29" customWidth="1"/>
    <col min="39" max="16384" width="9.140625" style="60"/>
  </cols>
  <sheetData>
    <row r="1" spans="1:38" x14ac:dyDescent="0.25">
      <c r="A1" s="60" t="s">
        <v>174</v>
      </c>
      <c r="C1" s="62"/>
    </row>
    <row r="6" spans="1:38" ht="14.25" customHeight="1" x14ac:dyDescent="0.25">
      <c r="S6" s="90"/>
      <c r="T6" s="90"/>
      <c r="U6" s="90"/>
    </row>
    <row r="7" spans="1:38" ht="13.5" customHeight="1" x14ac:dyDescent="0.25">
      <c r="C7" s="239" t="s">
        <v>178</v>
      </c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39"/>
      <c r="P7" s="239"/>
      <c r="Q7" s="239"/>
      <c r="R7" s="239"/>
      <c r="S7" s="239"/>
      <c r="T7" s="239"/>
      <c r="U7" s="239"/>
      <c r="V7" s="239"/>
      <c r="W7" s="239"/>
      <c r="X7" s="239"/>
      <c r="Y7" s="239"/>
      <c r="Z7" s="239"/>
      <c r="AA7" s="239"/>
      <c r="AB7" s="239"/>
      <c r="AC7" s="239"/>
      <c r="AD7" s="239"/>
      <c r="AE7" s="239"/>
      <c r="AF7" s="239"/>
      <c r="AG7" s="239"/>
      <c r="AH7" s="239"/>
      <c r="AI7" s="239"/>
    </row>
    <row r="8" spans="1:38" ht="13.5" thickBot="1" x14ac:dyDescent="0.3"/>
    <row r="9" spans="1:38" ht="13.5" customHeight="1" thickBot="1" x14ac:dyDescent="0.3">
      <c r="C9" s="233" t="s">
        <v>82</v>
      </c>
      <c r="D9" s="234"/>
      <c r="E9" s="234"/>
      <c r="F9" s="234"/>
      <c r="G9" s="234"/>
      <c r="H9" s="234"/>
      <c r="I9" s="234"/>
      <c r="J9" s="234"/>
      <c r="K9" s="234"/>
      <c r="L9" s="234"/>
      <c r="M9" s="234"/>
      <c r="N9" s="234"/>
      <c r="O9" s="234"/>
      <c r="P9" s="234"/>
      <c r="Q9" s="234"/>
      <c r="R9" s="234"/>
      <c r="S9" s="234"/>
      <c r="T9" s="234"/>
      <c r="U9" s="234"/>
      <c r="V9" s="234"/>
      <c r="W9" s="234"/>
      <c r="X9" s="234"/>
      <c r="Y9" s="234"/>
      <c r="Z9" s="234"/>
      <c r="AA9" s="234"/>
      <c r="AB9" s="234"/>
      <c r="AC9" s="234"/>
      <c r="AD9" s="234"/>
      <c r="AE9" s="234"/>
      <c r="AF9" s="234"/>
      <c r="AG9" s="234"/>
      <c r="AH9" s="234"/>
      <c r="AI9" s="235"/>
    </row>
    <row r="10" spans="1:38" ht="14.25" customHeight="1" thickBot="1" x14ac:dyDescent="0.3">
      <c r="C10" s="233">
        <f>CurveFetch!E2</f>
        <v>37215</v>
      </c>
      <c r="D10" s="234"/>
      <c r="E10" s="234"/>
      <c r="F10" s="234"/>
      <c r="G10" s="234"/>
      <c r="H10" s="234"/>
      <c r="I10" s="234"/>
      <c r="J10" s="234"/>
      <c r="K10" s="234"/>
      <c r="L10" s="234"/>
      <c r="M10" s="234"/>
      <c r="N10" s="234"/>
      <c r="O10" s="234"/>
      <c r="P10" s="234"/>
      <c r="Q10" s="234"/>
      <c r="R10" s="234"/>
      <c r="S10" s="234"/>
      <c r="T10" s="234"/>
      <c r="U10" s="234"/>
      <c r="V10" s="234"/>
      <c r="W10" s="234"/>
      <c r="X10" s="234"/>
      <c r="Y10" s="234"/>
      <c r="Z10" s="234"/>
      <c r="AA10" s="234"/>
      <c r="AB10" s="234"/>
      <c r="AC10" s="234"/>
      <c r="AD10" s="234"/>
      <c r="AE10" s="234"/>
      <c r="AF10" s="234"/>
      <c r="AG10" s="234"/>
      <c r="AH10" s="234"/>
      <c r="AI10" s="235"/>
    </row>
    <row r="11" spans="1:38" x14ac:dyDescent="0.25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3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87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3">
      <c r="C13" s="233" t="s">
        <v>128</v>
      </c>
      <c r="D13" s="234"/>
      <c r="E13" s="234"/>
      <c r="F13" s="234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234"/>
      <c r="R13" s="234"/>
      <c r="S13" s="234"/>
      <c r="T13" s="234"/>
      <c r="U13" s="234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4"/>
      <c r="AH13" s="234"/>
      <c r="AI13" s="235"/>
    </row>
    <row r="14" spans="1:38" s="31" customFormat="1" ht="12" hidden="1" customHeight="1" x14ac:dyDescent="0.25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5">
      <c r="C15" s="61"/>
      <c r="D15" s="62"/>
      <c r="E15" s="54" t="s">
        <v>1</v>
      </c>
      <c r="F15" s="34" t="s">
        <v>173</v>
      </c>
      <c r="G15" s="34">
        <v>13</v>
      </c>
      <c r="H15" s="34" t="s">
        <v>63</v>
      </c>
      <c r="I15" s="62"/>
      <c r="J15" s="62"/>
      <c r="K15" s="73">
        <f>CurveFetch!E2</f>
        <v>37215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5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5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5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5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5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5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5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5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5">
      <c r="C24" s="61"/>
      <c r="D24" s="62"/>
      <c r="E24" s="63" t="s">
        <v>61</v>
      </c>
      <c r="F24" s="99">
        <f>'Gas Average Basis'!F24</f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5">
      <c r="C25" s="61"/>
      <c r="D25" s="62"/>
      <c r="E25" s="62"/>
      <c r="F25" s="99">
        <f>'Gas Average Basis'!F25</f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f>'Gas Average Basis'!R25</f>
        <v>37226</v>
      </c>
      <c r="S25" s="86"/>
      <c r="T25" s="113">
        <v>37165</v>
      </c>
      <c r="U25" s="121"/>
      <c r="V25" s="40">
        <f>'Gas Average Basis'!V25</f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5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5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5">
      <c r="C28" s="97" t="s">
        <v>44</v>
      </c>
      <c r="D28" s="67"/>
      <c r="E28" s="70" t="s">
        <v>44</v>
      </c>
      <c r="F28" s="70" t="s">
        <v>160</v>
      </c>
      <c r="G28" s="70"/>
      <c r="H28" s="70"/>
      <c r="I28" s="70"/>
      <c r="J28" s="67"/>
      <c r="K28" s="77"/>
      <c r="L28" s="59"/>
      <c r="M28" s="59"/>
      <c r="N28" s="124"/>
      <c r="O28" s="59"/>
      <c r="P28" s="59"/>
      <c r="Q28" s="124"/>
      <c r="R28" s="59" t="e">
        <f ca="1">IF(R$22,AveragePrices($F$21,R$23,R$24,$AJ28:$AJ28),AveragePrices($F$15,R$23,R$24,$AL28:$AL28))</f>
        <v>#NAME?</v>
      </c>
      <c r="S28" s="124" t="e">
        <f ca="1">R28-'[29]Gas Average FinIdx'!R28</f>
        <v>#NAME?</v>
      </c>
      <c r="T28" s="59" t="e">
        <f ca="1">IF(T$22,AveragePrices($F$21,T$23,T$24,$AJ28:$AJ28),AveragePrices($F$15,T$23,T$24,$AL28:$AL28))</f>
        <v>#NAME?</v>
      </c>
      <c r="U28" s="124">
        <v>-4.2999999999999997E-2</v>
      </c>
      <c r="V28" s="59" t="e">
        <f ca="1">IF(V$22,AveragePrices($F$21,V$23,V$24,$AJ28:$AJ28),AveragePrices($F$15,V$23,V$24,$AL28:$AL28))</f>
        <v>#NAME?</v>
      </c>
      <c r="W28" s="124" t="e">
        <f ca="1">V28-'[29]Gas Average FinIdx'!V28</f>
        <v>#NAME?</v>
      </c>
      <c r="X28" s="59" t="e">
        <f ca="1">IF(X$22,AveragePrices($F$21,X$23,X$24,$AJ28:$AJ28),AveragePrices($F$15,X$23,X$24,$AL28:$AL28))</f>
        <v>#NAME?</v>
      </c>
      <c r="Y28" s="124">
        <v>-4.8300000000000003E-2</v>
      </c>
      <c r="Z28" s="59" t="e">
        <f ca="1">IF(Z$22,AveragePrices($F$21,Z$23,Z$24,$AJ28:$AJ28),AveragePrices($F$15,Z$23,Z$24,$AL28:$AL28))</f>
        <v>#NAME?</v>
      </c>
      <c r="AA28" s="124">
        <v>-0.01</v>
      </c>
      <c r="AB28" s="59" t="e">
        <f ca="1">IF(AB$22,AveragePrices($F$21,AB$23,AB$24,$AJ28:$AJ28),AveragePrices($F$15,AB$23,AB$24,$AL28:$AL28))</f>
        <v>#NAME?</v>
      </c>
      <c r="AC28" s="124" t="e">
        <f ca="1">AB28-'[29]Gas Average FinIdx'!AB28</f>
        <v>#NAME?</v>
      </c>
      <c r="AD28" s="59" t="e">
        <f ca="1">IF(AD$22,AveragePrices($F$21,AD$23,AD$24,$AJ28:$AJ28),AveragePrices($F$15,AD$23,AD$24,$AL28:$AL28))</f>
        <v>#NAME?</v>
      </c>
      <c r="AE28" s="124">
        <v>-4.4999999999999998E-2</v>
      </c>
      <c r="AF28" s="59" t="e">
        <f ca="1">IF(AF$22,AveragePrices($F$21,AF$23,AF$24,$AJ28:$AJ28),AveragePrices($F$15,AF$23,AF$24,$AL28:$AL28))</f>
        <v>#NAME?</v>
      </c>
      <c r="AG28" s="124">
        <v>-0.03</v>
      </c>
      <c r="AH28" s="59" t="e">
        <f ca="1">IF(AH$22,AveragePrices($F$21,AH$23,AH$24,$AJ28:$AJ28),AveragePrices($F$15,AH$23,AH$24,$AL28:$AL28))</f>
        <v>#NAME?</v>
      </c>
      <c r="AI28" s="124" t="e">
        <f ca="1">AH28-'[29]Gas Average FinIdx'!AH28</f>
        <v>#NAME?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18</v>
      </c>
    </row>
    <row r="29" spans="3:38" x14ac:dyDescent="0.25">
      <c r="C29" s="97" t="s">
        <v>105</v>
      </c>
      <c r="D29" s="67"/>
      <c r="E29" s="70" t="s">
        <v>105</v>
      </c>
      <c r="F29" s="70" t="s">
        <v>170</v>
      </c>
      <c r="G29" s="70"/>
      <c r="H29" s="70"/>
      <c r="I29" s="70"/>
      <c r="J29" s="67"/>
      <c r="K29" s="77"/>
      <c r="L29" s="59"/>
      <c r="M29" s="59"/>
      <c r="N29" s="124"/>
      <c r="O29" s="59"/>
      <c r="P29" s="59"/>
      <c r="Q29" s="124"/>
      <c r="R29" s="59" t="e">
        <f ca="1">IF(R$22,AveragePrices($F$21,R$23,R$24,$AJ29:$AJ29),AveragePrices($F$15,R$23,R$24,$AL29:$AL29))</f>
        <v>#NAME?</v>
      </c>
      <c r="S29" s="124" t="e">
        <f ca="1">R29-'[29]Gas Average FinIdx'!R29</f>
        <v>#NAME?</v>
      </c>
      <c r="T29" s="59" t="e">
        <f ca="1">IF(T$22,AveragePrices($F$21,T$23,T$24,$AJ29:$AJ29),AveragePrices($F$15,T$23,T$24,$AL29:$AL29))</f>
        <v>#NAME?</v>
      </c>
      <c r="U29" s="124" t="e">
        <f ca="1">T29-'[29]Gas Average Basis'!S29</f>
        <v>#NAME?</v>
      </c>
      <c r="V29" s="59" t="e">
        <f ca="1">IF(V$22,AveragePrices($F$21,V$23,V$24,$AJ29:$AJ29),AveragePrices($F$15,V$23,V$24,$AL29:$AL29))</f>
        <v>#NAME?</v>
      </c>
      <c r="W29" s="124" t="e">
        <f ca="1">V29-'[29]Gas Average FinIdx'!V29</f>
        <v>#NAME?</v>
      </c>
      <c r="X29" s="59" t="e">
        <f ca="1">IF(X$22,AveragePrices($F$21,X$23,X$24,$AJ29:$AJ29),AveragePrices($F$15,X$23,X$24,$AL29:$AL29))</f>
        <v>#NAME?</v>
      </c>
      <c r="Y29" s="124" t="e">
        <f ca="1">X29-'[29]Gas Average Basis'!W29</f>
        <v>#NAME?</v>
      </c>
      <c r="Z29" s="59" t="e">
        <f ca="1">IF(Z$22,AveragePrices($F$21,Z$23,Z$24,$AJ29:$AJ29),AveragePrices($F$15,Z$23,Z$24,$AL29:$AL29))</f>
        <v>#NAME?</v>
      </c>
      <c r="AA29" s="124" t="e">
        <f ca="1">Z29-'[29]Gas Average Basis'!Y29</f>
        <v>#NAME?</v>
      </c>
      <c r="AB29" s="59" t="e">
        <f ca="1">IF(AB$22,AveragePrices($F$21,AB$23,AB$24,$AJ29:$AJ29),AveragePrices($F$15,AB$23,AB$24,$AL29:$AL29))</f>
        <v>#NAME?</v>
      </c>
      <c r="AC29" s="124" t="e">
        <f ca="1">AB29-'[29]Gas Average FinIdx'!AB29</f>
        <v>#NAME?</v>
      </c>
      <c r="AD29" s="59" t="e">
        <f ca="1">IF(AD$22,AveragePrices($F$21,AD$23,AD$24,$AJ29:$AJ29),AveragePrices($F$15,AD$23,AD$24,$AL29:$AL29))</f>
        <v>#NAME?</v>
      </c>
      <c r="AE29" s="124" t="e">
        <f ca="1">AD29-'[29]Gas Average Basis'!AC29</f>
        <v>#NAME?</v>
      </c>
      <c r="AF29" s="59" t="e">
        <f ca="1">IF(AF$22,AveragePrices($F$21,AF$23,AF$24,$AJ29:$AJ29),AveragePrices($F$15,AF$23,AF$24,$AL29:$AL29))</f>
        <v>#NAME?</v>
      </c>
      <c r="AG29" s="124" t="e">
        <f ca="1">AF29-'[29]Gas Average Basis'!AE29</f>
        <v>#NAME?</v>
      </c>
      <c r="AH29" s="59" t="e">
        <f ca="1">IF(AH$22,AveragePrices($F$21,AH$23,AH$24,$AJ29:$AJ29),AveragePrices($F$15,AH$23,AH$24,$AL29:$AL29))</f>
        <v>#NAME?</v>
      </c>
      <c r="AI29" s="124" t="e">
        <f ca="1">AH29-'[29]Gas Average FinIdx'!AH29</f>
        <v>#NAME?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29</v>
      </c>
    </row>
    <row r="30" spans="3:38" x14ac:dyDescent="0.25">
      <c r="C30" s="97" t="s">
        <v>45</v>
      </c>
      <c r="D30" s="67"/>
      <c r="E30" s="70" t="s">
        <v>45</v>
      </c>
      <c r="F30" s="70" t="s">
        <v>172</v>
      </c>
      <c r="G30" s="70"/>
      <c r="H30" s="70"/>
      <c r="I30" s="70"/>
      <c r="J30" s="67"/>
      <c r="K30" s="77"/>
      <c r="L30" s="59"/>
      <c r="M30" s="59"/>
      <c r="N30" s="124"/>
      <c r="O30" s="59"/>
      <c r="P30" s="59"/>
      <c r="Q30" s="124"/>
      <c r="R30" s="59" t="e">
        <f ca="1">IF(R$22,AveragePrices($F$21,R$23,R$24,$AJ30:$AJ30),AveragePrices($F$15,R$23,R$24,$AL30:$AL30))</f>
        <v>#NAME?</v>
      </c>
      <c r="S30" s="124" t="e">
        <f ca="1">R30-'[29]Gas Average FinIdx'!R30</f>
        <v>#NAME?</v>
      </c>
      <c r="T30" s="59" t="e">
        <f ca="1">IF(T$22,AveragePrices($F$21,T$23,T$24,$AJ30:$AJ30),AveragePrices($F$15,T$23,T$24,$AL30:$AL30))</f>
        <v>#NAME?</v>
      </c>
      <c r="U30" s="124" t="e">
        <f ca="1">T30-'[29]Gas Average Basis'!S30</f>
        <v>#NAME?</v>
      </c>
      <c r="V30" s="59" t="e">
        <f ca="1">IF(V$22,AveragePrices($F$21,V$23,V$24,$AJ30:$AJ30),AveragePrices($F$15,V$23,V$24,$AL30:$AL30))</f>
        <v>#NAME?</v>
      </c>
      <c r="W30" s="124" t="e">
        <f ca="1">V30-'[29]Gas Average FinIdx'!V30</f>
        <v>#NAME?</v>
      </c>
      <c r="X30" s="59" t="e">
        <f ca="1">IF(X$22,AveragePrices($F$21,X$23,X$24,$AJ30:$AJ30),AveragePrices($F$15,X$23,X$24,$AL30:$AL30))</f>
        <v>#NAME?</v>
      </c>
      <c r="Y30" s="124" t="e">
        <f ca="1">X30-'[29]Gas Average Basis'!W30</f>
        <v>#NAME?</v>
      </c>
      <c r="Z30" s="59" t="e">
        <f ca="1">IF(Z$22,AveragePrices($F$21,Z$23,Z$24,$AJ30:$AJ30),AveragePrices($F$15,Z$23,Z$24,$AL30:$AL30))</f>
        <v>#NAME?</v>
      </c>
      <c r="AA30" s="124" t="e">
        <f ca="1">Z30-'[29]Gas Average Basis'!Y30</f>
        <v>#NAME?</v>
      </c>
      <c r="AB30" s="59" t="e">
        <f ca="1">IF(AB$22,AveragePrices($F$21,AB$23,AB$24,$AJ30:$AJ30),AveragePrices($F$15,AB$23,AB$24,$AL30:$AL30))</f>
        <v>#NAME?</v>
      </c>
      <c r="AC30" s="124" t="e">
        <f ca="1">AB30-'[29]Gas Average FinIdx'!AB30</f>
        <v>#NAME?</v>
      </c>
      <c r="AD30" s="59" t="e">
        <f ca="1">IF(AD$22,AveragePrices($F$21,AD$23,AD$24,$AJ30:$AJ30),AveragePrices($F$15,AD$23,AD$24,$AL30:$AL30))</f>
        <v>#NAME?</v>
      </c>
      <c r="AE30" s="124" t="e">
        <f ca="1">AD30-'[29]Gas Average Basis'!AC30</f>
        <v>#NAME?</v>
      </c>
      <c r="AF30" s="59" t="e">
        <f ca="1">IF(AF$22,AveragePrices($F$21,AF$23,AF$24,$AJ30:$AJ30),AveragePrices($F$15,AF$23,AF$24,$AL30:$AL30))</f>
        <v>#NAME?</v>
      </c>
      <c r="AG30" s="124" t="e">
        <f ca="1">AF30-'[29]Gas Average Basis'!AE30</f>
        <v>#NAME?</v>
      </c>
      <c r="AH30" s="59" t="e">
        <f ca="1">IF(AH$22,AveragePrices($F$21,AH$23,AH$24,$AJ30:$AJ30),AveragePrices($F$15,AH$23,AH$24,$AL30:$AL30))</f>
        <v>#NAME?</v>
      </c>
      <c r="AI30" s="124" t="e">
        <f ca="1">AH30-'[29]Gas Average FinIdx'!AH30</f>
        <v>#NAME?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19</v>
      </c>
    </row>
    <row r="31" spans="3:38" ht="13.5" thickBot="1" x14ac:dyDescent="0.3">
      <c r="C31" s="97" t="s">
        <v>46</v>
      </c>
      <c r="D31" s="67"/>
      <c r="E31" s="70" t="s">
        <v>46</v>
      </c>
      <c r="F31" s="70" t="s">
        <v>161</v>
      </c>
      <c r="G31" s="70"/>
      <c r="H31" s="70"/>
      <c r="I31" s="70"/>
      <c r="J31" s="67"/>
      <c r="K31" s="77"/>
      <c r="L31" s="59"/>
      <c r="M31" s="59"/>
      <c r="N31" s="124"/>
      <c r="O31" s="59"/>
      <c r="P31" s="59"/>
      <c r="Q31" s="124"/>
      <c r="R31" s="59" t="e">
        <f ca="1">IF(R$22,AveragePrices($F$21,R$23,R$24,$AJ31:$AJ31),AveragePrices($F$15,R$23,R$24,$AL31:$AL31))</f>
        <v>#NAME?</v>
      </c>
      <c r="S31" s="124" t="e">
        <f ca="1">R31-'[29]Gas Average FinIdx'!R31</f>
        <v>#NAME?</v>
      </c>
      <c r="T31" s="59" t="e">
        <f ca="1">IF(T$22,AveragePrices($F$21,T$23,T$24,$AJ31:$AJ31),AveragePrices($F$15,T$23,T$24,$AL31:$AL31))</f>
        <v>#NAME?</v>
      </c>
      <c r="U31" s="124" t="e">
        <f ca="1">T31-'[29]Gas Average Basis'!S31</f>
        <v>#NAME?</v>
      </c>
      <c r="V31" s="59" t="e">
        <f ca="1">IF(V$22,AveragePrices($F$21,V$23,V$24,$AJ31:$AJ31),AveragePrices($F$15,V$23,V$24,$AL31:$AL31))</f>
        <v>#NAME?</v>
      </c>
      <c r="W31" s="124" t="e">
        <f ca="1">V31-'[29]Gas Average FinIdx'!V31</f>
        <v>#NAME?</v>
      </c>
      <c r="X31" s="59" t="e">
        <f ca="1">IF(X$22,AveragePrices($F$21,X$23,X$24,$AJ31:$AJ31),AveragePrices($F$15,X$23,X$24,$AL31:$AL31))</f>
        <v>#NAME?</v>
      </c>
      <c r="Y31" s="124" t="e">
        <f ca="1">X31-'[29]Gas Average Basis'!W31</f>
        <v>#NAME?</v>
      </c>
      <c r="Z31" s="59" t="e">
        <f ca="1">IF(Z$22,AveragePrices($F$21,Z$23,Z$24,$AJ31:$AJ31),AveragePrices($F$15,Z$23,Z$24,$AL31:$AL31))</f>
        <v>#NAME?</v>
      </c>
      <c r="AA31" s="124" t="e">
        <f ca="1">Z31-'[29]Gas Average Basis'!Y31</f>
        <v>#NAME?</v>
      </c>
      <c r="AB31" s="59" t="e">
        <f ca="1">IF(AB$22,AveragePrices($F$21,AB$23,AB$24,$AJ31:$AJ31),AveragePrices($F$15,AB$23,AB$24,$AL31:$AL31))</f>
        <v>#NAME?</v>
      </c>
      <c r="AC31" s="124" t="e">
        <f ca="1">AB31-'[29]Gas Average FinIdx'!AB31</f>
        <v>#NAME?</v>
      </c>
      <c r="AD31" s="59" t="e">
        <f ca="1">IF(AD$22,AveragePrices($F$21,AD$23,AD$24,$AJ31:$AJ31),AveragePrices($F$15,AD$23,AD$24,$AL31:$AL31))</f>
        <v>#NAME?</v>
      </c>
      <c r="AE31" s="124" t="e">
        <f ca="1">AD31-'[29]Gas Average Basis'!AC31</f>
        <v>#NAME?</v>
      </c>
      <c r="AF31" s="59" t="e">
        <f ca="1">IF(AF$22,AveragePrices($F$21,AF$23,AF$24,$AJ31:$AJ31),AveragePrices($F$15,AF$23,AF$24,$AL31:$AL31))</f>
        <v>#NAME?</v>
      </c>
      <c r="AG31" s="124" t="e">
        <f ca="1">AF31-'[29]Gas Average Basis'!AE31</f>
        <v>#NAME?</v>
      </c>
      <c r="AH31" s="59" t="e">
        <f ca="1">IF(AH$22,AveragePrices($F$21,AH$23,AH$24,$AJ31:$AJ31),AveragePrices($F$15,AH$23,AH$24,$AL31:$AL31))</f>
        <v>#NAME?</v>
      </c>
      <c r="AI31" s="124" t="e">
        <f ca="1">AH31-'[29]Gas Average FinIdx'!AH31</f>
        <v>#NAME?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20</v>
      </c>
    </row>
    <row r="32" spans="3:38" ht="14.25" customHeight="1" thickBot="1" x14ac:dyDescent="0.3">
      <c r="C32" s="233" t="s">
        <v>110</v>
      </c>
      <c r="D32" s="234"/>
      <c r="E32" s="234"/>
      <c r="F32" s="234"/>
      <c r="G32" s="234"/>
      <c r="H32" s="234"/>
      <c r="I32" s="234"/>
      <c r="J32" s="234"/>
      <c r="K32" s="234"/>
      <c r="L32" s="234"/>
      <c r="M32" s="234"/>
      <c r="N32" s="234"/>
      <c r="O32" s="234"/>
      <c r="P32" s="234"/>
      <c r="Q32" s="234"/>
      <c r="R32" s="234"/>
      <c r="S32" s="234"/>
      <c r="T32" s="234"/>
      <c r="U32" s="234"/>
      <c r="V32" s="234"/>
      <c r="W32" s="234"/>
      <c r="X32" s="234"/>
      <c r="Y32" s="234"/>
      <c r="Z32" s="234"/>
      <c r="AA32" s="234"/>
      <c r="AB32" s="234"/>
      <c r="AC32" s="234"/>
      <c r="AD32" s="234"/>
      <c r="AE32" s="234"/>
      <c r="AF32" s="234"/>
      <c r="AG32" s="234"/>
      <c r="AH32" s="234"/>
      <c r="AI32" s="236"/>
      <c r="AJ32" s="46"/>
      <c r="AL32" s="46"/>
    </row>
    <row r="33" spans="3:38" x14ac:dyDescent="0.25">
      <c r="C33" s="97" t="s">
        <v>50</v>
      </c>
      <c r="D33" s="67"/>
      <c r="E33" s="70" t="s">
        <v>47</v>
      </c>
      <c r="F33" s="70" t="s">
        <v>164</v>
      </c>
      <c r="G33" s="70"/>
      <c r="H33" s="70"/>
      <c r="I33" s="70"/>
      <c r="J33" s="67"/>
      <c r="K33" s="77"/>
      <c r="L33" s="59"/>
      <c r="M33" s="59"/>
      <c r="N33" s="124"/>
      <c r="O33" s="59"/>
      <c r="P33" s="59"/>
      <c r="Q33" s="124"/>
      <c r="R33" s="59" t="e">
        <f ca="1">IF(R$22,AveragePrices($F$21,R$23,R$24,$AJ33:$AJ33),AveragePrices($F$15,R$23,R$24,$AL33:$AL33))</f>
        <v>#NAME?</v>
      </c>
      <c r="S33" s="124" t="e">
        <f ca="1">R33-'[29]Gas Average FinIdx'!R33</f>
        <v>#NAME?</v>
      </c>
      <c r="T33" s="59" t="e">
        <f ca="1">IF(T$22,AveragePrices($F$21,T$23,T$24,$AJ33:$AJ33),AveragePrices($F$15,T$23,T$24,$AL33:$AL33))</f>
        <v>#NAME?</v>
      </c>
      <c r="U33" s="124" t="e">
        <f ca="1">T33-'[29]Gas Average Basis'!S33</f>
        <v>#NAME?</v>
      </c>
      <c r="V33" s="59" t="e">
        <f ca="1">IF(V$22,AveragePrices($F$21,V$23,V$24,$AJ33:$AJ33),AveragePrices($F$15,V$23,V$24,$AL33:$AL33))</f>
        <v>#NAME?</v>
      </c>
      <c r="W33" s="124" t="e">
        <f ca="1">V33-'[29]Gas Average FinIdx'!V33</f>
        <v>#NAME?</v>
      </c>
      <c r="X33" s="59" t="e">
        <f ca="1">IF(X$22,AveragePrices($F$21,X$23,X$24,$AJ33:$AJ33),AveragePrices($F$15,X$23,X$24,$AL33:$AL33))</f>
        <v>#NAME?</v>
      </c>
      <c r="Y33" s="124" t="e">
        <f ca="1">X33-'[29]Gas Average Basis'!W33</f>
        <v>#NAME?</v>
      </c>
      <c r="Z33" s="59" t="e">
        <f ca="1">IF(Z$22,AveragePrices($F$21,Z$23,Z$24,$AJ33:$AJ33),AveragePrices($F$15,Z$23,Z$24,$AL33:$AL33))</f>
        <v>#NAME?</v>
      </c>
      <c r="AA33" s="124" t="e">
        <f ca="1">Z33-'[29]Gas Average Basis'!Y33</f>
        <v>#NAME?</v>
      </c>
      <c r="AB33" s="59" t="e">
        <f ca="1">IF(AB$22,AveragePrices($F$21,AB$23,AB$24,$AJ33:$AJ33),AveragePrices($F$15,AB$23,AB$24,$AL33:$AL33))</f>
        <v>#NAME?</v>
      </c>
      <c r="AC33" s="124" t="e">
        <f ca="1">AB33-'[29]Gas Average FinIdx'!AB33</f>
        <v>#NAME?</v>
      </c>
      <c r="AD33" s="59" t="e">
        <f ca="1">IF(AD$22,AveragePrices($F$21,AD$23,AD$24,$AJ33:$AJ33),AveragePrices($F$15,AD$23,AD$24,$AL33:$AL33))</f>
        <v>#NAME?</v>
      </c>
      <c r="AE33" s="124" t="e">
        <f ca="1">AD33-'[29]Gas Average Basis'!AC33</f>
        <v>#NAME?</v>
      </c>
      <c r="AF33" s="59" t="e">
        <f ca="1">IF(AF$22,AveragePrices($F$21,AF$23,AF$24,$AJ33:$AJ33),AveragePrices($F$15,AF$23,AF$24,$AL33:$AL33))</f>
        <v>#NAME?</v>
      </c>
      <c r="AG33" s="124" t="e">
        <f ca="1">AF33-'[29]Gas Average Basis'!AE33</f>
        <v>#NAME?</v>
      </c>
      <c r="AH33" s="59" t="e">
        <f ca="1">IF(AH$22,AveragePrices($F$21,AH$23,AH$24,$AJ33:$AJ33),AveragePrices($F$15,AH$23,AH$24,$AL33:$AL33))</f>
        <v>#NAME?</v>
      </c>
      <c r="AI33" s="124" t="e">
        <f ca="1">AH33-'[29]Gas Average FinIdx'!AH33</f>
        <v>#NAME?</v>
      </c>
      <c r="AJ33" s="46">
        <f ca="1">IF(E33="","",MATCH(E33,INDIRECT(CONCATENATE($F$21,"!",$G$21,":",$G$21)),0))</f>
        <v>11</v>
      </c>
      <c r="AL33" s="46">
        <f t="shared" ref="AL33:AL48" ca="1" si="0">IF(F33="","",MATCH(F33,INDIRECT(CONCATENATE($F$15,"!",$G$15,":",$G$15)),0))</f>
        <v>23</v>
      </c>
    </row>
    <row r="34" spans="3:38" x14ac:dyDescent="0.25">
      <c r="C34" s="97" t="s">
        <v>106</v>
      </c>
      <c r="D34" s="67"/>
      <c r="E34" s="70" t="s">
        <v>107</v>
      </c>
      <c r="F34" s="70" t="s">
        <v>171</v>
      </c>
      <c r="G34" s="70"/>
      <c r="H34" s="70"/>
      <c r="I34" s="70"/>
      <c r="J34" s="67"/>
      <c r="K34" s="77"/>
      <c r="L34" s="59"/>
      <c r="M34" s="59"/>
      <c r="N34" s="124"/>
      <c r="O34" s="59"/>
      <c r="P34" s="59"/>
      <c r="Q34" s="124"/>
      <c r="R34" s="59" t="e">
        <f ca="1">IF(R$22,AveragePrices($F$21,R$23,R$24,$AJ34:$AJ34),AveragePrices($F$15,R$23,R$24,$AL34:$AL34))</f>
        <v>#NAME?</v>
      </c>
      <c r="S34" s="124" t="e">
        <f ca="1">R34-'[29]Gas Average FinIdx'!R34</f>
        <v>#NAME?</v>
      </c>
      <c r="T34" s="59" t="e">
        <f ca="1">IF(T$22,AveragePrices($F$21,T$23,T$24,$AJ34:$AJ34),AveragePrices($F$15,T$23,T$24,$AL34:$AL34))</f>
        <v>#NAME?</v>
      </c>
      <c r="U34" s="124" t="e">
        <f ca="1">T34-'[29]Gas Average Basis'!S34</f>
        <v>#NAME?</v>
      </c>
      <c r="V34" s="59" t="e">
        <f ca="1">IF(V$22,AveragePrices($F$21,V$23,V$24,$AJ34:$AJ34),AveragePrices($F$15,V$23,V$24,$AL34:$AL34))</f>
        <v>#NAME?</v>
      </c>
      <c r="W34" s="124" t="e">
        <f ca="1">V34-'[29]Gas Average FinIdx'!V34</f>
        <v>#NAME?</v>
      </c>
      <c r="X34" s="59" t="e">
        <f ca="1">IF(X$22,AveragePrices($F$21,X$23,X$24,$AJ34:$AJ34),AveragePrices($F$15,X$23,X$24,$AL34:$AL34))</f>
        <v>#NAME?</v>
      </c>
      <c r="Y34" s="124" t="e">
        <f ca="1">X34-'[29]Gas Average Basis'!W34</f>
        <v>#NAME?</v>
      </c>
      <c r="Z34" s="59" t="e">
        <f ca="1">IF(Z$22,AveragePrices($F$21,Z$23,Z$24,$AJ34:$AJ34),AveragePrices($F$15,Z$23,Z$24,$AL34:$AL34))</f>
        <v>#NAME?</v>
      </c>
      <c r="AA34" s="124" t="e">
        <f ca="1">Z34-'[29]Gas Average Basis'!Y34</f>
        <v>#NAME?</v>
      </c>
      <c r="AB34" s="59" t="e">
        <f ca="1">IF(AB$22,AveragePrices($F$21,AB$23,AB$24,$AJ34:$AJ34),AveragePrices($F$15,AB$23,AB$24,$AL34:$AL34))</f>
        <v>#NAME?</v>
      </c>
      <c r="AC34" s="124" t="e">
        <f ca="1">AB34-'[29]Gas Average FinIdx'!AB34</f>
        <v>#NAME?</v>
      </c>
      <c r="AD34" s="59" t="e">
        <f ca="1">IF(AD$22,AveragePrices($F$21,AD$23,AD$24,$AJ34:$AJ34),AveragePrices($F$15,AD$23,AD$24,$AL34:$AL34))</f>
        <v>#NAME?</v>
      </c>
      <c r="AE34" s="124" t="e">
        <f ca="1">AD34-'[29]Gas Average Basis'!AC34</f>
        <v>#NAME?</v>
      </c>
      <c r="AF34" s="59" t="e">
        <f ca="1">IF(AF$22,AveragePrices($F$21,AF$23,AF$24,$AJ34:$AJ34),AveragePrices($F$15,AF$23,AF$24,$AL34:$AL34))</f>
        <v>#NAME?</v>
      </c>
      <c r="AG34" s="124" t="e">
        <f ca="1">AF34-'[29]Gas Average Basis'!AE34</f>
        <v>#NAME?</v>
      </c>
      <c r="AH34" s="59" t="e">
        <f ca="1">IF(AH$22,AveragePrices($F$21,AH$23,AH$24,$AJ34:$AJ34),AveragePrices($F$15,AH$23,AH$24,$AL34:$AL34))</f>
        <v>#NAME?</v>
      </c>
      <c r="AI34" s="124" t="e">
        <f ca="1">AH34-'[29]Gas Average FinIdx'!AH34</f>
        <v>#NAME?</v>
      </c>
      <c r="AJ34" s="46">
        <f ca="1">IF(E34="","",MATCH(E34,INDIRECT(CONCATENATE($F$21,"!",$G$21,":",$G$21)),0))</f>
        <v>18</v>
      </c>
      <c r="AL34" s="46">
        <f t="shared" ca="1" si="0"/>
        <v>30</v>
      </c>
    </row>
    <row r="35" spans="3:38" x14ac:dyDescent="0.25">
      <c r="C35" s="97" t="s">
        <v>89</v>
      </c>
      <c r="D35" s="67"/>
      <c r="E35" s="70" t="s">
        <v>90</v>
      </c>
      <c r="F35" s="70" t="s">
        <v>165</v>
      </c>
      <c r="G35" s="70"/>
      <c r="H35" s="70"/>
      <c r="I35" s="70"/>
      <c r="J35" s="67"/>
      <c r="K35" s="77"/>
      <c r="L35" s="59"/>
      <c r="M35" s="59"/>
      <c r="N35" s="124"/>
      <c r="O35" s="59"/>
      <c r="P35" s="59"/>
      <c r="Q35" s="124"/>
      <c r="R35" s="59" t="e">
        <f ca="1">IF(R$22,AveragePrices($F$21,R$23,R$24,$AJ35:$AJ35),AveragePrices($F$15,R$23,R$24,$AL35:$AL35))</f>
        <v>#NAME?</v>
      </c>
      <c r="S35" s="124" t="e">
        <f ca="1">R35-'[29]Gas Average FinIdx'!R35</f>
        <v>#NAME?</v>
      </c>
      <c r="T35" s="59" t="e">
        <f ca="1">IF(T$22,AveragePrices($F$21,T$23,T$24,$AJ35:$AJ35),AveragePrices($F$15,T$23,T$24,$AL35:$AL35))</f>
        <v>#NAME?</v>
      </c>
      <c r="U35" s="124" t="e">
        <f ca="1">T35-'[29]Gas Average Basis'!S35</f>
        <v>#NAME?</v>
      </c>
      <c r="V35" s="59" t="e">
        <f ca="1">IF(V$22,AveragePrices($F$21,V$23,V$24,$AJ35:$AJ35),AveragePrices($F$15,V$23,V$24,$AL35:$AL35))</f>
        <v>#NAME?</v>
      </c>
      <c r="W35" s="124" t="e">
        <f ca="1">V35-'[29]Gas Average FinIdx'!V35</f>
        <v>#NAME?</v>
      </c>
      <c r="X35" s="59" t="e">
        <f ca="1">IF(X$22,AveragePrices($F$21,X$23,X$24,$AJ35:$AJ35),AveragePrices($F$15,X$23,X$24,$AL35:$AL35))</f>
        <v>#NAME?</v>
      </c>
      <c r="Y35" s="124" t="e">
        <f ca="1">X35-'[29]Gas Average Basis'!W35</f>
        <v>#NAME?</v>
      </c>
      <c r="Z35" s="59" t="e">
        <f ca="1">IF(Z$22,AveragePrices($F$21,Z$23,Z$24,$AJ35:$AJ35),AveragePrices($F$15,Z$23,Z$24,$AL35:$AL35))</f>
        <v>#NAME?</v>
      </c>
      <c r="AA35" s="124" t="e">
        <f ca="1">Z35-'[29]Gas Average Basis'!Y35</f>
        <v>#NAME?</v>
      </c>
      <c r="AB35" s="59" t="e">
        <f ca="1">IF(AB$22,AveragePrices($F$21,AB$23,AB$24,$AJ35:$AJ35),AveragePrices($F$15,AB$23,AB$24,$AL35:$AL35))</f>
        <v>#NAME?</v>
      </c>
      <c r="AC35" s="124" t="e">
        <f ca="1">AB35-'[29]Gas Average FinIdx'!AB35</f>
        <v>#NAME?</v>
      </c>
      <c r="AD35" s="59" t="e">
        <f ca="1">IF(AD$22,AveragePrices($F$21,AD$23,AD$24,$AJ35:$AJ35),AveragePrices($F$15,AD$23,AD$24,$AL35:$AL35))</f>
        <v>#NAME?</v>
      </c>
      <c r="AE35" s="124" t="e">
        <f ca="1">AD35-'[29]Gas Average Basis'!AC35</f>
        <v>#NAME?</v>
      </c>
      <c r="AF35" s="59" t="e">
        <f ca="1">IF(AF$22,AveragePrices($F$21,AF$23,AF$24,$AJ35:$AJ35),AveragePrices($F$15,AF$23,AF$24,$AL35:$AL35))</f>
        <v>#NAME?</v>
      </c>
      <c r="AG35" s="124" t="e">
        <f ca="1">AF35-'[29]Gas Average Basis'!AE35</f>
        <v>#NAME?</v>
      </c>
      <c r="AH35" s="59" t="e">
        <f ca="1">IF(AH$22,AveragePrices($F$21,AH$23,AH$24,$AJ35:$AJ35),AveragePrices($F$15,AH$23,AH$24,$AL35:$AL35))</f>
        <v>#NAME?</v>
      </c>
      <c r="AI35" s="124" t="e">
        <f ca="1">AH35-'[29]Gas Average FinIdx'!AH35</f>
        <v>#NAME?</v>
      </c>
      <c r="AJ35" s="46">
        <f ca="1">IF(E35="","",MATCH(E35,INDIRECT(CONCATENATE($F$21,"!",$G$21,":",$G$21)),0))</f>
        <v>12</v>
      </c>
      <c r="AL35" s="46">
        <f t="shared" ca="1" si="0"/>
        <v>24</v>
      </c>
    </row>
    <row r="36" spans="3:38" ht="13.5" thickBot="1" x14ac:dyDescent="0.3">
      <c r="C36" s="97" t="s">
        <v>99</v>
      </c>
      <c r="D36" s="67"/>
      <c r="E36" s="47" t="s">
        <v>0</v>
      </c>
      <c r="F36" s="70" t="s">
        <v>169</v>
      </c>
      <c r="G36" s="70"/>
      <c r="H36" s="70"/>
      <c r="I36" s="70"/>
      <c r="J36" s="67"/>
      <c r="K36" s="77"/>
      <c r="L36" s="59"/>
      <c r="M36" s="59"/>
      <c r="N36" s="124"/>
      <c r="O36" s="59"/>
      <c r="P36" s="59"/>
      <c r="Q36" s="124"/>
      <c r="R36" s="59" t="e">
        <f ca="1">IF(R$22,AveragePrices($F$21,R$23,R$24,$AJ36:$AJ36),AveragePrices($F$15,R$23,R$24,$AL36:$AL36))</f>
        <v>#NAME?</v>
      </c>
      <c r="S36" s="124" t="e">
        <f ca="1">R36-'[29]Gas Average FinIdx'!R36</f>
        <v>#NAME?</v>
      </c>
      <c r="T36" s="59" t="e">
        <f ca="1">IF(T$22,AveragePrices($F$21,T$23,T$24,$AJ36:$AJ36),AveragePrices($F$15,T$23,T$24,$AL36:$AL36))</f>
        <v>#NAME?</v>
      </c>
      <c r="U36" s="124" t="e">
        <f ca="1">T36-'[29]Gas Average Basis'!S36</f>
        <v>#NAME?</v>
      </c>
      <c r="V36" s="59" t="e">
        <f ca="1">IF(V$22,AveragePrices($F$21,V$23,V$24,$AJ36:$AJ36),AveragePrices($F$15,V$23,V$24,$AL36:$AL36))</f>
        <v>#NAME?</v>
      </c>
      <c r="W36" s="124" t="e">
        <f ca="1">V36-'[29]Gas Average FinIdx'!V36</f>
        <v>#NAME?</v>
      </c>
      <c r="X36" s="59" t="e">
        <f ca="1">IF(X$22,AveragePrices($F$21,X$23,X$24,$AJ36:$AJ36),AveragePrices($F$15,X$23,X$24,$AL36:$AL36))</f>
        <v>#NAME?</v>
      </c>
      <c r="Y36" s="124" t="e">
        <f ca="1">X36-'[29]Gas Average Basis'!W36</f>
        <v>#NAME?</v>
      </c>
      <c r="Z36" s="59" t="e">
        <f ca="1">IF(Z$22,AveragePrices($F$21,Z$23,Z$24,$AJ36:$AJ36),AveragePrices($F$15,Z$23,Z$24,$AL36:$AL36))</f>
        <v>#NAME?</v>
      </c>
      <c r="AA36" s="124" t="e">
        <f ca="1">Z36-'[29]Gas Average Basis'!Y36</f>
        <v>#NAME?</v>
      </c>
      <c r="AB36" s="59" t="e">
        <f ca="1">IF(AB$22,AveragePrices($F$21,AB$23,AB$24,$AJ36:$AJ36),AveragePrices($F$15,AB$23,AB$24,$AL36:$AL36))</f>
        <v>#NAME?</v>
      </c>
      <c r="AC36" s="124" t="e">
        <f ca="1">AB36-'[29]Gas Average FinIdx'!AB36</f>
        <v>#NAME?</v>
      </c>
      <c r="AD36" s="59" t="e">
        <f ca="1">IF(AD$22,AveragePrices($F$21,AD$23,AD$24,$AJ36:$AJ36),AveragePrices($F$15,AD$23,AD$24,$AL36:$AL36))</f>
        <v>#NAME?</v>
      </c>
      <c r="AE36" s="124" t="e">
        <f ca="1">AD36-'[29]Gas Average Basis'!AC36</f>
        <v>#NAME?</v>
      </c>
      <c r="AF36" s="59" t="e">
        <f ca="1">IF(AF$22,AveragePrices($F$21,AF$23,AF$24,$AJ36:$AJ36),AveragePrices($F$15,AF$23,AF$24,$AL36:$AL36))</f>
        <v>#NAME?</v>
      </c>
      <c r="AG36" s="124" t="e">
        <f ca="1">AF36-'[29]Gas Average Basis'!AE36</f>
        <v>#NAME?</v>
      </c>
      <c r="AH36" s="59" t="e">
        <f ca="1">IF(AH$22,AveragePrices($F$21,AH$23,AH$24,$AJ36:$AJ36),AveragePrices($F$15,AH$23,AH$24,$AL36:$AL36))</f>
        <v>#NAME?</v>
      </c>
      <c r="AI36" s="124" t="e">
        <f ca="1">AH36-'[29]Gas Average FinIdx'!AH36</f>
        <v>#NAME?</v>
      </c>
      <c r="AJ36" s="46">
        <f ca="1">IF(E36="","",MATCH(E36,INDIRECT(CONCATENATE($F$21,"!",$G$21,":",$G$21)),0))</f>
        <v>16</v>
      </c>
      <c r="AL36" s="46">
        <f t="shared" ca="1" si="0"/>
        <v>28</v>
      </c>
    </row>
    <row r="37" spans="3:38" ht="13.5" hidden="1" thickBot="1" x14ac:dyDescent="0.3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0"/>
        <v/>
      </c>
    </row>
    <row r="38" spans="3:38" ht="14.25" customHeight="1" thickBot="1" x14ac:dyDescent="0.3">
      <c r="C38" s="233" t="s">
        <v>109</v>
      </c>
      <c r="D38" s="234"/>
      <c r="E38" s="234"/>
      <c r="F38" s="234"/>
      <c r="G38" s="234"/>
      <c r="H38" s="234"/>
      <c r="I38" s="234"/>
      <c r="J38" s="234"/>
      <c r="K38" s="234"/>
      <c r="L38" s="234"/>
      <c r="M38" s="234"/>
      <c r="N38" s="234"/>
      <c r="O38" s="234"/>
      <c r="P38" s="234"/>
      <c r="Q38" s="234"/>
      <c r="R38" s="234"/>
      <c r="S38" s="234"/>
      <c r="T38" s="234"/>
      <c r="U38" s="234"/>
      <c r="V38" s="234"/>
      <c r="W38" s="234"/>
      <c r="X38" s="234"/>
      <c r="Y38" s="234"/>
      <c r="Z38" s="234"/>
      <c r="AA38" s="234"/>
      <c r="AB38" s="234"/>
      <c r="AC38" s="234"/>
      <c r="AD38" s="234"/>
      <c r="AE38" s="234"/>
      <c r="AF38" s="234"/>
      <c r="AG38" s="234"/>
      <c r="AH38" s="234"/>
      <c r="AI38" s="236"/>
      <c r="AJ38" s="46" t="str">
        <f t="shared" ref="AJ38:AJ43" ca="1" si="1">IF(E38="","",MATCH(E38,INDIRECT(CONCATENATE($F$21,"!",$G$21,":",$G$21)),0))</f>
        <v/>
      </c>
      <c r="AL38" s="46" t="str">
        <f t="shared" ca="1" si="0"/>
        <v/>
      </c>
    </row>
    <row r="39" spans="3:38" ht="13.5" customHeight="1" x14ac:dyDescent="0.25">
      <c r="C39" s="97" t="s">
        <v>101</v>
      </c>
      <c r="D39" s="67"/>
      <c r="E39" s="70" t="s">
        <v>55</v>
      </c>
      <c r="F39" s="70" t="s">
        <v>162</v>
      </c>
      <c r="G39" s="70"/>
      <c r="H39" s="70"/>
      <c r="I39" s="70"/>
      <c r="J39" s="77"/>
      <c r="K39" s="77"/>
      <c r="L39" s="59"/>
      <c r="M39" s="59"/>
      <c r="N39" s="124"/>
      <c r="O39" s="59"/>
      <c r="P39" s="59"/>
      <c r="Q39" s="124"/>
      <c r="R39" s="59" t="e">
        <f ca="1">IF(R$22,AveragePrices($F$21,R$23,R$24,$AJ39:$AJ39),AveragePrices($F$15,R$23,R$24,$AL39:$AL39))</f>
        <v>#NAME?</v>
      </c>
      <c r="S39" s="124" t="e">
        <f ca="1">R39-'[29]Gas Average FinIdx'!R39</f>
        <v>#NAME?</v>
      </c>
      <c r="T39" s="59" t="e">
        <f ca="1">IF(T$22,AveragePrices($F$21,T$23,T$24,$AJ39:$AJ39),AveragePrices($F$15,T$23,T$24,$AL39:$AL39))</f>
        <v>#NAME?</v>
      </c>
      <c r="U39" s="124" t="e">
        <f ca="1">T39-'[29]Gas Average Basis'!S39</f>
        <v>#NAME?</v>
      </c>
      <c r="V39" s="59" t="e">
        <f ca="1">IF(V$22,AveragePrices($F$21,V$23,V$24,$AJ39:$AJ39),AveragePrices($F$15,V$23,V$24,$AL39:$AL39))</f>
        <v>#NAME?</v>
      </c>
      <c r="W39" s="124" t="e">
        <f ca="1">V39-'[29]Gas Average FinIdx'!V39</f>
        <v>#NAME?</v>
      </c>
      <c r="X39" s="59" t="e">
        <f ca="1">IF(X$22,AveragePrices($F$21,X$23,X$24,$AJ39:$AJ39),AveragePrices($F$15,X$23,X$24,$AL39:$AL39))</f>
        <v>#NAME?</v>
      </c>
      <c r="Y39" s="124" t="e">
        <f ca="1">X39-'[29]Gas Average Basis'!W39</f>
        <v>#NAME?</v>
      </c>
      <c r="Z39" s="59" t="e">
        <f ca="1">IF(Z$22,AveragePrices($F$21,Z$23,Z$24,$AJ39:$AJ39),AveragePrices($F$15,Z$23,Z$24,$AL39:$AL39))</f>
        <v>#NAME?</v>
      </c>
      <c r="AA39" s="124" t="e">
        <f ca="1">Z39-'[29]Gas Average Basis'!Y39</f>
        <v>#NAME?</v>
      </c>
      <c r="AB39" s="59" t="e">
        <f ca="1">IF(AB$22,AveragePrices($F$21,AB$23,AB$24,$AJ39:$AJ39),AveragePrices($F$15,AB$23,AB$24,$AL39:$AL39))</f>
        <v>#NAME?</v>
      </c>
      <c r="AC39" s="124" t="e">
        <f ca="1">AB39-'[29]Gas Average FinIdx'!AB39</f>
        <v>#NAME?</v>
      </c>
      <c r="AD39" s="59" t="e">
        <f ca="1">IF(AD$22,AveragePrices($F$21,AD$23,AD$24,$AJ39:$AJ39),AveragePrices($F$15,AD$23,AD$24,$AL39:$AL39))</f>
        <v>#NAME?</v>
      </c>
      <c r="AE39" s="124" t="e">
        <f ca="1">AD39-'[29]Gas Average Basis'!AC39</f>
        <v>#NAME?</v>
      </c>
      <c r="AF39" s="59" t="e">
        <f ca="1">IF(AF$22,AveragePrices($F$21,AF$23,AF$24,$AJ39:$AJ39),AveragePrices($F$15,AF$23,AF$24,$AL39:$AL39))</f>
        <v>#NAME?</v>
      </c>
      <c r="AG39" s="124" t="e">
        <f ca="1">AF39-'[29]Gas Average Basis'!AE39</f>
        <v>#NAME?</v>
      </c>
      <c r="AH39" s="59" t="e">
        <f ca="1">IF(AH$22,AveragePrices($F$21,AH$23,AH$24,$AJ39:$AJ39),AveragePrices($F$15,AH$23,AH$24,$AL39:$AL39))</f>
        <v>#NAME?</v>
      </c>
      <c r="AI39" s="124" t="e">
        <f ca="1">AH39-'[29]Gas Average FinIdx'!AH39</f>
        <v>#NAME?</v>
      </c>
      <c r="AJ39" s="46">
        <f t="shared" ca="1" si="1"/>
        <v>9</v>
      </c>
      <c r="AL39" s="46">
        <f t="shared" ca="1" si="0"/>
        <v>21</v>
      </c>
    </row>
    <row r="40" spans="3:38" ht="13.5" customHeight="1" x14ac:dyDescent="0.25">
      <c r="C40" s="97" t="s">
        <v>102</v>
      </c>
      <c r="D40" s="67"/>
      <c r="E40" s="70" t="s">
        <v>103</v>
      </c>
      <c r="F40" s="70" t="s">
        <v>163</v>
      </c>
      <c r="G40" s="70"/>
      <c r="H40" s="70"/>
      <c r="I40" s="70"/>
      <c r="J40" s="77"/>
      <c r="K40" s="77"/>
      <c r="L40" s="59"/>
      <c r="M40" s="59"/>
      <c r="N40" s="124"/>
      <c r="O40" s="59"/>
      <c r="P40" s="59"/>
      <c r="Q40" s="124"/>
      <c r="R40" s="59" t="e">
        <f ca="1">IF(R$22,AveragePrices($F$21,R$23,R$24,$AJ40:$AJ40),AveragePrices($F$15,R$23,R$24,$AL40:$AL40))</f>
        <v>#NAME?</v>
      </c>
      <c r="S40" s="124" t="e">
        <f ca="1">R40-'[29]Gas Average FinIdx'!R40</f>
        <v>#NAME?</v>
      </c>
      <c r="T40" s="59" t="e">
        <f ca="1">IF(T$22,AveragePrices($F$21,T$23,T$24,$AJ40:$AJ40),AveragePrices($F$15,T$23,T$24,$AL40:$AL40))</f>
        <v>#NAME?</v>
      </c>
      <c r="U40" s="124" t="e">
        <f ca="1">T40-'[29]Gas Average Basis'!S40</f>
        <v>#NAME?</v>
      </c>
      <c r="V40" s="59" t="e">
        <f ca="1">IF(V$22,AveragePrices($F$21,V$23,V$24,$AJ40:$AJ40),AveragePrices($F$15,V$23,V$24,$AL40:$AL40))</f>
        <v>#NAME?</v>
      </c>
      <c r="W40" s="124" t="e">
        <f ca="1">V40-'[29]Gas Average FinIdx'!V40</f>
        <v>#NAME?</v>
      </c>
      <c r="X40" s="59" t="e">
        <f ca="1">IF(X$22,AveragePrices($F$21,X$23,X$24,$AJ40:$AJ40),AveragePrices($F$15,X$23,X$24,$AL40:$AL40))</f>
        <v>#NAME?</v>
      </c>
      <c r="Y40" s="124" t="e">
        <f ca="1">X40-'[29]Gas Average Basis'!W40</f>
        <v>#NAME?</v>
      </c>
      <c r="Z40" s="59" t="e">
        <f ca="1">IF(Z$22,AveragePrices($F$21,Z$23,Z$24,$AJ40:$AJ40),AveragePrices($F$15,Z$23,Z$24,$AL40:$AL40))</f>
        <v>#NAME?</v>
      </c>
      <c r="AA40" s="124" t="e">
        <f ca="1">Z40-'[29]Gas Average Basis'!Y40</f>
        <v>#NAME?</v>
      </c>
      <c r="AB40" s="59" t="e">
        <f ca="1">IF(AB$22,AveragePrices($F$21,AB$23,AB$24,$AJ40:$AJ40),AveragePrices($F$15,AB$23,AB$24,$AL40:$AL40))</f>
        <v>#NAME?</v>
      </c>
      <c r="AC40" s="124" t="e">
        <f ca="1">AB40-'[29]Gas Average FinIdx'!AB40</f>
        <v>#NAME?</v>
      </c>
      <c r="AD40" s="59" t="e">
        <f ca="1">IF(AD$22,AveragePrices($F$21,AD$23,AD$24,$AJ40:$AJ40),AveragePrices($F$15,AD$23,AD$24,$AL40:$AL40))</f>
        <v>#NAME?</v>
      </c>
      <c r="AE40" s="124" t="e">
        <f ca="1">AD40-'[29]Gas Average Basis'!AC40</f>
        <v>#NAME?</v>
      </c>
      <c r="AF40" s="59" t="e">
        <f ca="1">IF(AF$22,AveragePrices($F$21,AF$23,AF$24,$AJ40:$AJ40),AveragePrices($F$15,AF$23,AF$24,$AL40:$AL40))</f>
        <v>#NAME?</v>
      </c>
      <c r="AG40" s="124" t="e">
        <f ca="1">AF40-'[29]Gas Average Basis'!AE40</f>
        <v>#NAME?</v>
      </c>
      <c r="AH40" s="59" t="e">
        <f ca="1">IF(AH$22,AveragePrices($F$21,AH$23,AH$24,$AJ40:$AJ40),AveragePrices($F$15,AH$23,AH$24,$AL40:$AL40))</f>
        <v>#NAME?</v>
      </c>
      <c r="AI40" s="124" t="e">
        <f ca="1">AH40-'[29]Gas Average FinIdx'!AH40</f>
        <v>#NAME?</v>
      </c>
      <c r="AJ40" s="46">
        <f t="shared" ca="1" si="1"/>
        <v>10</v>
      </c>
      <c r="AL40" s="46">
        <f t="shared" ca="1" si="0"/>
        <v>22</v>
      </c>
    </row>
    <row r="41" spans="3:38" ht="13.5" customHeight="1" x14ac:dyDescent="0.25">
      <c r="C41" s="97" t="s">
        <v>51</v>
      </c>
      <c r="D41" s="67"/>
      <c r="E41" s="70" t="s">
        <v>104</v>
      </c>
      <c r="F41" s="70" t="s">
        <v>166</v>
      </c>
      <c r="G41" s="70"/>
      <c r="H41" s="70"/>
      <c r="I41" s="70"/>
      <c r="J41" s="77"/>
      <c r="K41" s="77"/>
      <c r="L41" s="59"/>
      <c r="M41" s="59"/>
      <c r="N41" s="124"/>
      <c r="O41" s="59"/>
      <c r="P41" s="59"/>
      <c r="Q41" s="124"/>
      <c r="R41" s="59" t="e">
        <f ca="1">IF(R$22,AveragePrices($F$21,R$23,R$24,$AJ41:$AJ41),AveragePrices($F$15,R$23,R$24,$AL41:$AL41))</f>
        <v>#NAME?</v>
      </c>
      <c r="S41" s="124" t="e">
        <f ca="1">R41-'[29]Gas Average FinIdx'!R41</f>
        <v>#NAME?</v>
      </c>
      <c r="T41" s="59" t="e">
        <f ca="1">IF(T$22,AveragePrices($F$21,T$23,T$24,$AJ41:$AJ41),AveragePrices($F$15,T$23,T$24,$AL41:$AL41))</f>
        <v>#NAME?</v>
      </c>
      <c r="U41" s="124" t="e">
        <f ca="1">T41-'[29]Gas Average Basis'!S41</f>
        <v>#NAME?</v>
      </c>
      <c r="V41" s="59" t="e">
        <f ca="1">IF(V$22,AveragePrices($F$21,V$23,V$24,$AJ41:$AJ41),AveragePrices($F$15,V$23,V$24,$AL41:$AL41))</f>
        <v>#NAME?</v>
      </c>
      <c r="W41" s="124" t="e">
        <f ca="1">V41-'[29]Gas Average FinIdx'!V41</f>
        <v>#NAME?</v>
      </c>
      <c r="X41" s="59" t="e">
        <f ca="1">IF(X$22,AveragePrices($F$21,X$23,X$24,$AJ41:$AJ41),AveragePrices($F$15,X$23,X$24,$AL41:$AL41))</f>
        <v>#NAME?</v>
      </c>
      <c r="Y41" s="124" t="e">
        <f ca="1">X41-'[29]Gas Average Basis'!W41</f>
        <v>#NAME?</v>
      </c>
      <c r="Z41" s="59" t="e">
        <f ca="1">IF(Z$22,AveragePrices($F$21,Z$23,Z$24,$AJ41:$AJ41),AveragePrices($F$15,Z$23,Z$24,$AL41:$AL41))</f>
        <v>#NAME?</v>
      </c>
      <c r="AA41" s="124" t="e">
        <f ca="1">Z41-'[29]Gas Average Basis'!Y41</f>
        <v>#NAME?</v>
      </c>
      <c r="AB41" s="59" t="e">
        <f ca="1">IF(AB$22,AveragePrices($F$21,AB$23,AB$24,$AJ41:$AJ41),AveragePrices($F$15,AB$23,AB$24,$AL41:$AL41))</f>
        <v>#NAME?</v>
      </c>
      <c r="AC41" s="124" t="e">
        <f ca="1">AB41-'[29]Gas Average FinIdx'!AB41</f>
        <v>#NAME?</v>
      </c>
      <c r="AD41" s="59" t="e">
        <f ca="1">IF(AD$22,AveragePrices($F$21,AD$23,AD$24,$AJ41:$AJ41),AveragePrices($F$15,AD$23,AD$24,$AL41:$AL41))</f>
        <v>#NAME?</v>
      </c>
      <c r="AE41" s="124" t="e">
        <f ca="1">AD41-'[29]Gas Average Basis'!AC41</f>
        <v>#NAME?</v>
      </c>
      <c r="AF41" s="59" t="e">
        <f ca="1">IF(AF$22,AveragePrices($F$21,AF$23,AF$24,$AJ41:$AJ41),AveragePrices($F$15,AF$23,AF$24,$AL41:$AL41))</f>
        <v>#NAME?</v>
      </c>
      <c r="AG41" s="124" t="e">
        <f ca="1">AF41-'[29]Gas Average Basis'!AE41</f>
        <v>#NAME?</v>
      </c>
      <c r="AH41" s="59" t="e">
        <f ca="1">IF(AH$22,AveragePrices($F$21,AH$23,AH$24,$AJ41:$AJ41),AveragePrices($F$15,AH$23,AH$24,$AL41:$AL41))</f>
        <v>#NAME?</v>
      </c>
      <c r="AI41" s="124" t="e">
        <f ca="1">AH41-'[29]Gas Average FinIdx'!AH41</f>
        <v>#NAME?</v>
      </c>
      <c r="AJ41" s="46">
        <f t="shared" ca="1" si="1"/>
        <v>13</v>
      </c>
      <c r="AL41" s="46">
        <f t="shared" ca="1" si="0"/>
        <v>25</v>
      </c>
    </row>
    <row r="42" spans="3:38" x14ac:dyDescent="0.25">
      <c r="C42" s="97" t="s">
        <v>80</v>
      </c>
      <c r="D42" s="67"/>
      <c r="E42" s="47" t="s">
        <v>108</v>
      </c>
      <c r="F42" s="70" t="s">
        <v>167</v>
      </c>
      <c r="G42" s="70"/>
      <c r="H42" s="70"/>
      <c r="I42" s="70"/>
      <c r="J42" s="77"/>
      <c r="K42" s="77"/>
      <c r="L42" s="59"/>
      <c r="M42" s="59"/>
      <c r="N42" s="124"/>
      <c r="O42" s="59"/>
      <c r="P42" s="59"/>
      <c r="Q42" s="124"/>
      <c r="R42" s="59" t="e">
        <f ca="1">IF(R$22,AveragePrices($F$21,R$23,R$24,$AJ42:$AJ42),AveragePrices($F$15,R$23,R$24,$AL42:$AL42))</f>
        <v>#NAME?</v>
      </c>
      <c r="S42" s="124" t="e">
        <f ca="1">R42-'[29]Gas Average FinIdx'!R42</f>
        <v>#NAME?</v>
      </c>
      <c r="T42" s="59" t="e">
        <f ca="1">IF(T$22,AveragePrices($F$21,T$23,T$24,$AJ42:$AJ42),AveragePrices($F$15,T$23,T$24,$AL42:$AL42))</f>
        <v>#NAME?</v>
      </c>
      <c r="U42" s="124" t="e">
        <f ca="1">T42-'[29]Gas Average Basis'!S42</f>
        <v>#NAME?</v>
      </c>
      <c r="V42" s="59" t="e">
        <f ca="1">IF(V$22,AveragePrices($F$21,V$23,V$24,$AJ42:$AJ42),AveragePrices($F$15,V$23,V$24,$AL42:$AL42))</f>
        <v>#NAME?</v>
      </c>
      <c r="W42" s="124" t="e">
        <f ca="1">V42-'[29]Gas Average FinIdx'!V42</f>
        <v>#NAME?</v>
      </c>
      <c r="X42" s="59" t="e">
        <f ca="1">IF(X$22,AveragePrices($F$21,X$23,X$24,$AJ42:$AJ42),AveragePrices($F$15,X$23,X$24,$AL42:$AL42))</f>
        <v>#NAME?</v>
      </c>
      <c r="Y42" s="124" t="e">
        <f ca="1">X42-'[29]Gas Average Basis'!W42</f>
        <v>#NAME?</v>
      </c>
      <c r="Z42" s="59" t="e">
        <f ca="1">IF(Z$22,AveragePrices($F$21,Z$23,Z$24,$AJ42:$AJ42),AveragePrices($F$15,Z$23,Z$24,$AL42:$AL42))</f>
        <v>#NAME?</v>
      </c>
      <c r="AA42" s="124" t="e">
        <f ca="1">Z42-'[29]Gas Average Basis'!Y42</f>
        <v>#NAME?</v>
      </c>
      <c r="AB42" s="59" t="e">
        <f ca="1">IF(AB$22,AveragePrices($F$21,AB$23,AB$24,$AJ42:$AJ42),AveragePrices($F$15,AB$23,AB$24,$AL42:$AL42))</f>
        <v>#NAME?</v>
      </c>
      <c r="AC42" s="124" t="e">
        <f ca="1">AB42-'[29]Gas Average FinIdx'!AB42</f>
        <v>#NAME?</v>
      </c>
      <c r="AD42" s="59" t="e">
        <f ca="1">IF(AD$22,AveragePrices($F$21,AD$23,AD$24,$AJ42:$AJ42),AveragePrices($F$15,AD$23,AD$24,$AL42:$AL42))</f>
        <v>#NAME?</v>
      </c>
      <c r="AE42" s="124" t="e">
        <f ca="1">AD42-'[29]Gas Average Basis'!AC42</f>
        <v>#NAME?</v>
      </c>
      <c r="AF42" s="59" t="e">
        <f ca="1">IF(AF$22,AveragePrices($F$21,AF$23,AF$24,$AJ42:$AJ42),AveragePrices($F$15,AF$23,AF$24,$AL42:$AL42))</f>
        <v>#NAME?</v>
      </c>
      <c r="AG42" s="124" t="e">
        <f ca="1">AF42-'[29]Gas Average Basis'!AE42</f>
        <v>#NAME?</v>
      </c>
      <c r="AH42" s="59" t="e">
        <f ca="1">IF(AH$22,AveragePrices($F$21,AH$23,AH$24,$AJ42:$AJ42),AveragePrices($F$15,AH$23,AH$24,$AL42:$AL42))</f>
        <v>#NAME?</v>
      </c>
      <c r="AI42" s="124" t="e">
        <f ca="1">AH42-'[29]Gas Average FinIdx'!AH42</f>
        <v>#NAME?</v>
      </c>
      <c r="AJ42" s="46">
        <f t="shared" ca="1" si="1"/>
        <v>14</v>
      </c>
      <c r="AL42" s="46">
        <f t="shared" ca="1" si="0"/>
        <v>26</v>
      </c>
    </row>
    <row r="43" spans="3:38" ht="13.5" thickBot="1" x14ac:dyDescent="0.3">
      <c r="C43" s="97" t="s">
        <v>100</v>
      </c>
      <c r="D43" s="67"/>
      <c r="E43" s="47" t="s">
        <v>129</v>
      </c>
      <c r="F43" s="70" t="s">
        <v>168</v>
      </c>
      <c r="G43" s="70"/>
      <c r="H43" s="70"/>
      <c r="I43" s="70"/>
      <c r="J43" s="70"/>
      <c r="K43" s="77"/>
      <c r="L43" s="59"/>
      <c r="M43" s="59"/>
      <c r="N43" s="124"/>
      <c r="O43" s="59"/>
      <c r="P43" s="59"/>
      <c r="Q43" s="124"/>
      <c r="R43" s="59" t="e">
        <f ca="1">IF(R$22,AveragePrices($F$21,R$23,R$24,$AJ43:$AJ43),AveragePrices($F$15,R$23,R$24,$AL43:$AL43))</f>
        <v>#NAME?</v>
      </c>
      <c r="S43" s="124" t="e">
        <f ca="1">R43-'[29]Gas Average FinIdx'!R43</f>
        <v>#NAME?</v>
      </c>
      <c r="T43" s="59" t="e">
        <f ca="1">IF(T$22,AveragePrices($F$21,T$23,T$24,$AJ43:$AJ43),AveragePrices($F$15,T$23,T$24,$AL43:$AL43))</f>
        <v>#NAME?</v>
      </c>
      <c r="U43" s="124" t="e">
        <f ca="1">T43-'[29]Gas Average Basis'!S43</f>
        <v>#NAME?</v>
      </c>
      <c r="V43" s="59" t="e">
        <f ca="1">IF(V$22,AveragePrices($F$21,V$23,V$24,$AJ43:$AJ43),AveragePrices($F$15,V$23,V$24,$AL43:$AL43))</f>
        <v>#NAME?</v>
      </c>
      <c r="W43" s="124" t="e">
        <f ca="1">V43-'[29]Gas Average FinIdx'!V43</f>
        <v>#NAME?</v>
      </c>
      <c r="X43" s="59" t="e">
        <f ca="1">IF(X$22,AveragePrices($F$21,X$23,X$24,$AJ43:$AJ43),AveragePrices($F$15,X$23,X$24,$AL43:$AL43))</f>
        <v>#NAME?</v>
      </c>
      <c r="Y43" s="124" t="e">
        <f ca="1">X43-'[29]Gas Average Basis'!W43</f>
        <v>#NAME?</v>
      </c>
      <c r="Z43" s="59" t="e">
        <f ca="1">IF(Z$22,AveragePrices($F$21,Z$23,Z$24,$AJ43:$AJ43),AveragePrices($F$15,Z$23,Z$24,$AL43:$AL43))</f>
        <v>#NAME?</v>
      </c>
      <c r="AA43" s="124" t="e">
        <f ca="1">Z43-'[29]Gas Average Basis'!Y43</f>
        <v>#NAME?</v>
      </c>
      <c r="AB43" s="59" t="e">
        <f ca="1">IF(AB$22,AveragePrices($F$21,AB$23,AB$24,$AJ43:$AJ43),AveragePrices($F$15,AB$23,AB$24,$AL43:$AL43))</f>
        <v>#NAME?</v>
      </c>
      <c r="AC43" s="124" t="e">
        <f ca="1">AB43-'[29]Gas Average FinIdx'!AB43</f>
        <v>#NAME?</v>
      </c>
      <c r="AD43" s="59" t="e">
        <f ca="1">IF(AD$22,AveragePrices($F$21,AD$23,AD$24,$AJ43:$AJ43),AveragePrices($F$15,AD$23,AD$24,$AL43:$AL43))</f>
        <v>#NAME?</v>
      </c>
      <c r="AE43" s="124" t="e">
        <f ca="1">AD43-'[29]Gas Average Basis'!AC43</f>
        <v>#NAME?</v>
      </c>
      <c r="AF43" s="59" t="e">
        <f ca="1">IF(AF$22,AveragePrices($F$21,AF$23,AF$24,$AJ43:$AJ43),AveragePrices($F$15,AF$23,AF$24,$AL43:$AL43))</f>
        <v>#NAME?</v>
      </c>
      <c r="AG43" s="124" t="e">
        <f ca="1">AF43-'[29]Gas Average Basis'!AE43</f>
        <v>#NAME?</v>
      </c>
      <c r="AH43" s="59" t="e">
        <f ca="1">IF(AH$22,AveragePrices($F$21,AH$23,AH$24,$AJ43:$AJ43),AveragePrices($F$15,AH$23,AH$24,$AL43:$AL43))</f>
        <v>#NAME?</v>
      </c>
      <c r="AI43" s="124" t="e">
        <f ca="1">AH43-'[29]Gas Average FinIdx'!AH43</f>
        <v>#NAME?</v>
      </c>
      <c r="AJ43" s="46">
        <f t="shared" ca="1" si="1"/>
        <v>15</v>
      </c>
      <c r="AL43" s="46">
        <f t="shared" ca="1" si="0"/>
        <v>27</v>
      </c>
    </row>
    <row r="44" spans="3:38" ht="13.5" hidden="1" customHeight="1" thickBot="1" x14ac:dyDescent="0.3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0"/>
        <v/>
      </c>
    </row>
    <row r="45" spans="3:38" ht="13.5" hidden="1" thickBot="1" x14ac:dyDescent="0.3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0"/>
        <v/>
      </c>
    </row>
    <row r="46" spans="3:38" ht="13.5" hidden="1" thickBot="1" x14ac:dyDescent="0.3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0"/>
        <v/>
      </c>
    </row>
    <row r="47" spans="3:38" ht="13.5" hidden="1" thickBot="1" x14ac:dyDescent="0.3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0"/>
        <v/>
      </c>
    </row>
    <row r="48" spans="3:38" ht="13.5" customHeight="1" thickBot="1" x14ac:dyDescent="0.3">
      <c r="C48" s="233" t="s">
        <v>81</v>
      </c>
      <c r="D48" s="234"/>
      <c r="E48" s="234"/>
      <c r="F48" s="234"/>
      <c r="G48" s="234"/>
      <c r="H48" s="234"/>
      <c r="I48" s="234"/>
      <c r="J48" s="234"/>
      <c r="K48" s="234"/>
      <c r="L48" s="234"/>
      <c r="M48" s="234"/>
      <c r="N48" s="234"/>
      <c r="O48" s="234"/>
      <c r="P48" s="234"/>
      <c r="Q48" s="234"/>
      <c r="R48" s="234"/>
      <c r="S48" s="234"/>
      <c r="T48" s="234"/>
      <c r="U48" s="234"/>
      <c r="V48" s="234"/>
      <c r="W48" s="234"/>
      <c r="X48" s="234"/>
      <c r="Y48" s="234"/>
      <c r="Z48" s="234"/>
      <c r="AA48" s="234"/>
      <c r="AB48" s="234"/>
      <c r="AC48" s="234"/>
      <c r="AD48" s="234"/>
      <c r="AE48" s="234"/>
      <c r="AF48" s="234"/>
      <c r="AG48" s="234"/>
      <c r="AH48" s="234"/>
      <c r="AI48" s="236"/>
      <c r="AJ48" s="46"/>
      <c r="AL48" s="46" t="str">
        <f t="shared" ca="1" si="0"/>
        <v/>
      </c>
    </row>
    <row r="49" spans="3:38" ht="13.5" thickBot="1" x14ac:dyDescent="0.3">
      <c r="C49" s="98" t="s">
        <v>81</v>
      </c>
      <c r="D49" s="71"/>
      <c r="E49" s="58" t="s">
        <v>159</v>
      </c>
      <c r="F49" s="72" t="s">
        <v>42</v>
      </c>
      <c r="G49" s="72"/>
      <c r="H49" s="72"/>
      <c r="I49" s="70"/>
      <c r="J49" s="67">
        <f>LOOKUP($F$25,CurveFetch!D$8:D$1000,CurveFetch!E$8:E$1000)</f>
        <v>2.4</v>
      </c>
      <c r="K49" s="77"/>
      <c r="L49" s="59"/>
      <c r="M49" s="59"/>
      <c r="N49" s="124"/>
      <c r="O49" s="59"/>
      <c r="P49" s="59"/>
      <c r="Q49" s="124"/>
      <c r="R49" s="59" t="e">
        <f ca="1">IF(R$22,AveragePrices($F$21,R$23,R$24,$AJ49:$AJ49),AveragePrices($F$15,R$23,R$24,$AL49:$AL49))</f>
        <v>#NAME?</v>
      </c>
      <c r="S49" s="124" t="e">
        <f ca="1">R49-'[29]Gas Average FinIdx'!R49</f>
        <v>#NAME?</v>
      </c>
      <c r="T49" s="59" t="e">
        <f ca="1">IF(T$22,AveragePrices($F$21,T$23,T$24,$AJ49:$AJ49),AveragePrices($F$15,T$23,T$24,$AL49:$AL49))</f>
        <v>#NAME?</v>
      </c>
      <c r="U49" s="125"/>
      <c r="V49" s="59" t="e">
        <f ca="1">IF(V$22,AveragePrices($F$21,V$23,V$24,$AJ49:$AJ49),AveragePrices($F$15,V$23,V$24,$AL49:$AL49))</f>
        <v>#NAME?</v>
      </c>
      <c r="W49" s="124" t="e">
        <f ca="1">V49-'[29]Gas Average FinIdx'!V49</f>
        <v>#NAME?</v>
      </c>
      <c r="X49" s="59" t="e">
        <f ca="1">IF(X$22,AveragePrices($F$21,X$23,X$24,$AJ49:$AJ49),AveragePrices($F$15,X$23,X$24,$AL49:$AL49))</f>
        <v>#NAME?</v>
      </c>
      <c r="Y49" s="124"/>
      <c r="Z49" s="59" t="e">
        <f ca="1">IF(Z$22,AveragePrices($F$21,Z$23,Z$24,$AJ49:$AJ49),AveragePrices($F$15,Z$23,Z$24,$AL49:$AL49))</f>
        <v>#NAME?</v>
      </c>
      <c r="AA49" s="124"/>
      <c r="AB49" s="59" t="e">
        <f ca="1">IF(AB$22,AveragePrices($F$21,AB$23,AB$24,$AJ49:$AJ49),AveragePrices($F$15,AB$23,AB$24,$AL49:$AL49))</f>
        <v>#NAME?</v>
      </c>
      <c r="AC49" s="124" t="e">
        <f ca="1">AB49-'[29]Gas Average FinIdx'!AB49</f>
        <v>#NAME?</v>
      </c>
      <c r="AD49" s="59" t="e">
        <f ca="1">IF(AD$22,AveragePrices($F$21,AD$23,AD$24,$AJ49:$AJ49),AveragePrices($F$15,AD$23,AD$24,$AL49:$AL49))</f>
        <v>#NAME?</v>
      </c>
      <c r="AE49" s="124"/>
      <c r="AF49" s="59" t="e">
        <f ca="1">IF(AF$22,AveragePrices($F$21,AF$23,AF$24,$AJ49:$AJ49),AveragePrices($F$15,AF$23,AF$24,$AL49:$AL49))</f>
        <v>#NAME?</v>
      </c>
      <c r="AG49" s="124"/>
      <c r="AH49" s="59" t="e">
        <f ca="1">IF(AH$22,AveragePrices($F$21,AH$23,AH$24,$AJ49:$AJ49),AveragePrices($F$15,AH$23,AH$24,$AL49:$AL49))</f>
        <v>#NAME?</v>
      </c>
      <c r="AI49" s="124" t="e">
        <f ca="1">AH49-'[29]Gas Average FinIdx'!AH49</f>
        <v>#NAME?</v>
      </c>
      <c r="AJ49" s="46" t="e">
        <f ca="1">IF(E49="","",MATCH(E49,INDIRECT(CONCATENATE($F$21,"!",$G$21,":",$G$21)),0))</f>
        <v>#N/A</v>
      </c>
      <c r="AL49" s="46">
        <f ca="1">IF(F49="","",MATCH(E49,INDIRECT(CONCATENATE($F$15,"!",$G$15,":",$G$15)),0))</f>
        <v>17</v>
      </c>
    </row>
    <row r="50" spans="3:38" x14ac:dyDescent="0.25">
      <c r="AI50" s="49"/>
      <c r="AJ50" s="48"/>
      <c r="AK50" s="49"/>
      <c r="AL50" s="49"/>
    </row>
    <row r="51" spans="3:38" x14ac:dyDescent="0.25">
      <c r="C51" s="192"/>
      <c r="D51" s="192"/>
      <c r="E51" s="192"/>
      <c r="F51" s="192"/>
      <c r="G51" s="192"/>
      <c r="H51" s="192"/>
      <c r="I51" s="192"/>
      <c r="J51" s="192"/>
      <c r="K51" s="193"/>
      <c r="L51" s="193"/>
      <c r="M51" s="193"/>
      <c r="N51" s="193"/>
      <c r="O51" s="193"/>
      <c r="P51" s="193"/>
      <c r="Q51" s="193"/>
      <c r="R51" s="193"/>
      <c r="S51" s="193"/>
      <c r="T51" s="193"/>
      <c r="U51" s="193"/>
      <c r="V51" s="193"/>
      <c r="W51" s="193"/>
      <c r="X51" s="193"/>
      <c r="Y51" s="193"/>
      <c r="Z51" s="193"/>
      <c r="AA51" s="193"/>
      <c r="AB51" s="193"/>
      <c r="AC51" s="193"/>
      <c r="AD51" s="193"/>
      <c r="AE51" s="193"/>
      <c r="AF51" s="193"/>
      <c r="AG51" s="193"/>
      <c r="AH51" s="193"/>
      <c r="AI51" s="194"/>
      <c r="AJ51" s="48"/>
      <c r="AK51" s="49"/>
      <c r="AL51" s="49"/>
    </row>
    <row r="52" spans="3:38" x14ac:dyDescent="0.25">
      <c r="C52" s="195"/>
      <c r="D52" s="196"/>
      <c r="E52" s="197"/>
      <c r="F52" s="197"/>
      <c r="G52" s="192"/>
      <c r="H52" s="192"/>
      <c r="I52" s="192"/>
      <c r="J52" s="192"/>
      <c r="K52" s="193"/>
      <c r="L52" s="193"/>
      <c r="M52" s="193"/>
      <c r="N52" s="193"/>
      <c r="O52" s="193"/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193"/>
      <c r="AA52" s="193"/>
      <c r="AB52" s="193"/>
      <c r="AC52" s="193"/>
      <c r="AD52" s="193"/>
      <c r="AE52" s="193"/>
      <c r="AF52" s="193"/>
      <c r="AG52" s="193"/>
      <c r="AH52" s="193"/>
      <c r="AI52" s="194"/>
      <c r="AJ52" s="48"/>
      <c r="AK52" s="49"/>
      <c r="AL52" s="49"/>
    </row>
    <row r="53" spans="3:38" ht="18" x14ac:dyDescent="0.25">
      <c r="C53" s="195"/>
      <c r="D53" s="196"/>
      <c r="E53" s="197"/>
      <c r="F53" s="197"/>
      <c r="G53" s="192"/>
      <c r="H53" s="192"/>
      <c r="I53" s="192"/>
      <c r="J53" s="192"/>
      <c r="K53" s="193"/>
      <c r="L53" s="193"/>
      <c r="M53" s="193"/>
      <c r="N53" s="193"/>
      <c r="O53" s="193"/>
      <c r="P53" s="193"/>
      <c r="Q53" s="193"/>
      <c r="R53" s="242"/>
      <c r="S53" s="242"/>
      <c r="T53" s="242"/>
      <c r="U53" s="242"/>
      <c r="V53" s="242"/>
      <c r="W53" s="242"/>
      <c r="X53" s="193"/>
      <c r="Y53" s="193"/>
      <c r="Z53" s="193"/>
      <c r="AA53" s="193"/>
      <c r="AB53" s="193"/>
      <c r="AC53" s="193"/>
      <c r="AD53" s="193"/>
      <c r="AE53" s="193"/>
      <c r="AF53" s="193"/>
      <c r="AG53" s="193"/>
      <c r="AH53" s="193"/>
      <c r="AI53" s="194"/>
      <c r="AJ53" s="48"/>
      <c r="AK53" s="49"/>
      <c r="AL53" s="49"/>
    </row>
    <row r="54" spans="3:38" x14ac:dyDescent="0.25">
      <c r="C54" s="192"/>
      <c r="D54" s="192"/>
      <c r="E54" s="192"/>
      <c r="F54" s="192"/>
      <c r="G54" s="192"/>
      <c r="H54" s="192"/>
      <c r="I54" s="192"/>
      <c r="J54" s="192"/>
      <c r="K54" s="193"/>
      <c r="L54" s="193"/>
      <c r="M54" s="193"/>
      <c r="N54" s="193"/>
      <c r="O54" s="193"/>
      <c r="P54" s="193"/>
      <c r="Q54" s="193"/>
      <c r="R54" s="193"/>
      <c r="S54" s="193"/>
      <c r="T54" s="193"/>
      <c r="U54" s="193"/>
      <c r="V54" s="193"/>
      <c r="W54" s="193"/>
      <c r="X54" s="193"/>
      <c r="Y54" s="193"/>
      <c r="Z54" s="193"/>
      <c r="AA54" s="193"/>
      <c r="AB54" s="193"/>
      <c r="AC54" s="193"/>
      <c r="AD54" s="193"/>
      <c r="AE54" s="193"/>
      <c r="AF54" s="193"/>
      <c r="AG54" s="193"/>
      <c r="AH54" s="193"/>
      <c r="AI54" s="193"/>
    </row>
    <row r="55" spans="3:38" ht="13.5" customHeight="1" x14ac:dyDescent="0.25">
      <c r="C55" s="243"/>
      <c r="D55" s="244"/>
      <c r="E55" s="244"/>
      <c r="F55" s="244"/>
      <c r="G55" s="244"/>
      <c r="H55" s="244"/>
      <c r="I55" s="244"/>
      <c r="J55" s="244"/>
      <c r="K55" s="244"/>
      <c r="L55" s="244"/>
      <c r="M55" s="244"/>
      <c r="N55" s="244"/>
      <c r="O55" s="244"/>
      <c r="P55" s="244"/>
      <c r="Q55" s="244"/>
      <c r="R55" s="244"/>
      <c r="S55" s="244"/>
      <c r="T55" s="244"/>
      <c r="U55" s="244"/>
      <c r="V55" s="244"/>
      <c r="W55" s="244"/>
      <c r="X55" s="244"/>
      <c r="Y55" s="244"/>
      <c r="Z55" s="244"/>
      <c r="AA55" s="244"/>
      <c r="AB55" s="244"/>
      <c r="AC55" s="244"/>
      <c r="AD55" s="244"/>
      <c r="AE55" s="244"/>
      <c r="AF55" s="244"/>
      <c r="AG55" s="244"/>
      <c r="AH55" s="244"/>
      <c r="AI55" s="244"/>
    </row>
    <row r="56" spans="3:38" ht="14.25" customHeight="1" x14ac:dyDescent="0.25">
      <c r="C56" s="243"/>
      <c r="D56" s="243"/>
      <c r="E56" s="243"/>
      <c r="F56" s="243"/>
      <c r="G56" s="243"/>
      <c r="H56" s="243"/>
      <c r="I56" s="243"/>
      <c r="J56" s="243"/>
      <c r="K56" s="243"/>
      <c r="L56" s="243"/>
      <c r="M56" s="243"/>
      <c r="N56" s="243"/>
      <c r="O56" s="243"/>
      <c r="P56" s="243"/>
      <c r="Q56" s="243"/>
      <c r="R56" s="243"/>
      <c r="S56" s="243"/>
      <c r="T56" s="243"/>
      <c r="U56" s="243"/>
      <c r="V56" s="243"/>
      <c r="W56" s="243"/>
      <c r="X56" s="243"/>
      <c r="Y56" s="243"/>
      <c r="Z56" s="243"/>
      <c r="AA56" s="243"/>
      <c r="AB56" s="243"/>
      <c r="AC56" s="243"/>
      <c r="AD56" s="243"/>
      <c r="AE56" s="243"/>
      <c r="AF56" s="243"/>
      <c r="AG56" s="243"/>
      <c r="AH56" s="243"/>
      <c r="AI56" s="243"/>
    </row>
    <row r="57" spans="3:38" x14ac:dyDescent="0.25">
      <c r="C57" s="202"/>
      <c r="D57" s="196"/>
      <c r="E57" s="196"/>
      <c r="F57" s="196"/>
      <c r="G57" s="196"/>
      <c r="H57" s="196"/>
      <c r="I57" s="196"/>
      <c r="J57" s="196"/>
      <c r="K57" s="201"/>
      <c r="L57" s="201"/>
      <c r="M57" s="201"/>
      <c r="N57" s="198"/>
      <c r="O57" s="201"/>
      <c r="P57" s="201"/>
      <c r="Q57" s="201"/>
      <c r="R57" s="201"/>
      <c r="S57" s="201"/>
      <c r="T57" s="201"/>
      <c r="U57" s="201"/>
      <c r="V57" s="201"/>
      <c r="W57" s="201"/>
      <c r="X57" s="201"/>
      <c r="Y57" s="201"/>
      <c r="Z57" s="201"/>
      <c r="AA57" s="201"/>
      <c r="AB57" s="201"/>
      <c r="AC57" s="201"/>
      <c r="AD57" s="201"/>
      <c r="AE57" s="201"/>
      <c r="AF57" s="201"/>
      <c r="AG57" s="201"/>
      <c r="AH57" s="201"/>
      <c r="AI57" s="201"/>
    </row>
    <row r="58" spans="3:38" ht="14.25" customHeight="1" x14ac:dyDescent="0.25">
      <c r="C58" s="202"/>
      <c r="D58" s="196"/>
      <c r="E58" s="196"/>
      <c r="F58" s="196"/>
      <c r="G58" s="196"/>
      <c r="H58" s="196"/>
      <c r="I58" s="196"/>
      <c r="J58" s="196"/>
      <c r="K58" s="198"/>
      <c r="L58" s="198"/>
      <c r="M58" s="198"/>
      <c r="N58" s="198"/>
      <c r="O58" s="198"/>
      <c r="P58" s="198"/>
      <c r="Q58" s="198"/>
      <c r="R58" s="198"/>
      <c r="S58" s="198"/>
      <c r="T58" s="199"/>
      <c r="U58" s="200"/>
      <c r="V58" s="198"/>
      <c r="W58" s="198"/>
      <c r="X58" s="199"/>
      <c r="Y58" s="200"/>
      <c r="Z58" s="199"/>
      <c r="AA58" s="200"/>
      <c r="AB58" s="198"/>
      <c r="AC58" s="198"/>
      <c r="AD58" s="199"/>
      <c r="AE58" s="200"/>
      <c r="AF58" s="199"/>
      <c r="AG58" s="200"/>
      <c r="AH58" s="198"/>
      <c r="AI58" s="198"/>
    </row>
    <row r="59" spans="3:38" ht="14.25" customHeight="1" x14ac:dyDescent="0.25">
      <c r="C59" s="243"/>
      <c r="D59" s="243"/>
      <c r="E59" s="243"/>
      <c r="F59" s="243"/>
      <c r="G59" s="243"/>
      <c r="H59" s="243"/>
      <c r="I59" s="243"/>
      <c r="J59" s="243"/>
      <c r="K59" s="243"/>
      <c r="L59" s="243"/>
      <c r="M59" s="243"/>
      <c r="N59" s="243"/>
      <c r="O59" s="243"/>
      <c r="P59" s="243"/>
      <c r="Q59" s="243"/>
      <c r="R59" s="243"/>
      <c r="S59" s="243"/>
      <c r="T59" s="243"/>
      <c r="U59" s="243"/>
      <c r="V59" s="243"/>
      <c r="W59" s="243"/>
      <c r="X59" s="243"/>
      <c r="Y59" s="243"/>
      <c r="Z59" s="243"/>
      <c r="AA59" s="243"/>
      <c r="AB59" s="243"/>
      <c r="AC59" s="243"/>
      <c r="AD59" s="243"/>
      <c r="AE59" s="243"/>
      <c r="AF59" s="243"/>
      <c r="AG59" s="243"/>
      <c r="AH59" s="243"/>
      <c r="AI59" s="243"/>
      <c r="AJ59" s="60"/>
      <c r="AK59" s="60"/>
      <c r="AL59" s="60"/>
    </row>
    <row r="60" spans="3:38" x14ac:dyDescent="0.25">
      <c r="C60" s="192"/>
      <c r="D60" s="192"/>
      <c r="E60" s="192"/>
      <c r="F60" s="192"/>
      <c r="G60" s="192"/>
      <c r="H60" s="192"/>
      <c r="I60" s="192"/>
      <c r="J60" s="192"/>
      <c r="K60" s="193"/>
      <c r="L60" s="193"/>
      <c r="M60" s="193"/>
      <c r="N60" s="193"/>
      <c r="O60" s="193"/>
      <c r="P60" s="193"/>
      <c r="Q60" s="193"/>
      <c r="R60" s="193"/>
      <c r="S60" s="193"/>
      <c r="T60" s="193"/>
      <c r="U60" s="193"/>
      <c r="V60" s="193"/>
      <c r="W60" s="193"/>
      <c r="X60" s="193"/>
      <c r="Y60" s="193"/>
      <c r="Z60" s="193"/>
      <c r="AA60" s="193"/>
      <c r="AB60" s="193"/>
      <c r="AC60" s="193"/>
      <c r="AD60" s="193"/>
      <c r="AE60" s="193"/>
      <c r="AF60" s="193"/>
      <c r="AG60" s="193"/>
      <c r="AH60" s="193"/>
      <c r="AI60" s="194"/>
      <c r="AJ60" s="60"/>
      <c r="AK60" s="60"/>
      <c r="AL60" s="60"/>
    </row>
    <row r="61" spans="3:38" x14ac:dyDescent="0.25">
      <c r="C61" s="195"/>
      <c r="D61" s="196"/>
      <c r="E61" s="197"/>
      <c r="F61" s="197"/>
      <c r="G61" s="192"/>
      <c r="H61" s="192"/>
      <c r="I61" s="192"/>
      <c r="J61" s="192"/>
      <c r="K61" s="193"/>
      <c r="L61" s="193"/>
      <c r="M61" s="193"/>
      <c r="N61" s="193"/>
      <c r="O61" s="193"/>
      <c r="P61" s="193"/>
      <c r="Q61" s="193"/>
      <c r="R61" s="193"/>
      <c r="S61" s="193"/>
      <c r="T61" s="193"/>
      <c r="U61" s="193"/>
      <c r="V61" s="193"/>
      <c r="W61" s="193"/>
      <c r="X61" s="193"/>
      <c r="Y61" s="193"/>
      <c r="Z61" s="193"/>
      <c r="AA61" s="193"/>
      <c r="AB61" s="193"/>
      <c r="AC61" s="193"/>
      <c r="AD61" s="193"/>
      <c r="AE61" s="193"/>
      <c r="AF61" s="193"/>
      <c r="AG61" s="193"/>
      <c r="AH61" s="193"/>
      <c r="AI61" s="194"/>
      <c r="AJ61" s="60"/>
      <c r="AK61" s="60"/>
      <c r="AL61" s="60"/>
    </row>
    <row r="62" spans="3:38" ht="18" x14ac:dyDescent="0.25">
      <c r="C62" s="195"/>
      <c r="D62" s="196"/>
      <c r="E62" s="197"/>
      <c r="F62" s="197"/>
      <c r="G62" s="192"/>
      <c r="H62" s="192"/>
      <c r="I62" s="192"/>
      <c r="J62" s="192"/>
      <c r="K62" s="193"/>
      <c r="L62" s="193"/>
      <c r="M62" s="193"/>
      <c r="N62" s="193"/>
      <c r="O62" s="193"/>
      <c r="P62" s="193"/>
      <c r="Q62" s="193"/>
      <c r="R62" s="242"/>
      <c r="S62" s="242"/>
      <c r="T62" s="242"/>
      <c r="U62" s="242"/>
      <c r="V62" s="242"/>
      <c r="W62" s="242"/>
      <c r="X62" s="193"/>
      <c r="Y62" s="193"/>
      <c r="Z62" s="193"/>
      <c r="AA62" s="193"/>
      <c r="AB62" s="193"/>
      <c r="AC62" s="193"/>
      <c r="AD62" s="193"/>
      <c r="AE62" s="193"/>
      <c r="AF62" s="193"/>
      <c r="AG62" s="193"/>
      <c r="AH62" s="193"/>
      <c r="AI62" s="194"/>
      <c r="AJ62" s="60"/>
      <c r="AK62" s="60"/>
      <c r="AL62" s="60"/>
    </row>
    <row r="63" spans="3:38" x14ac:dyDescent="0.25">
      <c r="C63" s="192"/>
      <c r="D63" s="192"/>
      <c r="E63" s="192"/>
      <c r="F63" s="192"/>
      <c r="G63" s="192"/>
      <c r="H63" s="192"/>
      <c r="I63" s="192"/>
      <c r="J63" s="192"/>
      <c r="K63" s="193"/>
      <c r="L63" s="193"/>
      <c r="M63" s="193"/>
      <c r="N63" s="193"/>
      <c r="O63" s="193"/>
      <c r="P63" s="193"/>
      <c r="Q63" s="193"/>
      <c r="R63" s="193"/>
      <c r="S63" s="193"/>
      <c r="T63" s="193"/>
      <c r="U63" s="193"/>
      <c r="V63" s="193"/>
      <c r="W63" s="193"/>
      <c r="X63" s="193"/>
      <c r="Y63" s="193"/>
      <c r="Z63" s="193"/>
      <c r="AA63" s="193"/>
      <c r="AB63" s="193"/>
      <c r="AC63" s="193"/>
      <c r="AD63" s="193"/>
      <c r="AE63" s="193"/>
      <c r="AF63" s="193"/>
      <c r="AG63" s="193"/>
      <c r="AH63" s="193"/>
      <c r="AI63" s="193"/>
      <c r="AJ63" s="60"/>
      <c r="AK63" s="60"/>
      <c r="AL63" s="60"/>
    </row>
    <row r="64" spans="3:38" ht="13.5" x14ac:dyDescent="0.25">
      <c r="C64" s="243"/>
      <c r="D64" s="244"/>
      <c r="E64" s="244"/>
      <c r="F64" s="244"/>
      <c r="G64" s="244"/>
      <c r="H64" s="244"/>
      <c r="I64" s="244"/>
      <c r="J64" s="244"/>
      <c r="K64" s="244"/>
      <c r="L64" s="244"/>
      <c r="M64" s="244"/>
      <c r="N64" s="244"/>
      <c r="O64" s="244"/>
      <c r="P64" s="244"/>
      <c r="Q64" s="244"/>
      <c r="R64" s="244"/>
      <c r="S64" s="244"/>
      <c r="T64" s="244"/>
      <c r="U64" s="244"/>
      <c r="V64" s="244"/>
      <c r="W64" s="244"/>
      <c r="X64" s="244"/>
      <c r="Y64" s="244"/>
      <c r="Z64" s="244"/>
      <c r="AA64" s="244"/>
      <c r="AB64" s="244"/>
      <c r="AC64" s="244"/>
      <c r="AD64" s="244"/>
      <c r="AE64" s="244"/>
      <c r="AF64" s="244"/>
      <c r="AG64" s="244"/>
      <c r="AH64" s="244"/>
      <c r="AI64" s="244"/>
    </row>
    <row r="65" spans="3:35" x14ac:dyDescent="0.25">
      <c r="C65" s="243"/>
      <c r="D65" s="243"/>
      <c r="E65" s="243"/>
      <c r="F65" s="243"/>
      <c r="G65" s="243"/>
      <c r="H65" s="243"/>
      <c r="I65" s="243"/>
      <c r="J65" s="243"/>
      <c r="K65" s="243"/>
      <c r="L65" s="243"/>
      <c r="M65" s="243"/>
      <c r="N65" s="243"/>
      <c r="O65" s="243"/>
      <c r="P65" s="243"/>
      <c r="Q65" s="243"/>
      <c r="R65" s="243"/>
      <c r="S65" s="243"/>
      <c r="T65" s="243"/>
      <c r="U65" s="243"/>
      <c r="V65" s="243"/>
      <c r="W65" s="243"/>
      <c r="X65" s="243"/>
      <c r="Y65" s="243"/>
      <c r="Z65" s="243"/>
      <c r="AA65" s="243"/>
      <c r="AB65" s="243"/>
      <c r="AC65" s="243"/>
      <c r="AD65" s="243"/>
      <c r="AE65" s="243"/>
      <c r="AF65" s="243"/>
      <c r="AG65" s="243"/>
      <c r="AH65" s="243"/>
      <c r="AI65" s="243"/>
    </row>
    <row r="66" spans="3:35" x14ac:dyDescent="0.25">
      <c r="C66" s="202"/>
      <c r="D66" s="196"/>
      <c r="E66" s="196"/>
      <c r="F66" s="196"/>
      <c r="G66" s="196"/>
      <c r="H66" s="196"/>
      <c r="I66" s="196"/>
      <c r="J66" s="196"/>
      <c r="K66" s="201"/>
      <c r="L66" s="201"/>
      <c r="M66" s="201"/>
      <c r="N66" s="198"/>
      <c r="O66" s="201"/>
      <c r="P66" s="201"/>
      <c r="Q66" s="201"/>
      <c r="R66" s="201"/>
      <c r="S66" s="201"/>
      <c r="T66" s="201"/>
      <c r="U66" s="201"/>
      <c r="V66" s="201"/>
      <c r="W66" s="201"/>
      <c r="X66" s="201"/>
      <c r="Y66" s="201"/>
      <c r="Z66" s="201"/>
      <c r="AA66" s="201"/>
      <c r="AB66" s="201"/>
      <c r="AC66" s="201"/>
      <c r="AD66" s="201"/>
      <c r="AE66" s="201"/>
      <c r="AF66" s="201"/>
      <c r="AG66" s="201"/>
      <c r="AH66" s="201"/>
      <c r="AI66" s="201"/>
    </row>
    <row r="67" spans="3:35" x14ac:dyDescent="0.25">
      <c r="C67" s="196"/>
      <c r="D67" s="192"/>
      <c r="E67" s="192"/>
      <c r="F67" s="192"/>
      <c r="G67" s="192"/>
      <c r="H67" s="192"/>
      <c r="I67" s="192"/>
      <c r="J67" s="192"/>
      <c r="K67" s="193"/>
      <c r="L67" s="241"/>
      <c r="M67" s="241"/>
      <c r="N67" s="193"/>
      <c r="O67" s="193"/>
      <c r="P67" s="193"/>
      <c r="Q67" s="193"/>
      <c r="R67" s="193"/>
      <c r="S67" s="193"/>
      <c r="T67" s="193"/>
      <c r="U67" s="193"/>
      <c r="V67" s="193"/>
      <c r="W67" s="193"/>
      <c r="X67" s="193"/>
      <c r="Y67" s="193"/>
      <c r="Z67" s="193"/>
      <c r="AA67" s="193"/>
      <c r="AB67" s="193"/>
      <c r="AC67" s="193"/>
      <c r="AD67" s="193"/>
      <c r="AE67" s="193"/>
      <c r="AF67" s="193"/>
      <c r="AG67" s="193"/>
      <c r="AH67" s="193"/>
      <c r="AI67" s="193"/>
    </row>
    <row r="68" spans="3:35" x14ac:dyDescent="0.25">
      <c r="C68" s="196"/>
      <c r="D68" s="192"/>
      <c r="E68" s="192"/>
      <c r="F68" s="192"/>
      <c r="G68" s="192"/>
      <c r="H68" s="192"/>
      <c r="I68" s="192"/>
      <c r="J68" s="192"/>
      <c r="K68" s="193"/>
      <c r="L68" s="241"/>
      <c r="M68" s="241"/>
      <c r="N68" s="193"/>
      <c r="O68" s="193"/>
      <c r="P68" s="193"/>
      <c r="Q68" s="193"/>
      <c r="R68" s="193"/>
      <c r="S68" s="193"/>
      <c r="T68" s="193"/>
      <c r="U68" s="193"/>
      <c r="V68" s="193"/>
      <c r="W68" s="193"/>
      <c r="X68" s="193"/>
      <c r="Y68" s="193"/>
      <c r="Z68" s="193"/>
      <c r="AA68" s="193"/>
      <c r="AB68" s="193"/>
      <c r="AC68" s="193"/>
      <c r="AD68" s="193"/>
      <c r="AE68" s="193"/>
      <c r="AF68" s="193"/>
      <c r="AG68" s="193"/>
      <c r="AH68" s="193"/>
      <c r="AI68" s="193"/>
    </row>
    <row r="69" spans="3:35" x14ac:dyDescent="0.25">
      <c r="C69" s="196"/>
      <c r="D69" s="192"/>
      <c r="E69" s="192"/>
      <c r="F69" s="192"/>
      <c r="G69" s="192"/>
      <c r="H69" s="192"/>
      <c r="I69" s="192"/>
      <c r="J69" s="192"/>
      <c r="K69" s="193"/>
      <c r="L69" s="241"/>
      <c r="M69" s="241"/>
      <c r="N69" s="193"/>
      <c r="O69" s="193"/>
      <c r="P69" s="193"/>
      <c r="Q69" s="193"/>
      <c r="R69" s="193"/>
      <c r="S69" s="193"/>
      <c r="T69" s="193"/>
      <c r="U69" s="193"/>
      <c r="V69" s="193"/>
      <c r="W69" s="193"/>
      <c r="X69" s="193"/>
      <c r="Y69" s="193"/>
      <c r="Z69" s="193"/>
      <c r="AA69" s="193"/>
      <c r="AB69" s="193"/>
      <c r="AC69" s="193"/>
      <c r="AD69" s="193"/>
      <c r="AE69" s="193"/>
      <c r="AF69" s="193"/>
      <c r="AG69" s="193"/>
      <c r="AH69" s="193"/>
      <c r="AI69" s="193"/>
    </row>
    <row r="70" spans="3:35" x14ac:dyDescent="0.25">
      <c r="C70" s="192"/>
      <c r="D70" s="192"/>
      <c r="E70" s="192"/>
      <c r="F70" s="192"/>
      <c r="G70" s="192"/>
      <c r="H70" s="192"/>
      <c r="I70" s="192"/>
      <c r="J70" s="192"/>
      <c r="K70" s="193"/>
      <c r="L70" s="193"/>
      <c r="M70" s="193"/>
      <c r="N70" s="193"/>
      <c r="O70" s="193"/>
      <c r="P70" s="193"/>
      <c r="Q70" s="193"/>
      <c r="R70" s="193"/>
      <c r="S70" s="193"/>
      <c r="T70" s="193"/>
      <c r="U70" s="193"/>
      <c r="V70" s="193"/>
      <c r="W70" s="193"/>
      <c r="X70" s="193"/>
      <c r="Y70" s="193"/>
      <c r="Z70" s="193"/>
      <c r="AA70" s="193"/>
      <c r="AB70" s="193"/>
      <c r="AC70" s="193"/>
      <c r="AD70" s="193"/>
      <c r="AE70" s="193"/>
      <c r="AF70" s="193"/>
      <c r="AG70" s="193"/>
      <c r="AH70" s="193"/>
      <c r="AI70" s="193"/>
    </row>
  </sheetData>
  <mergeCells count="17">
    <mergeCell ref="C7:AI7"/>
    <mergeCell ref="L67:M67"/>
    <mergeCell ref="L68:M68"/>
    <mergeCell ref="L69:M69"/>
    <mergeCell ref="C9:AI9"/>
    <mergeCell ref="C10:AI10"/>
    <mergeCell ref="C13:AI13"/>
    <mergeCell ref="R53:W53"/>
    <mergeCell ref="R62:W62"/>
    <mergeCell ref="C64:AI64"/>
    <mergeCell ref="C65:AI65"/>
    <mergeCell ref="C32:AI32"/>
    <mergeCell ref="C56:AI56"/>
    <mergeCell ref="C55:AI55"/>
    <mergeCell ref="C59:AI59"/>
    <mergeCell ref="C38:AI38"/>
    <mergeCell ref="C48:AI48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3" sqref="E3"/>
    </sheetView>
  </sheetViews>
  <sheetFormatPr defaultRowHeight="12.75" x14ac:dyDescent="0.2"/>
  <cols>
    <col min="1" max="1" width="9.140625" style="2"/>
    <col min="2" max="2" width="22.42578125" style="2" customWidth="1"/>
    <col min="3" max="3" width="9.140625" style="2"/>
    <col min="4" max="4" width="9.85546875" style="2" bestFit="1" customWidth="1"/>
    <col min="5" max="5" width="10.140625" style="2" bestFit="1" customWidth="1"/>
    <col min="6" max="6" width="12" style="2" bestFit="1" customWidth="1"/>
    <col min="7" max="7" width="10.28515625" style="2" bestFit="1" customWidth="1"/>
    <col min="8" max="8" width="11" style="2" bestFit="1" customWidth="1"/>
    <col min="9" max="9" width="14.5703125" style="2" bestFit="1" customWidth="1"/>
    <col min="10" max="10" width="17.140625" style="2" bestFit="1" customWidth="1"/>
    <col min="11" max="11" width="10.85546875" style="2" bestFit="1" customWidth="1"/>
    <col min="12" max="12" width="17.42578125" style="2" bestFit="1" customWidth="1"/>
    <col min="13" max="13" width="18.28515625" style="2" bestFit="1" customWidth="1"/>
    <col min="14" max="14" width="13.140625" style="2" bestFit="1" customWidth="1"/>
    <col min="15" max="15" width="9.28515625" style="2" bestFit="1" customWidth="1"/>
    <col min="16" max="16" width="11.85546875" style="2" bestFit="1" customWidth="1"/>
    <col min="17" max="17" width="13.85546875" style="2" customWidth="1"/>
    <col min="18" max="18" width="12.5703125" style="2" customWidth="1"/>
    <col min="19" max="19" width="9.140625" style="2"/>
    <col min="20" max="20" width="12.5703125" style="2" customWidth="1"/>
    <col min="21" max="21" width="18" style="2" customWidth="1"/>
    <col min="22" max="22" width="16" style="2" customWidth="1"/>
    <col min="23" max="23" width="14.5703125" style="2" customWidth="1"/>
    <col min="24" max="24" width="12.28515625" style="2" customWidth="1"/>
    <col min="25" max="25" width="16.140625" style="2" customWidth="1"/>
    <col min="26" max="26" width="16" style="2" customWidth="1"/>
    <col min="27" max="27" width="11.28515625" style="2" customWidth="1"/>
    <col min="28" max="35" width="18.7109375" style="27" customWidth="1"/>
    <col min="36" max="16384" width="9.140625" style="2"/>
  </cols>
  <sheetData>
    <row r="1" spans="1:35" x14ac:dyDescent="0.2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2"/>
      <c r="AC1" s="22"/>
      <c r="AD1" s="22"/>
      <c r="AE1" s="22"/>
      <c r="AF1" s="22"/>
      <c r="AG1" s="22"/>
      <c r="AH1" s="22"/>
      <c r="AI1" s="22"/>
    </row>
    <row r="2" spans="1:35" x14ac:dyDescent="0.2">
      <c r="A2" s="1"/>
      <c r="B2" s="4" t="e">
        <f>HLOOKUP(Count1,CurveTable1,2,FALSE)</f>
        <v>#N/A</v>
      </c>
      <c r="D2" s="5" t="s">
        <v>2</v>
      </c>
      <c r="E2" s="79">
        <v>37215</v>
      </c>
      <c r="F2" s="6">
        <f t="shared" ref="F2:AE2" si="1">E2</f>
        <v>37215</v>
      </c>
      <c r="G2" s="6">
        <f t="shared" si="1"/>
        <v>37215</v>
      </c>
      <c r="H2" s="6">
        <f t="shared" si="1"/>
        <v>37215</v>
      </c>
      <c r="I2" s="6">
        <f t="shared" si="1"/>
        <v>37215</v>
      </c>
      <c r="J2" s="6">
        <f t="shared" si="1"/>
        <v>37215</v>
      </c>
      <c r="K2" s="6">
        <f t="shared" si="1"/>
        <v>37215</v>
      </c>
      <c r="L2" s="6">
        <f t="shared" si="1"/>
        <v>37215</v>
      </c>
      <c r="M2" s="6">
        <f t="shared" si="1"/>
        <v>37215</v>
      </c>
      <c r="N2" s="6">
        <f t="shared" si="1"/>
        <v>37215</v>
      </c>
      <c r="O2" s="6">
        <f t="shared" si="1"/>
        <v>37215</v>
      </c>
      <c r="P2" s="6">
        <f t="shared" si="1"/>
        <v>37215</v>
      </c>
      <c r="Q2" s="6">
        <f t="shared" si="1"/>
        <v>37215</v>
      </c>
      <c r="R2" s="6">
        <f t="shared" si="1"/>
        <v>37215</v>
      </c>
      <c r="S2" s="6">
        <f t="shared" si="1"/>
        <v>37215</v>
      </c>
      <c r="T2" s="6">
        <f t="shared" si="1"/>
        <v>37215</v>
      </c>
      <c r="U2" s="6">
        <f t="shared" si="1"/>
        <v>37215</v>
      </c>
      <c r="V2" s="6">
        <f t="shared" si="1"/>
        <v>37215</v>
      </c>
      <c r="W2" s="6">
        <f t="shared" si="1"/>
        <v>37215</v>
      </c>
      <c r="X2" s="6">
        <f t="shared" si="1"/>
        <v>37215</v>
      </c>
      <c r="Y2" s="6">
        <f t="shared" si="1"/>
        <v>37215</v>
      </c>
      <c r="Z2" s="6">
        <f t="shared" si="1"/>
        <v>37215</v>
      </c>
      <c r="AA2" s="6">
        <f t="shared" si="1"/>
        <v>37215</v>
      </c>
      <c r="AB2" s="23">
        <f t="shared" si="1"/>
        <v>37215</v>
      </c>
      <c r="AC2" s="23">
        <f t="shared" si="1"/>
        <v>37215</v>
      </c>
      <c r="AD2" s="23">
        <f t="shared" si="1"/>
        <v>37215</v>
      </c>
      <c r="AE2" s="23">
        <f t="shared" si="1"/>
        <v>37215</v>
      </c>
      <c r="AF2" s="23">
        <f>AE2</f>
        <v>37215</v>
      </c>
      <c r="AG2" s="23">
        <f>AE2</f>
        <v>37215</v>
      </c>
      <c r="AH2" s="23">
        <f>AF2</f>
        <v>37215</v>
      </c>
      <c r="AI2" s="23">
        <f>AH2</f>
        <v>37215</v>
      </c>
    </row>
    <row r="3" spans="1:35" x14ac:dyDescent="0.2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18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4">
        <f t="shared" si="2"/>
        <v>37196</v>
      </c>
      <c r="AC3" s="24">
        <f t="shared" si="2"/>
        <v>37196</v>
      </c>
      <c r="AD3" s="24">
        <f t="shared" si="2"/>
        <v>37196</v>
      </c>
      <c r="AE3" s="24">
        <f t="shared" si="2"/>
        <v>37196</v>
      </c>
      <c r="AF3" s="24">
        <f>AE3</f>
        <v>37196</v>
      </c>
      <c r="AG3" s="24">
        <f>AE3</f>
        <v>37196</v>
      </c>
      <c r="AH3" s="24">
        <f>AF3</f>
        <v>37196</v>
      </c>
      <c r="AI3" s="24">
        <v>37073</v>
      </c>
    </row>
    <row r="4" spans="1:35" x14ac:dyDescent="0.2">
      <c r="A4" s="1">
        <v>15</v>
      </c>
      <c r="B4" s="7" t="e">
        <f>HLOOKUP(Count1,CurveTable1,4,FALSE)</f>
        <v>#N/A</v>
      </c>
      <c r="D4" s="5" t="s">
        <v>4</v>
      </c>
      <c r="E4" s="102" t="s">
        <v>48</v>
      </c>
      <c r="F4" s="102" t="s">
        <v>44</v>
      </c>
      <c r="G4" s="102" t="s">
        <v>45</v>
      </c>
      <c r="H4" s="102" t="s">
        <v>46</v>
      </c>
      <c r="I4" s="102" t="s">
        <v>55</v>
      </c>
      <c r="J4" s="103" t="s">
        <v>103</v>
      </c>
      <c r="K4" s="104" t="s">
        <v>47</v>
      </c>
      <c r="L4" s="105" t="s">
        <v>90</v>
      </c>
      <c r="M4" s="19" t="s">
        <v>104</v>
      </c>
      <c r="N4" s="106" t="s">
        <v>108</v>
      </c>
      <c r="O4" s="103" t="s">
        <v>129</v>
      </c>
      <c r="P4" s="103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4"/>
      <c r="AC4" s="24"/>
      <c r="AD4" s="24"/>
      <c r="AE4" s="24"/>
      <c r="AF4" s="24"/>
      <c r="AG4" s="24"/>
      <c r="AH4" s="24"/>
      <c r="AI4" s="24"/>
    </row>
    <row r="5" spans="1:35" x14ac:dyDescent="0.2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5" t="s">
        <v>6</v>
      </c>
      <c r="AC5" s="25" t="s">
        <v>6</v>
      </c>
      <c r="AD5" s="25" t="s">
        <v>6</v>
      </c>
      <c r="AE5" s="25" t="s">
        <v>6</v>
      </c>
      <c r="AF5" s="25" t="s">
        <v>6</v>
      </c>
      <c r="AG5" s="25" t="s">
        <v>6</v>
      </c>
      <c r="AH5" s="25" t="s">
        <v>6</v>
      </c>
      <c r="AI5" s="25" t="s">
        <v>97</v>
      </c>
    </row>
    <row r="6" spans="1:35" x14ac:dyDescent="0.2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5" t="s">
        <v>8</v>
      </c>
      <c r="AC6" s="25" t="s">
        <v>8</v>
      </c>
      <c r="AD6" s="25" t="s">
        <v>8</v>
      </c>
      <c r="AE6" s="25" t="s">
        <v>8</v>
      </c>
      <c r="AF6" s="25" t="s">
        <v>8</v>
      </c>
      <c r="AG6" s="25" t="s">
        <v>8</v>
      </c>
      <c r="AH6" s="25" t="s">
        <v>8</v>
      </c>
      <c r="AI6" s="25" t="s">
        <v>96</v>
      </c>
    </row>
    <row r="7" spans="1:35" x14ac:dyDescent="0.2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5" t="s">
        <v>71</v>
      </c>
      <c r="AC7" s="25" t="s">
        <v>72</v>
      </c>
      <c r="AD7" s="25" t="s">
        <v>73</v>
      </c>
      <c r="AE7" s="25" t="s">
        <v>74</v>
      </c>
      <c r="AF7" s="25" t="s">
        <v>91</v>
      </c>
      <c r="AG7" s="25" t="s">
        <v>92</v>
      </c>
      <c r="AH7" s="25" t="s">
        <v>95</v>
      </c>
      <c r="AI7" s="25" t="s">
        <v>98</v>
      </c>
    </row>
    <row r="8" spans="1:35" x14ac:dyDescent="0.2">
      <c r="A8" s="1"/>
      <c r="B8" s="1"/>
      <c r="D8" s="9">
        <v>37196</v>
      </c>
      <c r="E8" s="10">
        <v>3.07</v>
      </c>
      <c r="F8" s="10">
        <v>3.2250000000000001</v>
      </c>
      <c r="G8" s="10">
        <v>3.08</v>
      </c>
      <c r="H8" s="10">
        <v>3.085</v>
      </c>
      <c r="I8" s="10">
        <v>2.73</v>
      </c>
      <c r="J8" s="10">
        <v>2.97</v>
      </c>
      <c r="K8" s="10">
        <v>2.9</v>
      </c>
      <c r="L8" s="10">
        <v>2.95</v>
      </c>
      <c r="M8" s="10">
        <v>2.91</v>
      </c>
      <c r="N8" s="10">
        <v>2.6402000000000001</v>
      </c>
      <c r="O8" s="10">
        <v>2.67</v>
      </c>
      <c r="P8" s="10">
        <v>2.9449999999999998</v>
      </c>
      <c r="Q8" s="10">
        <v>3.0350000000000001</v>
      </c>
      <c r="R8" s="10">
        <v>2.93</v>
      </c>
      <c r="S8" s="10"/>
      <c r="T8" s="10"/>
      <c r="U8" s="10"/>
      <c r="V8" s="10"/>
      <c r="W8" s="10"/>
      <c r="X8" s="10"/>
      <c r="Y8" s="10"/>
      <c r="Z8" s="10"/>
      <c r="AA8" s="10"/>
      <c r="AB8" s="26"/>
    </row>
    <row r="9" spans="1:35" x14ac:dyDescent="0.2">
      <c r="A9" s="1"/>
      <c r="B9" s="11"/>
      <c r="D9" s="9">
        <v>37197</v>
      </c>
      <c r="E9" s="10">
        <v>3.0049999999999999</v>
      </c>
      <c r="F9" s="10">
        <v>3.01</v>
      </c>
      <c r="G9" s="10">
        <v>2.8450000000000002</v>
      </c>
      <c r="H9" s="10">
        <v>2.9550000000000001</v>
      </c>
      <c r="I9" s="10">
        <v>2.34</v>
      </c>
      <c r="J9" s="10">
        <v>2.7450000000000001</v>
      </c>
      <c r="K9" s="10">
        <v>2.7349999999999999</v>
      </c>
      <c r="L9" s="10">
        <v>2.85</v>
      </c>
      <c r="M9" s="10">
        <v>2.64</v>
      </c>
      <c r="N9" s="10">
        <v>2.5504000000000002</v>
      </c>
      <c r="O9" s="10">
        <v>2.36</v>
      </c>
      <c r="P9" s="10">
        <v>2.83</v>
      </c>
      <c r="Q9" s="10">
        <v>2.855</v>
      </c>
      <c r="R9" s="10">
        <v>2.8050000000000002</v>
      </c>
      <c r="S9" s="10"/>
      <c r="T9" s="10"/>
      <c r="U9" s="10"/>
      <c r="V9" s="10"/>
      <c r="W9" s="10"/>
      <c r="X9" s="10"/>
      <c r="Y9" s="10"/>
      <c r="Z9" s="10"/>
      <c r="AA9" s="10"/>
      <c r="AB9" s="26"/>
    </row>
    <row r="10" spans="1:35" x14ac:dyDescent="0.2">
      <c r="D10" s="9">
        <v>37198</v>
      </c>
      <c r="E10" s="10">
        <v>2.96</v>
      </c>
      <c r="F10" s="10">
        <v>2.6</v>
      </c>
      <c r="G10" s="10">
        <v>2.52</v>
      </c>
      <c r="H10" s="10">
        <v>2.605</v>
      </c>
      <c r="I10" s="10">
        <v>2.085</v>
      </c>
      <c r="J10" s="10">
        <v>2.42</v>
      </c>
      <c r="K10" s="10">
        <v>2.39</v>
      </c>
      <c r="L10" s="10">
        <v>2.66</v>
      </c>
      <c r="M10" s="10">
        <v>2.38</v>
      </c>
      <c r="N10" s="10">
        <v>2.46</v>
      </c>
      <c r="O10" s="10">
        <v>2.0150000000000001</v>
      </c>
      <c r="P10" s="10">
        <v>2.73</v>
      </c>
      <c r="Q10" s="10">
        <v>2.5099999999999998</v>
      </c>
      <c r="R10" s="10">
        <v>2.5449999999999999</v>
      </c>
      <c r="S10" s="10"/>
      <c r="T10" s="10"/>
      <c r="U10" s="10"/>
      <c r="V10" s="10"/>
      <c r="W10" s="10"/>
      <c r="X10" s="10"/>
      <c r="Y10" s="10"/>
      <c r="Z10" s="10"/>
      <c r="AA10" s="10"/>
      <c r="AB10" s="26"/>
    </row>
    <row r="11" spans="1:35" x14ac:dyDescent="0.2">
      <c r="D11" s="9">
        <v>37199</v>
      </c>
      <c r="E11" s="10">
        <v>2.96</v>
      </c>
      <c r="F11" s="10">
        <v>2.6</v>
      </c>
      <c r="G11" s="10">
        <v>2.52</v>
      </c>
      <c r="H11" s="10">
        <v>2.605</v>
      </c>
      <c r="I11" s="10">
        <v>2.085</v>
      </c>
      <c r="J11" s="10">
        <v>2.42</v>
      </c>
      <c r="K11" s="10">
        <v>2.39</v>
      </c>
      <c r="L11" s="10">
        <v>2.66</v>
      </c>
      <c r="M11" s="10">
        <v>2.38</v>
      </c>
      <c r="N11" s="10">
        <v>2.46</v>
      </c>
      <c r="O11" s="10">
        <v>2.0150000000000001</v>
      </c>
      <c r="P11" s="10">
        <v>2.73</v>
      </c>
      <c r="Q11" s="10">
        <v>2.5099999999999998</v>
      </c>
      <c r="R11" s="10">
        <v>2.5449999999999999</v>
      </c>
      <c r="S11" s="10"/>
      <c r="T11" s="10"/>
      <c r="U11" s="10"/>
      <c r="V11" s="10"/>
      <c r="W11" s="10"/>
      <c r="X11" s="10"/>
      <c r="Y11" s="10"/>
      <c r="Z11" s="10"/>
      <c r="AA11" s="10"/>
      <c r="AB11" s="26"/>
    </row>
    <row r="12" spans="1:35" x14ac:dyDescent="0.2">
      <c r="D12" s="9">
        <v>37200</v>
      </c>
      <c r="E12" s="10">
        <v>2.96</v>
      </c>
      <c r="F12" s="10">
        <v>2.6</v>
      </c>
      <c r="G12" s="10">
        <v>2.52</v>
      </c>
      <c r="H12" s="10">
        <v>2.605</v>
      </c>
      <c r="I12" s="10">
        <v>2.085</v>
      </c>
      <c r="J12" s="10">
        <v>2.42</v>
      </c>
      <c r="K12" s="10">
        <v>2.39</v>
      </c>
      <c r="L12" s="10">
        <v>2.66</v>
      </c>
      <c r="M12" s="10">
        <v>2.38</v>
      </c>
      <c r="N12" s="10">
        <v>2.46</v>
      </c>
      <c r="O12" s="10">
        <v>2.0150000000000001</v>
      </c>
      <c r="P12" s="10">
        <v>2.73</v>
      </c>
      <c r="Q12" s="10">
        <v>2.5099999999999998</v>
      </c>
      <c r="R12" s="10">
        <v>2.5449999999999999</v>
      </c>
      <c r="S12" s="10"/>
      <c r="T12" s="10"/>
      <c r="U12" s="10"/>
      <c r="V12" s="10"/>
      <c r="W12" s="10"/>
      <c r="X12" s="10"/>
      <c r="Y12" s="10"/>
      <c r="Z12" s="10"/>
      <c r="AA12" s="10"/>
      <c r="AB12" s="26"/>
    </row>
    <row r="13" spans="1:35" x14ac:dyDescent="0.2">
      <c r="D13" s="9">
        <v>37201</v>
      </c>
      <c r="E13" s="10">
        <v>2.8849999999999998</v>
      </c>
      <c r="F13" s="10">
        <v>2.7749999999999999</v>
      </c>
      <c r="G13" s="10">
        <v>2.64</v>
      </c>
      <c r="H13" s="10">
        <v>2.73</v>
      </c>
      <c r="I13" s="10">
        <v>2.1749999999999998</v>
      </c>
      <c r="J13" s="10">
        <v>2.5350000000000001</v>
      </c>
      <c r="K13" s="10">
        <v>2.48</v>
      </c>
      <c r="L13" s="10">
        <v>2.6549999999999998</v>
      </c>
      <c r="M13" s="10">
        <v>2.4849999999999999</v>
      </c>
      <c r="N13" s="10">
        <v>2.4020000000000001</v>
      </c>
      <c r="O13" s="10">
        <v>2.16</v>
      </c>
      <c r="P13" s="10">
        <v>2.64</v>
      </c>
      <c r="Q13" s="10">
        <v>2.6150000000000002</v>
      </c>
      <c r="R13" s="10">
        <v>2.59</v>
      </c>
      <c r="S13" s="10"/>
      <c r="T13" s="10"/>
      <c r="U13" s="10"/>
      <c r="V13" s="10"/>
      <c r="W13" s="10"/>
      <c r="X13" s="10"/>
      <c r="Y13" s="10"/>
      <c r="Z13" s="10"/>
      <c r="AA13" s="10"/>
      <c r="AB13" s="26"/>
    </row>
    <row r="14" spans="1:35" x14ac:dyDescent="0.2">
      <c r="D14" s="9">
        <v>37202</v>
      </c>
      <c r="E14" s="10">
        <v>2.75</v>
      </c>
      <c r="F14" s="10">
        <v>2.7</v>
      </c>
      <c r="G14" s="10">
        <v>2.59</v>
      </c>
      <c r="H14" s="10">
        <v>2.65</v>
      </c>
      <c r="I14" s="10">
        <v>2.1850000000000001</v>
      </c>
      <c r="J14" s="10">
        <v>2.4550000000000001</v>
      </c>
      <c r="K14" s="10">
        <v>2.4449999999999998</v>
      </c>
      <c r="L14" s="10">
        <v>2.52</v>
      </c>
      <c r="M14" s="10">
        <v>2.4350000000000001</v>
      </c>
      <c r="N14" s="10">
        <v>2.3579000000000003</v>
      </c>
      <c r="O14" s="10">
        <v>2.1349999999999998</v>
      </c>
      <c r="P14" s="10">
        <v>2.54</v>
      </c>
      <c r="Q14" s="10">
        <v>2.605</v>
      </c>
      <c r="R14" s="10">
        <v>2.5</v>
      </c>
      <c r="S14" s="10"/>
      <c r="T14" s="10"/>
      <c r="U14" s="10"/>
      <c r="V14" s="10"/>
      <c r="W14" s="10"/>
      <c r="X14" s="10"/>
      <c r="Y14" s="10"/>
      <c r="Z14" s="10"/>
      <c r="AA14" s="10"/>
      <c r="AB14" s="26"/>
    </row>
    <row r="15" spans="1:35" x14ac:dyDescent="0.2">
      <c r="D15" s="9">
        <v>37203</v>
      </c>
      <c r="E15" s="10">
        <v>2.7349999999999999</v>
      </c>
      <c r="F15" s="10">
        <v>2.72</v>
      </c>
      <c r="G15" s="10">
        <v>2.63</v>
      </c>
      <c r="H15" s="10">
        <v>2.62</v>
      </c>
      <c r="I15" s="10">
        <v>2.2200000000000002</v>
      </c>
      <c r="J15" s="10">
        <v>2.52</v>
      </c>
      <c r="K15" s="10">
        <v>2.4249999999999998</v>
      </c>
      <c r="L15" s="10">
        <v>2.5150000000000001</v>
      </c>
      <c r="M15" s="10">
        <v>2.5049999999999999</v>
      </c>
      <c r="N15" s="10">
        <v>2.4692000000000003</v>
      </c>
      <c r="O15" s="10">
        <v>2.13</v>
      </c>
      <c r="P15" s="10">
        <v>2.5499999999999998</v>
      </c>
      <c r="Q15" s="10">
        <v>2.5950000000000002</v>
      </c>
      <c r="R15" s="10">
        <v>2.4849999999999999</v>
      </c>
      <c r="S15" s="10"/>
      <c r="T15" s="10"/>
      <c r="U15" s="10"/>
      <c r="V15" s="10"/>
      <c r="W15" s="10"/>
      <c r="X15" s="10"/>
      <c r="Y15" s="10"/>
      <c r="Z15" s="10"/>
      <c r="AA15" s="10"/>
      <c r="AB15" s="26"/>
    </row>
    <row r="16" spans="1:35" x14ac:dyDescent="0.2">
      <c r="D16" s="9">
        <v>37204</v>
      </c>
      <c r="E16" s="10">
        <v>2.7250000000000001</v>
      </c>
      <c r="F16" s="10">
        <v>2.5950000000000002</v>
      </c>
      <c r="G16" s="10">
        <v>2.5350000000000001</v>
      </c>
      <c r="H16" s="10">
        <v>2.5750000000000002</v>
      </c>
      <c r="I16" s="10">
        <v>1.9350000000000001</v>
      </c>
      <c r="J16" s="10">
        <v>2.4750000000000001</v>
      </c>
      <c r="K16" s="10">
        <v>2.2799999999999998</v>
      </c>
      <c r="L16" s="10">
        <v>2.4849999999999999</v>
      </c>
      <c r="M16" s="10">
        <v>2.48</v>
      </c>
      <c r="N16" s="10">
        <v>2.3872</v>
      </c>
      <c r="O16" s="10">
        <v>1.9350000000000001</v>
      </c>
      <c r="P16" s="10">
        <v>2.5449999999999999</v>
      </c>
      <c r="Q16" s="10">
        <v>2.4649999999999999</v>
      </c>
      <c r="R16" s="10">
        <v>2.4550000000000001</v>
      </c>
      <c r="S16" s="10"/>
      <c r="T16" s="10"/>
      <c r="U16" s="10"/>
      <c r="V16" s="10"/>
      <c r="W16" s="10"/>
      <c r="X16" s="10"/>
      <c r="Y16" s="10"/>
      <c r="Z16" s="10"/>
      <c r="AA16" s="10"/>
      <c r="AB16" s="26"/>
    </row>
    <row r="17" spans="4:28" x14ac:dyDescent="0.2">
      <c r="D17" s="9">
        <v>37205</v>
      </c>
      <c r="E17" s="10">
        <v>2.625</v>
      </c>
      <c r="F17" s="10">
        <v>2.4449999999999998</v>
      </c>
      <c r="G17" s="10">
        <v>2.395</v>
      </c>
      <c r="H17" s="10">
        <v>2.4049999999999998</v>
      </c>
      <c r="I17" s="10">
        <v>1.835</v>
      </c>
      <c r="J17" s="10">
        <v>2.355</v>
      </c>
      <c r="K17" s="10">
        <v>2.0299999999999998</v>
      </c>
      <c r="L17" s="10">
        <v>2.335</v>
      </c>
      <c r="M17" s="10">
        <v>2.36</v>
      </c>
      <c r="N17" s="10">
        <v>2.2610000000000001</v>
      </c>
      <c r="O17" s="10">
        <v>1.7</v>
      </c>
      <c r="P17" s="10">
        <v>2.395</v>
      </c>
      <c r="Q17" s="10">
        <v>2.33</v>
      </c>
      <c r="R17" s="10">
        <v>2.2650000000000001</v>
      </c>
      <c r="S17" s="10"/>
      <c r="T17" s="10"/>
      <c r="U17" s="10"/>
      <c r="V17" s="10"/>
      <c r="W17" s="10"/>
      <c r="X17" s="10"/>
      <c r="Y17" s="10"/>
      <c r="Z17" s="10"/>
      <c r="AA17" s="10"/>
      <c r="AB17" s="26"/>
    </row>
    <row r="18" spans="4:28" x14ac:dyDescent="0.2">
      <c r="D18" s="9">
        <v>37206</v>
      </c>
      <c r="E18" s="10">
        <v>2.625</v>
      </c>
      <c r="F18" s="10">
        <v>2.4449999999999998</v>
      </c>
      <c r="G18" s="10">
        <v>2.395</v>
      </c>
      <c r="H18" s="10">
        <v>2.4049999999999998</v>
      </c>
      <c r="I18" s="10">
        <v>1.835</v>
      </c>
      <c r="J18" s="10">
        <v>2.355</v>
      </c>
      <c r="K18" s="10">
        <v>2.0299999999999998</v>
      </c>
      <c r="L18" s="10">
        <v>2.335</v>
      </c>
      <c r="M18" s="10">
        <v>2.36</v>
      </c>
      <c r="N18" s="10">
        <v>2.2610000000000001</v>
      </c>
      <c r="O18" s="10">
        <v>1.7</v>
      </c>
      <c r="P18" s="10">
        <v>2.395</v>
      </c>
      <c r="Q18" s="10">
        <v>2.33</v>
      </c>
      <c r="R18" s="10">
        <v>2.2650000000000001</v>
      </c>
      <c r="S18" s="10"/>
      <c r="T18" s="10"/>
      <c r="U18" s="10"/>
      <c r="V18" s="10"/>
      <c r="W18" s="10"/>
      <c r="X18" s="10"/>
      <c r="Y18" s="10"/>
      <c r="Z18" s="10"/>
      <c r="AA18" s="10"/>
      <c r="AB18" s="26"/>
    </row>
    <row r="19" spans="4:28" x14ac:dyDescent="0.2">
      <c r="D19" s="9">
        <v>37207</v>
      </c>
      <c r="E19" s="10">
        <v>2.625</v>
      </c>
      <c r="F19" s="10">
        <v>2.4449999999999998</v>
      </c>
      <c r="G19" s="10">
        <v>2.395</v>
      </c>
      <c r="H19" s="10">
        <v>2.4049999999999998</v>
      </c>
      <c r="I19" s="10">
        <v>1.835</v>
      </c>
      <c r="J19" s="10">
        <v>2.355</v>
      </c>
      <c r="K19" s="10">
        <v>2.0299999999999998</v>
      </c>
      <c r="L19" s="10">
        <v>2.335</v>
      </c>
      <c r="M19" s="10">
        <v>2.36</v>
      </c>
      <c r="N19" s="10">
        <v>2.3872</v>
      </c>
      <c r="O19" s="10">
        <v>1.7</v>
      </c>
      <c r="P19" s="10">
        <v>2.395</v>
      </c>
      <c r="Q19" s="10">
        <v>2.33</v>
      </c>
      <c r="R19" s="10">
        <v>2.2650000000000001</v>
      </c>
      <c r="S19" s="10"/>
      <c r="T19" s="10"/>
      <c r="U19" s="10"/>
      <c r="V19" s="10"/>
      <c r="W19" s="10"/>
      <c r="X19" s="10"/>
      <c r="Y19" s="10"/>
      <c r="Z19" s="10"/>
      <c r="AA19" s="10"/>
      <c r="AB19" s="26"/>
    </row>
    <row r="20" spans="4:28" x14ac:dyDescent="0.2">
      <c r="D20" s="9">
        <v>37208</v>
      </c>
      <c r="E20" s="10">
        <v>2.4550000000000001</v>
      </c>
      <c r="F20" s="10">
        <v>2.2599999999999998</v>
      </c>
      <c r="G20" s="10">
        <v>2.1749999999999998</v>
      </c>
      <c r="H20" s="10">
        <v>2.25</v>
      </c>
      <c r="I20" s="10">
        <v>1.56</v>
      </c>
      <c r="J20" s="10">
        <v>2.1</v>
      </c>
      <c r="K20" s="10">
        <v>1.7450000000000001</v>
      </c>
      <c r="L20" s="10">
        <v>2.19</v>
      </c>
      <c r="M20" s="10">
        <v>2.29</v>
      </c>
      <c r="N20" s="10">
        <v>2.02</v>
      </c>
      <c r="O20" s="10">
        <v>1.52</v>
      </c>
      <c r="P20" s="10">
        <v>2.21</v>
      </c>
      <c r="Q20" s="10">
        <v>2.11</v>
      </c>
      <c r="R20" s="10">
        <v>2.11</v>
      </c>
      <c r="S20" s="10"/>
      <c r="T20" s="10"/>
      <c r="U20" s="10"/>
      <c r="V20" s="10"/>
      <c r="W20" s="10"/>
      <c r="X20" s="10"/>
      <c r="Y20" s="10"/>
      <c r="Z20" s="10"/>
      <c r="AA20" s="10"/>
      <c r="AB20" s="26"/>
    </row>
    <row r="21" spans="4:28" x14ac:dyDescent="0.2">
      <c r="D21" s="9">
        <v>37209</v>
      </c>
      <c r="E21" s="10">
        <v>2.395</v>
      </c>
      <c r="F21" s="10">
        <v>2.145</v>
      </c>
      <c r="G21" s="10">
        <v>2.08</v>
      </c>
      <c r="H21" s="10">
        <v>2.1949999999999998</v>
      </c>
      <c r="I21" s="10">
        <v>1.595</v>
      </c>
      <c r="J21" s="10">
        <v>2.0350000000000001</v>
      </c>
      <c r="K21" s="10">
        <v>1.7350000000000001</v>
      </c>
      <c r="L21" s="10">
        <v>2.125</v>
      </c>
      <c r="M21" s="10">
        <v>2.02</v>
      </c>
      <c r="N21" s="10">
        <v>2.02</v>
      </c>
      <c r="O21" s="10">
        <v>1.595</v>
      </c>
      <c r="P21" s="10">
        <v>2.15</v>
      </c>
      <c r="Q21" s="10">
        <v>1.9750000000000001</v>
      </c>
      <c r="R21" s="10">
        <v>2.0750000000000002</v>
      </c>
      <c r="S21" s="10"/>
      <c r="T21" s="10"/>
      <c r="U21" s="10"/>
      <c r="V21" s="10"/>
      <c r="W21" s="10"/>
      <c r="X21" s="10"/>
      <c r="Y21" s="10"/>
      <c r="Z21" s="10"/>
      <c r="AA21" s="10"/>
      <c r="AB21" s="26"/>
    </row>
    <row r="22" spans="4:28" x14ac:dyDescent="0.2">
      <c r="D22" s="9">
        <v>37210</v>
      </c>
      <c r="E22" s="10">
        <v>2.2949999999999999</v>
      </c>
      <c r="F22" s="10">
        <v>2.165</v>
      </c>
      <c r="G22" s="10">
        <v>2.1</v>
      </c>
      <c r="H22" s="10">
        <v>2.1800000000000002</v>
      </c>
      <c r="I22" s="10">
        <v>1.885</v>
      </c>
      <c r="J22" s="10">
        <v>2.0449999999999999</v>
      </c>
      <c r="K22" s="10">
        <v>1.9350000000000001</v>
      </c>
      <c r="L22" s="10">
        <v>2.0699999999999998</v>
      </c>
      <c r="M22" s="10">
        <v>2.0550000000000002</v>
      </c>
      <c r="N22" s="10">
        <v>1.867</v>
      </c>
      <c r="O22" s="10">
        <v>1.84</v>
      </c>
      <c r="P22" s="10">
        <v>2.085</v>
      </c>
      <c r="Q22" s="10">
        <v>2.0699999999999998</v>
      </c>
      <c r="R22" s="10">
        <v>2.0249999999999999</v>
      </c>
      <c r="S22" s="10"/>
      <c r="T22" s="10"/>
      <c r="U22" s="10"/>
      <c r="V22" s="10"/>
      <c r="W22" s="10"/>
      <c r="X22" s="10"/>
      <c r="Y22" s="10"/>
      <c r="Z22" s="10"/>
      <c r="AA22" s="10"/>
      <c r="AB22" s="26"/>
    </row>
    <row r="23" spans="4:28" x14ac:dyDescent="0.2">
      <c r="D23" s="9">
        <v>37211</v>
      </c>
      <c r="E23" s="10">
        <v>2.0299999999999998</v>
      </c>
      <c r="F23" s="10">
        <v>1.99</v>
      </c>
      <c r="G23" s="10">
        <v>1.835</v>
      </c>
      <c r="H23" s="10">
        <v>1.94</v>
      </c>
      <c r="I23" s="10">
        <v>1.46</v>
      </c>
      <c r="J23" s="10">
        <v>1.6950000000000001</v>
      </c>
      <c r="K23" s="10">
        <v>1.64</v>
      </c>
      <c r="L23" s="10">
        <v>1.78</v>
      </c>
      <c r="M23" s="10">
        <v>1.64</v>
      </c>
      <c r="N23" s="10">
        <v>1.6027</v>
      </c>
      <c r="O23" s="10">
        <v>1.4350000000000001</v>
      </c>
      <c r="P23" s="10">
        <v>1.8149999999999999</v>
      </c>
      <c r="Q23" s="10">
        <v>1.855</v>
      </c>
      <c r="R23" s="10">
        <v>1.75</v>
      </c>
      <c r="S23" s="10"/>
      <c r="T23" s="10"/>
      <c r="U23" s="10"/>
      <c r="V23" s="10"/>
      <c r="W23" s="10"/>
      <c r="X23" s="10"/>
      <c r="Y23" s="10"/>
      <c r="Z23" s="10"/>
      <c r="AA23" s="10"/>
      <c r="AB23" s="26"/>
    </row>
    <row r="24" spans="4:28" x14ac:dyDescent="0.2">
      <c r="D24" s="9">
        <v>37212</v>
      </c>
      <c r="E24" s="10">
        <v>1.74</v>
      </c>
      <c r="F24" s="10">
        <v>1.415</v>
      </c>
      <c r="G24" s="10">
        <v>1.355</v>
      </c>
      <c r="H24" s="10">
        <v>1.4</v>
      </c>
      <c r="I24" s="10">
        <v>1.1200000000000001</v>
      </c>
      <c r="J24" s="10">
        <v>1.2849999999999999</v>
      </c>
      <c r="K24" s="10">
        <v>1.175</v>
      </c>
      <c r="L24" s="10">
        <v>1.365</v>
      </c>
      <c r="M24" s="10">
        <v>1.2849999999999999</v>
      </c>
      <c r="N24" s="10">
        <v>1.0266</v>
      </c>
      <c r="O24" s="10">
        <v>1.135</v>
      </c>
      <c r="P24" s="10">
        <v>1.41</v>
      </c>
      <c r="Q24" s="10">
        <v>1.335</v>
      </c>
      <c r="R24" s="10">
        <v>1.2849999999999999</v>
      </c>
      <c r="S24" s="10"/>
      <c r="T24" s="10"/>
      <c r="U24" s="10"/>
      <c r="V24" s="10"/>
      <c r="W24" s="10"/>
      <c r="X24" s="10"/>
      <c r="Y24" s="10"/>
      <c r="Z24" s="10"/>
      <c r="AA24" s="10"/>
      <c r="AB24" s="26"/>
    </row>
    <row r="25" spans="4:28" x14ac:dyDescent="0.2">
      <c r="D25" s="9">
        <v>37213</v>
      </c>
      <c r="E25" s="10">
        <v>1.74</v>
      </c>
      <c r="F25" s="10">
        <v>1.415</v>
      </c>
      <c r="G25" s="10">
        <v>1.355</v>
      </c>
      <c r="H25" s="10">
        <v>1.4</v>
      </c>
      <c r="I25" s="10">
        <v>1.1200000000000001</v>
      </c>
      <c r="J25" s="10">
        <v>1.2849999999999999</v>
      </c>
      <c r="K25" s="10">
        <v>1.175</v>
      </c>
      <c r="L25" s="10">
        <v>1.365</v>
      </c>
      <c r="M25" s="10">
        <v>1.2849999999999999</v>
      </c>
      <c r="N25" s="10">
        <v>1.0266</v>
      </c>
      <c r="O25" s="10">
        <v>1.135</v>
      </c>
      <c r="P25" s="10">
        <v>1.41</v>
      </c>
      <c r="Q25" s="10">
        <v>1.335</v>
      </c>
      <c r="R25" s="10">
        <v>1.2849999999999999</v>
      </c>
      <c r="S25" s="10"/>
      <c r="T25" s="10"/>
      <c r="U25" s="10"/>
      <c r="V25" s="10"/>
      <c r="W25" s="10"/>
      <c r="X25" s="10"/>
      <c r="Y25" s="10"/>
      <c r="Z25" s="10"/>
      <c r="AA25" s="10"/>
      <c r="AB25" s="26"/>
    </row>
    <row r="26" spans="4:28" x14ac:dyDescent="0.2">
      <c r="D26" s="9">
        <v>37214</v>
      </c>
      <c r="E26" s="10">
        <v>1.74</v>
      </c>
      <c r="F26" s="10">
        <v>1.415</v>
      </c>
      <c r="G26" s="10">
        <v>1.355</v>
      </c>
      <c r="H26" s="10">
        <v>1.4</v>
      </c>
      <c r="I26" s="10">
        <v>1.1200000000000001</v>
      </c>
      <c r="J26" s="10">
        <v>1.2849999999999999</v>
      </c>
      <c r="K26" s="10">
        <v>1.175</v>
      </c>
      <c r="L26" s="10">
        <v>1.365</v>
      </c>
      <c r="M26" s="10">
        <v>1.2849999999999999</v>
      </c>
      <c r="N26" s="10">
        <v>1.0266</v>
      </c>
      <c r="O26" s="10">
        <v>1.135</v>
      </c>
      <c r="P26" s="10">
        <v>1.41</v>
      </c>
      <c r="Q26" s="10">
        <v>1.335</v>
      </c>
      <c r="R26" s="10">
        <v>1.2849999999999999</v>
      </c>
      <c r="S26" s="10"/>
      <c r="T26" s="10"/>
      <c r="U26" s="10"/>
      <c r="V26" s="10"/>
      <c r="W26" s="10"/>
      <c r="X26" s="10"/>
      <c r="Y26" s="10"/>
      <c r="Z26" s="10"/>
      <c r="AA26" s="10"/>
      <c r="AB26" s="26"/>
    </row>
    <row r="27" spans="4:28" x14ac:dyDescent="0.2">
      <c r="D27" s="9">
        <v>37215</v>
      </c>
      <c r="E27" s="10">
        <v>2.125</v>
      </c>
      <c r="F27" s="10">
        <v>1.9850000000000001</v>
      </c>
      <c r="G27" s="10">
        <v>1.96</v>
      </c>
      <c r="H27" s="10">
        <v>1.925</v>
      </c>
      <c r="I27" s="10">
        <v>1.61</v>
      </c>
      <c r="J27" s="10">
        <v>1.825</v>
      </c>
      <c r="K27" s="10">
        <v>1.68</v>
      </c>
      <c r="L27" s="10">
        <v>1.865</v>
      </c>
      <c r="M27" s="10">
        <v>1.825</v>
      </c>
      <c r="N27" s="10">
        <v>2.0724999999999998</v>
      </c>
      <c r="O27" s="10">
        <v>1.5349999999999999</v>
      </c>
      <c r="P27" s="10">
        <v>1.84</v>
      </c>
      <c r="Q27" s="10">
        <v>1.81</v>
      </c>
      <c r="R27" s="10">
        <v>1.7849999999999999</v>
      </c>
      <c r="S27" s="10"/>
      <c r="T27" s="10"/>
      <c r="U27" s="10"/>
      <c r="V27" s="10"/>
      <c r="W27" s="10"/>
      <c r="X27" s="10"/>
      <c r="Y27" s="10"/>
      <c r="Z27" s="10"/>
      <c r="AA27" s="10"/>
      <c r="AB27" s="26"/>
    </row>
    <row r="28" spans="4:28" x14ac:dyDescent="0.2">
      <c r="D28" s="9">
        <v>37216</v>
      </c>
      <c r="E28" s="10">
        <v>2.68</v>
      </c>
      <c r="F28" s="10">
        <v>2.5249999999999999</v>
      </c>
      <c r="G28" s="10">
        <v>2.5099999999999998</v>
      </c>
      <c r="H28" s="10">
        <v>2.61</v>
      </c>
      <c r="I28" s="10">
        <v>2.27</v>
      </c>
      <c r="J28" s="10">
        <v>2.4900000000000002</v>
      </c>
      <c r="K28" s="10">
        <v>2.4</v>
      </c>
      <c r="L28" s="10">
        <v>2.5299999999999998</v>
      </c>
      <c r="M28" s="10">
        <v>2.4</v>
      </c>
      <c r="N28" s="10">
        <v>2.0640000000000001</v>
      </c>
      <c r="O28" s="10">
        <v>2.2050000000000001</v>
      </c>
      <c r="P28" s="10">
        <v>2.19</v>
      </c>
      <c r="Q28" s="10">
        <v>2.52</v>
      </c>
      <c r="R28" s="10">
        <v>2.44</v>
      </c>
      <c r="S28" s="10"/>
      <c r="T28" s="10"/>
      <c r="U28" s="10"/>
      <c r="V28" s="10"/>
      <c r="W28" s="10"/>
      <c r="X28" s="10"/>
      <c r="Y28" s="10"/>
      <c r="Z28" s="10"/>
      <c r="AA28" s="10"/>
      <c r="AB28" s="26"/>
    </row>
    <row r="29" spans="4:28" x14ac:dyDescent="0.2">
      <c r="D29" s="9">
        <v>37217</v>
      </c>
      <c r="E29" s="10">
        <v>2.4</v>
      </c>
      <c r="F29" s="10">
        <v>2.27</v>
      </c>
      <c r="G29" s="10">
        <v>2.23</v>
      </c>
      <c r="H29" s="10">
        <v>2.2599999999999998</v>
      </c>
      <c r="I29" s="10">
        <v>2</v>
      </c>
      <c r="J29" s="10">
        <v>2.15</v>
      </c>
      <c r="K29" s="10">
        <v>2.0499999999999998</v>
      </c>
      <c r="L29" s="10">
        <v>2.11</v>
      </c>
      <c r="M29" s="10">
        <v>2.15</v>
      </c>
      <c r="N29" s="10">
        <v>2.137</v>
      </c>
      <c r="O29" s="10">
        <v>1.88</v>
      </c>
      <c r="P29" s="10">
        <v>2.19</v>
      </c>
      <c r="Q29" s="10">
        <v>2.31</v>
      </c>
      <c r="R29" s="10">
        <v>2.12</v>
      </c>
      <c r="S29" s="10"/>
      <c r="T29" s="10"/>
      <c r="U29" s="10"/>
      <c r="V29" s="10"/>
      <c r="W29" s="10"/>
      <c r="X29" s="10"/>
      <c r="Y29" s="10"/>
      <c r="Z29" s="10"/>
      <c r="AA29" s="10"/>
      <c r="AB29" s="26"/>
    </row>
    <row r="30" spans="4:28" x14ac:dyDescent="0.2">
      <c r="D30" s="9">
        <v>37218</v>
      </c>
      <c r="E30" s="10">
        <v>2.4</v>
      </c>
      <c r="F30" s="10">
        <v>2.27</v>
      </c>
      <c r="G30" s="10">
        <v>2.23</v>
      </c>
      <c r="H30" s="10">
        <v>2.2599999999999998</v>
      </c>
      <c r="I30" s="10">
        <v>2</v>
      </c>
      <c r="J30" s="10">
        <v>2.15</v>
      </c>
      <c r="K30" s="10">
        <v>2.0499999999999998</v>
      </c>
      <c r="L30" s="10">
        <v>2.11</v>
      </c>
      <c r="M30" s="10">
        <v>2.15</v>
      </c>
      <c r="N30" s="10">
        <v>2.137</v>
      </c>
      <c r="O30" s="10">
        <v>1.88</v>
      </c>
      <c r="P30" s="10">
        <v>2.19</v>
      </c>
      <c r="Q30" s="10">
        <v>2.31</v>
      </c>
      <c r="R30" s="10">
        <v>2.12</v>
      </c>
      <c r="S30" s="10"/>
      <c r="T30" s="10"/>
      <c r="U30" s="10"/>
      <c r="V30" s="10"/>
      <c r="W30" s="10"/>
      <c r="X30" s="10"/>
      <c r="Y30" s="10"/>
      <c r="Z30" s="10"/>
      <c r="AA30" s="10"/>
      <c r="AB30" s="26"/>
    </row>
    <row r="31" spans="4:28" x14ac:dyDescent="0.2">
      <c r="D31" s="9">
        <v>37219</v>
      </c>
      <c r="E31" s="10">
        <v>2.4</v>
      </c>
      <c r="F31" s="10">
        <v>2.27</v>
      </c>
      <c r="G31" s="10">
        <v>2.23</v>
      </c>
      <c r="H31" s="10">
        <v>2.2599999999999998</v>
      </c>
      <c r="I31" s="10">
        <v>2</v>
      </c>
      <c r="J31" s="10">
        <v>2.15</v>
      </c>
      <c r="K31" s="10">
        <v>2.0499999999999998</v>
      </c>
      <c r="L31" s="10">
        <v>2.11</v>
      </c>
      <c r="M31" s="10">
        <v>2.15</v>
      </c>
      <c r="N31" s="10">
        <v>2.137</v>
      </c>
      <c r="O31" s="10">
        <v>1.88</v>
      </c>
      <c r="P31" s="10">
        <v>2.19</v>
      </c>
      <c r="Q31" s="10">
        <v>2.31</v>
      </c>
      <c r="R31" s="10">
        <v>2.12</v>
      </c>
      <c r="S31" s="10"/>
      <c r="T31" s="10"/>
      <c r="U31" s="10"/>
      <c r="V31" s="10"/>
      <c r="W31" s="10"/>
      <c r="X31" s="10"/>
      <c r="Y31" s="10"/>
      <c r="Z31" s="10"/>
      <c r="AA31" s="10"/>
      <c r="AB31" s="26"/>
    </row>
    <row r="32" spans="4:28" x14ac:dyDescent="0.2">
      <c r="D32" s="9">
        <v>37220</v>
      </c>
      <c r="E32" s="10">
        <v>2.4</v>
      </c>
      <c r="F32" s="10">
        <v>2.27</v>
      </c>
      <c r="G32" s="10">
        <v>2.23</v>
      </c>
      <c r="H32" s="10">
        <v>2.2599999999999998</v>
      </c>
      <c r="I32" s="10">
        <v>2</v>
      </c>
      <c r="J32" s="10">
        <v>2.15</v>
      </c>
      <c r="K32" s="10">
        <v>2.0499999999999998</v>
      </c>
      <c r="L32" s="10">
        <v>2.11</v>
      </c>
      <c r="M32" s="10">
        <v>2.15</v>
      </c>
      <c r="N32" s="10">
        <v>2.137</v>
      </c>
      <c r="O32" s="10">
        <v>1.88</v>
      </c>
      <c r="P32" s="10">
        <v>2.19</v>
      </c>
      <c r="Q32" s="10">
        <v>2.31</v>
      </c>
      <c r="R32" s="10">
        <v>2.12</v>
      </c>
      <c r="S32" s="10"/>
      <c r="T32" s="10"/>
      <c r="U32" s="10"/>
      <c r="V32" s="10"/>
      <c r="W32" s="10"/>
      <c r="X32" s="10"/>
      <c r="Y32" s="10"/>
      <c r="Z32" s="10"/>
      <c r="AA32" s="10"/>
      <c r="AB32" s="26"/>
    </row>
    <row r="33" spans="4:28" x14ac:dyDescent="0.2">
      <c r="D33" s="9">
        <v>37221</v>
      </c>
      <c r="E33" s="10">
        <v>2.4</v>
      </c>
      <c r="F33" s="10">
        <v>2.27</v>
      </c>
      <c r="G33" s="10">
        <v>2.23</v>
      </c>
      <c r="H33" s="10">
        <v>2.2599999999999998</v>
      </c>
      <c r="I33" s="10">
        <v>2</v>
      </c>
      <c r="J33" s="10">
        <v>2.15</v>
      </c>
      <c r="K33" s="10">
        <v>2.0499999999999998</v>
      </c>
      <c r="L33" s="10">
        <v>2.11</v>
      </c>
      <c r="M33" s="10">
        <v>2.15</v>
      </c>
      <c r="N33" s="10">
        <v>2.137</v>
      </c>
      <c r="O33" s="10">
        <v>1.88</v>
      </c>
      <c r="P33" s="10">
        <v>2.19</v>
      </c>
      <c r="Q33" s="10">
        <v>2.31</v>
      </c>
      <c r="R33" s="10">
        <v>2.12</v>
      </c>
      <c r="S33" s="10"/>
      <c r="T33" s="10"/>
      <c r="U33" s="10"/>
      <c r="V33" s="10"/>
      <c r="W33" s="10"/>
      <c r="X33" s="10"/>
      <c r="Y33" s="10"/>
      <c r="Z33" s="10"/>
      <c r="AA33" s="10"/>
      <c r="AB33" s="26"/>
    </row>
    <row r="34" spans="4:28" x14ac:dyDescent="0.2">
      <c r="D34" s="9">
        <v>37222</v>
      </c>
      <c r="E34" s="10">
        <v>2.4</v>
      </c>
      <c r="F34" s="10">
        <v>2.27</v>
      </c>
      <c r="G34" s="10">
        <v>2.23</v>
      </c>
      <c r="H34" s="10">
        <v>2.2599999999999998</v>
      </c>
      <c r="I34" s="10">
        <v>2</v>
      </c>
      <c r="J34" s="10">
        <v>2.15</v>
      </c>
      <c r="K34" s="10">
        <v>2.0499999999999998</v>
      </c>
      <c r="L34" s="10">
        <v>2.11</v>
      </c>
      <c r="M34" s="10">
        <v>2.15</v>
      </c>
      <c r="N34" s="10">
        <v>2.137</v>
      </c>
      <c r="O34" s="10">
        <v>1.88</v>
      </c>
      <c r="P34" s="10">
        <v>2.19</v>
      </c>
      <c r="Q34" s="10">
        <v>2.31</v>
      </c>
      <c r="R34" s="10">
        <v>2.12</v>
      </c>
      <c r="S34" s="10"/>
      <c r="T34" s="10"/>
      <c r="U34" s="10"/>
      <c r="V34" s="10"/>
      <c r="W34" s="10"/>
      <c r="X34" s="10"/>
      <c r="Y34" s="10"/>
      <c r="Z34" s="10"/>
      <c r="AA34" s="10"/>
      <c r="AB34" s="26"/>
    </row>
    <row r="35" spans="4:28" x14ac:dyDescent="0.2">
      <c r="D35" s="9">
        <v>37223</v>
      </c>
      <c r="E35" s="10">
        <v>2.4</v>
      </c>
      <c r="F35" s="10">
        <v>2.27</v>
      </c>
      <c r="G35" s="10">
        <v>2.23</v>
      </c>
      <c r="H35" s="10">
        <v>2.2599999999999998</v>
      </c>
      <c r="I35" s="10">
        <v>2</v>
      </c>
      <c r="J35" s="10">
        <v>2.15</v>
      </c>
      <c r="K35" s="10">
        <v>2.0499999999999998</v>
      </c>
      <c r="L35" s="10">
        <v>2.11</v>
      </c>
      <c r="M35" s="10">
        <v>2.15</v>
      </c>
      <c r="N35" s="10">
        <v>2.137</v>
      </c>
      <c r="O35" s="10">
        <v>1.88</v>
      </c>
      <c r="P35" s="10">
        <v>2.19</v>
      </c>
      <c r="Q35" s="10">
        <v>2.31</v>
      </c>
      <c r="R35" s="10">
        <v>2.12</v>
      </c>
      <c r="S35" s="10"/>
      <c r="T35" s="10"/>
      <c r="U35" s="10"/>
      <c r="V35" s="10"/>
      <c r="W35" s="10"/>
      <c r="X35" s="10"/>
      <c r="Y35" s="10"/>
      <c r="Z35" s="10"/>
      <c r="AA35" s="10"/>
      <c r="AB35" s="26"/>
    </row>
    <row r="36" spans="4:28" x14ac:dyDescent="0.2">
      <c r="D36" s="9">
        <v>37224</v>
      </c>
      <c r="E36" s="10">
        <v>2.4</v>
      </c>
      <c r="F36" s="10">
        <v>2.27</v>
      </c>
      <c r="G36" s="10">
        <v>2.23</v>
      </c>
      <c r="H36" s="10">
        <v>2.2599999999999998</v>
      </c>
      <c r="I36" s="10">
        <v>2</v>
      </c>
      <c r="J36" s="10">
        <v>2.15</v>
      </c>
      <c r="K36" s="10">
        <v>2.0499999999999998</v>
      </c>
      <c r="L36" s="10">
        <v>2.11</v>
      </c>
      <c r="M36" s="10">
        <v>2.15</v>
      </c>
      <c r="N36" s="10">
        <v>2.137</v>
      </c>
      <c r="O36" s="10">
        <v>1.88</v>
      </c>
      <c r="P36" s="10">
        <v>2.19</v>
      </c>
      <c r="Q36" s="10">
        <v>2.31</v>
      </c>
      <c r="R36" s="10">
        <v>2.12</v>
      </c>
      <c r="S36" s="10"/>
      <c r="T36" s="10"/>
      <c r="U36" s="10"/>
      <c r="V36" s="10"/>
      <c r="W36" s="10"/>
      <c r="X36" s="10"/>
      <c r="Y36" s="10"/>
      <c r="Z36" s="10"/>
      <c r="AA36" s="10"/>
      <c r="AB36" s="26"/>
    </row>
    <row r="37" spans="4:28" x14ac:dyDescent="0.2">
      <c r="D37" s="9">
        <v>37225</v>
      </c>
      <c r="E37" s="10">
        <v>2.4</v>
      </c>
      <c r="F37" s="10">
        <v>2.27</v>
      </c>
      <c r="G37" s="10">
        <v>2.23</v>
      </c>
      <c r="H37" s="10">
        <v>2.2599999999999998</v>
      </c>
      <c r="I37" s="10">
        <v>2</v>
      </c>
      <c r="J37" s="10">
        <v>2.15</v>
      </c>
      <c r="K37" s="10">
        <v>2.0499999999999998</v>
      </c>
      <c r="L37" s="10">
        <v>2.11</v>
      </c>
      <c r="M37" s="10">
        <v>2.15</v>
      </c>
      <c r="N37" s="10">
        <v>2.137</v>
      </c>
      <c r="O37" s="10">
        <v>1.88</v>
      </c>
      <c r="P37" s="10">
        <v>2.19</v>
      </c>
      <c r="Q37" s="10">
        <v>2.31</v>
      </c>
      <c r="R37" s="10">
        <v>2.12</v>
      </c>
      <c r="S37" s="10"/>
      <c r="T37" s="10"/>
      <c r="U37" s="10"/>
      <c r="V37" s="10"/>
      <c r="W37" s="10"/>
      <c r="X37" s="10"/>
      <c r="Y37" s="10"/>
      <c r="Z37" s="10"/>
      <c r="AA37" s="10"/>
      <c r="AB37" s="26"/>
    </row>
    <row r="38" spans="4:28" x14ac:dyDescent="0.2">
      <c r="D38" s="9">
        <v>37226</v>
      </c>
      <c r="E38" s="10">
        <v>2.8494999999999999</v>
      </c>
      <c r="F38" s="10">
        <v>2.681</v>
      </c>
      <c r="G38" s="10">
        <v>2.621</v>
      </c>
      <c r="H38" s="10">
        <v>2.6260000000000003</v>
      </c>
      <c r="I38" s="10">
        <v>2.3010000000000002</v>
      </c>
      <c r="J38" s="10">
        <v>2.6510000000000002</v>
      </c>
      <c r="K38" s="10">
        <v>2.4210000000000003</v>
      </c>
      <c r="L38" s="10"/>
      <c r="M38" s="10">
        <v>2.601</v>
      </c>
      <c r="N38" s="10">
        <v>2.137</v>
      </c>
      <c r="O38" s="10">
        <v>2.2509999999999999</v>
      </c>
      <c r="P38" s="10">
        <v>2.19</v>
      </c>
      <c r="Q38" s="10">
        <v>2.8010000000000002</v>
      </c>
      <c r="R38" s="10">
        <v>2.5209999999999999</v>
      </c>
      <c r="S38" s="10"/>
      <c r="T38" s="10"/>
      <c r="U38" s="10"/>
      <c r="V38" s="10"/>
      <c r="W38" s="10"/>
      <c r="X38" s="10"/>
      <c r="Y38" s="10"/>
      <c r="Z38" s="10"/>
      <c r="AA38" s="10"/>
      <c r="AB38" s="26"/>
    </row>
    <row r="39" spans="4:28" x14ac:dyDescent="0.2">
      <c r="D39" s="9">
        <v>37227</v>
      </c>
      <c r="E39" s="10">
        <v>2.8494999999999999</v>
      </c>
      <c r="F39" s="10">
        <v>2.681</v>
      </c>
      <c r="G39" s="10">
        <v>2.621</v>
      </c>
      <c r="H39" s="10">
        <v>2.6260000000000003</v>
      </c>
      <c r="I39" s="10">
        <v>2.3010000000000002</v>
      </c>
      <c r="J39" s="10">
        <v>2.6510000000000002</v>
      </c>
      <c r="K39" s="10">
        <v>2.4210000000000003</v>
      </c>
      <c r="L39" s="10"/>
      <c r="M39" s="10">
        <v>2.601</v>
      </c>
      <c r="N39" s="10">
        <v>2.137</v>
      </c>
      <c r="O39" s="10">
        <v>2.2509999999999999</v>
      </c>
      <c r="P39" s="10">
        <v>2.19</v>
      </c>
      <c r="Q39" s="10">
        <v>2.8010000000000002</v>
      </c>
      <c r="R39" s="10">
        <v>2.5209999999999999</v>
      </c>
      <c r="S39" s="10"/>
      <c r="T39" s="10"/>
      <c r="U39" s="10"/>
      <c r="V39" s="10"/>
      <c r="W39" s="10"/>
      <c r="X39" s="10"/>
      <c r="Y39" s="10"/>
      <c r="Z39" s="10"/>
      <c r="AA39" s="10"/>
      <c r="AB39" s="26"/>
    </row>
    <row r="40" spans="4:28" x14ac:dyDescent="0.2">
      <c r="D40" s="9">
        <v>37228</v>
      </c>
      <c r="E40" s="10">
        <v>2.8494999999999999</v>
      </c>
      <c r="F40" s="10">
        <v>2.681</v>
      </c>
      <c r="G40" s="10">
        <v>2.621</v>
      </c>
      <c r="H40" s="10">
        <v>2.6260000000000003</v>
      </c>
      <c r="I40" s="10">
        <v>2.3010000000000002</v>
      </c>
      <c r="J40" s="10">
        <v>2.6510000000000002</v>
      </c>
      <c r="K40" s="10">
        <v>2.4210000000000003</v>
      </c>
      <c r="L40" s="10"/>
      <c r="M40" s="10">
        <v>2.601</v>
      </c>
      <c r="N40" s="10">
        <v>2.137</v>
      </c>
      <c r="O40" s="10">
        <v>2.2509999999999999</v>
      </c>
      <c r="P40" s="10">
        <v>2.19</v>
      </c>
      <c r="Q40" s="10">
        <v>2.8010000000000002</v>
      </c>
      <c r="R40" s="10">
        <v>2.5209999999999999</v>
      </c>
      <c r="S40" s="10"/>
      <c r="T40" s="10"/>
      <c r="U40" s="10"/>
      <c r="V40" s="10"/>
      <c r="W40" s="10"/>
      <c r="X40" s="10"/>
      <c r="Y40" s="10"/>
      <c r="Z40" s="10"/>
      <c r="AA40" s="10"/>
      <c r="AB40" s="26"/>
    </row>
    <row r="41" spans="4:28" x14ac:dyDescent="0.2">
      <c r="D41" s="9">
        <v>37229</v>
      </c>
      <c r="E41" s="10">
        <v>2.8494999999999999</v>
      </c>
      <c r="F41" s="10">
        <v>2.681</v>
      </c>
      <c r="G41" s="10">
        <v>2.621</v>
      </c>
      <c r="H41" s="10">
        <v>2.6260000000000003</v>
      </c>
      <c r="I41" s="10">
        <v>2.3010000000000002</v>
      </c>
      <c r="J41" s="10">
        <v>2.6510000000000002</v>
      </c>
      <c r="K41" s="10">
        <v>2.4210000000000003</v>
      </c>
      <c r="L41" s="10"/>
      <c r="M41" s="10">
        <v>2.601</v>
      </c>
      <c r="N41" s="10">
        <v>2.137</v>
      </c>
      <c r="O41" s="10">
        <v>2.2509999999999999</v>
      </c>
      <c r="P41" s="10">
        <v>2.19</v>
      </c>
      <c r="Q41" s="10">
        <v>2.8010000000000002</v>
      </c>
      <c r="R41" s="10">
        <v>2.5209999999999999</v>
      </c>
      <c r="S41" s="10"/>
      <c r="T41" s="10"/>
      <c r="U41" s="10"/>
      <c r="V41" s="10"/>
      <c r="W41" s="10"/>
      <c r="X41" s="10"/>
      <c r="Y41" s="10"/>
      <c r="Z41" s="10"/>
      <c r="AA41" s="10"/>
      <c r="AB41" s="26"/>
    </row>
    <row r="42" spans="4:28" x14ac:dyDescent="0.2">
      <c r="D42" s="9">
        <v>37230</v>
      </c>
      <c r="E42" s="10">
        <v>2.8494999999999999</v>
      </c>
      <c r="F42" s="10">
        <v>2.681</v>
      </c>
      <c r="G42" s="10">
        <v>2.621</v>
      </c>
      <c r="H42" s="10">
        <v>2.6260000000000003</v>
      </c>
      <c r="I42" s="10">
        <v>2.3010000000000002</v>
      </c>
      <c r="J42" s="10">
        <v>2.6510000000000002</v>
      </c>
      <c r="K42" s="10">
        <v>2.4210000000000003</v>
      </c>
      <c r="L42" s="10"/>
      <c r="M42" s="10">
        <v>2.601</v>
      </c>
      <c r="N42" s="10">
        <v>2.137</v>
      </c>
      <c r="O42" s="10">
        <v>2.2509999999999999</v>
      </c>
      <c r="P42" s="10">
        <v>2.19</v>
      </c>
      <c r="Q42" s="10">
        <v>2.8010000000000002</v>
      </c>
      <c r="R42" s="10">
        <v>2.5209999999999999</v>
      </c>
      <c r="S42" s="10"/>
      <c r="T42" s="10"/>
      <c r="U42" s="10"/>
      <c r="V42" s="10"/>
      <c r="W42" s="10"/>
      <c r="X42" s="10"/>
      <c r="Y42" s="10"/>
      <c r="Z42" s="10"/>
      <c r="AA42" s="10"/>
      <c r="AB42" s="26"/>
    </row>
    <row r="43" spans="4:28" x14ac:dyDescent="0.2">
      <c r="D43" s="9">
        <v>37231</v>
      </c>
      <c r="E43" s="10">
        <v>2.8494999999999999</v>
      </c>
      <c r="F43" s="10">
        <v>2.681</v>
      </c>
      <c r="G43" s="10">
        <v>2.621</v>
      </c>
      <c r="H43" s="10">
        <v>2.6260000000000003</v>
      </c>
      <c r="I43" s="10">
        <v>2.3010000000000002</v>
      </c>
      <c r="J43" s="10">
        <v>2.6510000000000002</v>
      </c>
      <c r="K43" s="10">
        <v>2.4210000000000003</v>
      </c>
      <c r="L43" s="10"/>
      <c r="M43" s="10">
        <v>2.601</v>
      </c>
      <c r="N43" s="10">
        <v>2.137</v>
      </c>
      <c r="O43" s="10">
        <v>2.2509999999999999</v>
      </c>
      <c r="P43" s="10">
        <v>2.19</v>
      </c>
      <c r="Q43" s="10">
        <v>2.8010000000000002</v>
      </c>
      <c r="R43" s="10">
        <v>2.5209999999999999</v>
      </c>
      <c r="S43" s="10"/>
      <c r="T43" s="10"/>
      <c r="U43" s="10"/>
      <c r="V43" s="10"/>
      <c r="W43" s="10"/>
      <c r="X43" s="10"/>
      <c r="Y43" s="10"/>
      <c r="Z43" s="10"/>
      <c r="AA43" s="10"/>
      <c r="AB43" s="26"/>
    </row>
    <row r="44" spans="4:28" x14ac:dyDescent="0.2">
      <c r="D44" s="9">
        <v>37232</v>
      </c>
      <c r="E44" s="10">
        <v>2.8494999999999999</v>
      </c>
      <c r="F44" s="10">
        <v>2.681</v>
      </c>
      <c r="G44" s="10">
        <v>2.621</v>
      </c>
      <c r="H44" s="10">
        <v>2.6260000000000003</v>
      </c>
      <c r="I44" s="10">
        <v>2.3010000000000002</v>
      </c>
      <c r="J44" s="10">
        <v>2.6510000000000002</v>
      </c>
      <c r="K44" s="10">
        <v>2.4210000000000003</v>
      </c>
      <c r="L44" s="10"/>
      <c r="M44" s="10">
        <v>2.601</v>
      </c>
      <c r="N44" s="10">
        <v>2.137</v>
      </c>
      <c r="O44" s="10">
        <v>2.2509999999999999</v>
      </c>
      <c r="P44" s="10">
        <v>2.19</v>
      </c>
      <c r="Q44" s="10">
        <v>2.8010000000000002</v>
      </c>
      <c r="R44" s="10">
        <v>2.5209999999999999</v>
      </c>
      <c r="S44" s="10"/>
      <c r="T44" s="10"/>
      <c r="U44" s="10"/>
      <c r="V44" s="10"/>
      <c r="W44" s="10"/>
      <c r="X44" s="10"/>
      <c r="Y44" s="10"/>
      <c r="Z44" s="10"/>
      <c r="AA44" s="10"/>
      <c r="AB44" s="26"/>
    </row>
    <row r="45" spans="4:28" x14ac:dyDescent="0.2">
      <c r="D45" s="9">
        <v>37233</v>
      </c>
      <c r="E45" s="10">
        <v>2.8494999999999999</v>
      </c>
      <c r="F45" s="10">
        <v>2.681</v>
      </c>
      <c r="G45" s="10">
        <v>2.621</v>
      </c>
      <c r="H45" s="10">
        <v>2.6260000000000003</v>
      </c>
      <c r="I45" s="10">
        <v>2.3010000000000002</v>
      </c>
      <c r="J45" s="10">
        <v>2.6510000000000002</v>
      </c>
      <c r="K45" s="10">
        <v>2.4210000000000003</v>
      </c>
      <c r="L45" s="10"/>
      <c r="M45" s="10">
        <v>2.601</v>
      </c>
      <c r="N45" s="10">
        <v>2.137</v>
      </c>
      <c r="O45" s="10">
        <v>2.2509999999999999</v>
      </c>
      <c r="P45" s="10">
        <v>2.19</v>
      </c>
      <c r="Q45" s="10">
        <v>2.8010000000000002</v>
      </c>
      <c r="R45" s="10">
        <v>2.5209999999999999</v>
      </c>
      <c r="S45" s="10"/>
      <c r="T45" s="10"/>
      <c r="U45" s="10"/>
      <c r="V45" s="10"/>
      <c r="W45" s="10"/>
      <c r="X45" s="10"/>
      <c r="Y45" s="10"/>
      <c r="Z45" s="10"/>
      <c r="AA45" s="10"/>
      <c r="AB45" s="26"/>
    </row>
    <row r="46" spans="4:28" x14ac:dyDescent="0.2">
      <c r="D46" s="9">
        <v>37234</v>
      </c>
      <c r="E46" s="10">
        <v>2.8494999999999999</v>
      </c>
      <c r="F46" s="10">
        <v>2.681</v>
      </c>
      <c r="G46" s="10">
        <v>2.621</v>
      </c>
      <c r="H46" s="10">
        <v>2.6260000000000003</v>
      </c>
      <c r="I46" s="10">
        <v>2.3010000000000002</v>
      </c>
      <c r="J46" s="10">
        <v>2.6510000000000002</v>
      </c>
      <c r="K46" s="10">
        <v>2.4210000000000003</v>
      </c>
      <c r="L46" s="10"/>
      <c r="M46" s="10">
        <v>2.601</v>
      </c>
      <c r="N46" s="10">
        <v>2.137</v>
      </c>
      <c r="O46" s="10">
        <v>2.2509999999999999</v>
      </c>
      <c r="P46" s="10">
        <v>2.19</v>
      </c>
      <c r="Q46" s="10">
        <v>2.8010000000000002</v>
      </c>
      <c r="R46" s="10">
        <v>2.5209999999999999</v>
      </c>
      <c r="S46" s="10"/>
      <c r="T46" s="10"/>
      <c r="U46" s="10"/>
      <c r="V46" s="10"/>
      <c r="W46" s="10"/>
      <c r="X46" s="10"/>
      <c r="Y46" s="10"/>
      <c r="Z46" s="10"/>
      <c r="AA46" s="10"/>
      <c r="AB46" s="26"/>
    </row>
    <row r="47" spans="4:28" x14ac:dyDescent="0.2">
      <c r="D47" s="9">
        <v>37235</v>
      </c>
      <c r="E47" s="10">
        <v>2.8494999999999999</v>
      </c>
      <c r="F47" s="10">
        <v>2.681</v>
      </c>
      <c r="G47" s="10">
        <v>2.621</v>
      </c>
      <c r="H47" s="10">
        <v>2.6260000000000003</v>
      </c>
      <c r="I47" s="10">
        <v>2.3010000000000002</v>
      </c>
      <c r="J47" s="10">
        <v>2.6510000000000002</v>
      </c>
      <c r="K47" s="10">
        <v>2.4210000000000003</v>
      </c>
      <c r="L47" s="10"/>
      <c r="M47" s="10">
        <v>2.601</v>
      </c>
      <c r="N47" s="10">
        <v>2.137</v>
      </c>
      <c r="O47" s="10">
        <v>2.2509999999999999</v>
      </c>
      <c r="P47" s="10">
        <v>2.19</v>
      </c>
      <c r="Q47" s="10">
        <v>2.8010000000000002</v>
      </c>
      <c r="R47" s="10">
        <v>2.5209999999999999</v>
      </c>
      <c r="S47" s="10"/>
      <c r="T47" s="10"/>
      <c r="U47" s="10"/>
      <c r="V47" s="10"/>
      <c r="W47" s="10"/>
      <c r="X47" s="10"/>
      <c r="Y47" s="10"/>
      <c r="Z47" s="10"/>
      <c r="AA47" s="10"/>
      <c r="AB47" s="26"/>
    </row>
    <row r="48" spans="4:28" x14ac:dyDescent="0.2">
      <c r="D48" s="9">
        <v>37236</v>
      </c>
      <c r="E48" s="10">
        <v>2.8494999999999999</v>
      </c>
      <c r="F48" s="10">
        <v>2.681</v>
      </c>
      <c r="G48" s="10">
        <v>2.621</v>
      </c>
      <c r="H48" s="10">
        <v>2.6260000000000003</v>
      </c>
      <c r="I48" s="10">
        <v>2.3010000000000002</v>
      </c>
      <c r="J48" s="10">
        <v>2.6510000000000002</v>
      </c>
      <c r="K48" s="10">
        <v>2.4210000000000003</v>
      </c>
      <c r="L48" s="10"/>
      <c r="M48" s="10">
        <v>2.601</v>
      </c>
      <c r="N48" s="10">
        <v>2.137</v>
      </c>
      <c r="O48" s="10">
        <v>2.2509999999999999</v>
      </c>
      <c r="P48" s="10">
        <v>2.19</v>
      </c>
      <c r="Q48" s="10">
        <v>2.8010000000000002</v>
      </c>
      <c r="R48" s="10">
        <v>2.5209999999999999</v>
      </c>
      <c r="S48" s="10"/>
      <c r="T48" s="10"/>
      <c r="U48" s="10"/>
      <c r="V48" s="10"/>
      <c r="W48" s="10"/>
      <c r="X48" s="10"/>
      <c r="Y48" s="10"/>
      <c r="Z48" s="10"/>
      <c r="AA48" s="10"/>
      <c r="AB48" s="26"/>
    </row>
    <row r="49" spans="4:28" x14ac:dyDescent="0.2">
      <c r="D49" s="9">
        <v>37237</v>
      </c>
      <c r="E49" s="10">
        <v>2.8494999999999999</v>
      </c>
      <c r="F49" s="10">
        <v>2.681</v>
      </c>
      <c r="G49" s="10">
        <v>2.621</v>
      </c>
      <c r="H49" s="10">
        <v>2.6260000000000003</v>
      </c>
      <c r="I49" s="10">
        <v>2.3010000000000002</v>
      </c>
      <c r="J49" s="10">
        <v>2.6510000000000002</v>
      </c>
      <c r="K49" s="10">
        <v>2.4210000000000003</v>
      </c>
      <c r="L49" s="10"/>
      <c r="M49" s="10">
        <v>2.601</v>
      </c>
      <c r="N49" s="10">
        <v>2.137</v>
      </c>
      <c r="O49" s="10">
        <v>2.2509999999999999</v>
      </c>
      <c r="P49" s="10">
        <v>2.19</v>
      </c>
      <c r="Q49" s="10">
        <v>2.8010000000000002</v>
      </c>
      <c r="R49" s="10">
        <v>2.5209999999999999</v>
      </c>
      <c r="S49" s="10"/>
      <c r="T49" s="10"/>
      <c r="U49" s="10"/>
      <c r="V49" s="10"/>
      <c r="W49" s="10"/>
      <c r="X49" s="10"/>
      <c r="Y49" s="10"/>
      <c r="Z49" s="10"/>
      <c r="AA49" s="10"/>
      <c r="AB49" s="26"/>
    </row>
    <row r="50" spans="4:28" x14ac:dyDescent="0.2">
      <c r="D50" s="9">
        <v>37238</v>
      </c>
      <c r="E50" s="10">
        <v>2.8494999999999999</v>
      </c>
      <c r="F50" s="10">
        <v>2.681</v>
      </c>
      <c r="G50" s="10">
        <v>2.621</v>
      </c>
      <c r="H50" s="10">
        <v>2.6260000000000003</v>
      </c>
      <c r="I50" s="10">
        <v>2.3010000000000002</v>
      </c>
      <c r="J50" s="10">
        <v>2.6510000000000002</v>
      </c>
      <c r="K50" s="10">
        <v>2.4210000000000003</v>
      </c>
      <c r="L50" s="10"/>
      <c r="M50" s="10">
        <v>2.601</v>
      </c>
      <c r="N50" s="10">
        <v>2.137</v>
      </c>
      <c r="O50" s="10">
        <v>2.2509999999999999</v>
      </c>
      <c r="P50" s="10">
        <v>2.19</v>
      </c>
      <c r="Q50" s="10">
        <v>2.8010000000000002</v>
      </c>
      <c r="R50" s="10">
        <v>2.5209999999999999</v>
      </c>
      <c r="S50" s="10"/>
      <c r="T50" s="10"/>
      <c r="U50" s="10"/>
      <c r="V50" s="10"/>
      <c r="W50" s="10"/>
      <c r="X50" s="10"/>
      <c r="Y50" s="10"/>
      <c r="Z50" s="10"/>
      <c r="AA50" s="10"/>
      <c r="AB50" s="26"/>
    </row>
    <row r="51" spans="4:28" x14ac:dyDescent="0.2">
      <c r="D51" s="9">
        <v>37239</v>
      </c>
      <c r="E51" s="10">
        <v>2.8494999999999999</v>
      </c>
      <c r="F51" s="10">
        <v>2.681</v>
      </c>
      <c r="G51" s="10">
        <v>2.621</v>
      </c>
      <c r="H51" s="10">
        <v>2.6260000000000003</v>
      </c>
      <c r="I51" s="10">
        <v>2.3010000000000002</v>
      </c>
      <c r="J51" s="10">
        <v>2.6510000000000002</v>
      </c>
      <c r="K51" s="10">
        <v>2.4210000000000003</v>
      </c>
      <c r="L51" s="10"/>
      <c r="M51" s="10">
        <v>2.601</v>
      </c>
      <c r="N51" s="10">
        <v>2.137</v>
      </c>
      <c r="O51" s="10">
        <v>2.2509999999999999</v>
      </c>
      <c r="P51" s="10">
        <v>2.19</v>
      </c>
      <c r="Q51" s="10">
        <v>2.8010000000000002</v>
      </c>
      <c r="R51" s="10">
        <v>2.5209999999999999</v>
      </c>
      <c r="S51" s="10"/>
      <c r="T51" s="10"/>
      <c r="U51" s="10"/>
      <c r="V51" s="10"/>
      <c r="W51" s="10"/>
      <c r="X51" s="10"/>
      <c r="Y51" s="10"/>
      <c r="Z51" s="10"/>
      <c r="AA51" s="10"/>
      <c r="AB51" s="26"/>
    </row>
    <row r="52" spans="4:28" x14ac:dyDescent="0.2">
      <c r="D52" s="9">
        <v>37240</v>
      </c>
      <c r="E52" s="10">
        <v>2.8494999999999999</v>
      </c>
      <c r="F52" s="10">
        <v>2.681</v>
      </c>
      <c r="G52" s="10">
        <v>2.621</v>
      </c>
      <c r="H52" s="10">
        <v>2.6260000000000003</v>
      </c>
      <c r="I52" s="10">
        <v>2.3010000000000002</v>
      </c>
      <c r="J52" s="10">
        <v>2.6510000000000002</v>
      </c>
      <c r="K52" s="10">
        <v>2.4210000000000003</v>
      </c>
      <c r="L52" s="10"/>
      <c r="M52" s="10">
        <v>2.601</v>
      </c>
      <c r="N52" s="10">
        <v>2.137</v>
      </c>
      <c r="O52" s="10">
        <v>2.2509999999999999</v>
      </c>
      <c r="P52" s="10">
        <v>2.19</v>
      </c>
      <c r="Q52" s="10">
        <v>2.8010000000000002</v>
      </c>
      <c r="R52" s="10">
        <v>2.5209999999999999</v>
      </c>
      <c r="S52" s="10"/>
      <c r="T52" s="10"/>
      <c r="U52" s="10"/>
      <c r="V52" s="10"/>
      <c r="W52" s="10"/>
      <c r="X52" s="10"/>
      <c r="Y52" s="10"/>
      <c r="Z52" s="10"/>
      <c r="AA52" s="10"/>
      <c r="AB52" s="26"/>
    </row>
    <row r="53" spans="4:28" x14ac:dyDescent="0.2">
      <c r="D53" s="9">
        <v>37241</v>
      </c>
      <c r="E53" s="10">
        <v>2.8494999999999999</v>
      </c>
      <c r="F53" s="10">
        <v>2.681</v>
      </c>
      <c r="G53" s="10">
        <v>2.621</v>
      </c>
      <c r="H53" s="10">
        <v>2.6260000000000003</v>
      </c>
      <c r="I53" s="10">
        <v>2.3010000000000002</v>
      </c>
      <c r="J53" s="10">
        <v>2.6510000000000002</v>
      </c>
      <c r="K53" s="10">
        <v>2.4210000000000003</v>
      </c>
      <c r="L53" s="10"/>
      <c r="M53" s="10">
        <v>2.601</v>
      </c>
      <c r="N53" s="10">
        <v>2.137</v>
      </c>
      <c r="O53" s="10">
        <v>2.2509999999999999</v>
      </c>
      <c r="P53" s="10">
        <v>2.19</v>
      </c>
      <c r="Q53" s="10">
        <v>2.8010000000000002</v>
      </c>
      <c r="R53" s="10">
        <v>2.5209999999999999</v>
      </c>
      <c r="S53" s="10"/>
      <c r="T53" s="10"/>
      <c r="U53" s="10"/>
      <c r="V53" s="10"/>
      <c r="W53" s="10"/>
      <c r="X53" s="10"/>
      <c r="Y53" s="10"/>
      <c r="Z53" s="10"/>
      <c r="AA53" s="10"/>
      <c r="AB53" s="26"/>
    </row>
    <row r="54" spans="4:28" x14ac:dyDescent="0.2">
      <c r="D54" s="9">
        <v>37242</v>
      </c>
      <c r="E54" s="10">
        <v>2.8494999999999999</v>
      </c>
      <c r="F54" s="10">
        <v>2.681</v>
      </c>
      <c r="G54" s="10">
        <v>2.621</v>
      </c>
      <c r="H54" s="10">
        <v>2.6260000000000003</v>
      </c>
      <c r="I54" s="10">
        <v>2.3010000000000002</v>
      </c>
      <c r="J54" s="10">
        <v>2.6510000000000002</v>
      </c>
      <c r="K54" s="10">
        <v>2.4210000000000003</v>
      </c>
      <c r="L54" s="10"/>
      <c r="M54" s="10">
        <v>2.601</v>
      </c>
      <c r="N54" s="10">
        <v>2.137</v>
      </c>
      <c r="O54" s="10">
        <v>2.2509999999999999</v>
      </c>
      <c r="P54" s="10">
        <v>2.19</v>
      </c>
      <c r="Q54" s="10">
        <v>2.8010000000000002</v>
      </c>
      <c r="R54" s="10">
        <v>2.5209999999999999</v>
      </c>
      <c r="S54" s="10"/>
      <c r="T54" s="10"/>
      <c r="U54" s="10"/>
      <c r="V54" s="10"/>
      <c r="W54" s="10"/>
      <c r="X54" s="10"/>
      <c r="Y54" s="10"/>
      <c r="Z54" s="10"/>
      <c r="AA54" s="10"/>
      <c r="AB54" s="26"/>
    </row>
    <row r="55" spans="4:28" x14ac:dyDescent="0.2">
      <c r="D55" s="9">
        <v>37243</v>
      </c>
      <c r="E55" s="10">
        <v>2.8494999999999999</v>
      </c>
      <c r="F55" s="10">
        <v>2.681</v>
      </c>
      <c r="G55" s="10">
        <v>2.621</v>
      </c>
      <c r="H55" s="10">
        <v>2.6260000000000003</v>
      </c>
      <c r="I55" s="10">
        <v>2.3010000000000002</v>
      </c>
      <c r="J55" s="10">
        <v>2.6510000000000002</v>
      </c>
      <c r="K55" s="10">
        <v>2.4210000000000003</v>
      </c>
      <c r="L55" s="10"/>
      <c r="M55" s="10">
        <v>2.601</v>
      </c>
      <c r="N55" s="10">
        <v>2.137</v>
      </c>
      <c r="O55" s="10">
        <v>2.2509999999999999</v>
      </c>
      <c r="P55" s="10">
        <v>2.19</v>
      </c>
      <c r="Q55" s="10">
        <v>2.8010000000000002</v>
      </c>
      <c r="R55" s="10">
        <v>2.5209999999999999</v>
      </c>
      <c r="S55" s="10"/>
      <c r="T55" s="10"/>
      <c r="U55" s="10"/>
      <c r="V55" s="10"/>
      <c r="W55" s="10"/>
      <c r="X55" s="10"/>
      <c r="Y55" s="10"/>
      <c r="Z55" s="10"/>
      <c r="AA55" s="10"/>
      <c r="AB55" s="26"/>
    </row>
    <row r="56" spans="4:28" x14ac:dyDescent="0.2">
      <c r="D56" s="9">
        <v>37244</v>
      </c>
      <c r="E56" s="10">
        <v>2.8494999999999999</v>
      </c>
      <c r="F56" s="10">
        <v>2.681</v>
      </c>
      <c r="G56" s="10">
        <v>2.621</v>
      </c>
      <c r="H56" s="10">
        <v>2.6260000000000003</v>
      </c>
      <c r="I56" s="10">
        <v>2.3010000000000002</v>
      </c>
      <c r="J56" s="10">
        <v>2.6510000000000002</v>
      </c>
      <c r="K56" s="10">
        <v>2.4210000000000003</v>
      </c>
      <c r="L56" s="10"/>
      <c r="M56" s="10">
        <v>2.601</v>
      </c>
      <c r="N56" s="10">
        <v>2.137</v>
      </c>
      <c r="O56" s="10">
        <v>2.2509999999999999</v>
      </c>
      <c r="P56" s="10">
        <v>2.19</v>
      </c>
      <c r="Q56" s="10">
        <v>2.8010000000000002</v>
      </c>
      <c r="R56" s="10">
        <v>2.5209999999999999</v>
      </c>
      <c r="S56" s="10"/>
      <c r="T56" s="10"/>
      <c r="U56" s="10"/>
      <c r="V56" s="10"/>
      <c r="W56" s="10"/>
      <c r="X56" s="10"/>
      <c r="Y56" s="10"/>
      <c r="Z56" s="10"/>
      <c r="AA56" s="10"/>
      <c r="AB56" s="26"/>
    </row>
    <row r="57" spans="4:28" x14ac:dyDescent="0.2">
      <c r="D57" s="9">
        <v>37245</v>
      </c>
      <c r="E57" s="10">
        <v>2.8494999999999999</v>
      </c>
      <c r="F57" s="10">
        <v>2.681</v>
      </c>
      <c r="G57" s="10">
        <v>2.621</v>
      </c>
      <c r="H57" s="10">
        <v>2.6260000000000003</v>
      </c>
      <c r="I57" s="10">
        <v>2.3010000000000002</v>
      </c>
      <c r="J57" s="10">
        <v>2.6510000000000002</v>
      </c>
      <c r="K57" s="10">
        <v>2.4210000000000003</v>
      </c>
      <c r="L57" s="10"/>
      <c r="M57" s="10">
        <v>2.601</v>
      </c>
      <c r="N57" s="10">
        <v>2.137</v>
      </c>
      <c r="O57" s="10">
        <v>2.2509999999999999</v>
      </c>
      <c r="P57" s="10">
        <v>2.19</v>
      </c>
      <c r="Q57" s="10">
        <v>2.8010000000000002</v>
      </c>
      <c r="R57" s="10">
        <v>2.5209999999999999</v>
      </c>
      <c r="S57" s="10"/>
      <c r="T57" s="10"/>
      <c r="U57" s="10"/>
      <c r="V57" s="10"/>
      <c r="W57" s="10"/>
      <c r="X57" s="10"/>
      <c r="Y57" s="10"/>
      <c r="Z57" s="10"/>
      <c r="AA57" s="10"/>
      <c r="AB57" s="26"/>
    </row>
    <row r="58" spans="4:28" x14ac:dyDescent="0.2">
      <c r="D58" s="9">
        <v>37246</v>
      </c>
      <c r="E58" s="10">
        <v>2.8494999999999999</v>
      </c>
      <c r="F58" s="10">
        <v>2.681</v>
      </c>
      <c r="G58" s="10">
        <v>2.621</v>
      </c>
      <c r="H58" s="10">
        <v>2.6260000000000003</v>
      </c>
      <c r="I58" s="10">
        <v>2.3010000000000002</v>
      </c>
      <c r="J58" s="10">
        <v>2.6510000000000002</v>
      </c>
      <c r="K58" s="10">
        <v>2.4210000000000003</v>
      </c>
      <c r="L58" s="10"/>
      <c r="M58" s="10">
        <v>2.601</v>
      </c>
      <c r="N58" s="10">
        <v>2.137</v>
      </c>
      <c r="O58" s="10">
        <v>2.2509999999999999</v>
      </c>
      <c r="P58" s="10">
        <v>2.19</v>
      </c>
      <c r="Q58" s="10">
        <v>2.8010000000000002</v>
      </c>
      <c r="R58" s="10">
        <v>2.5209999999999999</v>
      </c>
      <c r="S58" s="10"/>
      <c r="T58" s="10"/>
      <c r="U58" s="10"/>
      <c r="V58" s="10"/>
      <c r="W58" s="10"/>
      <c r="X58" s="10"/>
      <c r="Y58" s="10"/>
      <c r="Z58" s="10"/>
      <c r="AA58" s="10"/>
      <c r="AB58" s="26"/>
    </row>
    <row r="59" spans="4:28" x14ac:dyDescent="0.2">
      <c r="D59" s="9">
        <v>37247</v>
      </c>
      <c r="E59" s="10">
        <v>2.8494999999999999</v>
      </c>
      <c r="F59" s="10">
        <v>2.681</v>
      </c>
      <c r="G59" s="10">
        <v>2.621</v>
      </c>
      <c r="H59" s="10">
        <v>2.6260000000000003</v>
      </c>
      <c r="I59" s="10">
        <v>2.3010000000000002</v>
      </c>
      <c r="J59" s="10">
        <v>2.6510000000000002</v>
      </c>
      <c r="K59" s="10">
        <v>2.4210000000000003</v>
      </c>
      <c r="L59" s="10"/>
      <c r="M59" s="10">
        <v>2.601</v>
      </c>
      <c r="N59" s="10">
        <v>2.137</v>
      </c>
      <c r="O59" s="10">
        <v>2.2509999999999999</v>
      </c>
      <c r="P59" s="10">
        <v>2.19</v>
      </c>
      <c r="Q59" s="10">
        <v>2.8010000000000002</v>
      </c>
      <c r="R59" s="10">
        <v>2.5209999999999999</v>
      </c>
      <c r="S59" s="10"/>
      <c r="T59" s="10"/>
      <c r="U59" s="10"/>
      <c r="V59" s="10"/>
      <c r="W59" s="10"/>
      <c r="X59" s="10"/>
      <c r="Y59" s="10"/>
      <c r="Z59" s="10"/>
      <c r="AA59" s="10"/>
      <c r="AB59" s="26"/>
    </row>
    <row r="60" spans="4:28" x14ac:dyDescent="0.2">
      <c r="D60" s="9">
        <v>37248</v>
      </c>
      <c r="E60" s="10">
        <v>2.8494999999999999</v>
      </c>
      <c r="F60" s="10">
        <v>2.681</v>
      </c>
      <c r="G60" s="10">
        <v>2.621</v>
      </c>
      <c r="H60" s="10">
        <v>2.6260000000000003</v>
      </c>
      <c r="I60" s="10">
        <v>2.3010000000000002</v>
      </c>
      <c r="J60" s="10">
        <v>2.6510000000000002</v>
      </c>
      <c r="K60" s="10">
        <v>2.4210000000000003</v>
      </c>
      <c r="L60" s="10"/>
      <c r="M60" s="10">
        <v>2.601</v>
      </c>
      <c r="N60" s="10">
        <v>2.137</v>
      </c>
      <c r="O60" s="10">
        <v>2.2509999999999999</v>
      </c>
      <c r="P60" s="10">
        <v>2.19</v>
      </c>
      <c r="Q60" s="10">
        <v>2.8010000000000002</v>
      </c>
      <c r="R60" s="10">
        <v>2.5209999999999999</v>
      </c>
      <c r="S60" s="10"/>
      <c r="T60" s="10"/>
      <c r="U60" s="10"/>
      <c r="V60" s="10"/>
      <c r="W60" s="10"/>
      <c r="X60" s="10"/>
      <c r="Y60" s="10"/>
      <c r="Z60" s="10"/>
      <c r="AA60" s="10"/>
      <c r="AB60" s="26"/>
    </row>
    <row r="61" spans="4:28" x14ac:dyDescent="0.2">
      <c r="D61" s="9">
        <v>37249</v>
      </c>
      <c r="E61" s="10">
        <v>2.8494999999999999</v>
      </c>
      <c r="F61" s="10">
        <v>2.681</v>
      </c>
      <c r="G61" s="10">
        <v>2.621</v>
      </c>
      <c r="H61" s="10">
        <v>2.6260000000000003</v>
      </c>
      <c r="I61" s="10">
        <v>2.3010000000000002</v>
      </c>
      <c r="J61" s="10">
        <v>2.6510000000000002</v>
      </c>
      <c r="K61" s="10">
        <v>2.4210000000000003</v>
      </c>
      <c r="L61" s="10"/>
      <c r="M61" s="10">
        <v>2.601</v>
      </c>
      <c r="N61" s="10">
        <v>2.137</v>
      </c>
      <c r="O61" s="10">
        <v>2.2509999999999999</v>
      </c>
      <c r="P61" s="10">
        <v>2.19</v>
      </c>
      <c r="Q61" s="10">
        <v>2.8010000000000002</v>
      </c>
      <c r="R61" s="10">
        <v>2.5209999999999999</v>
      </c>
      <c r="S61" s="10"/>
      <c r="T61" s="10"/>
      <c r="U61" s="10"/>
      <c r="V61" s="10"/>
      <c r="W61" s="10"/>
      <c r="X61" s="10"/>
      <c r="Y61" s="10"/>
      <c r="Z61" s="10"/>
      <c r="AA61" s="10"/>
      <c r="AB61" s="26"/>
    </row>
    <row r="62" spans="4:28" x14ac:dyDescent="0.2">
      <c r="D62" s="9">
        <v>37250</v>
      </c>
      <c r="E62" s="10">
        <v>2.8494999999999999</v>
      </c>
      <c r="F62" s="10">
        <v>2.681</v>
      </c>
      <c r="G62" s="10">
        <v>2.621</v>
      </c>
      <c r="H62" s="10">
        <v>2.6260000000000003</v>
      </c>
      <c r="I62" s="10">
        <v>2.3010000000000002</v>
      </c>
      <c r="J62" s="10">
        <v>2.6510000000000002</v>
      </c>
      <c r="K62" s="10">
        <v>2.4210000000000003</v>
      </c>
      <c r="L62" s="10"/>
      <c r="M62" s="10">
        <v>2.601</v>
      </c>
      <c r="N62" s="10">
        <v>2.137</v>
      </c>
      <c r="O62" s="10">
        <v>2.2509999999999999</v>
      </c>
      <c r="P62" s="10">
        <v>2.19</v>
      </c>
      <c r="Q62" s="10">
        <v>2.8010000000000002</v>
      </c>
      <c r="R62" s="10">
        <v>2.5209999999999999</v>
      </c>
      <c r="S62" s="10"/>
      <c r="T62" s="10"/>
      <c r="U62" s="10"/>
      <c r="V62" s="10"/>
      <c r="W62" s="10"/>
      <c r="X62" s="10"/>
      <c r="Y62" s="10"/>
      <c r="Z62" s="10"/>
      <c r="AA62" s="10"/>
      <c r="AB62" s="26"/>
    </row>
    <row r="63" spans="4:28" x14ac:dyDescent="0.2">
      <c r="D63" s="9">
        <v>37251</v>
      </c>
      <c r="E63" s="10">
        <v>2.8494999999999999</v>
      </c>
      <c r="F63" s="10">
        <v>2.681</v>
      </c>
      <c r="G63" s="10">
        <v>2.621</v>
      </c>
      <c r="H63" s="10">
        <v>2.6260000000000003</v>
      </c>
      <c r="I63" s="10">
        <v>2.3010000000000002</v>
      </c>
      <c r="J63" s="10">
        <v>2.6510000000000002</v>
      </c>
      <c r="K63" s="10">
        <v>2.4210000000000003</v>
      </c>
      <c r="L63" s="10"/>
      <c r="M63" s="10">
        <v>2.601</v>
      </c>
      <c r="N63" s="10">
        <v>2.137</v>
      </c>
      <c r="O63" s="10">
        <v>2.2509999999999999</v>
      </c>
      <c r="P63" s="10">
        <v>2.19</v>
      </c>
      <c r="Q63" s="10">
        <v>2.8010000000000002</v>
      </c>
      <c r="R63" s="10">
        <v>2.5209999999999999</v>
      </c>
      <c r="S63" s="10"/>
      <c r="T63" s="10"/>
      <c r="U63" s="10"/>
      <c r="V63" s="10"/>
      <c r="W63" s="10"/>
      <c r="X63" s="10"/>
      <c r="Y63" s="10"/>
      <c r="Z63" s="10"/>
      <c r="AA63" s="10"/>
      <c r="AB63" s="26"/>
    </row>
    <row r="64" spans="4:28" x14ac:dyDescent="0.2">
      <c r="D64" s="9">
        <v>37252</v>
      </c>
      <c r="E64" s="10">
        <v>2.8494999999999999</v>
      </c>
      <c r="F64" s="10">
        <v>2.681</v>
      </c>
      <c r="G64" s="10">
        <v>2.621</v>
      </c>
      <c r="H64" s="10">
        <v>2.6260000000000003</v>
      </c>
      <c r="I64" s="10">
        <v>2.3010000000000002</v>
      </c>
      <c r="J64" s="10">
        <v>2.6510000000000002</v>
      </c>
      <c r="K64" s="10">
        <v>2.4210000000000003</v>
      </c>
      <c r="L64" s="10"/>
      <c r="M64" s="10">
        <v>2.601</v>
      </c>
      <c r="N64" s="10">
        <v>2.137</v>
      </c>
      <c r="O64" s="10">
        <v>2.2509999999999999</v>
      </c>
      <c r="P64" s="10">
        <v>2.19</v>
      </c>
      <c r="Q64" s="10">
        <v>2.8010000000000002</v>
      </c>
      <c r="R64" s="10">
        <v>2.5209999999999999</v>
      </c>
      <c r="S64" s="10"/>
      <c r="T64" s="10"/>
      <c r="U64" s="10"/>
      <c r="V64" s="10"/>
      <c r="W64" s="10"/>
      <c r="X64" s="10"/>
      <c r="Y64" s="10"/>
      <c r="Z64" s="10"/>
      <c r="AA64" s="10"/>
      <c r="AB64" s="26"/>
    </row>
    <row r="65" spans="4:28" x14ac:dyDescent="0.2">
      <c r="D65" s="9">
        <v>37253</v>
      </c>
      <c r="E65" s="10">
        <v>2.8494999999999999</v>
      </c>
      <c r="F65" s="10">
        <v>2.681</v>
      </c>
      <c r="G65" s="10">
        <v>2.621</v>
      </c>
      <c r="H65" s="10">
        <v>2.6260000000000003</v>
      </c>
      <c r="I65" s="10">
        <v>2.3010000000000002</v>
      </c>
      <c r="J65" s="10">
        <v>2.6510000000000002</v>
      </c>
      <c r="K65" s="10">
        <v>2.4210000000000003</v>
      </c>
      <c r="L65" s="10"/>
      <c r="M65" s="10">
        <v>2.601</v>
      </c>
      <c r="N65" s="10">
        <v>2.137</v>
      </c>
      <c r="O65" s="10">
        <v>2.2509999999999999</v>
      </c>
      <c r="P65" s="10">
        <v>2.19</v>
      </c>
      <c r="Q65" s="10">
        <v>2.8010000000000002</v>
      </c>
      <c r="R65" s="10">
        <v>2.5209999999999999</v>
      </c>
      <c r="S65" s="10"/>
      <c r="T65" s="10"/>
      <c r="U65" s="10"/>
      <c r="V65" s="10"/>
      <c r="W65" s="10"/>
      <c r="X65" s="10"/>
      <c r="Y65" s="10"/>
      <c r="Z65" s="10"/>
      <c r="AA65" s="10"/>
      <c r="AB65" s="26"/>
    </row>
    <row r="66" spans="4:28" x14ac:dyDescent="0.2">
      <c r="D66" s="9">
        <v>37254</v>
      </c>
      <c r="E66" s="10">
        <v>2.8494999999999999</v>
      </c>
      <c r="F66" s="10">
        <v>2.681</v>
      </c>
      <c r="G66" s="10">
        <v>2.621</v>
      </c>
      <c r="H66" s="10">
        <v>2.6260000000000003</v>
      </c>
      <c r="I66" s="10">
        <v>2.3010000000000002</v>
      </c>
      <c r="J66" s="10">
        <v>2.6510000000000002</v>
      </c>
      <c r="K66" s="10">
        <v>2.4210000000000003</v>
      </c>
      <c r="L66" s="10"/>
      <c r="M66" s="10">
        <v>2.601</v>
      </c>
      <c r="N66" s="10">
        <v>2.137</v>
      </c>
      <c r="O66" s="10">
        <v>2.2509999999999999</v>
      </c>
      <c r="P66" s="10">
        <v>2.19</v>
      </c>
      <c r="Q66" s="10">
        <v>2.8010000000000002</v>
      </c>
      <c r="R66" s="10">
        <v>2.5209999999999999</v>
      </c>
      <c r="S66" s="10"/>
      <c r="T66" s="10"/>
      <c r="U66" s="10"/>
      <c r="V66" s="10"/>
      <c r="W66" s="10"/>
      <c r="X66" s="10"/>
      <c r="Y66" s="10"/>
      <c r="Z66" s="10"/>
      <c r="AA66" s="10"/>
      <c r="AB66" s="26"/>
    </row>
    <row r="67" spans="4:28" x14ac:dyDescent="0.2">
      <c r="D67" s="9">
        <v>37255</v>
      </c>
      <c r="E67" s="10">
        <v>2.8494999999999999</v>
      </c>
      <c r="F67" s="10">
        <v>2.681</v>
      </c>
      <c r="G67" s="10">
        <v>2.621</v>
      </c>
      <c r="H67" s="10">
        <v>2.6260000000000003</v>
      </c>
      <c r="I67" s="10">
        <v>2.3010000000000002</v>
      </c>
      <c r="J67" s="10">
        <v>2.6510000000000002</v>
      </c>
      <c r="K67" s="10">
        <v>2.4210000000000003</v>
      </c>
      <c r="L67" s="10"/>
      <c r="M67" s="10">
        <v>2.601</v>
      </c>
      <c r="N67" s="10">
        <v>2.137</v>
      </c>
      <c r="O67" s="10">
        <v>2.2509999999999999</v>
      </c>
      <c r="P67" s="10">
        <v>2.19</v>
      </c>
      <c r="Q67" s="10">
        <v>2.8010000000000002</v>
      </c>
      <c r="R67" s="10">
        <v>2.5209999999999999</v>
      </c>
      <c r="S67" s="10"/>
      <c r="T67" s="10"/>
      <c r="U67" s="10"/>
      <c r="V67" s="10"/>
      <c r="W67" s="10"/>
      <c r="X67" s="10"/>
      <c r="Y67" s="10"/>
      <c r="Z67" s="10"/>
      <c r="AA67" s="10"/>
      <c r="AB67" s="26"/>
    </row>
    <row r="68" spans="4:28" x14ac:dyDescent="0.2">
      <c r="D68" s="9">
        <v>37256</v>
      </c>
      <c r="E68" s="10">
        <v>2.8494999999999999</v>
      </c>
      <c r="F68" s="10">
        <v>2.681</v>
      </c>
      <c r="G68" s="10">
        <v>2.621</v>
      </c>
      <c r="H68" s="10">
        <v>2.6260000000000003</v>
      </c>
      <c r="I68" s="10">
        <v>2.3010000000000002</v>
      </c>
      <c r="J68" s="10">
        <v>2.6510000000000002</v>
      </c>
      <c r="K68" s="10">
        <v>2.4210000000000003</v>
      </c>
      <c r="L68" s="10"/>
      <c r="M68" s="10">
        <v>2.601</v>
      </c>
      <c r="N68" s="10">
        <v>2.137</v>
      </c>
      <c r="O68" s="10">
        <v>2.2509999999999999</v>
      </c>
      <c r="P68" s="10">
        <v>2.19</v>
      </c>
      <c r="Q68" s="10">
        <v>2.8010000000000002</v>
      </c>
      <c r="R68" s="10">
        <v>2.5209999999999999</v>
      </c>
      <c r="S68" s="10"/>
      <c r="T68" s="10"/>
      <c r="U68" s="10"/>
      <c r="V68" s="10"/>
      <c r="W68" s="10"/>
      <c r="X68" s="10"/>
      <c r="Y68" s="10"/>
      <c r="Z68" s="10"/>
      <c r="AA68" s="10"/>
      <c r="AB68" s="26"/>
    </row>
    <row r="69" spans="4:28" x14ac:dyDescent="0.2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6"/>
    </row>
    <row r="70" spans="4:28" x14ac:dyDescent="0.2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6"/>
    </row>
    <row r="71" spans="4:28" x14ac:dyDescent="0.2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6"/>
    </row>
    <row r="72" spans="4:28" x14ac:dyDescent="0.2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6"/>
    </row>
    <row r="73" spans="4:28" x14ac:dyDescent="0.2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6"/>
    </row>
    <row r="74" spans="4:28" x14ac:dyDescent="0.2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6"/>
    </row>
    <row r="75" spans="4:28" x14ac:dyDescent="0.2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6"/>
    </row>
    <row r="76" spans="4:28" x14ac:dyDescent="0.2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6"/>
    </row>
    <row r="77" spans="4:28" x14ac:dyDescent="0.2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6"/>
    </row>
    <row r="78" spans="4:28" x14ac:dyDescent="0.2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6"/>
    </row>
    <row r="79" spans="4:28" x14ac:dyDescent="0.2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6"/>
    </row>
    <row r="80" spans="4:28" x14ac:dyDescent="0.2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6"/>
    </row>
    <row r="81" spans="4:28" x14ac:dyDescent="0.2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6"/>
    </row>
    <row r="82" spans="4:28" x14ac:dyDescent="0.2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6"/>
    </row>
    <row r="83" spans="4:28" x14ac:dyDescent="0.2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6"/>
    </row>
    <row r="84" spans="4:28" x14ac:dyDescent="0.2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6"/>
    </row>
    <row r="85" spans="4:28" x14ac:dyDescent="0.2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6"/>
    </row>
    <row r="86" spans="4:28" x14ac:dyDescent="0.2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6"/>
    </row>
    <row r="87" spans="4:28" x14ac:dyDescent="0.2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6"/>
    </row>
    <row r="88" spans="4:28" x14ac:dyDescent="0.2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6"/>
    </row>
    <row r="89" spans="4:28" x14ac:dyDescent="0.2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6"/>
    </row>
    <row r="90" spans="4:28" x14ac:dyDescent="0.2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6"/>
    </row>
    <row r="91" spans="4:28" x14ac:dyDescent="0.2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6"/>
    </row>
    <row r="92" spans="4:28" x14ac:dyDescent="0.2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6"/>
    </row>
    <row r="93" spans="4:28" x14ac:dyDescent="0.2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6"/>
    </row>
    <row r="94" spans="4:28" x14ac:dyDescent="0.2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6"/>
    </row>
    <row r="95" spans="4:28" x14ac:dyDescent="0.2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6"/>
    </row>
    <row r="96" spans="4:28" x14ac:dyDescent="0.2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6"/>
    </row>
    <row r="97" spans="4:28" x14ac:dyDescent="0.2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6"/>
    </row>
    <row r="98" spans="4:28" x14ac:dyDescent="0.2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6"/>
    </row>
    <row r="99" spans="4:28" x14ac:dyDescent="0.2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6"/>
    </row>
    <row r="100" spans="4:28" x14ac:dyDescent="0.2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6"/>
    </row>
    <row r="101" spans="4:28" x14ac:dyDescent="0.2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6"/>
    </row>
    <row r="102" spans="4:28" x14ac:dyDescent="0.2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6"/>
    </row>
    <row r="103" spans="4:28" x14ac:dyDescent="0.2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6"/>
    </row>
    <row r="104" spans="4:28" x14ac:dyDescent="0.2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6"/>
    </row>
    <row r="105" spans="4:28" x14ac:dyDescent="0.2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6"/>
    </row>
    <row r="106" spans="4:28" x14ac:dyDescent="0.2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6"/>
    </row>
    <row r="107" spans="4:28" x14ac:dyDescent="0.2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6"/>
    </row>
    <row r="108" spans="4:28" x14ac:dyDescent="0.2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6"/>
    </row>
    <row r="109" spans="4:28" x14ac:dyDescent="0.2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6"/>
    </row>
    <row r="110" spans="4:28" x14ac:dyDescent="0.2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6"/>
    </row>
    <row r="111" spans="4:28" x14ac:dyDescent="0.2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6"/>
    </row>
    <row r="112" spans="4:28" x14ac:dyDescent="0.2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6"/>
    </row>
    <row r="113" spans="4:28" x14ac:dyDescent="0.2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6"/>
    </row>
    <row r="114" spans="4:28" x14ac:dyDescent="0.2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6"/>
    </row>
    <row r="115" spans="4:28" x14ac:dyDescent="0.2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6"/>
    </row>
    <row r="116" spans="4:28" x14ac:dyDescent="0.2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6"/>
    </row>
    <row r="117" spans="4:28" x14ac:dyDescent="0.2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6"/>
    </row>
    <row r="118" spans="4:28" x14ac:dyDescent="0.2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6"/>
    </row>
    <row r="119" spans="4:28" x14ac:dyDescent="0.2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6"/>
    </row>
    <row r="120" spans="4:28" x14ac:dyDescent="0.2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6"/>
    </row>
    <row r="121" spans="4:28" x14ac:dyDescent="0.2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6"/>
    </row>
    <row r="122" spans="4:28" x14ac:dyDescent="0.2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6"/>
    </row>
    <row r="123" spans="4:28" x14ac:dyDescent="0.2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6"/>
    </row>
    <row r="124" spans="4:28" x14ac:dyDescent="0.2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6"/>
    </row>
    <row r="125" spans="4:28" x14ac:dyDescent="0.2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6"/>
    </row>
    <row r="126" spans="4:28" x14ac:dyDescent="0.2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6"/>
    </row>
    <row r="127" spans="4:28" x14ac:dyDescent="0.2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6"/>
    </row>
    <row r="128" spans="4:28" x14ac:dyDescent="0.2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6"/>
    </row>
    <row r="129" spans="4:28" x14ac:dyDescent="0.2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6"/>
    </row>
    <row r="130" spans="4:28" x14ac:dyDescent="0.2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6"/>
    </row>
    <row r="131" spans="4:28" x14ac:dyDescent="0.2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6"/>
    </row>
    <row r="132" spans="4:28" x14ac:dyDescent="0.2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6"/>
    </row>
    <row r="133" spans="4:28" x14ac:dyDescent="0.2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6"/>
    </row>
    <row r="134" spans="4:28" x14ac:dyDescent="0.2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6"/>
    </row>
    <row r="135" spans="4:28" x14ac:dyDescent="0.2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6"/>
    </row>
    <row r="136" spans="4:28" x14ac:dyDescent="0.2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6"/>
    </row>
    <row r="137" spans="4:28" x14ac:dyDescent="0.2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6"/>
    </row>
    <row r="138" spans="4:28" x14ac:dyDescent="0.2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6"/>
    </row>
    <row r="139" spans="4:28" x14ac:dyDescent="0.2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6"/>
    </row>
    <row r="140" spans="4:28" x14ac:dyDescent="0.2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6"/>
    </row>
    <row r="141" spans="4:28" x14ac:dyDescent="0.2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6"/>
    </row>
    <row r="142" spans="4:28" x14ac:dyDescent="0.2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6"/>
    </row>
    <row r="143" spans="4:28" x14ac:dyDescent="0.2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6"/>
    </row>
    <row r="144" spans="4:28" x14ac:dyDescent="0.2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6"/>
    </row>
    <row r="145" spans="4:28" x14ac:dyDescent="0.2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6"/>
    </row>
    <row r="146" spans="4:28" x14ac:dyDescent="0.2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6"/>
    </row>
    <row r="147" spans="4:28" x14ac:dyDescent="0.2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6"/>
    </row>
    <row r="148" spans="4:28" x14ac:dyDescent="0.2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6"/>
    </row>
    <row r="149" spans="4:28" x14ac:dyDescent="0.2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6"/>
    </row>
    <row r="150" spans="4:28" x14ac:dyDescent="0.2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6"/>
    </row>
    <row r="151" spans="4:28" x14ac:dyDescent="0.2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6"/>
    </row>
    <row r="152" spans="4:28" x14ac:dyDescent="0.2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6"/>
    </row>
    <row r="153" spans="4:28" x14ac:dyDescent="0.2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6"/>
    </row>
    <row r="154" spans="4:28" x14ac:dyDescent="0.2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6"/>
    </row>
    <row r="155" spans="4:28" x14ac:dyDescent="0.2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6"/>
    </row>
    <row r="156" spans="4:28" x14ac:dyDescent="0.2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6"/>
    </row>
    <row r="157" spans="4:28" x14ac:dyDescent="0.2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6"/>
    </row>
    <row r="158" spans="4:28" x14ac:dyDescent="0.2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6"/>
    </row>
    <row r="159" spans="4:28" x14ac:dyDescent="0.2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6"/>
    </row>
    <row r="160" spans="4:28" x14ac:dyDescent="0.2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6"/>
    </row>
    <row r="161" spans="4:28" x14ac:dyDescent="0.2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6"/>
    </row>
    <row r="162" spans="4:28" x14ac:dyDescent="0.2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6"/>
    </row>
    <row r="163" spans="4:28" x14ac:dyDescent="0.2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6"/>
    </row>
    <row r="164" spans="4:28" x14ac:dyDescent="0.2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6"/>
    </row>
    <row r="165" spans="4:28" x14ac:dyDescent="0.2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6"/>
    </row>
    <row r="166" spans="4:28" x14ac:dyDescent="0.2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6"/>
    </row>
    <row r="167" spans="4:28" x14ac:dyDescent="0.2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6"/>
    </row>
    <row r="168" spans="4:28" x14ac:dyDescent="0.2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6"/>
    </row>
    <row r="169" spans="4:28" x14ac:dyDescent="0.2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6"/>
    </row>
    <row r="170" spans="4:28" x14ac:dyDescent="0.2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6"/>
    </row>
    <row r="171" spans="4:28" x14ac:dyDescent="0.2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6"/>
    </row>
    <row r="172" spans="4:28" x14ac:dyDescent="0.2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6"/>
    </row>
    <row r="173" spans="4:28" x14ac:dyDescent="0.2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6"/>
    </row>
    <row r="174" spans="4:28" x14ac:dyDescent="0.2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6"/>
    </row>
    <row r="175" spans="4:28" x14ac:dyDescent="0.2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6"/>
    </row>
    <row r="176" spans="4:28" x14ac:dyDescent="0.2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6"/>
    </row>
    <row r="177" spans="4:28" x14ac:dyDescent="0.2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6"/>
    </row>
    <row r="178" spans="4:28" x14ac:dyDescent="0.2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6"/>
    </row>
    <row r="179" spans="4:28" x14ac:dyDescent="0.2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6"/>
    </row>
    <row r="180" spans="4:28" x14ac:dyDescent="0.2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6"/>
    </row>
    <row r="181" spans="4:28" x14ac:dyDescent="0.2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6"/>
    </row>
    <row r="182" spans="4:28" x14ac:dyDescent="0.2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6"/>
    </row>
    <row r="183" spans="4:28" x14ac:dyDescent="0.2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6"/>
    </row>
    <row r="184" spans="4:28" x14ac:dyDescent="0.2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6"/>
    </row>
    <row r="185" spans="4:28" x14ac:dyDescent="0.2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6"/>
    </row>
    <row r="186" spans="4:28" x14ac:dyDescent="0.2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6"/>
    </row>
    <row r="187" spans="4:28" x14ac:dyDescent="0.2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6"/>
    </row>
    <row r="188" spans="4:28" x14ac:dyDescent="0.2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6"/>
    </row>
    <row r="189" spans="4:28" x14ac:dyDescent="0.2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6"/>
    </row>
    <row r="190" spans="4:28" x14ac:dyDescent="0.2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6"/>
    </row>
    <row r="191" spans="4:28" x14ac:dyDescent="0.2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6"/>
    </row>
    <row r="192" spans="4:28" x14ac:dyDescent="0.2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6"/>
    </row>
    <row r="193" spans="4:28" x14ac:dyDescent="0.2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6"/>
    </row>
    <row r="194" spans="4:28" x14ac:dyDescent="0.2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6"/>
    </row>
    <row r="195" spans="4:28" x14ac:dyDescent="0.2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6"/>
    </row>
    <row r="196" spans="4:28" x14ac:dyDescent="0.2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6"/>
    </row>
    <row r="197" spans="4:28" x14ac:dyDescent="0.2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6"/>
    </row>
    <row r="198" spans="4:28" x14ac:dyDescent="0.2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6"/>
    </row>
    <row r="199" spans="4:28" x14ac:dyDescent="0.2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6"/>
    </row>
    <row r="200" spans="4:28" x14ac:dyDescent="0.2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6"/>
    </row>
    <row r="201" spans="4:28" x14ac:dyDescent="0.2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6"/>
    </row>
    <row r="202" spans="4:28" x14ac:dyDescent="0.2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6"/>
    </row>
    <row r="203" spans="4:28" x14ac:dyDescent="0.2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6"/>
    </row>
    <row r="204" spans="4:28" x14ac:dyDescent="0.2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6"/>
    </row>
    <row r="205" spans="4:28" x14ac:dyDescent="0.2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6"/>
    </row>
    <row r="206" spans="4:28" x14ac:dyDescent="0.2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6"/>
    </row>
    <row r="207" spans="4:28" x14ac:dyDescent="0.2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6"/>
    </row>
    <row r="208" spans="4:28" x14ac:dyDescent="0.2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6"/>
    </row>
    <row r="209" spans="4:28" x14ac:dyDescent="0.2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6"/>
    </row>
    <row r="210" spans="4:28" x14ac:dyDescent="0.2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6"/>
    </row>
    <row r="211" spans="4:28" x14ac:dyDescent="0.2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6"/>
    </row>
    <row r="212" spans="4:28" x14ac:dyDescent="0.2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6"/>
    </row>
    <row r="213" spans="4:28" x14ac:dyDescent="0.2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6"/>
    </row>
    <row r="214" spans="4:28" x14ac:dyDescent="0.2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6"/>
    </row>
    <row r="215" spans="4:28" x14ac:dyDescent="0.2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6"/>
    </row>
    <row r="216" spans="4:28" x14ac:dyDescent="0.2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6"/>
    </row>
    <row r="217" spans="4:28" x14ac:dyDescent="0.2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6"/>
    </row>
    <row r="218" spans="4:28" x14ac:dyDescent="0.2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6"/>
    </row>
    <row r="219" spans="4:28" x14ac:dyDescent="0.2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6"/>
    </row>
    <row r="220" spans="4:28" x14ac:dyDescent="0.2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6"/>
    </row>
    <row r="221" spans="4:28" x14ac:dyDescent="0.2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6"/>
    </row>
    <row r="222" spans="4:28" x14ac:dyDescent="0.2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6"/>
    </row>
    <row r="223" spans="4:28" x14ac:dyDescent="0.2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6"/>
    </row>
    <row r="224" spans="4:28" x14ac:dyDescent="0.2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6"/>
    </row>
    <row r="225" spans="4:28" x14ac:dyDescent="0.2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6"/>
    </row>
    <row r="226" spans="4:28" x14ac:dyDescent="0.2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6"/>
    </row>
    <row r="227" spans="4:28" x14ac:dyDescent="0.2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6"/>
    </row>
    <row r="228" spans="4:28" x14ac:dyDescent="0.2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6"/>
    </row>
    <row r="229" spans="4:28" x14ac:dyDescent="0.2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6"/>
    </row>
    <row r="230" spans="4:28" x14ac:dyDescent="0.2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6"/>
    </row>
    <row r="231" spans="4:28" x14ac:dyDescent="0.2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6"/>
    </row>
    <row r="232" spans="4:28" x14ac:dyDescent="0.2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6"/>
    </row>
    <row r="233" spans="4:28" x14ac:dyDescent="0.2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6"/>
    </row>
    <row r="234" spans="4:28" x14ac:dyDescent="0.2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6"/>
    </row>
    <row r="235" spans="4:28" x14ac:dyDescent="0.2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6"/>
    </row>
    <row r="236" spans="4:28" x14ac:dyDescent="0.2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6"/>
    </row>
    <row r="237" spans="4:28" x14ac:dyDescent="0.2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6"/>
    </row>
    <row r="238" spans="4:28" x14ac:dyDescent="0.2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6"/>
    </row>
    <row r="239" spans="4:28" x14ac:dyDescent="0.2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6"/>
    </row>
    <row r="240" spans="4:28" x14ac:dyDescent="0.2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6"/>
    </row>
    <row r="241" spans="4:28" x14ac:dyDescent="0.2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6"/>
    </row>
    <row r="242" spans="4:28" x14ac:dyDescent="0.2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6"/>
    </row>
    <row r="243" spans="4:28" x14ac:dyDescent="0.2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6"/>
    </row>
    <row r="244" spans="4:28" x14ac:dyDescent="0.2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6"/>
    </row>
    <row r="245" spans="4:28" x14ac:dyDescent="0.2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6"/>
    </row>
    <row r="246" spans="4:28" x14ac:dyDescent="0.2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6"/>
    </row>
    <row r="247" spans="4:28" x14ac:dyDescent="0.2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6"/>
    </row>
    <row r="248" spans="4:28" x14ac:dyDescent="0.2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6"/>
    </row>
    <row r="249" spans="4:28" x14ac:dyDescent="0.2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6"/>
    </row>
    <row r="250" spans="4:28" x14ac:dyDescent="0.2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6"/>
    </row>
    <row r="251" spans="4:28" x14ac:dyDescent="0.2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6"/>
    </row>
    <row r="252" spans="4:28" x14ac:dyDescent="0.2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6"/>
    </row>
    <row r="253" spans="4:28" x14ac:dyDescent="0.2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6"/>
    </row>
    <row r="254" spans="4:28" x14ac:dyDescent="0.2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6"/>
    </row>
    <row r="255" spans="4:28" x14ac:dyDescent="0.2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6"/>
    </row>
    <row r="256" spans="4:28" x14ac:dyDescent="0.2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6"/>
    </row>
    <row r="257" spans="4:28" x14ac:dyDescent="0.2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6"/>
    </row>
    <row r="258" spans="4:28" x14ac:dyDescent="0.2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6"/>
    </row>
    <row r="259" spans="4:28" x14ac:dyDescent="0.2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6"/>
    </row>
    <row r="260" spans="4:28" x14ac:dyDescent="0.2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6"/>
    </row>
    <row r="261" spans="4:28" x14ac:dyDescent="0.2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6"/>
    </row>
    <row r="262" spans="4:28" x14ac:dyDescent="0.2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6"/>
    </row>
    <row r="263" spans="4:28" x14ac:dyDescent="0.2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6"/>
    </row>
    <row r="264" spans="4:28" x14ac:dyDescent="0.2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6"/>
    </row>
    <row r="265" spans="4:28" x14ac:dyDescent="0.2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6"/>
    </row>
    <row r="266" spans="4:28" x14ac:dyDescent="0.2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6"/>
    </row>
    <row r="267" spans="4:28" x14ac:dyDescent="0.2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6"/>
    </row>
    <row r="268" spans="4:28" x14ac:dyDescent="0.2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6"/>
    </row>
    <row r="269" spans="4:28" x14ac:dyDescent="0.2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6"/>
    </row>
    <row r="270" spans="4:28" x14ac:dyDescent="0.2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6"/>
    </row>
    <row r="271" spans="4:28" x14ac:dyDescent="0.2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6"/>
    </row>
    <row r="272" spans="4:28" x14ac:dyDescent="0.2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6"/>
    </row>
    <row r="273" spans="4:28" x14ac:dyDescent="0.2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6"/>
    </row>
    <row r="274" spans="4:28" x14ac:dyDescent="0.2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6"/>
    </row>
    <row r="275" spans="4:28" x14ac:dyDescent="0.2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6"/>
    </row>
    <row r="276" spans="4:28" x14ac:dyDescent="0.2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6"/>
    </row>
    <row r="277" spans="4:28" x14ac:dyDescent="0.2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6"/>
    </row>
    <row r="278" spans="4:28" x14ac:dyDescent="0.2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6"/>
    </row>
    <row r="279" spans="4:28" x14ac:dyDescent="0.2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6"/>
    </row>
    <row r="280" spans="4:28" x14ac:dyDescent="0.2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6"/>
    </row>
    <row r="281" spans="4:28" x14ac:dyDescent="0.2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6"/>
    </row>
    <row r="282" spans="4:28" x14ac:dyDescent="0.2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6"/>
    </row>
    <row r="283" spans="4:28" x14ac:dyDescent="0.2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6"/>
    </row>
    <row r="284" spans="4:28" x14ac:dyDescent="0.2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6"/>
    </row>
    <row r="285" spans="4:28" x14ac:dyDescent="0.2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6"/>
    </row>
    <row r="286" spans="4:28" x14ac:dyDescent="0.2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6"/>
    </row>
    <row r="287" spans="4:28" x14ac:dyDescent="0.2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6"/>
    </row>
    <row r="288" spans="4:28" x14ac:dyDescent="0.2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6"/>
    </row>
    <row r="289" spans="4:28" x14ac:dyDescent="0.2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6"/>
    </row>
    <row r="290" spans="4:28" x14ac:dyDescent="0.2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6"/>
    </row>
    <row r="291" spans="4:28" x14ac:dyDescent="0.2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6"/>
    </row>
    <row r="292" spans="4:28" x14ac:dyDescent="0.2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6"/>
    </row>
    <row r="293" spans="4:28" x14ac:dyDescent="0.2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6"/>
    </row>
    <row r="294" spans="4:28" x14ac:dyDescent="0.2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6"/>
    </row>
    <row r="295" spans="4:28" x14ac:dyDescent="0.2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6"/>
    </row>
    <row r="296" spans="4:28" x14ac:dyDescent="0.2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6"/>
    </row>
    <row r="297" spans="4:28" x14ac:dyDescent="0.2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6"/>
    </row>
    <row r="298" spans="4:28" x14ac:dyDescent="0.2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6"/>
    </row>
    <row r="299" spans="4:28" x14ac:dyDescent="0.2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6"/>
    </row>
    <row r="300" spans="4:28" x14ac:dyDescent="0.2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6"/>
    </row>
    <row r="301" spans="4:28" x14ac:dyDescent="0.2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6"/>
    </row>
    <row r="302" spans="4:28" x14ac:dyDescent="0.2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6"/>
    </row>
    <row r="303" spans="4:28" x14ac:dyDescent="0.2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6"/>
    </row>
    <row r="304" spans="4:28" x14ac:dyDescent="0.2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6"/>
    </row>
    <row r="305" spans="4:28" x14ac:dyDescent="0.2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6"/>
    </row>
    <row r="306" spans="4:28" x14ac:dyDescent="0.2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6"/>
    </row>
    <row r="307" spans="4:28" x14ac:dyDescent="0.2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6"/>
    </row>
    <row r="308" spans="4:28" x14ac:dyDescent="0.2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6"/>
    </row>
    <row r="309" spans="4:28" x14ac:dyDescent="0.2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6"/>
    </row>
    <row r="310" spans="4:28" x14ac:dyDescent="0.2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6"/>
    </row>
    <row r="311" spans="4:28" x14ac:dyDescent="0.2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6"/>
    </row>
    <row r="312" spans="4:28" x14ac:dyDescent="0.2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6"/>
    </row>
    <row r="313" spans="4:28" x14ac:dyDescent="0.2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6"/>
    </row>
    <row r="314" spans="4:28" x14ac:dyDescent="0.2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6"/>
    </row>
    <row r="315" spans="4:28" x14ac:dyDescent="0.2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6"/>
    </row>
    <row r="316" spans="4:28" x14ac:dyDescent="0.2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6"/>
    </row>
    <row r="317" spans="4:28" x14ac:dyDescent="0.2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6"/>
    </row>
    <row r="318" spans="4:28" x14ac:dyDescent="0.2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6"/>
    </row>
    <row r="319" spans="4:28" x14ac:dyDescent="0.2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6"/>
    </row>
    <row r="320" spans="4:28" x14ac:dyDescent="0.2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6"/>
    </row>
    <row r="321" spans="4:28" x14ac:dyDescent="0.2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6"/>
    </row>
    <row r="322" spans="4:28" x14ac:dyDescent="0.2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6"/>
    </row>
    <row r="323" spans="4:28" x14ac:dyDescent="0.2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6"/>
    </row>
    <row r="324" spans="4:28" x14ac:dyDescent="0.2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6"/>
    </row>
    <row r="325" spans="4:28" x14ac:dyDescent="0.2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6"/>
    </row>
    <row r="326" spans="4:28" x14ac:dyDescent="0.2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6"/>
    </row>
    <row r="327" spans="4:28" x14ac:dyDescent="0.2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6"/>
    </row>
    <row r="328" spans="4:28" x14ac:dyDescent="0.2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6"/>
    </row>
    <row r="329" spans="4:28" x14ac:dyDescent="0.2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6"/>
    </row>
    <row r="330" spans="4:28" x14ac:dyDescent="0.2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6"/>
    </row>
    <row r="331" spans="4:28" x14ac:dyDescent="0.2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6"/>
    </row>
    <row r="332" spans="4:28" x14ac:dyDescent="0.2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6"/>
    </row>
    <row r="333" spans="4:28" x14ac:dyDescent="0.2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6"/>
    </row>
    <row r="334" spans="4:28" x14ac:dyDescent="0.2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6"/>
    </row>
    <row r="335" spans="4:28" x14ac:dyDescent="0.2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6"/>
    </row>
    <row r="336" spans="4:28" x14ac:dyDescent="0.2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6"/>
    </row>
    <row r="337" spans="4:28" x14ac:dyDescent="0.2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6"/>
    </row>
    <row r="338" spans="4:28" x14ac:dyDescent="0.2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6"/>
    </row>
    <row r="339" spans="4:28" x14ac:dyDescent="0.2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6"/>
    </row>
    <row r="340" spans="4:28" x14ac:dyDescent="0.2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6"/>
    </row>
    <row r="341" spans="4:28" x14ac:dyDescent="0.2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6"/>
    </row>
    <row r="342" spans="4:28" x14ac:dyDescent="0.2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6"/>
    </row>
    <row r="343" spans="4:28" x14ac:dyDescent="0.2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6"/>
    </row>
    <row r="344" spans="4:28" x14ac:dyDescent="0.2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6"/>
    </row>
    <row r="345" spans="4:28" x14ac:dyDescent="0.2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6"/>
    </row>
    <row r="346" spans="4:28" x14ac:dyDescent="0.2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6"/>
    </row>
    <row r="347" spans="4:28" x14ac:dyDescent="0.2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6"/>
    </row>
    <row r="348" spans="4:28" x14ac:dyDescent="0.2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6"/>
    </row>
    <row r="349" spans="4:28" x14ac:dyDescent="0.2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6"/>
    </row>
    <row r="350" spans="4:28" x14ac:dyDescent="0.2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6"/>
    </row>
    <row r="351" spans="4:28" x14ac:dyDescent="0.2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6"/>
    </row>
    <row r="352" spans="4:28" x14ac:dyDescent="0.2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6"/>
    </row>
    <row r="353" spans="4:28" x14ac:dyDescent="0.2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6"/>
    </row>
    <row r="354" spans="4:28" x14ac:dyDescent="0.2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6"/>
    </row>
    <row r="355" spans="4:28" x14ac:dyDescent="0.2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6"/>
    </row>
    <row r="356" spans="4:28" x14ac:dyDescent="0.2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6"/>
    </row>
    <row r="357" spans="4:28" x14ac:dyDescent="0.2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6"/>
    </row>
    <row r="358" spans="4:28" x14ac:dyDescent="0.2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6"/>
    </row>
    <row r="359" spans="4:28" x14ac:dyDescent="0.2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6"/>
    </row>
    <row r="360" spans="4:28" x14ac:dyDescent="0.2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6"/>
    </row>
    <row r="361" spans="4:28" x14ac:dyDescent="0.2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6"/>
    </row>
    <row r="362" spans="4:28" x14ac:dyDescent="0.2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6"/>
    </row>
    <row r="363" spans="4:28" x14ac:dyDescent="0.2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6"/>
    </row>
    <row r="364" spans="4:28" x14ac:dyDescent="0.2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6"/>
    </row>
    <row r="365" spans="4:28" x14ac:dyDescent="0.2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6"/>
    </row>
    <row r="366" spans="4:28" x14ac:dyDescent="0.2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6"/>
    </row>
    <row r="367" spans="4:28" x14ac:dyDescent="0.2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6"/>
    </row>
    <row r="368" spans="4:28" x14ac:dyDescent="0.2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6"/>
    </row>
    <row r="369" spans="4:28" x14ac:dyDescent="0.2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6"/>
    </row>
    <row r="370" spans="4:28" x14ac:dyDescent="0.2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6"/>
    </row>
    <row r="371" spans="4:28" x14ac:dyDescent="0.2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6"/>
    </row>
    <row r="372" spans="4:28" x14ac:dyDescent="0.2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6"/>
    </row>
    <row r="373" spans="4:28" x14ac:dyDescent="0.2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6"/>
    </row>
    <row r="374" spans="4:28" x14ac:dyDescent="0.2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6"/>
    </row>
    <row r="375" spans="4:28" x14ac:dyDescent="0.2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6"/>
    </row>
    <row r="376" spans="4:28" x14ac:dyDescent="0.2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6"/>
    </row>
    <row r="377" spans="4:28" x14ac:dyDescent="0.2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6"/>
    </row>
    <row r="378" spans="4:28" x14ac:dyDescent="0.2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6"/>
    </row>
    <row r="379" spans="4:28" x14ac:dyDescent="0.2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6"/>
    </row>
    <row r="380" spans="4:28" x14ac:dyDescent="0.2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6"/>
    </row>
    <row r="381" spans="4:28" x14ac:dyDescent="0.2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6"/>
    </row>
    <row r="382" spans="4:28" x14ac:dyDescent="0.2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6"/>
    </row>
    <row r="383" spans="4:28" x14ac:dyDescent="0.2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6"/>
    </row>
    <row r="384" spans="4:28" x14ac:dyDescent="0.2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6"/>
    </row>
    <row r="385" spans="4:28" x14ac:dyDescent="0.2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6"/>
    </row>
    <row r="386" spans="4:28" x14ac:dyDescent="0.2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6"/>
    </row>
    <row r="387" spans="4:28" x14ac:dyDescent="0.2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6"/>
    </row>
    <row r="388" spans="4:28" x14ac:dyDescent="0.2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6"/>
    </row>
    <row r="389" spans="4:28" x14ac:dyDescent="0.2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6"/>
    </row>
    <row r="390" spans="4:28" x14ac:dyDescent="0.2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6"/>
    </row>
    <row r="391" spans="4:28" x14ac:dyDescent="0.2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6"/>
    </row>
    <row r="392" spans="4:28" x14ac:dyDescent="0.2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6"/>
    </row>
    <row r="393" spans="4:28" x14ac:dyDescent="0.2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6"/>
    </row>
    <row r="394" spans="4:28" x14ac:dyDescent="0.2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6"/>
    </row>
    <row r="395" spans="4:28" x14ac:dyDescent="0.2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6"/>
    </row>
    <row r="396" spans="4:28" x14ac:dyDescent="0.2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6"/>
    </row>
    <row r="397" spans="4:28" x14ac:dyDescent="0.2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6"/>
    </row>
    <row r="398" spans="4:28" x14ac:dyDescent="0.2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6"/>
    </row>
    <row r="399" spans="4:28" x14ac:dyDescent="0.2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6"/>
    </row>
    <row r="400" spans="4:28" x14ac:dyDescent="0.2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6"/>
    </row>
    <row r="401" spans="4:28" x14ac:dyDescent="0.2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6"/>
    </row>
    <row r="402" spans="4:28" x14ac:dyDescent="0.2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6"/>
    </row>
    <row r="403" spans="4:28" x14ac:dyDescent="0.2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6"/>
    </row>
    <row r="404" spans="4:28" x14ac:dyDescent="0.2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6"/>
    </row>
    <row r="405" spans="4:28" x14ac:dyDescent="0.2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6"/>
    </row>
    <row r="406" spans="4:28" x14ac:dyDescent="0.2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6"/>
    </row>
    <row r="407" spans="4:28" x14ac:dyDescent="0.2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6"/>
    </row>
    <row r="408" spans="4:28" x14ac:dyDescent="0.2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6"/>
    </row>
    <row r="409" spans="4:28" x14ac:dyDescent="0.2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6"/>
    </row>
    <row r="410" spans="4:28" x14ac:dyDescent="0.2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6"/>
    </row>
    <row r="411" spans="4:28" x14ac:dyDescent="0.2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6"/>
    </row>
    <row r="412" spans="4:28" x14ac:dyDescent="0.2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6"/>
    </row>
    <row r="413" spans="4:28" x14ac:dyDescent="0.2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6"/>
    </row>
    <row r="414" spans="4:28" x14ac:dyDescent="0.2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6"/>
    </row>
    <row r="415" spans="4:28" x14ac:dyDescent="0.2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6"/>
    </row>
    <row r="416" spans="4:28" x14ac:dyDescent="0.2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6"/>
    </row>
    <row r="417" spans="4:28" x14ac:dyDescent="0.2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6"/>
    </row>
    <row r="418" spans="4:28" x14ac:dyDescent="0.2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6"/>
    </row>
    <row r="419" spans="4:28" x14ac:dyDescent="0.2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6"/>
    </row>
    <row r="420" spans="4:28" x14ac:dyDescent="0.2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6"/>
    </row>
    <row r="421" spans="4:28" x14ac:dyDescent="0.2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6"/>
    </row>
    <row r="422" spans="4:28" x14ac:dyDescent="0.2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6"/>
    </row>
    <row r="423" spans="4:28" x14ac:dyDescent="0.2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6"/>
    </row>
    <row r="424" spans="4:28" x14ac:dyDescent="0.2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6"/>
    </row>
    <row r="425" spans="4:28" x14ac:dyDescent="0.2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6"/>
    </row>
    <row r="426" spans="4:28" x14ac:dyDescent="0.2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6"/>
    </row>
    <row r="427" spans="4:28" x14ac:dyDescent="0.2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6"/>
    </row>
    <row r="428" spans="4:28" x14ac:dyDescent="0.2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6"/>
    </row>
    <row r="429" spans="4:28" x14ac:dyDescent="0.2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6"/>
    </row>
    <row r="430" spans="4:28" x14ac:dyDescent="0.2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6"/>
    </row>
    <row r="431" spans="4:28" x14ac:dyDescent="0.2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6"/>
    </row>
    <row r="432" spans="4:28" x14ac:dyDescent="0.2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6"/>
    </row>
    <row r="433" spans="4:28" x14ac:dyDescent="0.2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6"/>
    </row>
    <row r="434" spans="4:28" x14ac:dyDescent="0.2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6"/>
    </row>
    <row r="435" spans="4:28" x14ac:dyDescent="0.2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6"/>
    </row>
    <row r="436" spans="4:28" x14ac:dyDescent="0.2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6"/>
    </row>
    <row r="437" spans="4:28" x14ac:dyDescent="0.2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6"/>
    </row>
    <row r="438" spans="4:28" x14ac:dyDescent="0.2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6"/>
    </row>
    <row r="439" spans="4:28" x14ac:dyDescent="0.2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6"/>
    </row>
    <row r="440" spans="4:28" x14ac:dyDescent="0.2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6"/>
    </row>
    <row r="441" spans="4:28" x14ac:dyDescent="0.2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6"/>
    </row>
    <row r="442" spans="4:28" x14ac:dyDescent="0.2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6"/>
    </row>
    <row r="443" spans="4:28" x14ac:dyDescent="0.2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6"/>
    </row>
    <row r="444" spans="4:28" x14ac:dyDescent="0.2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6"/>
    </row>
    <row r="445" spans="4:28" x14ac:dyDescent="0.2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6"/>
    </row>
    <row r="446" spans="4:28" x14ac:dyDescent="0.2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6"/>
    </row>
    <row r="447" spans="4:28" x14ac:dyDescent="0.2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6"/>
    </row>
    <row r="448" spans="4:28" x14ac:dyDescent="0.2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6"/>
    </row>
    <row r="449" spans="4:28" x14ac:dyDescent="0.2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6"/>
    </row>
    <row r="450" spans="4:28" x14ac:dyDescent="0.2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6"/>
    </row>
    <row r="451" spans="4:28" x14ac:dyDescent="0.2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6"/>
    </row>
    <row r="452" spans="4:28" x14ac:dyDescent="0.2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6"/>
    </row>
    <row r="453" spans="4:28" x14ac:dyDescent="0.2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6"/>
    </row>
    <row r="454" spans="4:28" x14ac:dyDescent="0.2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6"/>
    </row>
    <row r="455" spans="4:28" x14ac:dyDescent="0.2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6"/>
    </row>
    <row r="456" spans="4:28" x14ac:dyDescent="0.2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6"/>
    </row>
    <row r="457" spans="4:28" x14ac:dyDescent="0.2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6"/>
    </row>
    <row r="458" spans="4:28" x14ac:dyDescent="0.2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6"/>
    </row>
    <row r="459" spans="4:28" x14ac:dyDescent="0.2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6"/>
    </row>
    <row r="460" spans="4:28" x14ac:dyDescent="0.2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6"/>
    </row>
    <row r="461" spans="4:28" x14ac:dyDescent="0.2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6"/>
    </row>
    <row r="462" spans="4:28" x14ac:dyDescent="0.2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6"/>
    </row>
    <row r="463" spans="4:28" x14ac:dyDescent="0.2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6"/>
    </row>
    <row r="464" spans="4:28" x14ac:dyDescent="0.2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6"/>
    </row>
    <row r="465" spans="4:28" x14ac:dyDescent="0.2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6"/>
    </row>
    <row r="466" spans="4:28" x14ac:dyDescent="0.2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6"/>
    </row>
    <row r="467" spans="4:28" x14ac:dyDescent="0.2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6"/>
    </row>
    <row r="468" spans="4:28" x14ac:dyDescent="0.2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6"/>
    </row>
    <row r="469" spans="4:28" x14ac:dyDescent="0.2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6"/>
    </row>
    <row r="470" spans="4:28" x14ac:dyDescent="0.2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6"/>
    </row>
    <row r="471" spans="4:28" x14ac:dyDescent="0.2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6"/>
    </row>
    <row r="472" spans="4:28" x14ac:dyDescent="0.2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6"/>
    </row>
    <row r="473" spans="4:28" x14ac:dyDescent="0.2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6"/>
    </row>
    <row r="474" spans="4:28" x14ac:dyDescent="0.2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6"/>
    </row>
    <row r="475" spans="4:28" x14ac:dyDescent="0.2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6"/>
    </row>
    <row r="476" spans="4:28" x14ac:dyDescent="0.2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6"/>
    </row>
    <row r="477" spans="4:28" x14ac:dyDescent="0.2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6"/>
    </row>
    <row r="478" spans="4:28" x14ac:dyDescent="0.2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6"/>
    </row>
    <row r="479" spans="4:28" x14ac:dyDescent="0.2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6"/>
    </row>
    <row r="480" spans="4:28" x14ac:dyDescent="0.2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6"/>
    </row>
    <row r="481" spans="4:28" x14ac:dyDescent="0.2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6"/>
    </row>
    <row r="482" spans="4:28" x14ac:dyDescent="0.2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6"/>
    </row>
    <row r="483" spans="4:28" x14ac:dyDescent="0.2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6"/>
    </row>
    <row r="484" spans="4:28" x14ac:dyDescent="0.2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6"/>
    </row>
    <row r="485" spans="4:28" x14ac:dyDescent="0.2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6"/>
    </row>
    <row r="486" spans="4:28" x14ac:dyDescent="0.2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6"/>
    </row>
    <row r="487" spans="4:28" x14ac:dyDescent="0.2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6"/>
    </row>
    <row r="488" spans="4:28" x14ac:dyDescent="0.2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6"/>
    </row>
    <row r="489" spans="4:28" x14ac:dyDescent="0.2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6"/>
    </row>
    <row r="490" spans="4:28" x14ac:dyDescent="0.2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6"/>
    </row>
    <row r="491" spans="4:28" x14ac:dyDescent="0.2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6"/>
    </row>
    <row r="492" spans="4:28" x14ac:dyDescent="0.2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6"/>
    </row>
    <row r="493" spans="4:28" x14ac:dyDescent="0.2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6"/>
    </row>
    <row r="494" spans="4:28" x14ac:dyDescent="0.2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6"/>
    </row>
    <row r="495" spans="4:28" x14ac:dyDescent="0.2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6"/>
    </row>
    <row r="496" spans="4:28" x14ac:dyDescent="0.2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6"/>
    </row>
    <row r="497" spans="4:28" x14ac:dyDescent="0.2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6"/>
    </row>
    <row r="498" spans="4:28" x14ac:dyDescent="0.2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6"/>
    </row>
    <row r="499" spans="4:28" x14ac:dyDescent="0.2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6"/>
    </row>
    <row r="500" spans="4:28" x14ac:dyDescent="0.2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6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352425</xdr:colOff>
                    <xdr:row>15</xdr:row>
                    <xdr:rowOff>0</xdr:rowOff>
                  </from>
                  <to>
                    <xdr:col>2</xdr:col>
                    <xdr:colOff>219075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B17" sqref="B17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0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2" style="12" bestFit="1" customWidth="1"/>
    <col min="18" max="18" width="9.140625" style="12" bestFit="1" customWidth="1"/>
    <col min="19" max="19" width="12" style="12" bestFit="1" customWidth="1"/>
    <col min="20" max="20" width="17.7109375" style="12" bestFit="1" customWidth="1"/>
    <col min="21" max="21" width="15.42578125" style="12" bestFit="1" customWidth="1"/>
    <col min="22" max="22" width="14.140625" style="12" bestFit="1" customWidth="1"/>
    <col min="23" max="23" width="12" style="12" bestFit="1" customWidth="1"/>
    <col min="24" max="24" width="15.85546875" style="12" bestFit="1" customWidth="1"/>
    <col min="25" max="25" width="16.7109375" style="12" bestFit="1" customWidth="1"/>
    <col min="26" max="26" width="11" style="12" bestFit="1" customWidth="1"/>
    <col min="27" max="27" width="15.5703125" style="20" bestFit="1" customWidth="1"/>
    <col min="28" max="28" width="11.140625" style="20" bestFit="1" customWidth="1"/>
    <col min="29" max="29" width="17.42578125" style="20" bestFit="1" customWidth="1"/>
    <col min="30" max="30" width="15.42578125" style="20" bestFit="1" customWidth="1"/>
    <col min="31" max="31" width="11.28515625" style="20" bestFit="1" customWidth="1"/>
    <col min="32" max="32" width="14" style="20" bestFit="1" customWidth="1"/>
    <col min="33" max="33" width="10.7109375" style="20" bestFit="1" customWidth="1"/>
    <col min="34" max="34" width="9.85546875" style="20" bestFit="1" customWidth="1"/>
    <col min="35" max="35" width="15.85546875" style="20" customWidth="1"/>
    <col min="36" max="36" width="15.140625" style="20" bestFit="1" customWidth="1"/>
    <col min="37" max="37" width="14.140625" style="20" bestFit="1" customWidth="1"/>
    <col min="38" max="38" width="14.85546875" style="20" bestFit="1" customWidth="1"/>
    <col min="39" max="39" width="17.85546875" style="20" bestFit="1" customWidth="1"/>
    <col min="40" max="40" width="12.5703125" style="20" bestFit="1" customWidth="1"/>
    <col min="41" max="41" width="11.42578125" style="20" bestFit="1" customWidth="1"/>
    <col min="42" max="43" width="12.42578125" style="20" customWidth="1"/>
    <col min="44" max="44" width="15.140625" style="20" customWidth="1"/>
    <col min="45" max="45" width="15.5703125" style="12" bestFit="1" customWidth="1"/>
    <col min="46" max="16384" width="12.42578125" style="12"/>
  </cols>
  <sheetData>
    <row r="1" spans="1:45" x14ac:dyDescent="0.2">
      <c r="A1" s="12" t="s">
        <v>32</v>
      </c>
      <c r="B1" s="13" t="s">
        <v>33</v>
      </c>
      <c r="C1" s="17" t="s">
        <v>34</v>
      </c>
    </row>
    <row r="2" spans="1:45" x14ac:dyDescent="0.2">
      <c r="A2" s="12" t="s">
        <v>35</v>
      </c>
      <c r="B2" s="13" t="s">
        <v>33</v>
      </c>
      <c r="C2" s="17" t="s">
        <v>36</v>
      </c>
    </row>
    <row r="3" spans="1:45" x14ac:dyDescent="0.2">
      <c r="A3" s="12" t="s">
        <v>37</v>
      </c>
      <c r="B3" s="13" t="s">
        <v>38</v>
      </c>
      <c r="C3" s="17" t="s">
        <v>39</v>
      </c>
      <c r="S3" s="28"/>
    </row>
    <row r="4" spans="1:45" x14ac:dyDescent="0.2">
      <c r="C4" s="17"/>
    </row>
    <row r="5" spans="1:45" x14ac:dyDescent="0.2">
      <c r="A5" s="12" t="s">
        <v>40</v>
      </c>
      <c r="B5" s="78">
        <f>CurveFetch!E2</f>
        <v>37215</v>
      </c>
      <c r="C5" s="17" t="s">
        <v>41</v>
      </c>
    </row>
    <row r="6" spans="1:45" x14ac:dyDescent="0.2">
      <c r="C6" s="14"/>
    </row>
    <row r="7" spans="1:45" x14ac:dyDescent="0.2">
      <c r="C7" s="14"/>
    </row>
    <row r="10" spans="1:45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">
      <c r="B11" s="13" t="s">
        <v>2</v>
      </c>
      <c r="C11" s="15">
        <f t="shared" ref="C11:Q11" si="0">EffDt</f>
        <v>37215</v>
      </c>
      <c r="D11" s="15">
        <f t="shared" si="0"/>
        <v>37215</v>
      </c>
      <c r="E11" s="15">
        <f t="shared" si="0"/>
        <v>37215</v>
      </c>
      <c r="F11" s="15">
        <f t="shared" si="0"/>
        <v>37215</v>
      </c>
      <c r="G11" s="15">
        <f t="shared" si="0"/>
        <v>37215</v>
      </c>
      <c r="H11" s="15">
        <f t="shared" si="0"/>
        <v>37215</v>
      </c>
      <c r="I11" s="15">
        <f t="shared" si="0"/>
        <v>37215</v>
      </c>
      <c r="J11" s="15">
        <f t="shared" si="0"/>
        <v>37215</v>
      </c>
      <c r="K11" s="21">
        <f t="shared" si="0"/>
        <v>37215</v>
      </c>
      <c r="L11" s="15">
        <f t="shared" si="0"/>
        <v>37215</v>
      </c>
      <c r="M11" s="15">
        <f t="shared" si="0"/>
        <v>37215</v>
      </c>
      <c r="N11" s="15">
        <f t="shared" si="0"/>
        <v>37215</v>
      </c>
      <c r="O11" s="15">
        <f t="shared" si="0"/>
        <v>37215</v>
      </c>
      <c r="P11" s="15">
        <f t="shared" si="0"/>
        <v>37215</v>
      </c>
      <c r="Q11" s="15">
        <f t="shared" si="0"/>
        <v>37215</v>
      </c>
      <c r="R11" s="15"/>
      <c r="S11" s="15"/>
      <c r="T11" s="15"/>
      <c r="U11" s="15"/>
      <c r="V11" s="15"/>
      <c r="W11" s="15"/>
      <c r="X11" s="15"/>
      <c r="Y11" s="21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21"/>
      <c r="AN11" s="15"/>
      <c r="AO11" s="15"/>
      <c r="AP11" s="15"/>
      <c r="AQ11" s="15"/>
      <c r="AR11" s="15"/>
      <c r="AS11" s="15"/>
    </row>
    <row r="12" spans="1:45" x14ac:dyDescent="0.2">
      <c r="B12" s="13" t="s">
        <v>3</v>
      </c>
      <c r="C12" s="13">
        <v>37226</v>
      </c>
      <c r="D12" s="13">
        <f>C12</f>
        <v>37226</v>
      </c>
      <c r="E12" s="13">
        <f t="shared" ref="E12:O12" si="1">D12</f>
        <v>37226</v>
      </c>
      <c r="F12" s="13">
        <f t="shared" si="1"/>
        <v>37226</v>
      </c>
      <c r="G12" s="13">
        <f t="shared" si="1"/>
        <v>37226</v>
      </c>
      <c r="H12" s="13">
        <f t="shared" si="1"/>
        <v>37226</v>
      </c>
      <c r="I12" s="13">
        <f t="shared" si="1"/>
        <v>37226</v>
      </c>
      <c r="J12" s="13">
        <f t="shared" si="1"/>
        <v>37226</v>
      </c>
      <c r="K12" s="13">
        <f t="shared" si="1"/>
        <v>37226</v>
      </c>
      <c r="L12" s="13">
        <f t="shared" si="1"/>
        <v>37226</v>
      </c>
      <c r="M12" s="13">
        <f t="shared" si="1"/>
        <v>37226</v>
      </c>
      <c r="N12" s="13">
        <f t="shared" si="1"/>
        <v>37226</v>
      </c>
      <c r="O12" s="13">
        <f t="shared" si="1"/>
        <v>37226</v>
      </c>
      <c r="P12" s="13">
        <f>O12</f>
        <v>37226</v>
      </c>
      <c r="Q12" s="13">
        <f>P12</f>
        <v>37226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x14ac:dyDescent="0.2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179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129</v>
      </c>
      <c r="O13" s="13" t="s">
        <v>0</v>
      </c>
      <c r="P13" s="13" t="s">
        <v>105</v>
      </c>
      <c r="Q13" s="13" t="s">
        <v>107</v>
      </c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</row>
    <row r="14" spans="1:45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0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Y14" s="20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N14" s="12"/>
      <c r="AO14" s="12"/>
      <c r="AP14" s="12"/>
      <c r="AQ14" s="12"/>
      <c r="AR14" s="12"/>
    </row>
    <row r="15" spans="1:45" x14ac:dyDescent="0.2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0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</row>
    <row r="16" spans="1:45" x14ac:dyDescent="0.2">
      <c r="A16" s="12">
        <v>1</v>
      </c>
      <c r="B16" s="13">
        <v>37226</v>
      </c>
      <c r="C16" s="12">
        <v>2.8519999999999999</v>
      </c>
      <c r="D16" s="12">
        <v>-2.5000000000000001E-3</v>
      </c>
      <c r="E16" s="12">
        <v>-9.5000000000000001E-2</v>
      </c>
      <c r="F16" s="12">
        <v>-0.15</v>
      </c>
      <c r="G16" s="12">
        <v>-0.15</v>
      </c>
      <c r="H16" s="12">
        <v>-0.42</v>
      </c>
      <c r="I16" s="12">
        <v>-0.09</v>
      </c>
      <c r="J16" s="12">
        <v>-0.32</v>
      </c>
      <c r="K16" s="20">
        <v>-0.20499999999999999</v>
      </c>
      <c r="L16" s="12">
        <v>-0.16500000000000001</v>
      </c>
      <c r="M16" s="12">
        <v>-0.30303465283372</v>
      </c>
      <c r="N16" s="12">
        <v>-0.47</v>
      </c>
      <c r="O16" s="12">
        <v>-0.16250000000000001</v>
      </c>
      <c r="P16" s="12">
        <v>0.01</v>
      </c>
      <c r="Q16" s="12">
        <v>-0.25</v>
      </c>
    </row>
    <row r="17" spans="1:17" x14ac:dyDescent="0.2">
      <c r="A17" s="12">
        <v>2</v>
      </c>
      <c r="B17" s="13">
        <f t="shared" ref="B17:B48" si="2">EOMONTH(B16,0)+1</f>
        <v>37257</v>
      </c>
      <c r="C17" s="12">
        <v>3.0409999999999999</v>
      </c>
      <c r="D17" s="12">
        <v>0</v>
      </c>
      <c r="E17" s="12">
        <v>-8.5000000000000006E-2</v>
      </c>
      <c r="F17" s="12">
        <v>-0.13500000000000001</v>
      </c>
      <c r="G17" s="12">
        <v>-0.125</v>
      </c>
      <c r="H17" s="12">
        <v>-0.41</v>
      </c>
      <c r="I17" s="12">
        <v>0.04</v>
      </c>
      <c r="J17" s="12">
        <v>-0.315</v>
      </c>
      <c r="K17" s="20">
        <v>-0.185</v>
      </c>
      <c r="L17" s="12">
        <v>-0.04</v>
      </c>
      <c r="M17" s="12">
        <v>-0.46500000000000002</v>
      </c>
      <c r="N17" s="12">
        <v>-0.46500000000000002</v>
      </c>
      <c r="O17" s="12">
        <v>-0.16500000000000001</v>
      </c>
      <c r="P17" s="12">
        <v>0.14499999999999999</v>
      </c>
      <c r="Q17" s="12">
        <v>-0.25</v>
      </c>
    </row>
    <row r="18" spans="1:17" x14ac:dyDescent="0.2">
      <c r="A18" s="12">
        <v>3</v>
      </c>
      <c r="B18" s="13">
        <f t="shared" si="2"/>
        <v>37288</v>
      </c>
      <c r="C18" s="12">
        <v>3.081</v>
      </c>
      <c r="D18" s="12">
        <v>0</v>
      </c>
      <c r="E18" s="12">
        <v>-0.09</v>
      </c>
      <c r="F18" s="12">
        <v>-0.14499999999999999</v>
      </c>
      <c r="G18" s="12">
        <v>-0.125</v>
      </c>
      <c r="H18" s="12">
        <v>-0.41</v>
      </c>
      <c r="I18" s="12">
        <v>-0.12</v>
      </c>
      <c r="J18" s="12">
        <v>-0.29499999999999998</v>
      </c>
      <c r="K18" s="20">
        <v>-0.17499999999999999</v>
      </c>
      <c r="L18" s="12">
        <v>-0.19</v>
      </c>
      <c r="M18" s="12">
        <v>-0.48</v>
      </c>
      <c r="N18" s="12">
        <v>-0.46500000000000002</v>
      </c>
      <c r="O18" s="12">
        <v>-0.1575</v>
      </c>
      <c r="P18" s="12">
        <v>3.5000000000000003E-2</v>
      </c>
      <c r="Q18" s="12">
        <v>-0.24</v>
      </c>
    </row>
    <row r="19" spans="1:17" x14ac:dyDescent="0.2">
      <c r="A19" s="12">
        <v>4</v>
      </c>
      <c r="B19" s="13">
        <f t="shared" si="2"/>
        <v>37316</v>
      </c>
      <c r="C19" s="12">
        <v>3.0659999999999998</v>
      </c>
      <c r="D19" s="12">
        <v>0</v>
      </c>
      <c r="E19" s="12">
        <v>-0.115</v>
      </c>
      <c r="F19" s="12">
        <v>-0.16</v>
      </c>
      <c r="G19" s="12">
        <v>-0.13</v>
      </c>
      <c r="H19" s="12">
        <v>-0.45</v>
      </c>
      <c r="I19" s="12">
        <v>-0.28999999999999998</v>
      </c>
      <c r="J19" s="12">
        <v>-0.315</v>
      </c>
      <c r="K19" s="20">
        <v>-0.17</v>
      </c>
      <c r="L19" s="12">
        <v>-0.37</v>
      </c>
      <c r="M19" s="12">
        <v>-0.48499999999999999</v>
      </c>
      <c r="N19" s="12">
        <v>-0.51500000000000001</v>
      </c>
      <c r="O19" s="12">
        <v>-0.155</v>
      </c>
      <c r="P19" s="12">
        <v>-7.4999999999999997E-2</v>
      </c>
      <c r="Q19" s="12">
        <v>-0.23</v>
      </c>
    </row>
    <row r="20" spans="1:17" x14ac:dyDescent="0.2">
      <c r="A20" s="12">
        <v>4</v>
      </c>
      <c r="B20" s="13">
        <f t="shared" si="2"/>
        <v>37347</v>
      </c>
      <c r="C20" s="12">
        <v>3.0259999999999998</v>
      </c>
      <c r="D20" s="12">
        <v>2.5000000000000001E-3</v>
      </c>
      <c r="E20" s="12">
        <v>-0.08</v>
      </c>
      <c r="F20" s="12">
        <v>-0.23</v>
      </c>
      <c r="G20" s="12">
        <v>-0.09</v>
      </c>
      <c r="H20" s="12">
        <v>-0.59</v>
      </c>
      <c r="I20" s="12">
        <v>-0.31</v>
      </c>
      <c r="J20" s="12">
        <v>-0.38</v>
      </c>
      <c r="K20" s="20">
        <v>-0.14249999999999999</v>
      </c>
      <c r="L20" s="12">
        <v>-0.37</v>
      </c>
      <c r="M20" s="12">
        <v>-0.505</v>
      </c>
      <c r="N20" s="12">
        <v>-0.7</v>
      </c>
      <c r="O20" s="12">
        <v>-0.155</v>
      </c>
      <c r="P20" s="12">
        <v>-0.12</v>
      </c>
      <c r="Q20" s="12">
        <v>-0.185</v>
      </c>
    </row>
    <row r="21" spans="1:17" x14ac:dyDescent="0.2">
      <c r="A21" s="12">
        <v>4</v>
      </c>
      <c r="B21" s="13">
        <f t="shared" si="2"/>
        <v>37377</v>
      </c>
      <c r="C21" s="12">
        <v>3.0680000000000001</v>
      </c>
      <c r="D21" s="12">
        <v>2.5000000000000001E-3</v>
      </c>
      <c r="E21" s="12">
        <v>-4.4999999999999998E-2</v>
      </c>
      <c r="F21" s="12">
        <v>-0.23</v>
      </c>
      <c r="G21" s="12">
        <v>-0.06</v>
      </c>
      <c r="H21" s="12">
        <v>-0.59</v>
      </c>
      <c r="I21" s="12">
        <v>-0.31</v>
      </c>
      <c r="J21" s="12">
        <v>-0.38</v>
      </c>
      <c r="K21" s="20">
        <v>-0.13</v>
      </c>
      <c r="L21" s="12">
        <v>-0.37</v>
      </c>
      <c r="M21" s="12">
        <v>-0.505</v>
      </c>
      <c r="N21" s="12">
        <v>-0.7</v>
      </c>
      <c r="O21" s="12">
        <v>-0.155</v>
      </c>
      <c r="P21" s="12">
        <v>-9.5000000000000001E-2</v>
      </c>
      <c r="Q21" s="12">
        <v>-0.18</v>
      </c>
    </row>
    <row r="22" spans="1:17" x14ac:dyDescent="0.2">
      <c r="A22" s="12">
        <v>4</v>
      </c>
      <c r="B22" s="13">
        <f t="shared" si="2"/>
        <v>37408</v>
      </c>
      <c r="C22" s="12">
        <v>3.1080000000000001</v>
      </c>
      <c r="D22" s="12">
        <v>2.5000000000000001E-3</v>
      </c>
      <c r="E22" s="12">
        <v>6.5000000000000002E-2</v>
      </c>
      <c r="F22" s="12">
        <v>-0.23</v>
      </c>
      <c r="G22" s="12">
        <v>-0.02</v>
      </c>
      <c r="H22" s="12">
        <v>-0.59</v>
      </c>
      <c r="I22" s="12">
        <v>-0.31</v>
      </c>
      <c r="J22" s="12">
        <v>-0.38</v>
      </c>
      <c r="K22" s="20">
        <v>-0.11749999999999999</v>
      </c>
      <c r="L22" s="12">
        <v>-0.37</v>
      </c>
      <c r="M22" s="12">
        <v>-0.505</v>
      </c>
      <c r="N22" s="12">
        <v>-0.7</v>
      </c>
      <c r="O22" s="12">
        <v>-0.155</v>
      </c>
      <c r="P22" s="12">
        <v>-0.09</v>
      </c>
      <c r="Q22" s="12">
        <v>-0.17</v>
      </c>
    </row>
    <row r="23" spans="1:17" x14ac:dyDescent="0.2">
      <c r="A23" s="12">
        <v>4</v>
      </c>
      <c r="B23" s="13">
        <f t="shared" si="2"/>
        <v>37438</v>
      </c>
      <c r="C23" s="12">
        <v>3.1459999999999999</v>
      </c>
      <c r="D23" s="12">
        <v>2.5000000000000001E-3</v>
      </c>
      <c r="E23" s="12">
        <v>0.2</v>
      </c>
      <c r="F23" s="12">
        <v>-0.1</v>
      </c>
      <c r="G23" s="12">
        <v>0.13</v>
      </c>
      <c r="H23" s="12">
        <v>-0.59</v>
      </c>
      <c r="I23" s="12">
        <v>-0.37</v>
      </c>
      <c r="J23" s="12">
        <v>-0.33500000000000002</v>
      </c>
      <c r="K23" s="20">
        <v>-8.7499999999999994E-2</v>
      </c>
      <c r="L23" s="12">
        <v>-0.43</v>
      </c>
      <c r="M23" s="12">
        <v>-0.505</v>
      </c>
      <c r="N23" s="12">
        <v>-0.7</v>
      </c>
      <c r="O23" s="12">
        <v>-0.155</v>
      </c>
      <c r="P23" s="12">
        <v>5.5E-2</v>
      </c>
      <c r="Q23" s="12">
        <v>-0.14000000000000001</v>
      </c>
    </row>
    <row r="24" spans="1:17" x14ac:dyDescent="0.2">
      <c r="A24" s="12">
        <v>5</v>
      </c>
      <c r="B24" s="13">
        <f t="shared" si="2"/>
        <v>37469</v>
      </c>
      <c r="C24" s="12">
        <v>3.1819999999999999</v>
      </c>
      <c r="D24" s="12">
        <v>2.5000000000000001E-3</v>
      </c>
      <c r="E24" s="12">
        <v>0.21</v>
      </c>
      <c r="F24" s="12">
        <v>-0.1</v>
      </c>
      <c r="G24" s="12">
        <v>0.14499999999999999</v>
      </c>
      <c r="H24" s="12">
        <v>-0.59</v>
      </c>
      <c r="I24" s="12">
        <v>-0.37</v>
      </c>
      <c r="J24" s="12">
        <v>-0.33500000000000002</v>
      </c>
      <c r="K24" s="20">
        <v>-7.7499999999999999E-2</v>
      </c>
      <c r="L24" s="12">
        <v>-0.43</v>
      </c>
      <c r="M24" s="12">
        <v>-0.505</v>
      </c>
      <c r="N24" s="12">
        <v>-0.7</v>
      </c>
      <c r="O24" s="12">
        <v>-0.155</v>
      </c>
      <c r="P24" s="12">
        <v>0.06</v>
      </c>
      <c r="Q24" s="12">
        <v>-0.13</v>
      </c>
    </row>
    <row r="25" spans="1:17" x14ac:dyDescent="0.2">
      <c r="A25" s="12">
        <v>5</v>
      </c>
      <c r="B25" s="13">
        <f t="shared" si="2"/>
        <v>37500</v>
      </c>
      <c r="C25" s="12">
        <v>3.194</v>
      </c>
      <c r="D25" s="12">
        <v>2.5000000000000001E-3</v>
      </c>
      <c r="E25" s="12">
        <v>0.155</v>
      </c>
      <c r="F25" s="12">
        <v>-0.1</v>
      </c>
      <c r="G25" s="12">
        <v>0.13</v>
      </c>
      <c r="H25" s="12">
        <v>-0.59</v>
      </c>
      <c r="I25" s="12">
        <v>-0.37</v>
      </c>
      <c r="J25" s="12">
        <v>-0.33500000000000002</v>
      </c>
      <c r="K25" s="20">
        <v>-9.2499999999999999E-2</v>
      </c>
      <c r="L25" s="12">
        <v>-0.43</v>
      </c>
      <c r="M25" s="12">
        <v>-0.505</v>
      </c>
      <c r="N25" s="12">
        <v>-0.7</v>
      </c>
      <c r="O25" s="12">
        <v>-0.155</v>
      </c>
      <c r="P25" s="12">
        <v>-0.01</v>
      </c>
      <c r="Q25" s="12">
        <v>-0.14749999999999999</v>
      </c>
    </row>
    <row r="26" spans="1:17" x14ac:dyDescent="0.2">
      <c r="A26" s="12">
        <v>5</v>
      </c>
      <c r="B26" s="13">
        <f t="shared" si="2"/>
        <v>37530</v>
      </c>
      <c r="C26" s="16">
        <v>3.2210000000000001</v>
      </c>
      <c r="D26" s="12">
        <v>2.5000000000000001E-3</v>
      </c>
      <c r="E26" s="12">
        <v>0.125</v>
      </c>
      <c r="F26" s="12">
        <v>-0.105</v>
      </c>
      <c r="G26" s="12">
        <v>0.06</v>
      </c>
      <c r="H26" s="12">
        <v>-0.59</v>
      </c>
      <c r="I26" s="12">
        <v>-0.2</v>
      </c>
      <c r="J26" s="12">
        <v>-0.34</v>
      </c>
      <c r="K26" s="20">
        <v>-0.14499999999999999</v>
      </c>
      <c r="L26" s="12">
        <v>-0.26</v>
      </c>
      <c r="M26" s="12">
        <v>-0.505</v>
      </c>
      <c r="N26" s="12">
        <v>-0.7</v>
      </c>
      <c r="O26" s="12">
        <v>-0.155</v>
      </c>
      <c r="P26" s="12">
        <v>-0.05</v>
      </c>
      <c r="Q26" s="12">
        <v>-0.19</v>
      </c>
    </row>
    <row r="27" spans="1:17" x14ac:dyDescent="0.2">
      <c r="A27" s="12">
        <v>5</v>
      </c>
      <c r="B27" s="13">
        <f t="shared" si="2"/>
        <v>37561</v>
      </c>
      <c r="C27" s="12">
        <v>3.4060000000000001</v>
      </c>
      <c r="D27" s="12">
        <v>2.5000000000000001E-3</v>
      </c>
      <c r="E27" s="12">
        <v>0.19</v>
      </c>
      <c r="F27" s="12">
        <v>1.4999999999999999E-2</v>
      </c>
      <c r="G27" s="12">
        <v>0.08</v>
      </c>
      <c r="H27" s="12">
        <v>-0.315</v>
      </c>
      <c r="I27" s="12">
        <v>-5.0000000000000001E-3</v>
      </c>
      <c r="J27" s="12">
        <v>-0.22500000000000001</v>
      </c>
      <c r="K27" s="20">
        <v>-0.13</v>
      </c>
      <c r="L27" s="12">
        <v>-0.05</v>
      </c>
      <c r="M27" s="12">
        <v>-0.44</v>
      </c>
      <c r="N27" s="12">
        <v>-0.36</v>
      </c>
      <c r="O27" s="12">
        <v>-0.155</v>
      </c>
      <c r="P27" s="12">
        <v>0.125</v>
      </c>
      <c r="Q27" s="12">
        <v>-0.16750000000000001</v>
      </c>
    </row>
    <row r="28" spans="1:17" x14ac:dyDescent="0.2">
      <c r="A28" s="12">
        <v>5</v>
      </c>
      <c r="B28" s="13">
        <f t="shared" si="2"/>
        <v>37591</v>
      </c>
      <c r="C28" s="12">
        <v>3.5910000000000002</v>
      </c>
      <c r="D28" s="12">
        <v>2.5000000000000001E-3</v>
      </c>
      <c r="E28" s="12">
        <v>0.31</v>
      </c>
      <c r="F28" s="12">
        <v>3.5000000000000003E-2</v>
      </c>
      <c r="G28" s="12">
        <v>0.08</v>
      </c>
      <c r="H28" s="12">
        <v>-0.315</v>
      </c>
      <c r="I28" s="12">
        <v>0.33500000000000002</v>
      </c>
      <c r="J28" s="12">
        <v>-0.22500000000000001</v>
      </c>
      <c r="K28" s="20">
        <v>-0.13</v>
      </c>
      <c r="L28" s="12">
        <v>0.28999999999999998</v>
      </c>
      <c r="M28" s="12">
        <v>-0.44</v>
      </c>
      <c r="N28" s="12">
        <v>-0.36</v>
      </c>
      <c r="O28" s="12">
        <v>-0.1575</v>
      </c>
      <c r="P28" s="12">
        <v>0.22</v>
      </c>
      <c r="Q28" s="12">
        <v>-0.16750000000000001</v>
      </c>
    </row>
    <row r="29" spans="1:17" x14ac:dyDescent="0.2">
      <c r="A29" s="12">
        <v>5</v>
      </c>
      <c r="B29" s="13">
        <f t="shared" si="2"/>
        <v>37622</v>
      </c>
      <c r="C29" s="12">
        <v>3.7010000000000001</v>
      </c>
      <c r="D29" s="12">
        <v>2.5000000000000001E-3</v>
      </c>
      <c r="E29" s="12">
        <v>0.43</v>
      </c>
      <c r="F29" s="12">
        <v>0.11</v>
      </c>
      <c r="G29" s="12">
        <v>0.08</v>
      </c>
      <c r="H29" s="12">
        <v>-0.26500000000000001</v>
      </c>
      <c r="I29" s="12">
        <v>0.36499999999999999</v>
      </c>
      <c r="J29" s="12">
        <v>-0.22500000000000001</v>
      </c>
      <c r="K29" s="20">
        <v>-0.13</v>
      </c>
      <c r="L29" s="12">
        <v>0.32</v>
      </c>
      <c r="M29" s="12">
        <v>-0.44</v>
      </c>
      <c r="N29" s="12">
        <v>-0.31</v>
      </c>
      <c r="O29" s="12">
        <v>-0.16</v>
      </c>
      <c r="P29" s="12">
        <v>0.23</v>
      </c>
      <c r="Q29" s="12">
        <v>-0.16500000000000001</v>
      </c>
    </row>
    <row r="30" spans="1:17" x14ac:dyDescent="0.2">
      <c r="A30" s="12">
        <v>5</v>
      </c>
      <c r="B30" s="13">
        <f t="shared" si="2"/>
        <v>37653</v>
      </c>
      <c r="C30" s="12">
        <v>3.629</v>
      </c>
      <c r="D30" s="12">
        <v>2.5000000000000001E-3</v>
      </c>
      <c r="E30" s="12">
        <v>0.33</v>
      </c>
      <c r="F30" s="12">
        <v>0.09</v>
      </c>
      <c r="G30" s="12">
        <v>0.08</v>
      </c>
      <c r="H30" s="12">
        <v>-0.26500000000000001</v>
      </c>
      <c r="I30" s="12">
        <v>4.4999999999999998E-2</v>
      </c>
      <c r="J30" s="12">
        <v>-0.22500000000000001</v>
      </c>
      <c r="K30" s="20">
        <v>-0.13</v>
      </c>
      <c r="L30" s="12">
        <v>0</v>
      </c>
      <c r="M30" s="12">
        <v>-0.44</v>
      </c>
      <c r="N30" s="12">
        <v>-0.31</v>
      </c>
      <c r="O30" s="12">
        <v>-0.1525</v>
      </c>
      <c r="P30" s="12">
        <v>0.16</v>
      </c>
      <c r="Q30" s="12">
        <v>-0.16500000000000001</v>
      </c>
    </row>
    <row r="31" spans="1:17" x14ac:dyDescent="0.2">
      <c r="B31" s="13">
        <f t="shared" si="2"/>
        <v>37681</v>
      </c>
      <c r="C31" s="12">
        <v>3.5190000000000001</v>
      </c>
      <c r="D31" s="12">
        <v>2.5000000000000001E-3</v>
      </c>
      <c r="E31" s="12">
        <v>0.2</v>
      </c>
      <c r="F31" s="12">
        <v>0.01</v>
      </c>
      <c r="G31" s="12">
        <v>0.08</v>
      </c>
      <c r="H31" s="12">
        <v>-0.30499999999999999</v>
      </c>
      <c r="I31" s="12">
        <v>-0.26500000000000001</v>
      </c>
      <c r="J31" s="12">
        <v>-0.22500000000000001</v>
      </c>
      <c r="K31" s="20">
        <v>-0.13</v>
      </c>
      <c r="L31" s="12">
        <v>-0.31</v>
      </c>
      <c r="M31" s="12">
        <v>-0.44</v>
      </c>
      <c r="N31" s="12">
        <v>-0.35</v>
      </c>
      <c r="O31" s="12">
        <v>-0.15</v>
      </c>
      <c r="P31" s="12">
        <v>7.4999999999999997E-2</v>
      </c>
      <c r="Q31" s="12">
        <v>-0.16500000000000001</v>
      </c>
    </row>
    <row r="32" spans="1:17" x14ac:dyDescent="0.2">
      <c r="B32" s="13">
        <f t="shared" si="2"/>
        <v>37712</v>
      </c>
      <c r="C32" s="12">
        <v>3.4089999999999998</v>
      </c>
      <c r="D32" s="12">
        <v>2.5000000000000001E-3</v>
      </c>
      <c r="E32" s="12">
        <v>0.43</v>
      </c>
      <c r="F32" s="12">
        <v>0.05</v>
      </c>
      <c r="G32" s="12">
        <v>0.21</v>
      </c>
      <c r="H32" s="12">
        <v>-0.46500000000000002</v>
      </c>
      <c r="I32" s="12">
        <v>-0.22500000000000001</v>
      </c>
      <c r="J32" s="12">
        <v>-0.28499999999999998</v>
      </c>
      <c r="K32" s="20">
        <v>-0.1</v>
      </c>
      <c r="L32" s="12">
        <v>-0.27500000000000002</v>
      </c>
      <c r="M32" s="12">
        <v>-0.44500000000000001</v>
      </c>
      <c r="N32" s="12">
        <v>-0.55500000000000005</v>
      </c>
      <c r="O32" s="12">
        <v>-0.155</v>
      </c>
      <c r="P32" s="12">
        <v>0.16</v>
      </c>
      <c r="Q32" s="12">
        <v>-0.1225</v>
      </c>
    </row>
    <row r="33" spans="2:17" x14ac:dyDescent="0.2">
      <c r="B33" s="13">
        <f t="shared" si="2"/>
        <v>37742</v>
      </c>
      <c r="C33" s="12">
        <v>3.4089999999999998</v>
      </c>
      <c r="D33" s="12">
        <v>2.5000000000000001E-3</v>
      </c>
      <c r="E33" s="12">
        <v>0.43</v>
      </c>
      <c r="F33" s="12">
        <v>0.05</v>
      </c>
      <c r="G33" s="12">
        <v>0.21</v>
      </c>
      <c r="H33" s="12">
        <v>-0.46500000000000002</v>
      </c>
      <c r="I33" s="12">
        <v>-0.22500000000000001</v>
      </c>
      <c r="J33" s="12">
        <v>-0.28499999999999998</v>
      </c>
      <c r="K33" s="20">
        <v>-9.9750000000000005E-2</v>
      </c>
      <c r="L33" s="12">
        <v>-0.27500000000000002</v>
      </c>
      <c r="M33" s="12">
        <v>-0.44500000000000001</v>
      </c>
      <c r="N33" s="12">
        <v>-0.55500000000000005</v>
      </c>
      <c r="O33" s="12">
        <v>-0.155</v>
      </c>
      <c r="P33" s="12">
        <v>0.16</v>
      </c>
      <c r="Q33" s="12">
        <v>-0.12225</v>
      </c>
    </row>
    <row r="34" spans="2:17" x14ac:dyDescent="0.2">
      <c r="B34" s="13">
        <f t="shared" si="2"/>
        <v>37773</v>
      </c>
      <c r="C34" s="12">
        <v>3.4359999999999999</v>
      </c>
      <c r="D34" s="12">
        <v>2.5000000000000001E-3</v>
      </c>
      <c r="E34" s="12">
        <v>0.43</v>
      </c>
      <c r="F34" s="12">
        <v>0.05</v>
      </c>
      <c r="G34" s="12">
        <v>0.21</v>
      </c>
      <c r="H34" s="12">
        <v>-0.46500000000000002</v>
      </c>
      <c r="I34" s="12">
        <v>-0.22500000000000001</v>
      </c>
      <c r="J34" s="12">
        <v>-0.28499999999999998</v>
      </c>
      <c r="K34" s="20">
        <v>-9.9750000000000005E-2</v>
      </c>
      <c r="L34" s="12">
        <v>-0.27500000000000002</v>
      </c>
      <c r="M34" s="12">
        <v>-0.44500000000000001</v>
      </c>
      <c r="N34" s="12">
        <v>-0.55500000000000005</v>
      </c>
      <c r="O34" s="12">
        <v>-0.155</v>
      </c>
      <c r="P34" s="12">
        <v>0.16</v>
      </c>
      <c r="Q34" s="12">
        <v>-0.12225</v>
      </c>
    </row>
    <row r="35" spans="2:17" x14ac:dyDescent="0.2">
      <c r="B35" s="13">
        <f t="shared" si="2"/>
        <v>37803</v>
      </c>
      <c r="C35" s="12">
        <v>3.468</v>
      </c>
      <c r="D35" s="12">
        <v>2.5000000000000001E-3</v>
      </c>
      <c r="E35" s="12">
        <v>0.43</v>
      </c>
      <c r="F35" s="12">
        <v>0.05</v>
      </c>
      <c r="G35" s="12">
        <v>0.21</v>
      </c>
      <c r="H35" s="12">
        <v>-0.46500000000000002</v>
      </c>
      <c r="I35" s="12">
        <v>-0.22500000000000001</v>
      </c>
      <c r="J35" s="12">
        <v>-0.28499999999999998</v>
      </c>
      <c r="K35" s="20">
        <v>-9.7500000000000003E-2</v>
      </c>
      <c r="L35" s="12">
        <v>-0.27500000000000002</v>
      </c>
      <c r="M35" s="12">
        <v>-0.44500000000000001</v>
      </c>
      <c r="N35" s="12">
        <v>-0.55500000000000005</v>
      </c>
      <c r="O35" s="12">
        <v>-0.155</v>
      </c>
      <c r="P35" s="12">
        <v>0.19</v>
      </c>
      <c r="Q35" s="12">
        <v>-0.12</v>
      </c>
    </row>
    <row r="36" spans="2:17" x14ac:dyDescent="0.2">
      <c r="B36" s="13">
        <f t="shared" si="2"/>
        <v>37834</v>
      </c>
      <c r="C36" s="12">
        <v>3.5</v>
      </c>
      <c r="D36" s="12">
        <v>2.5000000000000001E-3</v>
      </c>
      <c r="E36" s="12">
        <v>0.43</v>
      </c>
      <c r="F36" s="12">
        <v>0.05</v>
      </c>
      <c r="G36" s="12">
        <v>0.21</v>
      </c>
      <c r="H36" s="12">
        <v>-0.46500000000000002</v>
      </c>
      <c r="I36" s="12">
        <v>-0.22500000000000001</v>
      </c>
      <c r="J36" s="12">
        <v>-0.28499999999999998</v>
      </c>
      <c r="K36" s="20">
        <v>-9.7500000000000003E-2</v>
      </c>
      <c r="L36" s="12">
        <v>-0.27500000000000002</v>
      </c>
      <c r="M36" s="12">
        <v>-0.44500000000000001</v>
      </c>
      <c r="N36" s="12">
        <v>-0.55500000000000005</v>
      </c>
      <c r="O36" s="12">
        <v>-0.155</v>
      </c>
      <c r="P36" s="12">
        <v>0.2</v>
      </c>
      <c r="Q36" s="12">
        <v>-0.12</v>
      </c>
    </row>
    <row r="37" spans="2:17" x14ac:dyDescent="0.2">
      <c r="B37" s="13">
        <f t="shared" si="2"/>
        <v>37865</v>
      </c>
      <c r="C37" s="12">
        <v>3.5</v>
      </c>
      <c r="D37" s="12">
        <v>2.5000000000000001E-3</v>
      </c>
      <c r="E37" s="12">
        <v>0.43</v>
      </c>
      <c r="F37" s="12">
        <v>0.05</v>
      </c>
      <c r="G37" s="12">
        <v>0.21</v>
      </c>
      <c r="H37" s="12">
        <v>-0.46500000000000002</v>
      </c>
      <c r="I37" s="12">
        <v>-0.22500000000000001</v>
      </c>
      <c r="J37" s="12">
        <v>-0.28499999999999998</v>
      </c>
      <c r="K37" s="20">
        <v>-9.7500000000000003E-2</v>
      </c>
      <c r="L37" s="12">
        <v>-0.27500000000000002</v>
      </c>
      <c r="M37" s="12">
        <v>-0.44500000000000001</v>
      </c>
      <c r="N37" s="12">
        <v>-0.55500000000000005</v>
      </c>
      <c r="O37" s="12">
        <v>-0.155</v>
      </c>
      <c r="P37" s="12">
        <v>0.17499999999999999</v>
      </c>
      <c r="Q37" s="12">
        <v>-0.12</v>
      </c>
    </row>
    <row r="38" spans="2:17" x14ac:dyDescent="0.2">
      <c r="B38" s="13">
        <f t="shared" si="2"/>
        <v>37895</v>
      </c>
      <c r="C38" s="12">
        <v>3.5350000000000001</v>
      </c>
      <c r="D38" s="12">
        <v>2.5000000000000001E-3</v>
      </c>
      <c r="E38" s="12">
        <v>0.43</v>
      </c>
      <c r="F38" s="12">
        <v>0.05</v>
      </c>
      <c r="G38" s="12">
        <v>0.21</v>
      </c>
      <c r="H38" s="12">
        <v>-0.46500000000000002</v>
      </c>
      <c r="I38" s="12">
        <v>-0.22500000000000001</v>
      </c>
      <c r="J38" s="12">
        <v>-0.28499999999999998</v>
      </c>
      <c r="K38" s="20">
        <v>-9.7500000000000003E-2</v>
      </c>
      <c r="L38" s="12">
        <v>-0.27500000000000002</v>
      </c>
      <c r="M38" s="12">
        <v>-0.44500000000000001</v>
      </c>
      <c r="N38" s="12">
        <v>-0.55500000000000005</v>
      </c>
      <c r="O38" s="12">
        <v>-0.155</v>
      </c>
      <c r="P38" s="12">
        <v>0.17499999999999999</v>
      </c>
      <c r="Q38" s="12">
        <v>-0.12</v>
      </c>
    </row>
    <row r="39" spans="2:17" x14ac:dyDescent="0.2">
      <c r="B39" s="13">
        <f t="shared" si="2"/>
        <v>37926</v>
      </c>
      <c r="C39" s="12">
        <v>3.68</v>
      </c>
      <c r="D39" s="12">
        <v>2.5000000000000001E-3</v>
      </c>
      <c r="E39" s="12">
        <v>0.5</v>
      </c>
      <c r="F39" s="12">
        <v>0.16</v>
      </c>
      <c r="G39" s="12">
        <v>0.23</v>
      </c>
      <c r="H39" s="12">
        <v>-0.27</v>
      </c>
      <c r="I39" s="12">
        <v>0.1</v>
      </c>
      <c r="J39" s="12">
        <v>-0.155</v>
      </c>
      <c r="K39" s="20">
        <v>-0.09</v>
      </c>
      <c r="L39" s="12">
        <v>0.05</v>
      </c>
      <c r="M39" s="12">
        <v>-0.4</v>
      </c>
      <c r="N39" s="12">
        <v>-0.35</v>
      </c>
      <c r="O39" s="12">
        <v>-0.155</v>
      </c>
      <c r="P39" s="12">
        <v>0.27500000000000002</v>
      </c>
      <c r="Q39" s="12">
        <v>-0.11</v>
      </c>
    </row>
    <row r="40" spans="2:17" x14ac:dyDescent="0.2">
      <c r="B40" s="13">
        <f t="shared" si="2"/>
        <v>37956</v>
      </c>
      <c r="C40" s="12">
        <v>3.835</v>
      </c>
      <c r="D40" s="12">
        <v>2.5000000000000001E-3</v>
      </c>
      <c r="E40" s="12">
        <v>0.55000000000000004</v>
      </c>
      <c r="F40" s="12">
        <v>0.16</v>
      </c>
      <c r="G40" s="12">
        <v>0.23</v>
      </c>
      <c r="H40" s="12">
        <v>-0.27</v>
      </c>
      <c r="I40" s="12">
        <v>0.44</v>
      </c>
      <c r="J40" s="12">
        <v>-0.155</v>
      </c>
      <c r="K40" s="20">
        <v>-0.09</v>
      </c>
      <c r="L40" s="12">
        <v>0.39</v>
      </c>
      <c r="M40" s="12">
        <v>-0.4</v>
      </c>
      <c r="N40" s="12">
        <v>-0.35</v>
      </c>
      <c r="O40" s="12">
        <v>-0.1575</v>
      </c>
      <c r="P40" s="12">
        <v>0.33</v>
      </c>
      <c r="Q40" s="12">
        <v>-0.11</v>
      </c>
    </row>
    <row r="41" spans="2:17" x14ac:dyDescent="0.2">
      <c r="B41" s="13">
        <f t="shared" si="2"/>
        <v>37987</v>
      </c>
      <c r="C41" s="12">
        <v>3.89</v>
      </c>
      <c r="D41" s="12">
        <v>2.5000000000000001E-3</v>
      </c>
      <c r="E41" s="12">
        <v>0.56000000000000005</v>
      </c>
      <c r="F41" s="12">
        <v>0.17</v>
      </c>
      <c r="G41" s="12">
        <v>0.23</v>
      </c>
      <c r="H41" s="12">
        <v>-0.27</v>
      </c>
      <c r="I41" s="12">
        <v>0.47</v>
      </c>
      <c r="J41" s="12">
        <v>-0.155</v>
      </c>
      <c r="K41" s="20">
        <v>-9.7500000000000003E-2</v>
      </c>
      <c r="L41" s="12">
        <v>0.42</v>
      </c>
      <c r="M41" s="12">
        <v>-0.4</v>
      </c>
      <c r="N41" s="12">
        <v>-0.35</v>
      </c>
      <c r="O41" s="12">
        <v>-0.16</v>
      </c>
      <c r="P41" s="12">
        <v>0.35</v>
      </c>
      <c r="Q41" s="12">
        <v>-0.11</v>
      </c>
    </row>
    <row r="42" spans="2:17" x14ac:dyDescent="0.2">
      <c r="B42" s="13">
        <f t="shared" si="2"/>
        <v>38018</v>
      </c>
      <c r="C42" s="12">
        <v>3.806</v>
      </c>
      <c r="D42" s="12">
        <v>2.5000000000000001E-3</v>
      </c>
      <c r="E42" s="12">
        <v>0.52</v>
      </c>
      <c r="F42" s="12">
        <v>0.17</v>
      </c>
      <c r="G42" s="12">
        <v>0.23</v>
      </c>
      <c r="H42" s="12">
        <v>-0.27</v>
      </c>
      <c r="I42" s="12">
        <v>0.15</v>
      </c>
      <c r="J42" s="12">
        <v>-0.155</v>
      </c>
      <c r="K42" s="20">
        <v>-9.7500000000000003E-2</v>
      </c>
      <c r="L42" s="12">
        <v>0.1</v>
      </c>
      <c r="M42" s="12">
        <v>-0.4</v>
      </c>
      <c r="N42" s="12">
        <v>-0.35</v>
      </c>
      <c r="O42" s="12">
        <v>-0.1525</v>
      </c>
      <c r="P42" s="12">
        <v>0.27</v>
      </c>
      <c r="Q42" s="12">
        <v>-0.11</v>
      </c>
    </row>
    <row r="43" spans="2:17" x14ac:dyDescent="0.2">
      <c r="B43" s="13">
        <f t="shared" si="2"/>
        <v>38047</v>
      </c>
      <c r="C43" s="12">
        <v>3.6709999999999998</v>
      </c>
      <c r="D43" s="12">
        <v>2.5000000000000001E-3</v>
      </c>
      <c r="E43" s="12">
        <v>0.4</v>
      </c>
      <c r="F43" s="12">
        <v>0.17</v>
      </c>
      <c r="G43" s="12">
        <v>0.23</v>
      </c>
      <c r="H43" s="12">
        <v>-0.27</v>
      </c>
      <c r="I43" s="12">
        <v>-0.16</v>
      </c>
      <c r="J43" s="12">
        <v>-0.155</v>
      </c>
      <c r="K43" s="20">
        <v>-9.7500000000000003E-2</v>
      </c>
      <c r="L43" s="12">
        <v>-0.21</v>
      </c>
      <c r="M43" s="12">
        <v>-0.4</v>
      </c>
      <c r="N43" s="12">
        <v>-0.35</v>
      </c>
      <c r="O43" s="12">
        <v>-0.15</v>
      </c>
      <c r="P43" s="12">
        <v>0.19</v>
      </c>
      <c r="Q43" s="12">
        <v>-0.11</v>
      </c>
    </row>
    <row r="44" spans="2:17" x14ac:dyDescent="0.2">
      <c r="B44" s="13">
        <f t="shared" si="2"/>
        <v>38078</v>
      </c>
      <c r="C44" s="12">
        <v>3.496</v>
      </c>
      <c r="D44" s="12">
        <v>2.5000000000000001E-3</v>
      </c>
      <c r="E44" s="12">
        <v>0.47499999999999998</v>
      </c>
      <c r="F44" s="12">
        <v>0.13500000000000001</v>
      </c>
      <c r="G44" s="12">
        <v>0.26</v>
      </c>
      <c r="H44" s="12">
        <v>-0.39</v>
      </c>
      <c r="I44" s="12">
        <v>-0.25</v>
      </c>
      <c r="J44" s="12">
        <v>-0.22</v>
      </c>
      <c r="K44" s="20">
        <v>-0.09</v>
      </c>
      <c r="L44" s="12">
        <v>-0.3</v>
      </c>
      <c r="M44" s="12">
        <v>-0.435</v>
      </c>
      <c r="N44" s="12">
        <v>-0.48</v>
      </c>
      <c r="O44" s="12">
        <v>-0.155</v>
      </c>
      <c r="P44" s="12">
        <v>0.26</v>
      </c>
      <c r="Q44" s="12">
        <v>-0.10249999999999999</v>
      </c>
    </row>
    <row r="45" spans="2:17" x14ac:dyDescent="0.2">
      <c r="B45" s="13">
        <f t="shared" si="2"/>
        <v>38108</v>
      </c>
      <c r="C45" s="12">
        <v>3.5</v>
      </c>
      <c r="D45" s="12">
        <v>2.5000000000000001E-3</v>
      </c>
      <c r="E45" s="12">
        <v>0.47499999999999998</v>
      </c>
      <c r="F45" s="12">
        <v>0.13500000000000001</v>
      </c>
      <c r="G45" s="12">
        <v>0.26</v>
      </c>
      <c r="H45" s="12">
        <v>-0.39</v>
      </c>
      <c r="I45" s="12">
        <v>-0.25</v>
      </c>
      <c r="J45" s="12">
        <v>-0.22</v>
      </c>
      <c r="K45" s="20">
        <v>-0.09</v>
      </c>
      <c r="L45" s="12">
        <v>-0.3</v>
      </c>
      <c r="M45" s="12">
        <v>-0.435</v>
      </c>
      <c r="N45" s="12">
        <v>-0.48</v>
      </c>
      <c r="O45" s="12">
        <v>-0.155</v>
      </c>
      <c r="P45" s="12">
        <v>0.26</v>
      </c>
      <c r="Q45" s="12">
        <v>-0.10249999999999999</v>
      </c>
    </row>
    <row r="46" spans="2:17" x14ac:dyDescent="0.2">
      <c r="B46" s="13">
        <f t="shared" si="2"/>
        <v>38139</v>
      </c>
      <c r="C46" s="12">
        <v>3.54</v>
      </c>
      <c r="D46" s="12">
        <v>2.5000000000000001E-3</v>
      </c>
      <c r="E46" s="12">
        <v>0.47499999999999998</v>
      </c>
      <c r="F46" s="12">
        <v>0.13500000000000001</v>
      </c>
      <c r="G46" s="12">
        <v>0.26</v>
      </c>
      <c r="H46" s="12">
        <v>-0.39</v>
      </c>
      <c r="I46" s="12">
        <v>-0.25</v>
      </c>
      <c r="J46" s="12">
        <v>-0.22</v>
      </c>
      <c r="K46" s="20">
        <v>-0.09</v>
      </c>
      <c r="L46" s="12">
        <v>-0.3</v>
      </c>
      <c r="M46" s="12">
        <v>-0.435</v>
      </c>
      <c r="N46" s="12">
        <v>-0.48</v>
      </c>
      <c r="O46" s="12">
        <v>-0.155</v>
      </c>
      <c r="P46" s="12">
        <v>0.26</v>
      </c>
      <c r="Q46" s="12">
        <v>-0.10249999999999999</v>
      </c>
    </row>
    <row r="47" spans="2:17" x14ac:dyDescent="0.2">
      <c r="B47" s="13">
        <f t="shared" si="2"/>
        <v>38169</v>
      </c>
      <c r="C47" s="12">
        <v>3.5819999999999999</v>
      </c>
      <c r="D47" s="12">
        <v>2.5000000000000001E-3</v>
      </c>
      <c r="E47" s="12">
        <v>0.47499999999999998</v>
      </c>
      <c r="F47" s="12">
        <v>0.13500000000000001</v>
      </c>
      <c r="G47" s="12">
        <v>0.26</v>
      </c>
      <c r="H47" s="12">
        <v>-0.39</v>
      </c>
      <c r="I47" s="12">
        <v>-0.25</v>
      </c>
      <c r="J47" s="12">
        <v>-0.22</v>
      </c>
      <c r="K47" s="20">
        <v>-9.2499999999999999E-2</v>
      </c>
      <c r="L47" s="12">
        <v>-0.3</v>
      </c>
      <c r="M47" s="12">
        <v>-0.435</v>
      </c>
      <c r="N47" s="12">
        <v>-0.48</v>
      </c>
      <c r="O47" s="12">
        <v>-0.155</v>
      </c>
      <c r="P47" s="12">
        <v>0.26</v>
      </c>
      <c r="Q47" s="12">
        <v>-0.10249999999999999</v>
      </c>
    </row>
    <row r="48" spans="2:17" x14ac:dyDescent="0.2">
      <c r="B48" s="13">
        <f t="shared" si="2"/>
        <v>38200</v>
      </c>
      <c r="C48" s="12">
        <v>3.6190000000000002</v>
      </c>
      <c r="D48" s="12">
        <v>2.5000000000000001E-3</v>
      </c>
      <c r="E48" s="12">
        <v>0.47499999999999998</v>
      </c>
      <c r="F48" s="12">
        <v>0.13500000000000001</v>
      </c>
      <c r="G48" s="12">
        <v>0.26</v>
      </c>
      <c r="H48" s="12">
        <v>-0.39</v>
      </c>
      <c r="I48" s="12">
        <v>-0.25</v>
      </c>
      <c r="J48" s="12">
        <v>-0.22</v>
      </c>
      <c r="K48" s="20">
        <v>-9.2499999999999999E-2</v>
      </c>
      <c r="L48" s="12">
        <v>-0.3</v>
      </c>
      <c r="M48" s="12">
        <v>-0.435</v>
      </c>
      <c r="N48" s="12">
        <v>-0.48</v>
      </c>
      <c r="O48" s="12">
        <v>-0.155</v>
      </c>
      <c r="P48" s="12">
        <v>0.26</v>
      </c>
      <c r="Q48" s="12">
        <v>-0.10249999999999999</v>
      </c>
    </row>
    <row r="49" spans="2:17" x14ac:dyDescent="0.2">
      <c r="B49" s="13">
        <f t="shared" ref="B49:B80" si="3">EOMONTH(B48,0)+1</f>
        <v>38231</v>
      </c>
      <c r="C49" s="12">
        <v>3.6019999999999999</v>
      </c>
      <c r="D49" s="12">
        <v>2.5000000000000001E-3</v>
      </c>
      <c r="E49" s="12">
        <v>0.47499999999999998</v>
      </c>
      <c r="F49" s="12">
        <v>0.13500000000000001</v>
      </c>
      <c r="G49" s="12">
        <v>0.26</v>
      </c>
      <c r="H49" s="12">
        <v>-0.39</v>
      </c>
      <c r="I49" s="12">
        <v>-0.25</v>
      </c>
      <c r="J49" s="12">
        <v>-0.22</v>
      </c>
      <c r="K49" s="20">
        <v>-9.2499999999999999E-2</v>
      </c>
      <c r="L49" s="12">
        <v>-0.3</v>
      </c>
      <c r="M49" s="12">
        <v>-0.435</v>
      </c>
      <c r="N49" s="12">
        <v>-0.48</v>
      </c>
      <c r="O49" s="12">
        <v>-0.155</v>
      </c>
      <c r="P49" s="12">
        <v>0.26</v>
      </c>
      <c r="Q49" s="12">
        <v>-0.10249999999999999</v>
      </c>
    </row>
    <row r="50" spans="2:17" x14ac:dyDescent="0.2">
      <c r="B50" s="13">
        <f t="shared" si="3"/>
        <v>38261</v>
      </c>
      <c r="C50" s="12">
        <v>3.6150000000000002</v>
      </c>
      <c r="D50" s="12">
        <v>2.5000000000000001E-3</v>
      </c>
      <c r="E50" s="12">
        <v>0.47499999999999998</v>
      </c>
      <c r="F50" s="12">
        <v>0.13500000000000001</v>
      </c>
      <c r="G50" s="12">
        <v>0.26</v>
      </c>
      <c r="H50" s="12">
        <v>-0.39</v>
      </c>
      <c r="I50" s="12">
        <v>-0.25</v>
      </c>
      <c r="J50" s="12">
        <v>-0.22</v>
      </c>
      <c r="K50" s="20">
        <v>-9.2499999999999999E-2</v>
      </c>
      <c r="L50" s="12">
        <v>-0.3</v>
      </c>
      <c r="M50" s="12">
        <v>-0.435</v>
      </c>
      <c r="N50" s="12">
        <v>-0.48</v>
      </c>
      <c r="O50" s="12">
        <v>-0.155</v>
      </c>
      <c r="P50" s="12">
        <v>0.26</v>
      </c>
      <c r="Q50" s="12">
        <v>-0.10249999999999999</v>
      </c>
    </row>
    <row r="51" spans="2:17" x14ac:dyDescent="0.2">
      <c r="B51" s="13">
        <f t="shared" si="3"/>
        <v>38292</v>
      </c>
      <c r="C51" s="12">
        <v>3.77</v>
      </c>
      <c r="D51" s="12">
        <v>2.5000000000000001E-3</v>
      </c>
      <c r="E51" s="12">
        <v>0.5</v>
      </c>
      <c r="F51" s="12">
        <v>0.19</v>
      </c>
      <c r="G51" s="12">
        <v>0.25</v>
      </c>
      <c r="H51" s="12">
        <v>-0.26</v>
      </c>
      <c r="I51" s="12">
        <v>0.29799999999999999</v>
      </c>
      <c r="J51" s="12">
        <v>-0.13500000000000001</v>
      </c>
      <c r="K51" s="20">
        <v>-8.7499999999999994E-2</v>
      </c>
      <c r="L51" s="12">
        <v>0.248</v>
      </c>
      <c r="M51" s="12">
        <v>-0.4</v>
      </c>
      <c r="N51" s="12">
        <v>-0.34</v>
      </c>
      <c r="O51" s="12">
        <v>-0.155</v>
      </c>
      <c r="P51" s="12">
        <v>0.3</v>
      </c>
      <c r="Q51" s="12">
        <v>-9.7500000000000003E-2</v>
      </c>
    </row>
    <row r="52" spans="2:17" x14ac:dyDescent="0.2">
      <c r="B52" s="13">
        <f t="shared" si="3"/>
        <v>38322</v>
      </c>
      <c r="C52" s="12">
        <v>3.93</v>
      </c>
      <c r="D52" s="12">
        <v>2.5000000000000001E-3</v>
      </c>
      <c r="E52" s="12">
        <v>0.56999999999999995</v>
      </c>
      <c r="F52" s="12">
        <v>0.19</v>
      </c>
      <c r="G52" s="12">
        <v>0.25</v>
      </c>
      <c r="H52" s="12">
        <v>-0.26</v>
      </c>
      <c r="I52" s="12">
        <v>0.35799999999999998</v>
      </c>
      <c r="J52" s="12">
        <v>-0.13500000000000001</v>
      </c>
      <c r="K52" s="20">
        <v>-8.7499999999999994E-2</v>
      </c>
      <c r="L52" s="12">
        <v>0.308</v>
      </c>
      <c r="M52" s="12">
        <v>-0.4</v>
      </c>
      <c r="N52" s="12">
        <v>-0.34</v>
      </c>
      <c r="O52" s="12">
        <v>-0.1575</v>
      </c>
      <c r="P52" s="12">
        <v>0.3</v>
      </c>
      <c r="Q52" s="12">
        <v>-9.7500000000000003E-2</v>
      </c>
    </row>
    <row r="53" spans="2:17" x14ac:dyDescent="0.2">
      <c r="B53" s="13">
        <f t="shared" si="3"/>
        <v>38353</v>
      </c>
      <c r="C53" s="12">
        <v>3.9649999999999999</v>
      </c>
      <c r="D53" s="12">
        <v>2.5000000000000001E-3</v>
      </c>
      <c r="E53" s="12">
        <v>0.56999999999999995</v>
      </c>
      <c r="F53" s="12">
        <v>0.19</v>
      </c>
      <c r="G53" s="12">
        <v>0.25</v>
      </c>
      <c r="H53" s="12">
        <v>-0.26</v>
      </c>
      <c r="I53" s="12">
        <v>0.42799999999999999</v>
      </c>
      <c r="J53" s="12">
        <v>-0.13500000000000001</v>
      </c>
      <c r="K53" s="20">
        <v>-7.7499999999999999E-2</v>
      </c>
      <c r="L53" s="12">
        <v>0.378</v>
      </c>
      <c r="M53" s="12">
        <v>-0.4</v>
      </c>
      <c r="N53" s="12">
        <v>-0.34</v>
      </c>
      <c r="O53" s="12">
        <v>-0.16</v>
      </c>
      <c r="P53" s="12">
        <v>0.3</v>
      </c>
      <c r="Q53" s="12">
        <v>-8.7499999999999994E-2</v>
      </c>
    </row>
    <row r="54" spans="2:17" x14ac:dyDescent="0.2">
      <c r="B54" s="13">
        <f t="shared" si="3"/>
        <v>38384</v>
      </c>
      <c r="C54" s="12">
        <v>3.8809999999999998</v>
      </c>
      <c r="D54" s="12">
        <v>2.5000000000000001E-3</v>
      </c>
      <c r="E54" s="12">
        <v>0.56999999999999995</v>
      </c>
      <c r="F54" s="12">
        <v>0.19</v>
      </c>
      <c r="G54" s="12">
        <v>0.25</v>
      </c>
      <c r="H54" s="12">
        <v>-0.26</v>
      </c>
      <c r="I54" s="12">
        <v>0.29799999999999999</v>
      </c>
      <c r="J54" s="12">
        <v>-0.13500000000000001</v>
      </c>
      <c r="K54" s="20">
        <v>-7.7499999999999999E-2</v>
      </c>
      <c r="L54" s="12">
        <v>0.248</v>
      </c>
      <c r="M54" s="12">
        <v>-0.4</v>
      </c>
      <c r="N54" s="12">
        <v>-0.34</v>
      </c>
      <c r="O54" s="12">
        <v>-0.1525</v>
      </c>
      <c r="P54" s="12">
        <v>0.3</v>
      </c>
      <c r="Q54" s="12">
        <v>-8.7499999999999994E-2</v>
      </c>
    </row>
    <row r="55" spans="2:17" x14ac:dyDescent="0.2">
      <c r="B55" s="13">
        <f t="shared" si="3"/>
        <v>38412</v>
      </c>
      <c r="C55" s="12">
        <v>3.746</v>
      </c>
      <c r="D55" s="12">
        <v>2.5000000000000001E-3</v>
      </c>
      <c r="E55" s="12">
        <v>0.56999999999999995</v>
      </c>
      <c r="F55" s="12">
        <v>0.19</v>
      </c>
      <c r="G55" s="12">
        <v>0.25</v>
      </c>
      <c r="H55" s="12">
        <v>-0.26</v>
      </c>
      <c r="I55" s="12">
        <v>0.11799999999999999</v>
      </c>
      <c r="J55" s="12">
        <v>-0.13500000000000001</v>
      </c>
      <c r="K55" s="20">
        <v>-7.7499999999999999E-2</v>
      </c>
      <c r="L55" s="12">
        <v>6.8000000000000005E-2</v>
      </c>
      <c r="M55" s="12">
        <v>-0.4</v>
      </c>
      <c r="N55" s="12">
        <v>-0.34</v>
      </c>
      <c r="O55" s="12">
        <v>-0.15</v>
      </c>
      <c r="P55" s="12">
        <v>0.3</v>
      </c>
      <c r="Q55" s="12">
        <v>-8.7499999999999994E-2</v>
      </c>
    </row>
    <row r="56" spans="2:17" x14ac:dyDescent="0.2">
      <c r="B56" s="13">
        <f t="shared" si="3"/>
        <v>38443</v>
      </c>
      <c r="C56" s="12">
        <v>3.5710000000000002</v>
      </c>
      <c r="D56" s="12">
        <v>2.5000000000000001E-3</v>
      </c>
      <c r="E56" s="12">
        <v>0.47499999999999998</v>
      </c>
      <c r="F56" s="12">
        <v>0.13500000000000001</v>
      </c>
      <c r="G56" s="12">
        <v>0.26</v>
      </c>
      <c r="H56" s="12">
        <v>-0.39</v>
      </c>
      <c r="I56" s="12">
        <v>-0.2</v>
      </c>
      <c r="J56" s="12">
        <v>-0.2</v>
      </c>
      <c r="K56" s="20">
        <v>-7.7499999999999999E-2</v>
      </c>
      <c r="L56" s="12">
        <v>-0.25</v>
      </c>
      <c r="M56" s="12">
        <v>-0.435</v>
      </c>
      <c r="N56" s="12">
        <v>-0.47</v>
      </c>
      <c r="O56" s="12">
        <v>-0.155</v>
      </c>
      <c r="P56" s="12">
        <v>0.26</v>
      </c>
      <c r="Q56" s="12">
        <v>-8.7499999999999994E-2</v>
      </c>
    </row>
    <row r="57" spans="2:17" x14ac:dyDescent="0.2">
      <c r="B57" s="13">
        <f t="shared" si="3"/>
        <v>38473</v>
      </c>
      <c r="C57" s="12">
        <v>3.5750000000000002</v>
      </c>
      <c r="D57" s="12">
        <v>2.5000000000000001E-3</v>
      </c>
      <c r="E57" s="12">
        <v>0.47499999999999998</v>
      </c>
      <c r="F57" s="12">
        <v>0.13500000000000001</v>
      </c>
      <c r="G57" s="12">
        <v>0.26</v>
      </c>
      <c r="H57" s="12">
        <v>-0.39</v>
      </c>
      <c r="I57" s="12">
        <v>-0.2</v>
      </c>
      <c r="J57" s="12">
        <v>-0.2</v>
      </c>
      <c r="K57" s="20">
        <v>-7.7499999999999999E-2</v>
      </c>
      <c r="L57" s="12">
        <v>-0.25</v>
      </c>
      <c r="M57" s="12">
        <v>-0.435</v>
      </c>
      <c r="N57" s="12">
        <v>-0.47</v>
      </c>
      <c r="O57" s="12">
        <v>-0.155</v>
      </c>
      <c r="P57" s="12">
        <v>0.26</v>
      </c>
      <c r="Q57" s="12">
        <v>-8.7499999999999994E-2</v>
      </c>
    </row>
    <row r="58" spans="2:17" x14ac:dyDescent="0.2">
      <c r="B58" s="13">
        <f t="shared" si="3"/>
        <v>38504</v>
      </c>
      <c r="C58" s="12">
        <v>3.6150000000000002</v>
      </c>
      <c r="D58" s="12">
        <v>2.5000000000000001E-3</v>
      </c>
      <c r="E58" s="12">
        <v>0.47499999999999998</v>
      </c>
      <c r="F58" s="12">
        <v>0.13500000000000001</v>
      </c>
      <c r="G58" s="12">
        <v>0.26</v>
      </c>
      <c r="H58" s="12">
        <v>-0.39</v>
      </c>
      <c r="I58" s="12">
        <v>-0.2</v>
      </c>
      <c r="J58" s="12">
        <v>-0.2</v>
      </c>
      <c r="K58" s="20">
        <v>-7.7499999999999999E-2</v>
      </c>
      <c r="L58" s="12">
        <v>-0.25</v>
      </c>
      <c r="M58" s="12">
        <v>-0.435</v>
      </c>
      <c r="N58" s="12">
        <v>-0.47</v>
      </c>
      <c r="O58" s="12">
        <v>-0.155</v>
      </c>
      <c r="P58" s="12">
        <v>0.26</v>
      </c>
      <c r="Q58" s="12">
        <v>-8.7499999999999994E-2</v>
      </c>
    </row>
    <row r="59" spans="2:17" x14ac:dyDescent="0.2">
      <c r="B59" s="13">
        <f t="shared" si="3"/>
        <v>38534</v>
      </c>
      <c r="C59" s="12">
        <v>3.657</v>
      </c>
      <c r="D59" s="12">
        <v>2.5000000000000001E-3</v>
      </c>
      <c r="E59" s="12">
        <v>0.47499999999999998</v>
      </c>
      <c r="F59" s="12">
        <v>0.13500000000000001</v>
      </c>
      <c r="G59" s="12">
        <v>0.26</v>
      </c>
      <c r="H59" s="12">
        <v>-0.39</v>
      </c>
      <c r="I59" s="12">
        <v>-0.2</v>
      </c>
      <c r="J59" s="12">
        <v>-0.2</v>
      </c>
      <c r="K59" s="20">
        <v>-7.7499999999999999E-2</v>
      </c>
      <c r="L59" s="12">
        <v>-0.25</v>
      </c>
      <c r="M59" s="12">
        <v>-0.435</v>
      </c>
      <c r="N59" s="12">
        <v>-0.47</v>
      </c>
      <c r="O59" s="12">
        <v>-0.155</v>
      </c>
      <c r="P59" s="12">
        <v>0.26</v>
      </c>
      <c r="Q59" s="12">
        <v>-8.7499999999999994E-2</v>
      </c>
    </row>
    <row r="60" spans="2:17" x14ac:dyDescent="0.2">
      <c r="B60" s="13">
        <f t="shared" si="3"/>
        <v>38565</v>
      </c>
      <c r="C60" s="12">
        <v>3.694</v>
      </c>
      <c r="D60" s="12">
        <v>2.5000000000000001E-3</v>
      </c>
      <c r="E60" s="12">
        <v>0.47499999999999998</v>
      </c>
      <c r="F60" s="12">
        <v>0.13500000000000001</v>
      </c>
      <c r="G60" s="12">
        <v>0.26</v>
      </c>
      <c r="H60" s="12">
        <v>-0.39</v>
      </c>
      <c r="I60" s="12">
        <v>-0.2</v>
      </c>
      <c r="J60" s="12">
        <v>-0.2</v>
      </c>
      <c r="K60" s="20">
        <v>-7.7499999999999999E-2</v>
      </c>
      <c r="L60" s="12">
        <v>-0.25</v>
      </c>
      <c r="M60" s="12">
        <v>-0.435</v>
      </c>
      <c r="N60" s="12">
        <v>-0.47</v>
      </c>
      <c r="O60" s="12">
        <v>-0.155</v>
      </c>
      <c r="P60" s="12">
        <v>0.26</v>
      </c>
      <c r="Q60" s="12">
        <v>-8.7499999999999994E-2</v>
      </c>
    </row>
    <row r="61" spans="2:17" x14ac:dyDescent="0.2">
      <c r="B61" s="13">
        <f t="shared" si="3"/>
        <v>38596</v>
      </c>
      <c r="C61" s="12">
        <v>3.677</v>
      </c>
      <c r="D61" s="12">
        <v>2.5000000000000001E-3</v>
      </c>
      <c r="E61" s="12">
        <v>0.47499999999999998</v>
      </c>
      <c r="F61" s="12">
        <v>0.13500000000000001</v>
      </c>
      <c r="G61" s="12">
        <v>0.26</v>
      </c>
      <c r="H61" s="12">
        <v>-0.39</v>
      </c>
      <c r="I61" s="12">
        <v>-0.2</v>
      </c>
      <c r="J61" s="12">
        <v>-0.2</v>
      </c>
      <c r="K61" s="20">
        <v>-7.7499999999999999E-2</v>
      </c>
      <c r="L61" s="12">
        <v>-0.25</v>
      </c>
      <c r="M61" s="12">
        <v>-0.435</v>
      </c>
      <c r="N61" s="12">
        <v>-0.47</v>
      </c>
      <c r="O61" s="12">
        <v>-0.155</v>
      </c>
      <c r="P61" s="12">
        <v>0.26</v>
      </c>
      <c r="Q61" s="12">
        <v>-8.7499999999999994E-2</v>
      </c>
    </row>
    <row r="62" spans="2:17" x14ac:dyDescent="0.2">
      <c r="B62" s="13">
        <f t="shared" si="3"/>
        <v>38626</v>
      </c>
      <c r="C62" s="12">
        <v>3.69</v>
      </c>
      <c r="D62" s="12">
        <v>2.5000000000000001E-3</v>
      </c>
      <c r="E62" s="12">
        <v>0.47499999999999998</v>
      </c>
      <c r="F62" s="12">
        <v>0.13500000000000001</v>
      </c>
      <c r="G62" s="12">
        <v>0.26</v>
      </c>
      <c r="H62" s="12">
        <v>-0.39</v>
      </c>
      <c r="I62" s="12">
        <v>-0.2</v>
      </c>
      <c r="J62" s="12">
        <v>-0.2</v>
      </c>
      <c r="K62" s="20">
        <v>-7.7499999999999999E-2</v>
      </c>
      <c r="L62" s="12">
        <v>-0.25</v>
      </c>
      <c r="M62" s="12">
        <v>-0.435</v>
      </c>
      <c r="N62" s="12">
        <v>-0.47</v>
      </c>
      <c r="O62" s="12">
        <v>-0.155</v>
      </c>
      <c r="P62" s="12">
        <v>0.26</v>
      </c>
      <c r="Q62" s="12">
        <v>-8.7499999999999994E-2</v>
      </c>
    </row>
    <row r="63" spans="2:17" x14ac:dyDescent="0.2">
      <c r="B63" s="13">
        <f t="shared" si="3"/>
        <v>38657</v>
      </c>
      <c r="C63" s="12">
        <v>3.8450000000000002</v>
      </c>
      <c r="D63" s="12">
        <v>2.5000000000000001E-3</v>
      </c>
      <c r="E63" s="12">
        <v>0.5</v>
      </c>
      <c r="F63" s="12">
        <v>0.19</v>
      </c>
      <c r="G63" s="12">
        <v>0.25</v>
      </c>
      <c r="H63" s="12">
        <v>-0.26</v>
      </c>
      <c r="I63" s="12">
        <v>0.29799999999999999</v>
      </c>
      <c r="J63" s="12">
        <v>-0.13</v>
      </c>
      <c r="K63" s="20">
        <v>-7.7499999999999999E-2</v>
      </c>
      <c r="L63" s="12">
        <v>0.248</v>
      </c>
      <c r="M63" s="12">
        <v>-0.4</v>
      </c>
      <c r="N63" s="12">
        <v>-0.34</v>
      </c>
      <c r="O63" s="12">
        <v>-0.155</v>
      </c>
      <c r="P63" s="12">
        <v>0.3</v>
      </c>
      <c r="Q63" s="12">
        <v>-8.7499999999999994E-2</v>
      </c>
    </row>
    <row r="64" spans="2:17" x14ac:dyDescent="0.2">
      <c r="B64" s="13">
        <f t="shared" si="3"/>
        <v>38687</v>
      </c>
      <c r="C64" s="12">
        <v>4.0049999999999999</v>
      </c>
      <c r="D64" s="12">
        <v>2.5000000000000001E-3</v>
      </c>
      <c r="E64" s="12">
        <v>0.56999999999999995</v>
      </c>
      <c r="F64" s="12">
        <v>0.19</v>
      </c>
      <c r="G64" s="12">
        <v>0.25</v>
      </c>
      <c r="H64" s="12">
        <v>-0.26</v>
      </c>
      <c r="I64" s="12">
        <v>0.35799999999999998</v>
      </c>
      <c r="J64" s="12">
        <v>-0.13</v>
      </c>
      <c r="K64" s="20">
        <v>-7.7499999999999999E-2</v>
      </c>
      <c r="L64" s="12">
        <v>0.308</v>
      </c>
      <c r="M64" s="12">
        <v>-0.4</v>
      </c>
      <c r="N64" s="12">
        <v>-0.34</v>
      </c>
      <c r="O64" s="12">
        <v>-0.1575</v>
      </c>
      <c r="P64" s="12">
        <v>0.3</v>
      </c>
      <c r="Q64" s="12">
        <v>-8.7499999999999994E-2</v>
      </c>
    </row>
    <row r="65" spans="2:17" x14ac:dyDescent="0.2">
      <c r="B65" s="13">
        <f t="shared" si="3"/>
        <v>38718</v>
      </c>
      <c r="C65" s="12">
        <v>4.0425000000000004</v>
      </c>
      <c r="D65" s="12">
        <v>2.5000000000000001E-3</v>
      </c>
      <c r="E65" s="12">
        <v>0.56999999999999995</v>
      </c>
      <c r="F65" s="12">
        <v>0.19</v>
      </c>
      <c r="G65" s="12">
        <v>0.25</v>
      </c>
      <c r="H65" s="12">
        <v>-0.26</v>
      </c>
      <c r="I65" s="12">
        <v>0.42799999999999999</v>
      </c>
      <c r="J65" s="12">
        <v>-0.13</v>
      </c>
      <c r="K65" s="20">
        <v>-6.5000000000000002E-2</v>
      </c>
      <c r="L65" s="12">
        <v>0.378</v>
      </c>
      <c r="M65" s="12">
        <v>-0.4</v>
      </c>
      <c r="N65" s="12">
        <v>-0.34</v>
      </c>
      <c r="O65" s="12">
        <v>-0.16</v>
      </c>
      <c r="P65" s="12">
        <v>0.3</v>
      </c>
      <c r="Q65" s="12">
        <v>-7.4999999999999997E-2</v>
      </c>
    </row>
    <row r="66" spans="2:17" x14ac:dyDescent="0.2">
      <c r="B66" s="13">
        <f t="shared" si="3"/>
        <v>38749</v>
      </c>
      <c r="C66" s="12">
        <v>3.9584999999999999</v>
      </c>
      <c r="D66" s="12">
        <v>2.5000000000000001E-3</v>
      </c>
      <c r="E66" s="12">
        <v>0.56999999999999995</v>
      </c>
      <c r="F66" s="12">
        <v>0.19</v>
      </c>
      <c r="G66" s="12">
        <v>0.25</v>
      </c>
      <c r="H66" s="12">
        <v>-0.26</v>
      </c>
      <c r="I66" s="12">
        <v>0.29799999999999999</v>
      </c>
      <c r="J66" s="12">
        <v>-0.13</v>
      </c>
      <c r="K66" s="20">
        <v>-6.5000000000000002E-2</v>
      </c>
      <c r="L66" s="12">
        <v>0.248</v>
      </c>
      <c r="M66" s="12">
        <v>-0.4</v>
      </c>
      <c r="N66" s="12">
        <v>-0.34</v>
      </c>
      <c r="O66" s="12">
        <v>-0.1525</v>
      </c>
      <c r="P66" s="12">
        <v>0.3</v>
      </c>
      <c r="Q66" s="12">
        <v>-7.4999999999999997E-2</v>
      </c>
    </row>
    <row r="67" spans="2:17" x14ac:dyDescent="0.2">
      <c r="B67" s="13">
        <f t="shared" si="3"/>
        <v>38777</v>
      </c>
      <c r="C67" s="12">
        <v>3.8235000000000001</v>
      </c>
      <c r="D67" s="12">
        <v>2.5000000000000001E-3</v>
      </c>
      <c r="E67" s="12">
        <v>0.56999999999999995</v>
      </c>
      <c r="F67" s="12">
        <v>0.19</v>
      </c>
      <c r="G67" s="12">
        <v>0.25</v>
      </c>
      <c r="H67" s="12">
        <v>-0.26</v>
      </c>
      <c r="I67" s="12">
        <v>0.11799999999999999</v>
      </c>
      <c r="J67" s="12">
        <v>-0.13</v>
      </c>
      <c r="K67" s="20">
        <v>-6.5000000000000002E-2</v>
      </c>
      <c r="L67" s="12">
        <v>6.8000000000000005E-2</v>
      </c>
      <c r="M67" s="12">
        <v>-0.4</v>
      </c>
      <c r="N67" s="12">
        <v>-0.34</v>
      </c>
      <c r="O67" s="12">
        <v>-0.15</v>
      </c>
      <c r="P67" s="12">
        <v>0.3</v>
      </c>
      <c r="Q67" s="12">
        <v>-7.4999999999999997E-2</v>
      </c>
    </row>
    <row r="68" spans="2:17" x14ac:dyDescent="0.2">
      <c r="B68" s="13">
        <f t="shared" si="3"/>
        <v>38808</v>
      </c>
      <c r="C68" s="12">
        <v>3.6484999999999999</v>
      </c>
      <c r="D68" s="12">
        <v>2.5000000000000001E-3</v>
      </c>
      <c r="E68" s="12">
        <v>0.47499999999999998</v>
      </c>
      <c r="F68" s="12">
        <v>0.13500000000000001</v>
      </c>
      <c r="G68" s="12">
        <v>0.26</v>
      </c>
      <c r="H68" s="12">
        <v>-0.39</v>
      </c>
      <c r="I68" s="12">
        <v>-0.2</v>
      </c>
      <c r="J68" s="12">
        <v>-0.19500000000000001</v>
      </c>
      <c r="K68" s="20">
        <v>-6.5000000000000002E-2</v>
      </c>
      <c r="L68" s="12">
        <v>-0.25</v>
      </c>
      <c r="M68" s="12">
        <v>-0.435</v>
      </c>
      <c r="N68" s="12">
        <v>-0.47</v>
      </c>
      <c r="O68" s="12">
        <v>-0.155</v>
      </c>
      <c r="P68" s="12">
        <v>0.26</v>
      </c>
      <c r="Q68" s="12">
        <v>-7.4999999999999997E-2</v>
      </c>
    </row>
    <row r="69" spans="2:17" x14ac:dyDescent="0.2">
      <c r="B69" s="13">
        <f t="shared" si="3"/>
        <v>38838</v>
      </c>
      <c r="C69" s="12">
        <v>3.6524999999999999</v>
      </c>
      <c r="D69" s="12">
        <v>2.5000000000000001E-3</v>
      </c>
      <c r="E69" s="12">
        <v>0.47499999999999998</v>
      </c>
      <c r="F69" s="12">
        <v>0.13500000000000001</v>
      </c>
      <c r="G69" s="12">
        <v>0.26</v>
      </c>
      <c r="H69" s="12">
        <v>-0.39</v>
      </c>
      <c r="I69" s="12">
        <v>-0.2</v>
      </c>
      <c r="J69" s="12">
        <v>-0.19500000000000001</v>
      </c>
      <c r="K69" s="20">
        <v>-6.5000000000000002E-2</v>
      </c>
      <c r="L69" s="12">
        <v>-0.25</v>
      </c>
      <c r="M69" s="12">
        <v>-0.435</v>
      </c>
      <c r="N69" s="12">
        <v>-0.47</v>
      </c>
      <c r="O69" s="12">
        <v>-0.155</v>
      </c>
      <c r="P69" s="12">
        <v>0.26</v>
      </c>
      <c r="Q69" s="12">
        <v>-7.4999999999999997E-2</v>
      </c>
    </row>
    <row r="70" spans="2:17" x14ac:dyDescent="0.2">
      <c r="B70" s="13">
        <f t="shared" si="3"/>
        <v>38869</v>
      </c>
      <c r="C70" s="12">
        <v>3.6924999999999999</v>
      </c>
      <c r="D70" s="12">
        <v>2.5000000000000001E-3</v>
      </c>
      <c r="E70" s="12">
        <v>0.47499999999999998</v>
      </c>
      <c r="F70" s="12">
        <v>0.13500000000000001</v>
      </c>
      <c r="G70" s="12">
        <v>0.26</v>
      </c>
      <c r="H70" s="12">
        <v>-0.39</v>
      </c>
      <c r="I70" s="12">
        <v>-0.2</v>
      </c>
      <c r="J70" s="12">
        <v>-0.19500000000000001</v>
      </c>
      <c r="K70" s="20">
        <v>-6.5000000000000002E-2</v>
      </c>
      <c r="L70" s="12">
        <v>-0.25</v>
      </c>
      <c r="M70" s="12">
        <v>-0.435</v>
      </c>
      <c r="N70" s="12">
        <v>-0.47</v>
      </c>
      <c r="O70" s="12">
        <v>-0.155</v>
      </c>
      <c r="P70" s="12">
        <v>0.26</v>
      </c>
      <c r="Q70" s="12">
        <v>-7.4999999999999997E-2</v>
      </c>
    </row>
    <row r="71" spans="2:17" x14ac:dyDescent="0.2">
      <c r="B71" s="13">
        <f t="shared" si="3"/>
        <v>38899</v>
      </c>
      <c r="C71" s="12">
        <v>3.7345000000000002</v>
      </c>
      <c r="D71" s="12">
        <v>2.5000000000000001E-3</v>
      </c>
      <c r="E71" s="12">
        <v>0.47499999999999998</v>
      </c>
      <c r="F71" s="12">
        <v>0.13500000000000001</v>
      </c>
      <c r="G71" s="12">
        <v>0.26</v>
      </c>
      <c r="H71" s="12">
        <v>-0.39</v>
      </c>
      <c r="I71" s="12">
        <v>-0.2</v>
      </c>
      <c r="J71" s="12">
        <v>-0.19500000000000001</v>
      </c>
      <c r="K71" s="20">
        <v>-6.5000000000000002E-2</v>
      </c>
      <c r="L71" s="12">
        <v>-0.25</v>
      </c>
      <c r="M71" s="12">
        <v>-0.435</v>
      </c>
      <c r="N71" s="12">
        <v>-0.47</v>
      </c>
      <c r="O71" s="12">
        <v>-0.155</v>
      </c>
      <c r="P71" s="12">
        <v>0.26</v>
      </c>
      <c r="Q71" s="12">
        <v>-7.4999999999999997E-2</v>
      </c>
    </row>
    <row r="72" spans="2:17" x14ac:dyDescent="0.2">
      <c r="B72" s="13">
        <f t="shared" si="3"/>
        <v>38930</v>
      </c>
      <c r="C72" s="12">
        <v>3.7715000000000001</v>
      </c>
      <c r="D72" s="12">
        <v>2.5000000000000001E-3</v>
      </c>
      <c r="E72" s="12">
        <v>0.47499999999999998</v>
      </c>
      <c r="F72" s="12">
        <v>0.13500000000000001</v>
      </c>
      <c r="G72" s="12">
        <v>0.26</v>
      </c>
      <c r="H72" s="12">
        <v>-0.39</v>
      </c>
      <c r="I72" s="12">
        <v>-0.2</v>
      </c>
      <c r="J72" s="12">
        <v>-0.19500000000000001</v>
      </c>
      <c r="K72" s="20">
        <v>-6.5000000000000002E-2</v>
      </c>
      <c r="L72" s="12">
        <v>-0.25</v>
      </c>
      <c r="M72" s="12">
        <v>-0.435</v>
      </c>
      <c r="N72" s="12">
        <v>-0.47</v>
      </c>
      <c r="O72" s="12">
        <v>-0.155</v>
      </c>
      <c r="P72" s="12">
        <v>0.26</v>
      </c>
      <c r="Q72" s="12">
        <v>-7.4999999999999997E-2</v>
      </c>
    </row>
    <row r="73" spans="2:17" x14ac:dyDescent="0.2">
      <c r="B73" s="13">
        <f t="shared" si="3"/>
        <v>38961</v>
      </c>
      <c r="C73" s="12">
        <v>3.7545000000000002</v>
      </c>
      <c r="D73" s="12">
        <v>2.5000000000000001E-3</v>
      </c>
      <c r="E73" s="12">
        <v>0.47499999999999998</v>
      </c>
      <c r="F73" s="12">
        <v>0.13500000000000001</v>
      </c>
      <c r="G73" s="12">
        <v>0.26</v>
      </c>
      <c r="H73" s="12">
        <v>-0.39</v>
      </c>
      <c r="I73" s="12">
        <v>-0.2</v>
      </c>
      <c r="J73" s="12">
        <v>-0.19500000000000001</v>
      </c>
      <c r="K73" s="20">
        <v>-6.5000000000000002E-2</v>
      </c>
      <c r="L73" s="12">
        <v>-0.25</v>
      </c>
      <c r="M73" s="12">
        <v>-0.435</v>
      </c>
      <c r="N73" s="12">
        <v>-0.47</v>
      </c>
      <c r="O73" s="12">
        <v>-0.155</v>
      </c>
      <c r="P73" s="12">
        <v>0.26</v>
      </c>
      <c r="Q73" s="12">
        <v>-7.4999999999999997E-2</v>
      </c>
    </row>
    <row r="74" spans="2:17" x14ac:dyDescent="0.2">
      <c r="B74" s="13">
        <f t="shared" si="3"/>
        <v>38991</v>
      </c>
      <c r="C74" s="12">
        <v>3.7675000000000001</v>
      </c>
      <c r="D74" s="12">
        <v>2.5000000000000001E-3</v>
      </c>
      <c r="E74" s="12">
        <v>0.47499999999999998</v>
      </c>
      <c r="F74" s="12">
        <v>0.13500000000000001</v>
      </c>
      <c r="G74" s="12">
        <v>0.26</v>
      </c>
      <c r="H74" s="12">
        <v>-0.39</v>
      </c>
      <c r="I74" s="12">
        <v>-0.2</v>
      </c>
      <c r="J74" s="12">
        <v>-0.19500000000000001</v>
      </c>
      <c r="K74" s="20">
        <v>-6.5000000000000002E-2</v>
      </c>
      <c r="L74" s="12">
        <v>-0.25</v>
      </c>
      <c r="M74" s="12">
        <v>-0.435</v>
      </c>
      <c r="N74" s="12">
        <v>-0.47</v>
      </c>
      <c r="O74" s="12">
        <v>-0.155</v>
      </c>
      <c r="P74" s="12">
        <v>0.26</v>
      </c>
      <c r="Q74" s="12">
        <v>-7.4999999999999997E-2</v>
      </c>
    </row>
    <row r="75" spans="2:17" x14ac:dyDescent="0.2">
      <c r="B75" s="13">
        <f t="shared" si="3"/>
        <v>39022</v>
      </c>
      <c r="C75" s="12">
        <v>3.9224999999999999</v>
      </c>
      <c r="D75" s="12">
        <v>2.5000000000000001E-3</v>
      </c>
      <c r="E75" s="12">
        <v>0.5</v>
      </c>
      <c r="F75" s="12">
        <v>0.19</v>
      </c>
      <c r="G75" s="12">
        <v>0.25</v>
      </c>
      <c r="H75" s="12">
        <v>-0.26</v>
      </c>
      <c r="I75" s="12">
        <v>0.29799999999999999</v>
      </c>
      <c r="J75" s="12">
        <v>-0.13</v>
      </c>
      <c r="K75" s="20">
        <v>-6.5000000000000002E-2</v>
      </c>
      <c r="L75" s="12">
        <v>0.248</v>
      </c>
      <c r="M75" s="12">
        <v>-0.40500000000000003</v>
      </c>
      <c r="N75" s="12">
        <v>-0.34</v>
      </c>
      <c r="O75" s="12">
        <v>-0.155</v>
      </c>
      <c r="P75" s="12">
        <v>0.3</v>
      </c>
      <c r="Q75" s="12">
        <v>-7.4999999999999997E-2</v>
      </c>
    </row>
    <row r="76" spans="2:17" x14ac:dyDescent="0.2">
      <c r="B76" s="13">
        <f t="shared" si="3"/>
        <v>39052</v>
      </c>
      <c r="C76" s="12">
        <v>4.0824999999999996</v>
      </c>
      <c r="D76" s="12">
        <v>2.5000000000000001E-3</v>
      </c>
      <c r="E76" s="12">
        <v>0.56999999999999995</v>
      </c>
      <c r="F76" s="12">
        <v>0.19</v>
      </c>
      <c r="G76" s="12">
        <v>0.25</v>
      </c>
      <c r="H76" s="12">
        <v>-0.26</v>
      </c>
      <c r="I76" s="12">
        <v>0.35799999999999998</v>
      </c>
      <c r="J76" s="12">
        <v>-0.13</v>
      </c>
      <c r="K76" s="20">
        <v>-6.5000000000000002E-2</v>
      </c>
      <c r="L76" s="12">
        <v>0.308</v>
      </c>
      <c r="M76" s="12">
        <v>-0.40500000000000003</v>
      </c>
      <c r="N76" s="12">
        <v>-0.34</v>
      </c>
      <c r="O76" s="12">
        <v>-0.1575</v>
      </c>
      <c r="P76" s="12">
        <v>0.3</v>
      </c>
      <c r="Q76" s="12">
        <v>-7.4999999999999997E-2</v>
      </c>
    </row>
    <row r="77" spans="2:17" x14ac:dyDescent="0.2">
      <c r="B77" s="13">
        <f t="shared" si="3"/>
        <v>39083</v>
      </c>
      <c r="C77" s="12">
        <v>4.1224999999999996</v>
      </c>
      <c r="D77" s="12">
        <v>2.5000000000000001E-3</v>
      </c>
      <c r="E77" s="12">
        <v>0.56999999999999995</v>
      </c>
      <c r="F77" s="12">
        <v>0.19</v>
      </c>
      <c r="G77" s="12">
        <v>0.25</v>
      </c>
      <c r="H77" s="12">
        <v>-0.26</v>
      </c>
      <c r="I77" s="12">
        <v>0.42799999999999999</v>
      </c>
      <c r="J77" s="12">
        <v>-0.13</v>
      </c>
      <c r="K77" s="20">
        <v>-0.06</v>
      </c>
      <c r="L77" s="12">
        <v>0.378</v>
      </c>
      <c r="M77" s="12">
        <v>-0.40500000000000003</v>
      </c>
      <c r="N77" s="12">
        <v>-0.34</v>
      </c>
      <c r="O77" s="12">
        <v>-0.16</v>
      </c>
      <c r="P77" s="12">
        <v>0.3</v>
      </c>
      <c r="Q77" s="12">
        <v>-7.0000000000000007E-2</v>
      </c>
    </row>
    <row r="78" spans="2:17" x14ac:dyDescent="0.2">
      <c r="B78" s="13">
        <f t="shared" si="3"/>
        <v>39114</v>
      </c>
      <c r="C78" s="12">
        <v>4.0385</v>
      </c>
      <c r="D78" s="12">
        <v>2.5000000000000001E-3</v>
      </c>
      <c r="E78" s="12">
        <v>0.56999999999999995</v>
      </c>
      <c r="F78" s="12">
        <v>0.19</v>
      </c>
      <c r="G78" s="12">
        <v>0.25</v>
      </c>
      <c r="H78" s="12">
        <v>-0.26</v>
      </c>
      <c r="I78" s="12">
        <v>0.29799999999999999</v>
      </c>
      <c r="J78" s="12">
        <v>-0.13</v>
      </c>
      <c r="K78" s="20">
        <v>-0.06</v>
      </c>
      <c r="L78" s="12">
        <v>0.248</v>
      </c>
      <c r="M78" s="12">
        <v>-0.40500000000000003</v>
      </c>
      <c r="N78" s="12">
        <v>-0.34</v>
      </c>
      <c r="O78" s="12">
        <v>-0.1525</v>
      </c>
      <c r="P78" s="12">
        <v>0.3</v>
      </c>
      <c r="Q78" s="12">
        <v>-7.0000000000000007E-2</v>
      </c>
    </row>
    <row r="79" spans="2:17" x14ac:dyDescent="0.2">
      <c r="B79" s="13">
        <f t="shared" si="3"/>
        <v>39142</v>
      </c>
      <c r="C79" s="12">
        <v>3.9035000000000002</v>
      </c>
      <c r="D79" s="12">
        <v>2.5000000000000001E-3</v>
      </c>
      <c r="E79" s="12">
        <v>0.56999999999999995</v>
      </c>
      <c r="F79" s="12">
        <v>0.19</v>
      </c>
      <c r="G79" s="12">
        <v>0.25</v>
      </c>
      <c r="H79" s="12">
        <v>-0.26</v>
      </c>
      <c r="I79" s="12">
        <v>0.11799999999999999</v>
      </c>
      <c r="J79" s="12">
        <v>-0.13</v>
      </c>
      <c r="K79" s="20">
        <v>-0.06</v>
      </c>
      <c r="L79" s="12">
        <v>6.8000000000000005E-2</v>
      </c>
      <c r="M79" s="12">
        <v>-0.40500000000000003</v>
      </c>
      <c r="N79" s="12">
        <v>-0.34</v>
      </c>
      <c r="O79" s="12">
        <v>-0.15</v>
      </c>
      <c r="P79" s="12">
        <v>0.3</v>
      </c>
      <c r="Q79" s="12">
        <v>-7.0000000000000007E-2</v>
      </c>
    </row>
    <row r="80" spans="2:17" x14ac:dyDescent="0.2">
      <c r="B80" s="13">
        <f t="shared" si="3"/>
        <v>39173</v>
      </c>
      <c r="C80" s="12">
        <v>3.7284999999999999</v>
      </c>
      <c r="D80" s="12">
        <v>2.5000000000000001E-3</v>
      </c>
      <c r="E80" s="12">
        <v>0.47499999999999998</v>
      </c>
      <c r="F80" s="12">
        <v>0.13500000000000001</v>
      </c>
      <c r="G80" s="12">
        <v>0.26</v>
      </c>
      <c r="H80" s="12">
        <v>-0.39</v>
      </c>
      <c r="I80" s="12">
        <v>-0.2</v>
      </c>
      <c r="J80" s="12">
        <v>-0.19500000000000001</v>
      </c>
      <c r="K80" s="20">
        <v>-0.06</v>
      </c>
      <c r="L80" s="12">
        <v>-0.25</v>
      </c>
      <c r="M80" s="12">
        <v>-0.44</v>
      </c>
      <c r="N80" s="12">
        <v>-0.47</v>
      </c>
      <c r="O80" s="12">
        <v>-0.155</v>
      </c>
      <c r="P80" s="12">
        <v>0.26</v>
      </c>
      <c r="Q80" s="12">
        <v>-7.0000000000000007E-2</v>
      </c>
    </row>
    <row r="81" spans="2:17" x14ac:dyDescent="0.2">
      <c r="B81" s="13">
        <f t="shared" ref="B81:B107" si="4">EOMONTH(B80,0)+1</f>
        <v>39203</v>
      </c>
      <c r="C81" s="12">
        <v>3.7324999999999999</v>
      </c>
      <c r="D81" s="12">
        <v>2.5000000000000001E-3</v>
      </c>
      <c r="E81" s="12">
        <v>0.47499999999999998</v>
      </c>
      <c r="F81" s="12">
        <v>0.13500000000000001</v>
      </c>
      <c r="G81" s="12">
        <v>0.26</v>
      </c>
      <c r="H81" s="12">
        <v>-0.39</v>
      </c>
      <c r="I81" s="12">
        <v>-0.2</v>
      </c>
      <c r="J81" s="12">
        <v>-0.19500000000000001</v>
      </c>
      <c r="K81" s="20">
        <v>-0.06</v>
      </c>
      <c r="L81" s="12">
        <v>-0.25</v>
      </c>
      <c r="M81" s="12">
        <v>-0.44</v>
      </c>
      <c r="N81" s="12">
        <v>-0.47</v>
      </c>
      <c r="O81" s="12">
        <v>-0.155</v>
      </c>
      <c r="P81" s="12">
        <v>0.26</v>
      </c>
      <c r="Q81" s="12">
        <v>-7.0000000000000007E-2</v>
      </c>
    </row>
    <row r="82" spans="2:17" x14ac:dyDescent="0.2">
      <c r="B82" s="13">
        <f t="shared" si="4"/>
        <v>39234</v>
      </c>
      <c r="C82" s="12">
        <v>3.7725</v>
      </c>
      <c r="D82" s="12">
        <v>2.5000000000000001E-3</v>
      </c>
      <c r="E82" s="12">
        <v>0.47499999999999998</v>
      </c>
      <c r="F82" s="12">
        <v>0.13500000000000001</v>
      </c>
      <c r="G82" s="12">
        <v>0.26</v>
      </c>
      <c r="H82" s="12">
        <v>-0.39</v>
      </c>
      <c r="I82" s="12">
        <v>-0.2</v>
      </c>
      <c r="J82" s="12">
        <v>-0.19500000000000001</v>
      </c>
      <c r="K82" s="20">
        <v>-0.06</v>
      </c>
      <c r="L82" s="12">
        <v>-0.25</v>
      </c>
      <c r="M82" s="12">
        <v>-0.44</v>
      </c>
      <c r="N82" s="12">
        <v>-0.47</v>
      </c>
      <c r="O82" s="12">
        <v>-0.155</v>
      </c>
      <c r="P82" s="12">
        <v>0.26</v>
      </c>
      <c r="Q82" s="12">
        <v>-7.0000000000000007E-2</v>
      </c>
    </row>
    <row r="83" spans="2:17" x14ac:dyDescent="0.2">
      <c r="B83" s="13">
        <f t="shared" si="4"/>
        <v>39264</v>
      </c>
      <c r="C83" s="12">
        <v>3.8144999999999998</v>
      </c>
      <c r="D83" s="12">
        <v>2.5000000000000001E-3</v>
      </c>
      <c r="E83" s="12">
        <v>0.47499999999999998</v>
      </c>
      <c r="F83" s="12">
        <v>0.13500000000000001</v>
      </c>
      <c r="G83" s="12">
        <v>0.26</v>
      </c>
      <c r="H83" s="12">
        <v>-0.39</v>
      </c>
      <c r="I83" s="12">
        <v>-0.2</v>
      </c>
      <c r="J83" s="12">
        <v>-0.19500000000000001</v>
      </c>
      <c r="K83" s="20">
        <v>-0.06</v>
      </c>
      <c r="L83" s="12">
        <v>-0.25</v>
      </c>
      <c r="M83" s="12">
        <v>-0.44</v>
      </c>
      <c r="N83" s="12">
        <v>-0.47</v>
      </c>
      <c r="O83" s="12">
        <v>-0.155</v>
      </c>
      <c r="P83" s="12">
        <v>0.26</v>
      </c>
      <c r="Q83" s="12">
        <v>-7.0000000000000007E-2</v>
      </c>
    </row>
    <row r="84" spans="2:17" x14ac:dyDescent="0.2">
      <c r="B84" s="13">
        <f t="shared" si="4"/>
        <v>39295</v>
      </c>
      <c r="C84" s="12">
        <v>3.8515000000000001</v>
      </c>
      <c r="D84" s="12">
        <v>2.5000000000000001E-3</v>
      </c>
      <c r="E84" s="12">
        <v>0.47499999999999998</v>
      </c>
      <c r="F84" s="12">
        <v>0.13500000000000001</v>
      </c>
      <c r="G84" s="12">
        <v>0.26</v>
      </c>
      <c r="H84" s="12">
        <v>-0.39</v>
      </c>
      <c r="I84" s="12">
        <v>-0.2</v>
      </c>
      <c r="J84" s="12">
        <v>-0.19500000000000001</v>
      </c>
      <c r="K84" s="20">
        <v>-0.06</v>
      </c>
      <c r="L84" s="12">
        <v>-0.25</v>
      </c>
      <c r="M84" s="12">
        <v>-0.44</v>
      </c>
      <c r="N84" s="12">
        <v>-0.47</v>
      </c>
      <c r="O84" s="12">
        <v>-0.155</v>
      </c>
      <c r="P84" s="12">
        <v>0.26</v>
      </c>
      <c r="Q84" s="12">
        <v>-7.0000000000000007E-2</v>
      </c>
    </row>
    <row r="85" spans="2:17" x14ac:dyDescent="0.2">
      <c r="B85" s="13">
        <f t="shared" si="4"/>
        <v>39326</v>
      </c>
      <c r="C85" s="12">
        <v>3.8344999999999998</v>
      </c>
      <c r="D85" s="12">
        <v>2.5000000000000001E-3</v>
      </c>
      <c r="E85" s="12">
        <v>0.47499999999999998</v>
      </c>
      <c r="F85" s="12">
        <v>0.13500000000000001</v>
      </c>
      <c r="G85" s="12">
        <v>0.26</v>
      </c>
      <c r="H85" s="12">
        <v>-0.39</v>
      </c>
      <c r="I85" s="12">
        <v>-0.2</v>
      </c>
      <c r="J85" s="12">
        <v>-0.19500000000000001</v>
      </c>
      <c r="K85" s="20">
        <v>-0.06</v>
      </c>
      <c r="L85" s="12">
        <v>-0.25</v>
      </c>
      <c r="M85" s="12">
        <v>-0.44</v>
      </c>
      <c r="N85" s="12">
        <v>-0.47</v>
      </c>
      <c r="O85" s="12">
        <v>-0.155</v>
      </c>
      <c r="P85" s="12">
        <v>0.26</v>
      </c>
      <c r="Q85" s="12">
        <v>-7.0000000000000007E-2</v>
      </c>
    </row>
    <row r="86" spans="2:17" x14ac:dyDescent="0.2">
      <c r="B86" s="13">
        <f t="shared" si="4"/>
        <v>39356</v>
      </c>
      <c r="C86" s="12">
        <v>3.8475000000000001</v>
      </c>
      <c r="D86" s="12">
        <v>2.5000000000000001E-3</v>
      </c>
      <c r="E86" s="12">
        <v>0.47499999999999998</v>
      </c>
      <c r="F86" s="12">
        <v>0.13500000000000001</v>
      </c>
      <c r="G86" s="12">
        <v>0.26</v>
      </c>
      <c r="H86" s="12">
        <v>-0.39</v>
      </c>
      <c r="I86" s="12">
        <v>-0.2</v>
      </c>
      <c r="J86" s="12">
        <v>-0.19500000000000001</v>
      </c>
      <c r="K86" s="20">
        <v>-0.06</v>
      </c>
      <c r="L86" s="12">
        <v>-0.25</v>
      </c>
      <c r="M86" s="12">
        <v>-0.44</v>
      </c>
      <c r="N86" s="12">
        <v>-0.47</v>
      </c>
      <c r="O86" s="12">
        <v>-0.155</v>
      </c>
      <c r="P86" s="12">
        <v>0.26</v>
      </c>
      <c r="Q86" s="12">
        <v>-7.0000000000000007E-2</v>
      </c>
    </row>
    <row r="87" spans="2:17" x14ac:dyDescent="0.2">
      <c r="B87" s="13">
        <f t="shared" si="4"/>
        <v>39387</v>
      </c>
      <c r="C87" s="12">
        <v>4.0025000000000004</v>
      </c>
      <c r="D87" s="12">
        <v>2.5000000000000001E-3</v>
      </c>
      <c r="E87" s="12">
        <v>0.5</v>
      </c>
      <c r="F87" s="12">
        <v>0.19</v>
      </c>
      <c r="G87" s="12">
        <v>0.25</v>
      </c>
      <c r="H87" s="12">
        <v>-0.26</v>
      </c>
      <c r="I87" s="12">
        <v>0.29799999999999999</v>
      </c>
      <c r="J87" s="12">
        <v>-0.13</v>
      </c>
      <c r="K87" s="20">
        <v>-0.06</v>
      </c>
      <c r="L87" s="12">
        <v>0.248</v>
      </c>
      <c r="M87" s="12">
        <v>-0.4</v>
      </c>
      <c r="N87" s="12">
        <v>-0.34</v>
      </c>
      <c r="O87" s="12">
        <v>-0.155</v>
      </c>
      <c r="P87" s="12">
        <v>0.3</v>
      </c>
      <c r="Q87" s="12">
        <v>-7.0000000000000007E-2</v>
      </c>
    </row>
    <row r="88" spans="2:17" x14ac:dyDescent="0.2">
      <c r="B88" s="13">
        <f t="shared" si="4"/>
        <v>39417</v>
      </c>
      <c r="C88" s="12">
        <v>4.1624999999999996</v>
      </c>
      <c r="D88" s="12">
        <v>2.5000000000000001E-3</v>
      </c>
      <c r="E88" s="12">
        <v>0.56999999999999995</v>
      </c>
      <c r="F88" s="12">
        <v>0.19</v>
      </c>
      <c r="G88" s="12">
        <v>0.25</v>
      </c>
      <c r="H88" s="12">
        <v>-0.26</v>
      </c>
      <c r="I88" s="12">
        <v>0.35799999999999998</v>
      </c>
      <c r="J88" s="12">
        <v>-0.13</v>
      </c>
      <c r="K88" s="20">
        <v>-0.06</v>
      </c>
      <c r="L88" s="12">
        <v>0.308</v>
      </c>
      <c r="M88" s="12">
        <v>-0.4</v>
      </c>
      <c r="N88" s="12">
        <v>-0.34</v>
      </c>
      <c r="O88" s="12">
        <v>-0.1575</v>
      </c>
      <c r="P88" s="12">
        <v>0.3</v>
      </c>
      <c r="Q88" s="12">
        <v>-7.0000000000000007E-2</v>
      </c>
    </row>
    <row r="89" spans="2:17" x14ac:dyDescent="0.2">
      <c r="B89" s="13">
        <f t="shared" si="4"/>
        <v>39448</v>
      </c>
      <c r="C89" s="12">
        <v>4.2050000000000001</v>
      </c>
      <c r="D89" s="12">
        <v>2.5000000000000001E-3</v>
      </c>
      <c r="E89" s="12">
        <v>0.56999999999999995</v>
      </c>
      <c r="F89" s="12">
        <v>0.19</v>
      </c>
      <c r="G89" s="12">
        <v>0.25</v>
      </c>
      <c r="H89" s="12">
        <v>-0.26</v>
      </c>
      <c r="I89" s="12">
        <v>0.42799999999999999</v>
      </c>
      <c r="J89" s="12">
        <v>-0.13</v>
      </c>
      <c r="K89" s="20">
        <v>-0.06</v>
      </c>
      <c r="L89" s="12">
        <v>0.378</v>
      </c>
      <c r="M89" s="12">
        <v>-0.4</v>
      </c>
      <c r="N89" s="12">
        <v>-0.34</v>
      </c>
      <c r="O89" s="12">
        <v>-0.16</v>
      </c>
      <c r="P89" s="12">
        <v>0.3</v>
      </c>
      <c r="Q89" s="12">
        <v>-7.0000000000000007E-2</v>
      </c>
    </row>
    <row r="90" spans="2:17" x14ac:dyDescent="0.2">
      <c r="B90" s="13">
        <f t="shared" si="4"/>
        <v>39479</v>
      </c>
      <c r="C90" s="12">
        <v>4.1210000000000004</v>
      </c>
      <c r="D90" s="12">
        <v>2.5000000000000001E-3</v>
      </c>
      <c r="E90" s="12">
        <v>0.56999999999999995</v>
      </c>
      <c r="F90" s="12">
        <v>0.19</v>
      </c>
      <c r="G90" s="12">
        <v>0.25</v>
      </c>
      <c r="H90" s="12">
        <v>-0.26</v>
      </c>
      <c r="I90" s="12">
        <v>0.29799999999999999</v>
      </c>
      <c r="J90" s="12">
        <v>-0.13</v>
      </c>
      <c r="K90" s="20">
        <v>-0.06</v>
      </c>
      <c r="L90" s="12">
        <v>0.248</v>
      </c>
      <c r="M90" s="12">
        <v>-0.4</v>
      </c>
      <c r="N90" s="12">
        <v>-0.34</v>
      </c>
      <c r="O90" s="12">
        <v>-0.1525</v>
      </c>
      <c r="P90" s="12">
        <v>0.3</v>
      </c>
      <c r="Q90" s="12">
        <v>-7.0000000000000007E-2</v>
      </c>
    </row>
    <row r="91" spans="2:17" x14ac:dyDescent="0.2">
      <c r="B91" s="13">
        <f t="shared" si="4"/>
        <v>39508</v>
      </c>
      <c r="C91" s="12">
        <v>3.9860000000000002</v>
      </c>
      <c r="D91" s="12">
        <v>2.5000000000000001E-3</v>
      </c>
      <c r="E91" s="12">
        <v>0.56999999999999995</v>
      </c>
      <c r="F91" s="12">
        <v>0.19</v>
      </c>
      <c r="G91" s="12">
        <v>0.25</v>
      </c>
      <c r="H91" s="12">
        <v>-0.26</v>
      </c>
      <c r="I91" s="12">
        <v>0.11799999999999999</v>
      </c>
      <c r="J91" s="12">
        <v>-0.13</v>
      </c>
      <c r="K91" s="20">
        <v>-0.06</v>
      </c>
      <c r="L91" s="12">
        <v>6.8000000000000005E-2</v>
      </c>
      <c r="M91" s="12">
        <v>-0.4</v>
      </c>
      <c r="N91" s="12">
        <v>-0.34</v>
      </c>
      <c r="O91" s="12">
        <v>-0.15</v>
      </c>
      <c r="P91" s="12">
        <v>0.3</v>
      </c>
      <c r="Q91" s="12">
        <v>-7.0000000000000007E-2</v>
      </c>
    </row>
    <row r="92" spans="2:17" x14ac:dyDescent="0.2">
      <c r="B92" s="13">
        <f t="shared" si="4"/>
        <v>39539</v>
      </c>
      <c r="C92" s="12">
        <v>3.8109999999999999</v>
      </c>
      <c r="D92" s="12">
        <v>2.5000000000000001E-3</v>
      </c>
      <c r="E92" s="12">
        <v>0.47499999999999998</v>
      </c>
      <c r="F92" s="12">
        <v>0.13500000000000001</v>
      </c>
      <c r="G92" s="12">
        <v>0.26</v>
      </c>
      <c r="H92" s="12">
        <v>-0.39</v>
      </c>
      <c r="I92" s="12">
        <v>-0.2</v>
      </c>
      <c r="J92" s="12">
        <v>-0.19500000000000001</v>
      </c>
      <c r="K92" s="20">
        <v>-0.06</v>
      </c>
      <c r="L92" s="12">
        <v>-0.25</v>
      </c>
      <c r="M92" s="12">
        <v>-0.44500000000000001</v>
      </c>
      <c r="N92" s="12">
        <v>-0.47</v>
      </c>
      <c r="O92" s="12">
        <v>-0.155</v>
      </c>
      <c r="P92" s="12">
        <v>0.26</v>
      </c>
      <c r="Q92" s="12">
        <v>-7.0000000000000007E-2</v>
      </c>
    </row>
    <row r="93" spans="2:17" x14ac:dyDescent="0.2">
      <c r="B93" s="13">
        <f t="shared" si="4"/>
        <v>39569</v>
      </c>
      <c r="C93" s="12">
        <v>3.8149999999999999</v>
      </c>
      <c r="D93" s="12">
        <v>2.5000000000000001E-3</v>
      </c>
      <c r="E93" s="12">
        <v>0.47499999999999998</v>
      </c>
      <c r="F93" s="12">
        <v>0.13500000000000001</v>
      </c>
      <c r="G93" s="12">
        <v>0.26</v>
      </c>
      <c r="H93" s="12">
        <v>-0.39</v>
      </c>
      <c r="I93" s="12">
        <v>-0.2</v>
      </c>
      <c r="J93" s="12">
        <v>-0.19500000000000001</v>
      </c>
      <c r="K93" s="20">
        <v>-0.06</v>
      </c>
      <c r="L93" s="12">
        <v>-0.25</v>
      </c>
      <c r="M93" s="12">
        <v>-0.44500000000000001</v>
      </c>
      <c r="N93" s="12">
        <v>-0.47</v>
      </c>
      <c r="O93" s="12">
        <v>-0.155</v>
      </c>
      <c r="P93" s="12">
        <v>0.26</v>
      </c>
      <c r="Q93" s="12">
        <v>-7.0000000000000007E-2</v>
      </c>
    </row>
    <row r="94" spans="2:17" x14ac:dyDescent="0.2">
      <c r="B94" s="13">
        <f t="shared" si="4"/>
        <v>39600</v>
      </c>
      <c r="C94" s="12">
        <v>3.855</v>
      </c>
      <c r="D94" s="12">
        <v>2.5000000000000001E-3</v>
      </c>
      <c r="E94" s="12">
        <v>0.47499999999999998</v>
      </c>
      <c r="F94" s="12">
        <v>0.13500000000000001</v>
      </c>
      <c r="G94" s="12">
        <v>0.26</v>
      </c>
      <c r="H94" s="12">
        <v>-0.39</v>
      </c>
      <c r="I94" s="12">
        <v>-0.2</v>
      </c>
      <c r="J94" s="12">
        <v>-0.19500000000000001</v>
      </c>
      <c r="K94" s="20">
        <v>-0.06</v>
      </c>
      <c r="L94" s="12">
        <v>-0.25</v>
      </c>
      <c r="M94" s="12">
        <v>-0.44500000000000001</v>
      </c>
      <c r="N94" s="12">
        <v>-0.47</v>
      </c>
      <c r="O94" s="12">
        <v>-0.155</v>
      </c>
      <c r="P94" s="12">
        <v>0.26</v>
      </c>
      <c r="Q94" s="12">
        <v>-7.0000000000000007E-2</v>
      </c>
    </row>
    <row r="95" spans="2:17" x14ac:dyDescent="0.2">
      <c r="B95" s="13">
        <f t="shared" si="4"/>
        <v>39630</v>
      </c>
      <c r="C95" s="12">
        <v>3.8969999999999998</v>
      </c>
      <c r="D95" s="12">
        <v>2.5000000000000001E-3</v>
      </c>
      <c r="E95" s="12">
        <v>0.47499999999999998</v>
      </c>
      <c r="F95" s="12">
        <v>0.13500000000000001</v>
      </c>
      <c r="G95" s="12">
        <v>0.26</v>
      </c>
      <c r="H95" s="12">
        <v>-0.39</v>
      </c>
      <c r="I95" s="12">
        <v>-0.2</v>
      </c>
      <c r="J95" s="12">
        <v>-0.19500000000000001</v>
      </c>
      <c r="K95" s="20">
        <v>-0.06</v>
      </c>
      <c r="L95" s="12">
        <v>-0.25</v>
      </c>
      <c r="M95" s="12">
        <v>-0.44500000000000001</v>
      </c>
      <c r="N95" s="12">
        <v>-0.47</v>
      </c>
      <c r="O95" s="12">
        <v>-0.155</v>
      </c>
      <c r="P95" s="12">
        <v>0.26</v>
      </c>
      <c r="Q95" s="12">
        <v>-7.0000000000000007E-2</v>
      </c>
    </row>
    <row r="96" spans="2:17" x14ac:dyDescent="0.2">
      <c r="B96" s="13">
        <f t="shared" si="4"/>
        <v>39661</v>
      </c>
      <c r="C96" s="12">
        <v>3.9340000000000002</v>
      </c>
      <c r="D96" s="12">
        <v>2.5000000000000001E-3</v>
      </c>
      <c r="E96" s="12">
        <v>0.47499999999999998</v>
      </c>
      <c r="F96" s="12">
        <v>0.13500000000000001</v>
      </c>
      <c r="G96" s="12">
        <v>0.26</v>
      </c>
      <c r="H96" s="12">
        <v>-0.39</v>
      </c>
      <c r="I96" s="12">
        <v>-0.2</v>
      </c>
      <c r="J96" s="12">
        <v>-0.19500000000000001</v>
      </c>
      <c r="K96" s="20">
        <v>-0.06</v>
      </c>
      <c r="L96" s="12">
        <v>-0.25</v>
      </c>
      <c r="M96" s="12">
        <v>-0.44500000000000001</v>
      </c>
      <c r="N96" s="12">
        <v>-0.47</v>
      </c>
      <c r="O96" s="12">
        <v>-0.155</v>
      </c>
      <c r="P96" s="12">
        <v>0.26</v>
      </c>
      <c r="Q96" s="12">
        <v>-7.0000000000000007E-2</v>
      </c>
    </row>
    <row r="97" spans="2:17" x14ac:dyDescent="0.2">
      <c r="B97" s="13">
        <f t="shared" si="4"/>
        <v>39692</v>
      </c>
      <c r="C97" s="12">
        <v>3.9169999999999998</v>
      </c>
      <c r="D97" s="12">
        <v>2.5000000000000001E-3</v>
      </c>
      <c r="E97" s="12">
        <v>0.47499999999999998</v>
      </c>
      <c r="F97" s="12">
        <v>0.13500000000000001</v>
      </c>
      <c r="G97" s="12">
        <v>0.26</v>
      </c>
      <c r="H97" s="12">
        <v>-0.39</v>
      </c>
      <c r="I97" s="12">
        <v>-0.2</v>
      </c>
      <c r="J97" s="12">
        <v>-0.19500000000000001</v>
      </c>
      <c r="K97" s="20">
        <v>-0.06</v>
      </c>
      <c r="L97" s="12">
        <v>-0.25</v>
      </c>
      <c r="M97" s="12">
        <v>-0.44500000000000001</v>
      </c>
      <c r="N97" s="12">
        <v>-0.47</v>
      </c>
      <c r="O97" s="12">
        <v>-0.155</v>
      </c>
      <c r="P97" s="12">
        <v>0.26</v>
      </c>
      <c r="Q97" s="12">
        <v>-7.0000000000000007E-2</v>
      </c>
    </row>
    <row r="98" spans="2:17" x14ac:dyDescent="0.2">
      <c r="B98" s="13">
        <f t="shared" si="4"/>
        <v>39722</v>
      </c>
      <c r="C98" s="12">
        <v>3.93</v>
      </c>
      <c r="D98" s="12">
        <v>2.5000000000000001E-3</v>
      </c>
      <c r="E98" s="12">
        <v>0.47499999999999998</v>
      </c>
      <c r="F98" s="12">
        <v>0.13500000000000001</v>
      </c>
      <c r="G98" s="12">
        <v>0.26</v>
      </c>
      <c r="H98" s="12">
        <v>-0.39</v>
      </c>
      <c r="I98" s="12">
        <v>-0.2</v>
      </c>
      <c r="J98" s="12">
        <v>-0.19500000000000001</v>
      </c>
      <c r="K98" s="20">
        <v>-0.06</v>
      </c>
      <c r="L98" s="12">
        <v>-0.25</v>
      </c>
      <c r="M98" s="12">
        <v>-0.44500000000000001</v>
      </c>
      <c r="N98" s="12">
        <v>-0.47</v>
      </c>
      <c r="O98" s="12">
        <v>-0.155</v>
      </c>
      <c r="P98" s="12">
        <v>0.26</v>
      </c>
      <c r="Q98" s="12">
        <v>-7.0000000000000007E-2</v>
      </c>
    </row>
    <row r="99" spans="2:17" x14ac:dyDescent="0.2">
      <c r="B99" s="13">
        <f t="shared" si="4"/>
        <v>39753</v>
      </c>
      <c r="C99" s="12">
        <v>4.085</v>
      </c>
      <c r="D99" s="12">
        <v>2.5000000000000001E-3</v>
      </c>
      <c r="E99" s="12">
        <v>0.5</v>
      </c>
      <c r="F99" s="12">
        <v>0</v>
      </c>
      <c r="G99" s="12">
        <v>0.25</v>
      </c>
      <c r="H99" s="12">
        <v>-0.26</v>
      </c>
      <c r="I99" s="12">
        <v>0.29799999999999999</v>
      </c>
      <c r="J99" s="12">
        <v>-0.13</v>
      </c>
      <c r="K99" s="20">
        <v>-0.06</v>
      </c>
      <c r="L99" s="12">
        <v>0.248</v>
      </c>
      <c r="M99" s="12">
        <v>-0.436</v>
      </c>
      <c r="N99" s="12">
        <v>-0.34</v>
      </c>
      <c r="O99" s="12">
        <v>-0.155</v>
      </c>
      <c r="P99" s="12">
        <v>0.3</v>
      </c>
      <c r="Q99" s="12">
        <v>-7.0000000000000007E-2</v>
      </c>
    </row>
    <row r="100" spans="2:17" x14ac:dyDescent="0.2">
      <c r="B100" s="13">
        <f t="shared" si="4"/>
        <v>39783</v>
      </c>
      <c r="C100" s="12">
        <v>4.2450000000000001</v>
      </c>
      <c r="D100" s="12">
        <v>2.5000000000000001E-3</v>
      </c>
      <c r="E100" s="12">
        <v>0.56999999999999995</v>
      </c>
      <c r="F100" s="12">
        <v>0</v>
      </c>
      <c r="G100" s="12">
        <v>0.25</v>
      </c>
      <c r="H100" s="12">
        <v>-0.26</v>
      </c>
      <c r="I100" s="12">
        <v>0.35799999999999998</v>
      </c>
      <c r="J100" s="12">
        <v>-0.13</v>
      </c>
      <c r="K100" s="20">
        <v>-0.06</v>
      </c>
      <c r="L100" s="12">
        <v>0.308</v>
      </c>
      <c r="M100" s="12">
        <v>-0.436</v>
      </c>
      <c r="N100" s="12">
        <v>-0.34</v>
      </c>
      <c r="O100" s="12">
        <v>-0.1575</v>
      </c>
      <c r="P100" s="12">
        <v>0.3</v>
      </c>
      <c r="Q100" s="12">
        <v>-7.0000000000000007E-2</v>
      </c>
    </row>
    <row r="101" spans="2:17" x14ac:dyDescent="0.2">
      <c r="B101" s="13">
        <f t="shared" si="4"/>
        <v>39814</v>
      </c>
      <c r="C101" s="12">
        <v>4.29</v>
      </c>
      <c r="D101" s="12">
        <v>2.5000000000000001E-3</v>
      </c>
      <c r="E101" s="12">
        <v>0.56999999999999995</v>
      </c>
      <c r="F101" s="12">
        <v>0</v>
      </c>
      <c r="G101" s="12">
        <v>0.25</v>
      </c>
      <c r="H101" s="12">
        <v>-0.26</v>
      </c>
      <c r="I101" s="12">
        <v>0.42799999999999999</v>
      </c>
      <c r="J101" s="12">
        <v>-0.13</v>
      </c>
      <c r="K101" s="20">
        <v>-0.06</v>
      </c>
      <c r="L101" s="12">
        <v>0.378</v>
      </c>
      <c r="M101" s="12">
        <v>-0.436</v>
      </c>
      <c r="N101" s="12">
        <v>-0.34</v>
      </c>
      <c r="O101" s="12">
        <v>-0.16</v>
      </c>
      <c r="P101" s="12">
        <v>0.3</v>
      </c>
      <c r="Q101" s="12">
        <v>-7.0000000000000007E-2</v>
      </c>
    </row>
    <row r="102" spans="2:17" x14ac:dyDescent="0.2">
      <c r="B102" s="13">
        <f t="shared" si="4"/>
        <v>39845</v>
      </c>
      <c r="C102" s="12">
        <v>4.2060000000000004</v>
      </c>
      <c r="D102" s="12">
        <v>2.5000000000000001E-3</v>
      </c>
      <c r="E102" s="12">
        <v>0.56999999999999995</v>
      </c>
      <c r="F102" s="12">
        <v>0</v>
      </c>
      <c r="G102" s="12">
        <v>0.25</v>
      </c>
      <c r="H102" s="12">
        <v>-0.26</v>
      </c>
      <c r="I102" s="12">
        <v>0.29799999999999999</v>
      </c>
      <c r="J102" s="12">
        <v>-0.13</v>
      </c>
      <c r="K102" s="20">
        <v>-0.06</v>
      </c>
      <c r="L102" s="12">
        <v>0.248</v>
      </c>
      <c r="M102" s="12">
        <v>-0.436</v>
      </c>
      <c r="N102" s="12">
        <v>-0.34</v>
      </c>
      <c r="O102" s="12">
        <v>-0.1525</v>
      </c>
      <c r="P102" s="12">
        <v>0.3</v>
      </c>
      <c r="Q102" s="12">
        <v>-7.0000000000000007E-2</v>
      </c>
    </row>
    <row r="103" spans="2:17" x14ac:dyDescent="0.2">
      <c r="B103" s="13">
        <f t="shared" si="4"/>
        <v>39873</v>
      </c>
      <c r="C103" s="12">
        <v>4.0709999999999997</v>
      </c>
      <c r="D103" s="12">
        <v>2.5000000000000001E-3</v>
      </c>
      <c r="E103" s="12">
        <v>0.56999999999999995</v>
      </c>
      <c r="F103" s="12">
        <v>0</v>
      </c>
      <c r="G103" s="12">
        <v>0.25</v>
      </c>
      <c r="H103" s="12">
        <v>-0.26</v>
      </c>
      <c r="I103" s="12">
        <v>0.11799999999999999</v>
      </c>
      <c r="J103" s="12">
        <v>-0.13</v>
      </c>
      <c r="K103" s="20">
        <v>-0.06</v>
      </c>
      <c r="L103" s="12">
        <v>6.8000000000000005E-2</v>
      </c>
      <c r="M103" s="12">
        <v>-0.436</v>
      </c>
      <c r="N103" s="12">
        <v>-0.34</v>
      </c>
      <c r="O103" s="12">
        <v>-0.15</v>
      </c>
      <c r="P103" s="12">
        <v>0.3</v>
      </c>
      <c r="Q103" s="12">
        <v>-7.0000000000000007E-2</v>
      </c>
    </row>
    <row r="104" spans="2:17" x14ac:dyDescent="0.2">
      <c r="B104" s="13">
        <f t="shared" si="4"/>
        <v>39904</v>
      </c>
      <c r="C104" s="12">
        <v>3.8959999999999999</v>
      </c>
      <c r="D104" s="12">
        <v>2.5000000000000001E-3</v>
      </c>
      <c r="E104" s="12">
        <v>0.47499999999999998</v>
      </c>
      <c r="F104" s="12">
        <v>0</v>
      </c>
      <c r="G104" s="12">
        <v>0.26</v>
      </c>
      <c r="H104" s="12">
        <v>-0.39</v>
      </c>
      <c r="I104" s="12">
        <v>-0.2</v>
      </c>
      <c r="J104" s="12">
        <v>-0.19500000000000001</v>
      </c>
      <c r="K104" s="20">
        <v>-0.06</v>
      </c>
      <c r="L104" s="12">
        <v>-0.25</v>
      </c>
      <c r="M104" s="12">
        <v>-0.45100000000000001</v>
      </c>
      <c r="N104" s="12">
        <v>-0.47</v>
      </c>
      <c r="O104" s="12">
        <v>-0.155</v>
      </c>
      <c r="P104" s="12">
        <v>0.26</v>
      </c>
      <c r="Q104" s="12">
        <v>-7.0000000000000007E-2</v>
      </c>
    </row>
    <row r="105" spans="2:17" x14ac:dyDescent="0.2">
      <c r="B105" s="13">
        <f t="shared" si="4"/>
        <v>39934</v>
      </c>
      <c r="C105" s="12">
        <v>3.9</v>
      </c>
      <c r="D105" s="12">
        <v>2.5000000000000001E-3</v>
      </c>
      <c r="E105" s="12">
        <v>0.47499999999999998</v>
      </c>
      <c r="F105" s="12">
        <v>0</v>
      </c>
      <c r="G105" s="12">
        <v>0.26</v>
      </c>
      <c r="H105" s="12">
        <v>-0.39</v>
      </c>
      <c r="I105" s="12">
        <v>-0.2</v>
      </c>
      <c r="J105" s="12">
        <v>-0.19500000000000001</v>
      </c>
      <c r="K105" s="20">
        <v>-0.06</v>
      </c>
      <c r="L105" s="12">
        <v>-0.25</v>
      </c>
      <c r="M105" s="12">
        <v>-0.45100000000000001</v>
      </c>
      <c r="N105" s="12">
        <v>-0.47</v>
      </c>
      <c r="O105" s="12">
        <v>-0.155</v>
      </c>
      <c r="P105" s="12">
        <v>0.26</v>
      </c>
      <c r="Q105" s="12">
        <v>-7.0000000000000007E-2</v>
      </c>
    </row>
    <row r="106" spans="2:17" x14ac:dyDescent="0.2">
      <c r="B106" s="13">
        <f t="shared" si="4"/>
        <v>39965</v>
      </c>
      <c r="C106" s="12">
        <v>3.94</v>
      </c>
      <c r="D106" s="12">
        <v>2.5000000000000001E-3</v>
      </c>
      <c r="E106" s="12">
        <v>0.47499999999999998</v>
      </c>
      <c r="F106" s="12">
        <v>0</v>
      </c>
      <c r="G106" s="12">
        <v>0.26</v>
      </c>
      <c r="H106" s="12">
        <v>-0.39</v>
      </c>
      <c r="I106" s="12">
        <v>-0.2</v>
      </c>
      <c r="J106" s="12">
        <v>-0.19500000000000001</v>
      </c>
      <c r="K106" s="20">
        <v>-0.06</v>
      </c>
      <c r="L106" s="12">
        <v>-0.25</v>
      </c>
      <c r="M106" s="12">
        <v>-0.45100000000000001</v>
      </c>
      <c r="N106" s="12">
        <v>-0.47</v>
      </c>
      <c r="O106" s="12">
        <v>-0.155</v>
      </c>
      <c r="P106" s="12">
        <v>0.26</v>
      </c>
      <c r="Q106" s="12">
        <v>-7.0000000000000007E-2</v>
      </c>
    </row>
    <row r="107" spans="2:17" x14ac:dyDescent="0.2">
      <c r="B107" s="13">
        <f t="shared" si="4"/>
        <v>39995</v>
      </c>
      <c r="C107" s="12">
        <v>3.9820000000000002</v>
      </c>
      <c r="D107" s="12">
        <v>2.5000000000000001E-3</v>
      </c>
      <c r="E107" s="12">
        <v>0.47499999999999998</v>
      </c>
      <c r="F107" s="12">
        <v>0</v>
      </c>
      <c r="G107" s="12">
        <v>0.26</v>
      </c>
      <c r="H107" s="12">
        <v>-0.39</v>
      </c>
      <c r="I107" s="12">
        <v>-0.2</v>
      </c>
      <c r="J107" s="12">
        <v>-0.19500000000000001</v>
      </c>
      <c r="K107" s="20">
        <v>-0.06</v>
      </c>
      <c r="L107" s="12">
        <v>-0.25</v>
      </c>
      <c r="M107" s="12">
        <v>-0.45100000000000001</v>
      </c>
      <c r="N107" s="12">
        <v>-0.47</v>
      </c>
      <c r="O107" s="12">
        <v>-0.155</v>
      </c>
      <c r="P107" s="12">
        <v>0.26</v>
      </c>
      <c r="Q107" s="12">
        <v>-7.0000000000000007E-2</v>
      </c>
    </row>
    <row r="108" spans="2:17" x14ac:dyDescent="0.2">
      <c r="C108" s="12">
        <v>4.0190000000000001</v>
      </c>
      <c r="D108" s="12">
        <v>2.5000000000000001E-3</v>
      </c>
      <c r="E108" s="12">
        <v>0.47499999999999998</v>
      </c>
      <c r="F108" s="12">
        <v>0</v>
      </c>
      <c r="G108" s="12">
        <v>0.26</v>
      </c>
      <c r="H108" s="12">
        <v>-0.39</v>
      </c>
      <c r="I108" s="12">
        <v>-0.2</v>
      </c>
      <c r="J108" s="12">
        <v>-0.19500000000000001</v>
      </c>
      <c r="K108" s="20">
        <v>-0.06</v>
      </c>
      <c r="L108" s="12">
        <v>-0.25</v>
      </c>
      <c r="M108" s="12">
        <v>-0.45100000000000001</v>
      </c>
      <c r="N108" s="12">
        <v>-0.47</v>
      </c>
      <c r="O108" s="12">
        <v>-0.155</v>
      </c>
      <c r="P108" s="12">
        <v>0.26</v>
      </c>
      <c r="Q108" s="12">
        <v>-7.0000000000000007E-2</v>
      </c>
    </row>
    <row r="109" spans="2:17" x14ac:dyDescent="0.2">
      <c r="C109" s="12">
        <v>4.0019999999999998</v>
      </c>
      <c r="D109" s="12">
        <v>2.5000000000000001E-3</v>
      </c>
      <c r="E109" s="12">
        <v>0.47499999999999998</v>
      </c>
      <c r="F109" s="12">
        <v>0</v>
      </c>
      <c r="G109" s="12">
        <v>0.26</v>
      </c>
      <c r="H109" s="12">
        <v>-0.39</v>
      </c>
      <c r="I109" s="12">
        <v>-0.2</v>
      </c>
      <c r="J109" s="12">
        <v>-0.19500000000000001</v>
      </c>
      <c r="K109" s="20">
        <v>-0.06</v>
      </c>
      <c r="L109" s="12">
        <v>-0.25</v>
      </c>
      <c r="M109" s="12">
        <v>-0.45100000000000001</v>
      </c>
      <c r="N109" s="12">
        <v>-0.47</v>
      </c>
      <c r="O109" s="12">
        <v>-0.155</v>
      </c>
      <c r="P109" s="12">
        <v>0.26</v>
      </c>
      <c r="Q109" s="12">
        <v>-7.0000000000000007E-2</v>
      </c>
    </row>
    <row r="110" spans="2:17" x14ac:dyDescent="0.2">
      <c r="C110" s="12">
        <v>4.0149999999999997</v>
      </c>
      <c r="D110" s="12">
        <v>2.5000000000000001E-3</v>
      </c>
      <c r="E110" s="12">
        <v>0.47499999999999998</v>
      </c>
      <c r="F110" s="12">
        <v>0</v>
      </c>
      <c r="G110" s="12">
        <v>0.26</v>
      </c>
      <c r="H110" s="12">
        <v>-0.39</v>
      </c>
      <c r="I110" s="12">
        <v>-0.2</v>
      </c>
      <c r="J110" s="12">
        <v>-0.19500000000000001</v>
      </c>
      <c r="K110" s="20">
        <v>-0.06</v>
      </c>
      <c r="L110" s="12">
        <v>-0.25</v>
      </c>
      <c r="M110" s="12">
        <v>-0.45100000000000001</v>
      </c>
      <c r="N110" s="12">
        <v>-0.47</v>
      </c>
      <c r="O110" s="12">
        <v>-0.155</v>
      </c>
      <c r="P110" s="12">
        <v>0.26</v>
      </c>
      <c r="Q110" s="12">
        <v>-7.0000000000000007E-2</v>
      </c>
    </row>
    <row r="111" spans="2:17" x14ac:dyDescent="0.2">
      <c r="C111" s="12">
        <v>4.17</v>
      </c>
      <c r="D111" s="12">
        <v>2.5000000000000001E-3</v>
      </c>
      <c r="E111" s="12">
        <v>0.5</v>
      </c>
      <c r="F111" s="12">
        <v>0</v>
      </c>
      <c r="G111" s="12">
        <v>0.25</v>
      </c>
      <c r="H111" s="12">
        <v>-0.26</v>
      </c>
      <c r="I111" s="12">
        <v>0.29799999999999999</v>
      </c>
      <c r="J111" s="12">
        <v>-0.13</v>
      </c>
      <c r="K111" s="20">
        <v>-0.06</v>
      </c>
      <c r="L111" s="12">
        <v>0.248</v>
      </c>
      <c r="M111" s="12">
        <v>-0.43</v>
      </c>
      <c r="N111" s="12">
        <v>-0.34</v>
      </c>
      <c r="O111" s="12">
        <v>-0.155</v>
      </c>
      <c r="P111" s="12">
        <v>0.3</v>
      </c>
      <c r="Q111" s="12">
        <v>-7.0000000000000007E-2</v>
      </c>
    </row>
    <row r="112" spans="2:17" x14ac:dyDescent="0.2">
      <c r="C112" s="12">
        <v>4.33</v>
      </c>
      <c r="D112" s="12">
        <v>2.5000000000000001E-3</v>
      </c>
      <c r="E112" s="12">
        <v>0.56999999999999995</v>
      </c>
      <c r="F112" s="12">
        <v>0</v>
      </c>
      <c r="G112" s="12">
        <v>0.25</v>
      </c>
      <c r="H112" s="12">
        <v>-0.26</v>
      </c>
      <c r="I112" s="12">
        <v>0.35799999999999998</v>
      </c>
      <c r="J112" s="12">
        <v>-0.13</v>
      </c>
      <c r="K112" s="20">
        <v>-0.06</v>
      </c>
      <c r="L112" s="12">
        <v>0.308</v>
      </c>
      <c r="M112" s="12">
        <v>-0.43</v>
      </c>
      <c r="N112" s="12">
        <v>-0.34</v>
      </c>
      <c r="O112" s="12">
        <v>-0.1575</v>
      </c>
      <c r="P112" s="12">
        <v>0.3</v>
      </c>
      <c r="Q112" s="12">
        <v>-7.0000000000000007E-2</v>
      </c>
    </row>
    <row r="113" spans="3:17" x14ac:dyDescent="0.2">
      <c r="C113" s="12">
        <v>4.3775000000000004</v>
      </c>
      <c r="D113" s="12">
        <v>2.5000000000000001E-3</v>
      </c>
      <c r="E113" s="12">
        <v>0.56999999999999995</v>
      </c>
      <c r="F113" s="12">
        <v>0</v>
      </c>
      <c r="G113" s="12">
        <v>0.25</v>
      </c>
      <c r="H113" s="12">
        <v>-0.26</v>
      </c>
      <c r="I113" s="12">
        <v>0.42799999999999999</v>
      </c>
      <c r="J113" s="12">
        <v>-0.13</v>
      </c>
      <c r="K113" s="20">
        <v>-0.06</v>
      </c>
      <c r="L113" s="12">
        <v>0.378</v>
      </c>
      <c r="M113" s="12">
        <v>-0.43</v>
      </c>
      <c r="N113" s="12">
        <v>-0.34</v>
      </c>
      <c r="O113" s="12">
        <v>-0.16</v>
      </c>
      <c r="P113" s="12">
        <v>0.3</v>
      </c>
      <c r="Q113" s="12">
        <v>-7.0000000000000007E-2</v>
      </c>
    </row>
    <row r="114" spans="3:17" x14ac:dyDescent="0.2">
      <c r="C114" s="12">
        <v>4.2934999999999999</v>
      </c>
      <c r="D114" s="12">
        <v>2.5000000000000001E-3</v>
      </c>
      <c r="E114" s="12">
        <v>0.56999999999999995</v>
      </c>
      <c r="F114" s="12">
        <v>0</v>
      </c>
      <c r="G114" s="12">
        <v>0.25</v>
      </c>
      <c r="H114" s="12">
        <v>-0.26</v>
      </c>
      <c r="I114" s="12">
        <v>0.29799999999999999</v>
      </c>
      <c r="J114" s="12">
        <v>-0.13</v>
      </c>
      <c r="K114" s="20">
        <v>-0.06</v>
      </c>
      <c r="L114" s="12">
        <v>0.248</v>
      </c>
      <c r="M114" s="12">
        <v>-0.43</v>
      </c>
      <c r="N114" s="12">
        <v>-0.34</v>
      </c>
      <c r="O114" s="12">
        <v>-0.1525</v>
      </c>
      <c r="P114" s="12">
        <v>0.3</v>
      </c>
      <c r="Q114" s="12">
        <v>-7.0000000000000007E-2</v>
      </c>
    </row>
    <row r="115" spans="3:17" x14ac:dyDescent="0.2">
      <c r="C115" s="12">
        <v>4.1585000000000001</v>
      </c>
      <c r="D115" s="12">
        <v>2.5000000000000001E-3</v>
      </c>
      <c r="E115" s="12">
        <v>0.56999999999999995</v>
      </c>
      <c r="F115" s="12">
        <v>0</v>
      </c>
      <c r="G115" s="12">
        <v>0.25</v>
      </c>
      <c r="H115" s="12">
        <v>-0.26</v>
      </c>
      <c r="I115" s="12">
        <v>0.11799999999999999</v>
      </c>
      <c r="J115" s="12">
        <v>-0.13</v>
      </c>
      <c r="K115" s="20">
        <v>-0.06</v>
      </c>
      <c r="L115" s="12">
        <v>6.8000000000000005E-2</v>
      </c>
      <c r="M115" s="12">
        <v>-0.43</v>
      </c>
      <c r="N115" s="12">
        <v>-0.34</v>
      </c>
      <c r="O115" s="12">
        <v>-0.15</v>
      </c>
      <c r="P115" s="12">
        <v>0.3</v>
      </c>
      <c r="Q115" s="12">
        <v>-7.0000000000000007E-2</v>
      </c>
    </row>
    <row r="116" spans="3:17" x14ac:dyDescent="0.2">
      <c r="C116" s="12">
        <v>3.9834999999999998</v>
      </c>
      <c r="D116" s="12">
        <v>2.5000000000000001E-3</v>
      </c>
      <c r="E116" s="12">
        <v>0.47499999999999998</v>
      </c>
      <c r="F116" s="12">
        <v>0</v>
      </c>
      <c r="G116" s="12">
        <v>0.26</v>
      </c>
      <c r="H116" s="12">
        <v>-0.32</v>
      </c>
      <c r="I116" s="12">
        <v>-0.2</v>
      </c>
      <c r="J116" s="12">
        <v>-0.19500000000000001</v>
      </c>
      <c r="K116" s="20">
        <v>-0.06</v>
      </c>
      <c r="L116" s="12">
        <v>-0.25</v>
      </c>
      <c r="M116" s="12">
        <v>-0.55000000000000004</v>
      </c>
      <c r="N116" s="12">
        <v>-0.4</v>
      </c>
      <c r="O116" s="12">
        <v>-0.155</v>
      </c>
      <c r="P116" s="12">
        <v>0.26</v>
      </c>
      <c r="Q116" s="12">
        <v>-7.0000000000000007E-2</v>
      </c>
    </row>
    <row r="117" spans="3:17" x14ac:dyDescent="0.2">
      <c r="C117" s="12">
        <v>3.9874999999999998</v>
      </c>
      <c r="D117" s="12">
        <v>2.5000000000000001E-3</v>
      </c>
      <c r="E117" s="12">
        <v>0.47499999999999998</v>
      </c>
      <c r="F117" s="12">
        <v>0</v>
      </c>
      <c r="G117" s="12">
        <v>0.26</v>
      </c>
      <c r="H117" s="12">
        <v>-0.32</v>
      </c>
      <c r="I117" s="12">
        <v>-0.2</v>
      </c>
      <c r="J117" s="12">
        <v>-0.19500000000000001</v>
      </c>
      <c r="K117" s="20">
        <v>-0.06</v>
      </c>
      <c r="L117" s="12">
        <v>-0.25</v>
      </c>
      <c r="M117" s="12">
        <v>-0.55000000000000004</v>
      </c>
      <c r="N117" s="12">
        <v>-0.4</v>
      </c>
      <c r="O117" s="12">
        <v>-0.155</v>
      </c>
      <c r="P117" s="12">
        <v>0.26</v>
      </c>
      <c r="Q117" s="12">
        <v>-7.0000000000000007E-2</v>
      </c>
    </row>
    <row r="118" spans="3:17" x14ac:dyDescent="0.2">
      <c r="C118" s="12">
        <v>4.0274999999999999</v>
      </c>
      <c r="D118" s="12">
        <v>2.5000000000000001E-3</v>
      </c>
      <c r="E118" s="12">
        <v>0.47499999999999998</v>
      </c>
      <c r="F118" s="12">
        <v>0</v>
      </c>
      <c r="G118" s="12">
        <v>0.26</v>
      </c>
      <c r="H118" s="12">
        <v>-0.32</v>
      </c>
      <c r="I118" s="12">
        <v>-0.2</v>
      </c>
      <c r="J118" s="12">
        <v>-0.19500000000000001</v>
      </c>
      <c r="K118" s="20">
        <v>-0.06</v>
      </c>
      <c r="L118" s="12">
        <v>-0.25</v>
      </c>
      <c r="M118" s="12">
        <v>-0.55000000000000004</v>
      </c>
      <c r="N118" s="12">
        <v>-0.4</v>
      </c>
      <c r="O118" s="12">
        <v>-0.155</v>
      </c>
      <c r="P118" s="12">
        <v>0.26</v>
      </c>
      <c r="Q118" s="12">
        <v>-7.0000000000000007E-2</v>
      </c>
    </row>
    <row r="119" spans="3:17" x14ac:dyDescent="0.2">
      <c r="C119" s="12">
        <v>4.0694999999999997</v>
      </c>
      <c r="D119" s="12">
        <v>2.5000000000000001E-3</v>
      </c>
      <c r="E119" s="12">
        <v>0.47499999999999998</v>
      </c>
      <c r="F119" s="12">
        <v>0</v>
      </c>
      <c r="G119" s="12">
        <v>0.26</v>
      </c>
      <c r="H119" s="12">
        <v>-0.32</v>
      </c>
      <c r="I119" s="12">
        <v>-0.2</v>
      </c>
      <c r="J119" s="12">
        <v>-0.19500000000000001</v>
      </c>
      <c r="K119" s="20">
        <v>-0.06</v>
      </c>
      <c r="L119" s="12">
        <v>-0.25</v>
      </c>
      <c r="M119" s="12">
        <v>-0.55000000000000004</v>
      </c>
      <c r="N119" s="12">
        <v>-0.4</v>
      </c>
      <c r="O119" s="12">
        <v>-0.155</v>
      </c>
      <c r="P119" s="12">
        <v>0.26</v>
      </c>
      <c r="Q119" s="12">
        <v>-7.0000000000000007E-2</v>
      </c>
    </row>
    <row r="120" spans="3:17" x14ac:dyDescent="0.2">
      <c r="C120" s="12">
        <v>4.1064999999999996</v>
      </c>
      <c r="D120" s="12">
        <v>2.5000000000000001E-3</v>
      </c>
      <c r="E120" s="12">
        <v>0.47499999999999998</v>
      </c>
      <c r="F120" s="12">
        <v>0</v>
      </c>
      <c r="G120" s="12">
        <v>0.26</v>
      </c>
      <c r="H120" s="12">
        <v>-0.32</v>
      </c>
      <c r="I120" s="12">
        <v>-0.2</v>
      </c>
      <c r="J120" s="12">
        <v>-0.19500000000000001</v>
      </c>
      <c r="K120" s="20">
        <v>-0.06</v>
      </c>
      <c r="L120" s="12">
        <v>-0.25</v>
      </c>
      <c r="M120" s="12">
        <v>-0.55000000000000004</v>
      </c>
      <c r="N120" s="12">
        <v>-0.4</v>
      </c>
      <c r="O120" s="12">
        <v>-0.155</v>
      </c>
      <c r="P120" s="12">
        <v>0.26</v>
      </c>
      <c r="Q120" s="12">
        <v>-7.0000000000000007E-2</v>
      </c>
    </row>
    <row r="121" spans="3:17" x14ac:dyDescent="0.2">
      <c r="C121" s="12">
        <v>4.0895000000000001</v>
      </c>
      <c r="D121" s="12">
        <v>2.5000000000000001E-3</v>
      </c>
      <c r="E121" s="12">
        <v>0.47499999999999998</v>
      </c>
      <c r="F121" s="12">
        <v>0</v>
      </c>
      <c r="G121" s="12">
        <v>0.26</v>
      </c>
      <c r="H121" s="12">
        <v>-0.32</v>
      </c>
      <c r="I121" s="12">
        <v>-0.2</v>
      </c>
      <c r="J121" s="12">
        <v>-0.19500000000000001</v>
      </c>
      <c r="K121" s="20">
        <v>-0.06</v>
      </c>
      <c r="L121" s="12">
        <v>-0.25</v>
      </c>
      <c r="M121" s="12">
        <v>-0.55000000000000004</v>
      </c>
      <c r="N121" s="12">
        <v>-0.4</v>
      </c>
      <c r="O121" s="12">
        <v>-0.155</v>
      </c>
      <c r="P121" s="12">
        <v>0.26</v>
      </c>
      <c r="Q121" s="12">
        <v>-7.0000000000000007E-2</v>
      </c>
    </row>
    <row r="122" spans="3:17" x14ac:dyDescent="0.2">
      <c r="C122" s="12">
        <v>4.1025</v>
      </c>
      <c r="D122" s="12">
        <v>2.5000000000000001E-3</v>
      </c>
      <c r="E122" s="12">
        <v>0.47499999999999998</v>
      </c>
      <c r="F122" s="12">
        <v>0</v>
      </c>
      <c r="G122" s="12">
        <v>0.26</v>
      </c>
      <c r="H122" s="12">
        <v>-0.32</v>
      </c>
      <c r="I122" s="12">
        <v>-0.2</v>
      </c>
      <c r="J122" s="12">
        <v>-0.19500000000000001</v>
      </c>
      <c r="K122" s="20">
        <v>-0.06</v>
      </c>
      <c r="L122" s="12">
        <v>-0.25</v>
      </c>
      <c r="M122" s="12">
        <v>-0.55000000000000004</v>
      </c>
      <c r="N122" s="12">
        <v>-0.4</v>
      </c>
      <c r="O122" s="12">
        <v>-0.155</v>
      </c>
      <c r="P122" s="12">
        <v>0.26</v>
      </c>
      <c r="Q122" s="12">
        <v>-7.0000000000000007E-2</v>
      </c>
    </row>
    <row r="123" spans="3:17" x14ac:dyDescent="0.2">
      <c r="C123" s="12">
        <v>4.2575000000000003</v>
      </c>
      <c r="D123" s="12">
        <v>2.5000000000000001E-3</v>
      </c>
      <c r="E123" s="12">
        <v>0.5</v>
      </c>
      <c r="F123" s="12">
        <v>0</v>
      </c>
      <c r="G123" s="12">
        <v>0.35</v>
      </c>
      <c r="H123" s="12">
        <v>-0.26</v>
      </c>
      <c r="I123" s="12">
        <v>0.29799999999999999</v>
      </c>
      <c r="J123" s="12">
        <v>-0.13</v>
      </c>
      <c r="K123" s="20">
        <v>-0.06</v>
      </c>
      <c r="L123" s="12">
        <v>0.248</v>
      </c>
      <c r="M123" s="12">
        <v>-0.54500000000000004</v>
      </c>
      <c r="N123" s="12">
        <v>-0.34</v>
      </c>
      <c r="O123" s="12">
        <v>-0.155</v>
      </c>
      <c r="P123" s="12">
        <v>0.3</v>
      </c>
      <c r="Q123" s="12">
        <v>-7.0000000000000007E-2</v>
      </c>
    </row>
    <row r="124" spans="3:17" x14ac:dyDescent="0.2">
      <c r="C124" s="12">
        <v>4.4175000000000004</v>
      </c>
      <c r="D124" s="12">
        <v>2.5000000000000001E-3</v>
      </c>
      <c r="E124" s="12">
        <v>0.56999999999999995</v>
      </c>
      <c r="F124" s="12">
        <v>0</v>
      </c>
      <c r="G124" s="12">
        <v>0.35</v>
      </c>
      <c r="H124" s="12">
        <v>-0.26</v>
      </c>
      <c r="I124" s="12">
        <v>0.35799999999999998</v>
      </c>
      <c r="J124" s="12">
        <v>-0.13</v>
      </c>
      <c r="K124" s="20">
        <v>-0.06</v>
      </c>
      <c r="L124" s="12">
        <v>0.308</v>
      </c>
      <c r="M124" s="12">
        <v>-0.54500000000000004</v>
      </c>
      <c r="N124" s="12">
        <v>-0.34</v>
      </c>
      <c r="O124" s="12">
        <v>-0.1575</v>
      </c>
      <c r="P124" s="12">
        <v>0.3</v>
      </c>
      <c r="Q124" s="12">
        <v>-7.0000000000000007E-2</v>
      </c>
    </row>
    <row r="125" spans="3:17" x14ac:dyDescent="0.2">
      <c r="C125" s="12">
        <v>4.4675000000000002</v>
      </c>
      <c r="D125" s="12">
        <v>2.5000000000000001E-3</v>
      </c>
      <c r="E125" s="12">
        <v>0.56999999999999995</v>
      </c>
      <c r="F125" s="12">
        <v>0</v>
      </c>
      <c r="G125" s="12">
        <v>0.35</v>
      </c>
      <c r="H125" s="12">
        <v>-0.26</v>
      </c>
      <c r="I125" s="12">
        <v>0.42799999999999999</v>
      </c>
      <c r="J125" s="12">
        <v>-0.13</v>
      </c>
      <c r="K125" s="20">
        <v>-0.06</v>
      </c>
      <c r="L125" s="12">
        <v>0.378</v>
      </c>
      <c r="M125" s="12">
        <v>-0.54500000000000004</v>
      </c>
      <c r="N125" s="12">
        <v>-0.34</v>
      </c>
      <c r="O125" s="12">
        <v>-0.16</v>
      </c>
      <c r="P125" s="12">
        <v>0.3</v>
      </c>
      <c r="Q125" s="12">
        <v>-7.0000000000000007E-2</v>
      </c>
    </row>
    <row r="126" spans="3:17" x14ac:dyDescent="0.2">
      <c r="C126" s="12">
        <v>4.3834999999999997</v>
      </c>
      <c r="D126" s="12">
        <v>2.5000000000000001E-3</v>
      </c>
      <c r="E126" s="12">
        <v>0.56999999999999995</v>
      </c>
      <c r="F126" s="12">
        <v>0</v>
      </c>
      <c r="G126" s="12">
        <v>0.35</v>
      </c>
      <c r="H126" s="12">
        <v>-0.26</v>
      </c>
      <c r="I126" s="12">
        <v>0.29799999999999999</v>
      </c>
      <c r="J126" s="12">
        <v>-0.13</v>
      </c>
      <c r="K126" s="20">
        <v>-0.06</v>
      </c>
      <c r="L126" s="12">
        <v>0.248</v>
      </c>
      <c r="M126" s="12">
        <v>-0.54500000000000004</v>
      </c>
      <c r="N126" s="12">
        <v>-0.34</v>
      </c>
      <c r="O126" s="12">
        <v>-0.1525</v>
      </c>
      <c r="P126" s="12">
        <v>0.3</v>
      </c>
      <c r="Q126" s="12">
        <v>-7.0000000000000007E-2</v>
      </c>
    </row>
    <row r="127" spans="3:17" x14ac:dyDescent="0.2">
      <c r="C127" s="12">
        <v>4.2484999999999999</v>
      </c>
      <c r="D127" s="12">
        <v>2.5000000000000001E-3</v>
      </c>
      <c r="E127" s="12">
        <v>0.56999999999999995</v>
      </c>
      <c r="F127" s="12">
        <v>0</v>
      </c>
      <c r="G127" s="12">
        <v>0.35</v>
      </c>
      <c r="H127" s="12">
        <v>-0.26</v>
      </c>
      <c r="I127" s="12">
        <v>0.11799999999999999</v>
      </c>
      <c r="J127" s="12">
        <v>-0.13</v>
      </c>
      <c r="K127" s="20">
        <v>-0.06</v>
      </c>
      <c r="L127" s="12">
        <v>6.8000000000000005E-2</v>
      </c>
      <c r="M127" s="12">
        <v>-0.54500000000000004</v>
      </c>
      <c r="N127" s="12">
        <v>-0.34</v>
      </c>
      <c r="O127" s="12">
        <v>-0.15</v>
      </c>
      <c r="P127" s="12">
        <v>0.3</v>
      </c>
      <c r="Q127" s="12">
        <v>-7.0000000000000007E-2</v>
      </c>
    </row>
    <row r="128" spans="3:17" x14ac:dyDescent="0.2">
      <c r="C128" s="12">
        <v>4.0735000000000001</v>
      </c>
      <c r="D128" s="12">
        <v>2.5000000000000001E-3</v>
      </c>
      <c r="E128" s="12">
        <v>0.47499999999999998</v>
      </c>
      <c r="F128" s="12">
        <v>0</v>
      </c>
      <c r="G128" s="12">
        <v>0.43</v>
      </c>
      <c r="H128" s="12">
        <v>-0.32</v>
      </c>
      <c r="I128" s="12">
        <v>-0.2</v>
      </c>
      <c r="J128" s="12">
        <v>-0.19500000000000001</v>
      </c>
      <c r="K128" s="20">
        <v>-0.06</v>
      </c>
      <c r="L128" s="12">
        <v>-0.25</v>
      </c>
      <c r="M128" s="12">
        <v>-0.54500000000000004</v>
      </c>
      <c r="N128" s="12">
        <v>-0.4</v>
      </c>
      <c r="O128" s="12">
        <v>-0.155</v>
      </c>
      <c r="P128" s="12">
        <v>0.26</v>
      </c>
      <c r="Q128" s="12">
        <v>-7.0000000000000007E-2</v>
      </c>
    </row>
    <row r="129" spans="3:17" x14ac:dyDescent="0.2">
      <c r="C129" s="12">
        <v>4.0774999999999997</v>
      </c>
      <c r="D129" s="12">
        <v>2.5000000000000001E-3</v>
      </c>
      <c r="E129" s="12">
        <v>0.47499999999999998</v>
      </c>
      <c r="F129" s="12">
        <v>0</v>
      </c>
      <c r="G129" s="12">
        <v>0.43</v>
      </c>
      <c r="H129" s="12">
        <v>-0.32</v>
      </c>
      <c r="I129" s="12">
        <v>-0.05</v>
      </c>
      <c r="J129" s="12">
        <v>-0.19500000000000001</v>
      </c>
      <c r="K129" s="20">
        <v>-0.06</v>
      </c>
      <c r="L129" s="12">
        <v>-0.1</v>
      </c>
      <c r="M129" s="12">
        <v>-0.54500000000000004</v>
      </c>
      <c r="N129" s="12">
        <v>-0.4</v>
      </c>
      <c r="O129" s="12">
        <v>-0.155</v>
      </c>
      <c r="P129" s="12">
        <v>0.26</v>
      </c>
      <c r="Q129" s="12">
        <v>-7.0000000000000007E-2</v>
      </c>
    </row>
    <row r="130" spans="3:17" x14ac:dyDescent="0.2">
      <c r="C130" s="12">
        <v>4.1174999999999997</v>
      </c>
      <c r="D130" s="12">
        <v>2.5000000000000001E-3</v>
      </c>
      <c r="E130" s="12">
        <v>0.47499999999999998</v>
      </c>
      <c r="F130" s="12">
        <v>0</v>
      </c>
      <c r="G130" s="12">
        <v>0.43</v>
      </c>
      <c r="H130" s="12">
        <v>-0.32</v>
      </c>
      <c r="I130" s="12">
        <v>-0.05</v>
      </c>
      <c r="J130" s="12">
        <v>-0.19500000000000001</v>
      </c>
      <c r="K130" s="20">
        <v>-0.06</v>
      </c>
      <c r="L130" s="12">
        <v>-0.1</v>
      </c>
      <c r="M130" s="12">
        <v>-0.54500000000000004</v>
      </c>
      <c r="N130" s="12">
        <v>-0.4</v>
      </c>
      <c r="O130" s="12">
        <v>-0.155</v>
      </c>
      <c r="P130" s="12">
        <v>0.26</v>
      </c>
      <c r="Q130" s="12">
        <v>-7.0000000000000007E-2</v>
      </c>
    </row>
    <row r="131" spans="3:17" x14ac:dyDescent="0.2">
      <c r="C131" s="12">
        <v>4.1595000000000004</v>
      </c>
      <c r="D131" s="12">
        <v>2.5000000000000001E-3</v>
      </c>
      <c r="E131" s="12">
        <v>0.47499999999999998</v>
      </c>
      <c r="F131" s="12">
        <v>0</v>
      </c>
      <c r="G131" s="12">
        <v>0.43</v>
      </c>
      <c r="H131" s="12">
        <v>-0.32</v>
      </c>
      <c r="I131" s="12">
        <v>-0.05</v>
      </c>
      <c r="J131" s="12">
        <v>-0.19500000000000001</v>
      </c>
      <c r="K131" s="20">
        <v>-0.06</v>
      </c>
      <c r="L131" s="12">
        <v>-0.1</v>
      </c>
      <c r="M131" s="12">
        <v>-0.54500000000000004</v>
      </c>
      <c r="N131" s="12">
        <v>-0.4</v>
      </c>
      <c r="O131" s="12">
        <v>-0.155</v>
      </c>
      <c r="P131" s="12">
        <v>0.26</v>
      </c>
      <c r="Q131" s="12">
        <v>-7.0000000000000007E-2</v>
      </c>
    </row>
    <row r="132" spans="3:17" x14ac:dyDescent="0.2">
      <c r="C132" s="12">
        <v>4.1965000000000003</v>
      </c>
      <c r="D132" s="12">
        <v>2.5000000000000001E-3</v>
      </c>
      <c r="E132" s="12">
        <v>0.47499999999999998</v>
      </c>
      <c r="F132" s="12">
        <v>0</v>
      </c>
      <c r="G132" s="12">
        <v>0.43</v>
      </c>
      <c r="H132" s="12">
        <v>-0.32</v>
      </c>
      <c r="I132" s="12">
        <v>-0.05</v>
      </c>
      <c r="J132" s="12">
        <v>-0.19500000000000001</v>
      </c>
      <c r="K132" s="20">
        <v>-0.06</v>
      </c>
      <c r="L132" s="12">
        <v>-0.1</v>
      </c>
      <c r="M132" s="12">
        <v>-0.54500000000000004</v>
      </c>
      <c r="N132" s="12">
        <v>-0.4</v>
      </c>
      <c r="O132" s="12">
        <v>-0.155</v>
      </c>
      <c r="P132" s="12">
        <v>0.26</v>
      </c>
      <c r="Q132" s="12">
        <v>-7.0000000000000007E-2</v>
      </c>
    </row>
    <row r="133" spans="3:17" x14ac:dyDescent="0.2">
      <c r="C133" s="12">
        <v>4.1795</v>
      </c>
      <c r="D133" s="12">
        <v>2.5000000000000001E-3</v>
      </c>
      <c r="E133" s="12">
        <v>0.47499999999999998</v>
      </c>
      <c r="F133" s="12">
        <v>0</v>
      </c>
      <c r="G133" s="12">
        <v>0.43</v>
      </c>
      <c r="H133" s="12">
        <v>-0.32</v>
      </c>
      <c r="I133" s="12">
        <v>-0.05</v>
      </c>
      <c r="J133" s="12">
        <v>-0.19500000000000001</v>
      </c>
      <c r="K133" s="20">
        <v>-0.06</v>
      </c>
      <c r="L133" s="12">
        <v>-0.1</v>
      </c>
      <c r="M133" s="12">
        <v>-0.54500000000000004</v>
      </c>
      <c r="N133" s="12">
        <v>-0.4</v>
      </c>
      <c r="O133" s="12">
        <v>-0.155</v>
      </c>
      <c r="P133" s="12">
        <v>0.26</v>
      </c>
      <c r="Q133" s="12">
        <v>-7.0000000000000007E-2</v>
      </c>
    </row>
    <row r="134" spans="3:17" x14ac:dyDescent="0.2">
      <c r="C134" s="12">
        <v>4.1924999999999999</v>
      </c>
      <c r="D134" s="12">
        <v>2.5000000000000001E-3</v>
      </c>
      <c r="E134" s="12">
        <v>0.47499999999999998</v>
      </c>
      <c r="F134" s="12">
        <v>0</v>
      </c>
      <c r="G134" s="12">
        <v>0.43</v>
      </c>
      <c r="H134" s="12">
        <v>-0.32</v>
      </c>
      <c r="I134" s="12">
        <v>-0.05</v>
      </c>
      <c r="J134" s="12">
        <v>-0.19500000000000001</v>
      </c>
      <c r="K134" s="20">
        <v>-0.06</v>
      </c>
      <c r="L134" s="12">
        <v>-0.1</v>
      </c>
      <c r="M134" s="12">
        <v>-0.54500000000000004</v>
      </c>
      <c r="N134" s="12">
        <v>-0.4</v>
      </c>
      <c r="O134" s="12">
        <v>-0.155</v>
      </c>
      <c r="P134" s="12">
        <v>0.26</v>
      </c>
      <c r="Q134" s="12">
        <v>-7.0000000000000007E-2</v>
      </c>
    </row>
    <row r="135" spans="3:17" x14ac:dyDescent="0.2">
      <c r="C135" s="12">
        <v>4.3475000000000001</v>
      </c>
      <c r="D135" s="12">
        <v>2.5000000000000001E-3</v>
      </c>
      <c r="E135" s="12">
        <v>0.5</v>
      </c>
      <c r="F135" s="12">
        <v>0</v>
      </c>
      <c r="G135" s="12">
        <v>0.35</v>
      </c>
      <c r="H135" s="12">
        <v>-0.26</v>
      </c>
      <c r="I135" s="12">
        <v>0.29799999999999999</v>
      </c>
      <c r="J135" s="12">
        <v>-0.13</v>
      </c>
      <c r="K135" s="20">
        <v>-0.06</v>
      </c>
      <c r="L135" s="12">
        <v>0.248</v>
      </c>
      <c r="M135" s="12">
        <v>-0.52</v>
      </c>
      <c r="N135" s="12">
        <v>-0.34</v>
      </c>
      <c r="O135" s="12">
        <v>-0.155</v>
      </c>
      <c r="P135" s="12">
        <v>0.3</v>
      </c>
      <c r="Q135" s="12">
        <v>-7.0000000000000007E-2</v>
      </c>
    </row>
    <row r="136" spans="3:17" x14ac:dyDescent="0.2">
      <c r="C136" s="12">
        <v>4.5075000000000003</v>
      </c>
      <c r="D136" s="12">
        <v>2.5000000000000001E-3</v>
      </c>
      <c r="E136" s="12">
        <v>0.56999999999999995</v>
      </c>
      <c r="F136" s="12">
        <v>0</v>
      </c>
      <c r="G136" s="12">
        <v>0.35</v>
      </c>
      <c r="H136" s="12">
        <v>-0.26</v>
      </c>
      <c r="I136" s="12">
        <v>0.35799999999999998</v>
      </c>
      <c r="J136" s="12">
        <v>-0.13</v>
      </c>
      <c r="K136" s="20">
        <v>-0.06</v>
      </c>
      <c r="L136" s="12">
        <v>0.308</v>
      </c>
      <c r="M136" s="12">
        <v>-0.52</v>
      </c>
      <c r="N136" s="12">
        <v>-0.34</v>
      </c>
      <c r="O136" s="12">
        <v>-0.1575</v>
      </c>
      <c r="P136" s="12">
        <v>0.3</v>
      </c>
      <c r="Q136" s="12">
        <v>-7.0000000000000007E-2</v>
      </c>
    </row>
    <row r="137" spans="3:17" x14ac:dyDescent="0.2">
      <c r="C137" s="12">
        <v>4.5599999999999996</v>
      </c>
      <c r="D137" s="12">
        <v>2.5000000000000001E-3</v>
      </c>
      <c r="E137" s="12">
        <v>0.56999999999999995</v>
      </c>
      <c r="F137" s="12">
        <v>0</v>
      </c>
      <c r="G137" s="12">
        <v>0.35</v>
      </c>
      <c r="H137" s="12">
        <v>-0.26</v>
      </c>
      <c r="I137" s="12">
        <v>0.42799999999999999</v>
      </c>
      <c r="J137" s="12">
        <v>-0.13</v>
      </c>
      <c r="K137" s="20">
        <v>-0.06</v>
      </c>
      <c r="L137" s="12">
        <v>0.378</v>
      </c>
      <c r="M137" s="12">
        <v>-0.52</v>
      </c>
      <c r="N137" s="12">
        <v>-0.34</v>
      </c>
      <c r="O137" s="12">
        <v>-0.16</v>
      </c>
      <c r="P137" s="12">
        <v>0.3</v>
      </c>
      <c r="Q137" s="12">
        <v>-7.0000000000000007E-2</v>
      </c>
    </row>
    <row r="138" spans="3:17" x14ac:dyDescent="0.2">
      <c r="C138" s="12">
        <v>4.476</v>
      </c>
      <c r="D138" s="12">
        <v>2.5000000000000001E-3</v>
      </c>
      <c r="E138" s="12">
        <v>0.56999999999999995</v>
      </c>
      <c r="F138" s="12">
        <v>0</v>
      </c>
      <c r="G138" s="12">
        <v>0.35</v>
      </c>
      <c r="H138" s="12">
        <v>-0.26</v>
      </c>
      <c r="I138" s="12">
        <v>0.29799999999999999</v>
      </c>
      <c r="J138" s="12">
        <v>-0.13</v>
      </c>
      <c r="K138" s="20">
        <v>-0.06</v>
      </c>
      <c r="L138" s="12">
        <v>0.248</v>
      </c>
      <c r="M138" s="12">
        <v>-0.52</v>
      </c>
      <c r="N138" s="12">
        <v>-0.34</v>
      </c>
      <c r="O138" s="12">
        <v>-0.1525</v>
      </c>
      <c r="P138" s="12">
        <v>0.3</v>
      </c>
      <c r="Q138" s="12">
        <v>-7.0000000000000007E-2</v>
      </c>
    </row>
    <row r="139" spans="3:17" x14ac:dyDescent="0.2">
      <c r="C139" s="12">
        <v>4.3410000000000002</v>
      </c>
      <c r="D139" s="12">
        <v>2.5000000000000001E-3</v>
      </c>
      <c r="E139" s="12">
        <v>0.56999999999999995</v>
      </c>
      <c r="F139" s="12">
        <v>0</v>
      </c>
      <c r="G139" s="12">
        <v>0.35</v>
      </c>
      <c r="H139" s="12">
        <v>-0.26</v>
      </c>
      <c r="I139" s="12">
        <v>0.11799999999999999</v>
      </c>
      <c r="J139" s="12">
        <v>-0.13</v>
      </c>
      <c r="K139" s="20">
        <v>-0.06</v>
      </c>
      <c r="L139" s="12">
        <v>6.8000000000000005E-2</v>
      </c>
      <c r="M139" s="12">
        <v>-0.52</v>
      </c>
      <c r="N139" s="12">
        <v>-0.34</v>
      </c>
      <c r="O139" s="12">
        <v>-0.15</v>
      </c>
      <c r="P139" s="12">
        <v>0.3</v>
      </c>
      <c r="Q139" s="12">
        <v>-7.0000000000000007E-2</v>
      </c>
    </row>
    <row r="140" spans="3:17" x14ac:dyDescent="0.2">
      <c r="C140" s="12">
        <v>4.1660000000000004</v>
      </c>
      <c r="D140" s="12">
        <v>2.5000000000000001E-3</v>
      </c>
      <c r="E140" s="12">
        <v>0.47499999999999998</v>
      </c>
      <c r="F140" s="12">
        <v>0</v>
      </c>
      <c r="G140" s="12">
        <v>0.43</v>
      </c>
      <c r="H140" s="12">
        <v>-0.32</v>
      </c>
      <c r="I140" s="12">
        <v>-0.2</v>
      </c>
      <c r="J140" s="12">
        <v>-0.19500000000000001</v>
      </c>
      <c r="K140" s="20">
        <v>-0.06</v>
      </c>
      <c r="L140" s="12">
        <v>-0.25</v>
      </c>
      <c r="M140" s="12">
        <v>-0.63300000000000001</v>
      </c>
      <c r="N140" s="12">
        <v>-0.4</v>
      </c>
      <c r="O140" s="12">
        <v>-0.155</v>
      </c>
      <c r="P140" s="12">
        <v>0.26</v>
      </c>
      <c r="Q140" s="12">
        <v>-7.0000000000000007E-2</v>
      </c>
    </row>
    <row r="141" spans="3:17" x14ac:dyDescent="0.2">
      <c r="C141" s="12">
        <v>4.17</v>
      </c>
      <c r="D141" s="12">
        <v>2.5000000000000001E-3</v>
      </c>
      <c r="E141" s="12">
        <v>0.47499999999999998</v>
      </c>
      <c r="F141" s="12">
        <v>0</v>
      </c>
      <c r="G141" s="12">
        <v>0.43</v>
      </c>
      <c r="H141" s="12">
        <v>-0.32</v>
      </c>
      <c r="I141" s="12">
        <v>-0.05</v>
      </c>
      <c r="J141" s="12">
        <v>-0.19500000000000001</v>
      </c>
      <c r="K141" s="20">
        <v>-0.06</v>
      </c>
      <c r="L141" s="12">
        <v>-0.1</v>
      </c>
      <c r="M141" s="12">
        <v>-0.63300000000000001</v>
      </c>
      <c r="N141" s="12">
        <v>-0.4</v>
      </c>
      <c r="O141" s="12">
        <v>-0.155</v>
      </c>
      <c r="P141" s="12">
        <v>0.26</v>
      </c>
      <c r="Q141" s="12">
        <v>-7.0000000000000007E-2</v>
      </c>
    </row>
    <row r="142" spans="3:17" x14ac:dyDescent="0.2">
      <c r="C142" s="12">
        <v>4.21</v>
      </c>
      <c r="D142" s="12">
        <v>2.5000000000000001E-3</v>
      </c>
      <c r="E142" s="12">
        <v>0.47499999999999998</v>
      </c>
      <c r="F142" s="12">
        <v>0</v>
      </c>
      <c r="G142" s="12">
        <v>0.43</v>
      </c>
      <c r="H142" s="12">
        <v>-0.32</v>
      </c>
      <c r="I142" s="12">
        <v>-0.05</v>
      </c>
      <c r="J142" s="12">
        <v>-0.19500000000000001</v>
      </c>
      <c r="K142" s="20">
        <v>-0.06</v>
      </c>
      <c r="L142" s="12">
        <v>-0.1</v>
      </c>
      <c r="M142" s="12">
        <v>-0.63300000000000001</v>
      </c>
      <c r="N142" s="12">
        <v>-0.4</v>
      </c>
      <c r="O142" s="12">
        <v>-0.155</v>
      </c>
      <c r="P142" s="12">
        <v>0.26</v>
      </c>
      <c r="Q142" s="12">
        <v>-7.0000000000000007E-2</v>
      </c>
    </row>
    <row r="143" spans="3:17" x14ac:dyDescent="0.2">
      <c r="C143" s="12">
        <v>4.2519999999999998</v>
      </c>
      <c r="D143" s="12">
        <v>2.5000000000000001E-3</v>
      </c>
      <c r="E143" s="12">
        <v>0.47499999999999998</v>
      </c>
      <c r="F143" s="12">
        <v>0</v>
      </c>
      <c r="G143" s="12">
        <v>0.43</v>
      </c>
      <c r="H143" s="12">
        <v>-0.32</v>
      </c>
      <c r="I143" s="12">
        <v>-0.05</v>
      </c>
      <c r="J143" s="12">
        <v>-0.19500000000000001</v>
      </c>
      <c r="K143" s="20">
        <v>-0.06</v>
      </c>
      <c r="L143" s="12">
        <v>-0.1</v>
      </c>
      <c r="M143" s="12">
        <v>-0.63300000000000001</v>
      </c>
      <c r="N143" s="12">
        <v>-0.4</v>
      </c>
      <c r="O143" s="12">
        <v>-0.155</v>
      </c>
      <c r="P143" s="12">
        <v>0.26</v>
      </c>
      <c r="Q143" s="12">
        <v>-7.0000000000000007E-2</v>
      </c>
    </row>
    <row r="144" spans="3:17" x14ac:dyDescent="0.2">
      <c r="C144" s="12">
        <v>4.2889999999999997</v>
      </c>
      <c r="D144" s="12">
        <v>2.5000000000000001E-3</v>
      </c>
      <c r="E144" s="12">
        <v>0.47499999999999998</v>
      </c>
      <c r="F144" s="12">
        <v>0</v>
      </c>
      <c r="G144" s="12">
        <v>0.43</v>
      </c>
      <c r="H144" s="12">
        <v>-0.32</v>
      </c>
      <c r="I144" s="12">
        <v>-0.05</v>
      </c>
      <c r="J144" s="12">
        <v>-0.19500000000000001</v>
      </c>
      <c r="K144" s="20">
        <v>-0.06</v>
      </c>
      <c r="L144" s="12">
        <v>-0.1</v>
      </c>
      <c r="M144" s="12">
        <v>-0.63300000000000001</v>
      </c>
      <c r="N144" s="12">
        <v>-0.4</v>
      </c>
      <c r="O144" s="12">
        <v>-0.155</v>
      </c>
      <c r="P144" s="12">
        <v>0.26</v>
      </c>
      <c r="Q144" s="12">
        <v>-7.0000000000000007E-2</v>
      </c>
    </row>
    <row r="145" spans="3:17" x14ac:dyDescent="0.2">
      <c r="C145" s="12">
        <v>4.2720000000000002</v>
      </c>
      <c r="D145" s="12">
        <v>2.5000000000000001E-3</v>
      </c>
      <c r="E145" s="12">
        <v>0.47499999999999998</v>
      </c>
      <c r="F145" s="12">
        <v>0</v>
      </c>
      <c r="G145" s="12">
        <v>0.43</v>
      </c>
      <c r="H145" s="12">
        <v>-0.32</v>
      </c>
      <c r="I145" s="12">
        <v>-0.05</v>
      </c>
      <c r="J145" s="12">
        <v>-0.19500000000000001</v>
      </c>
      <c r="K145" s="20">
        <v>-0.06</v>
      </c>
      <c r="L145" s="12">
        <v>-0.1</v>
      </c>
      <c r="M145" s="12">
        <v>-0.63300000000000001</v>
      </c>
      <c r="N145" s="12">
        <v>-0.4</v>
      </c>
      <c r="O145" s="12">
        <v>-0.155</v>
      </c>
      <c r="P145" s="12">
        <v>0.26</v>
      </c>
      <c r="Q145" s="12">
        <v>-7.0000000000000007E-2</v>
      </c>
    </row>
    <row r="146" spans="3:17" x14ac:dyDescent="0.2">
      <c r="C146" s="12">
        <v>4.2850000000000001</v>
      </c>
      <c r="D146" s="12">
        <v>2.5000000000000001E-3</v>
      </c>
      <c r="E146" s="12">
        <v>0.47499999999999998</v>
      </c>
      <c r="F146" s="12">
        <v>0</v>
      </c>
      <c r="G146" s="12">
        <v>0.43</v>
      </c>
      <c r="H146" s="12">
        <v>-0.32</v>
      </c>
      <c r="I146" s="12">
        <v>-0.05</v>
      </c>
      <c r="J146" s="12">
        <v>-0.19500000000000001</v>
      </c>
      <c r="K146" s="20">
        <v>-0.06</v>
      </c>
      <c r="L146" s="12">
        <v>-0.1</v>
      </c>
      <c r="M146" s="12">
        <v>-0.63300000000000001</v>
      </c>
      <c r="N146" s="12">
        <v>-0.4</v>
      </c>
      <c r="O146" s="12">
        <v>-0.155</v>
      </c>
      <c r="P146" s="12">
        <v>0.26</v>
      </c>
      <c r="Q146" s="12">
        <v>-7.0000000000000007E-2</v>
      </c>
    </row>
    <row r="147" spans="3:17" x14ac:dyDescent="0.2">
      <c r="C147" s="12">
        <v>4.4400000000000004</v>
      </c>
      <c r="D147" s="12">
        <v>2.5000000000000001E-3</v>
      </c>
      <c r="E147" s="12">
        <v>0.5</v>
      </c>
      <c r="F147" s="12">
        <v>0</v>
      </c>
      <c r="G147" s="12">
        <v>0.35</v>
      </c>
      <c r="H147" s="12">
        <v>-0.26</v>
      </c>
      <c r="I147" s="12">
        <v>0.29799999999999999</v>
      </c>
      <c r="J147" s="12">
        <v>-0.13</v>
      </c>
      <c r="K147" s="20">
        <v>-0.06</v>
      </c>
      <c r="L147" s="12">
        <v>0.248</v>
      </c>
      <c r="M147" s="12">
        <v>-0.57299999999999995</v>
      </c>
      <c r="N147" s="12">
        <v>-0.34</v>
      </c>
      <c r="O147" s="12">
        <v>-0.155</v>
      </c>
      <c r="P147" s="12">
        <v>0.3</v>
      </c>
      <c r="Q147" s="12">
        <v>-7.0000000000000007E-2</v>
      </c>
    </row>
    <row r="148" spans="3:17" x14ac:dyDescent="0.2">
      <c r="C148" s="12">
        <v>4.5999999999999996</v>
      </c>
      <c r="D148" s="12">
        <v>2.5000000000000001E-3</v>
      </c>
      <c r="E148" s="12">
        <v>0.56999999999999995</v>
      </c>
      <c r="F148" s="12">
        <v>0</v>
      </c>
      <c r="G148" s="12">
        <v>0.35</v>
      </c>
      <c r="H148" s="12">
        <v>-0.26</v>
      </c>
      <c r="I148" s="12">
        <v>0.35799999999999998</v>
      </c>
      <c r="J148" s="12">
        <v>-0.13</v>
      </c>
      <c r="K148" s="20">
        <v>-0.06</v>
      </c>
      <c r="L148" s="12">
        <v>0.308</v>
      </c>
      <c r="M148" s="12">
        <v>-0.57299999999999995</v>
      </c>
      <c r="N148" s="12">
        <v>-0.34</v>
      </c>
      <c r="O148" s="12">
        <v>-0.1575</v>
      </c>
      <c r="P148" s="12">
        <v>0.3</v>
      </c>
      <c r="Q148" s="12">
        <v>-7.0000000000000007E-2</v>
      </c>
    </row>
    <row r="149" spans="3:17" x14ac:dyDescent="0.2">
      <c r="C149" s="12">
        <v>4.6524999999999999</v>
      </c>
      <c r="D149" s="12">
        <v>2.5000000000000001E-3</v>
      </c>
      <c r="E149" s="12">
        <v>0.56999999999999995</v>
      </c>
      <c r="F149" s="12">
        <v>0</v>
      </c>
      <c r="G149" s="12">
        <v>0.35</v>
      </c>
      <c r="H149" s="12">
        <v>-0.26</v>
      </c>
      <c r="I149" s="12">
        <v>0.42799999999999999</v>
      </c>
      <c r="J149" s="12">
        <v>-0.13</v>
      </c>
      <c r="K149" s="20">
        <v>-0.06</v>
      </c>
      <c r="L149" s="12">
        <v>0.378</v>
      </c>
      <c r="M149" s="12">
        <v>-0.57299999999999995</v>
      </c>
      <c r="N149" s="12">
        <v>-0.34</v>
      </c>
      <c r="O149" s="12">
        <v>-0.16</v>
      </c>
      <c r="P149" s="12">
        <v>0.3</v>
      </c>
      <c r="Q149" s="12">
        <v>-7.0000000000000007E-2</v>
      </c>
    </row>
    <row r="150" spans="3:17" x14ac:dyDescent="0.2">
      <c r="C150" s="12">
        <v>4.5685000000000002</v>
      </c>
      <c r="D150" s="12">
        <v>2.5000000000000001E-3</v>
      </c>
      <c r="E150" s="12">
        <v>0.56999999999999995</v>
      </c>
      <c r="F150" s="12">
        <v>0</v>
      </c>
      <c r="G150" s="12">
        <v>0.35</v>
      </c>
      <c r="H150" s="12">
        <v>-0.26</v>
      </c>
      <c r="I150" s="12">
        <v>0.29799999999999999</v>
      </c>
      <c r="J150" s="12">
        <v>-0.13</v>
      </c>
      <c r="K150" s="20">
        <v>-0.06</v>
      </c>
      <c r="L150" s="12">
        <v>0.248</v>
      </c>
      <c r="M150" s="12">
        <v>-0.57299999999999995</v>
      </c>
      <c r="N150" s="12">
        <v>-0.34</v>
      </c>
      <c r="O150" s="12">
        <v>-0.1525</v>
      </c>
      <c r="P150" s="12">
        <v>0.3</v>
      </c>
      <c r="Q150" s="12">
        <v>-7.0000000000000007E-2</v>
      </c>
    </row>
    <row r="151" spans="3:17" x14ac:dyDescent="0.2">
      <c r="C151" s="12">
        <v>4.4335000000000004</v>
      </c>
      <c r="D151" s="12">
        <v>2.5000000000000001E-3</v>
      </c>
      <c r="E151" s="12">
        <v>0.56999999999999995</v>
      </c>
      <c r="F151" s="12">
        <v>0</v>
      </c>
      <c r="G151" s="12">
        <v>0.35</v>
      </c>
      <c r="H151" s="12">
        <v>-0.26</v>
      </c>
      <c r="I151" s="12">
        <v>0.11799999999999999</v>
      </c>
      <c r="J151" s="12">
        <v>-0.13</v>
      </c>
      <c r="K151" s="20">
        <v>-0.06</v>
      </c>
      <c r="L151" s="12">
        <v>6.8000000000000005E-2</v>
      </c>
      <c r="M151" s="12">
        <v>-0.57299999999999995</v>
      </c>
      <c r="N151" s="12">
        <v>-0.34</v>
      </c>
      <c r="O151" s="12">
        <v>-0.15</v>
      </c>
      <c r="P151" s="12">
        <v>0.3</v>
      </c>
      <c r="Q151" s="12">
        <v>-7.0000000000000007E-2</v>
      </c>
    </row>
    <row r="152" spans="3:17" x14ac:dyDescent="0.2">
      <c r="C152" s="12">
        <v>4.2584999999999997</v>
      </c>
      <c r="D152" s="12">
        <v>2.5000000000000001E-3</v>
      </c>
      <c r="E152" s="12">
        <v>0.47499999999999998</v>
      </c>
      <c r="F152" s="12">
        <v>0</v>
      </c>
      <c r="G152" s="12">
        <v>0.43</v>
      </c>
      <c r="H152" s="12">
        <v>-0.32</v>
      </c>
      <c r="I152" s="12">
        <v>-0.2</v>
      </c>
      <c r="J152" s="12">
        <v>-0.19500000000000001</v>
      </c>
      <c r="K152" s="20">
        <v>-0.06</v>
      </c>
      <c r="L152" s="12">
        <v>-0.25</v>
      </c>
      <c r="M152" s="12">
        <v>-0.67300000000000004</v>
      </c>
      <c r="N152" s="12">
        <v>-0.4</v>
      </c>
      <c r="O152" s="12">
        <v>-0.155</v>
      </c>
      <c r="P152" s="12">
        <v>0.26</v>
      </c>
      <c r="Q152" s="12">
        <v>-7.0000000000000007E-2</v>
      </c>
    </row>
    <row r="153" spans="3:17" x14ac:dyDescent="0.2">
      <c r="C153" s="12">
        <v>4.2625000000000002</v>
      </c>
      <c r="D153" s="12">
        <v>2.5000000000000001E-3</v>
      </c>
      <c r="E153" s="12">
        <v>0.47499999999999998</v>
      </c>
      <c r="F153" s="12">
        <v>0</v>
      </c>
      <c r="G153" s="12">
        <v>0.43</v>
      </c>
      <c r="H153" s="12">
        <v>-0.32</v>
      </c>
      <c r="I153" s="12">
        <v>-0.05</v>
      </c>
      <c r="J153" s="12">
        <v>-0.19500000000000001</v>
      </c>
      <c r="K153" s="20">
        <v>-0.06</v>
      </c>
      <c r="L153" s="12">
        <v>-0.1</v>
      </c>
      <c r="M153" s="12">
        <v>-0.67300000000000004</v>
      </c>
      <c r="N153" s="12">
        <v>-0.4</v>
      </c>
      <c r="O153" s="12">
        <v>-0.155</v>
      </c>
      <c r="P153" s="12">
        <v>0.26</v>
      </c>
      <c r="Q153" s="12">
        <v>-7.0000000000000007E-2</v>
      </c>
    </row>
    <row r="154" spans="3:17" x14ac:dyDescent="0.2">
      <c r="C154" s="12">
        <v>4.3025000000000002</v>
      </c>
      <c r="D154" s="12">
        <v>2.5000000000000001E-3</v>
      </c>
      <c r="E154" s="12">
        <v>0.47499999999999998</v>
      </c>
      <c r="F154" s="12">
        <v>0</v>
      </c>
      <c r="G154" s="12">
        <v>0.43</v>
      </c>
      <c r="H154" s="12">
        <v>-0.32</v>
      </c>
      <c r="I154" s="12">
        <v>-0.05</v>
      </c>
      <c r="J154" s="12">
        <v>-0.19500000000000001</v>
      </c>
      <c r="K154" s="20">
        <v>-0.06</v>
      </c>
      <c r="L154" s="12">
        <v>-0.1</v>
      </c>
      <c r="M154" s="12">
        <v>-0.67300000000000004</v>
      </c>
      <c r="N154" s="12">
        <v>-0.4</v>
      </c>
      <c r="O154" s="12">
        <v>-0.155</v>
      </c>
      <c r="P154" s="12">
        <v>0.26</v>
      </c>
      <c r="Q154" s="12">
        <v>-7.0000000000000007E-2</v>
      </c>
    </row>
    <row r="155" spans="3:17" x14ac:dyDescent="0.2">
      <c r="C155" s="12">
        <v>4.3445</v>
      </c>
      <c r="D155" s="12">
        <v>2.5000000000000001E-3</v>
      </c>
      <c r="E155" s="12">
        <v>0.47499999999999998</v>
      </c>
      <c r="F155" s="12">
        <v>0</v>
      </c>
      <c r="G155" s="12">
        <v>0.43</v>
      </c>
      <c r="H155" s="12">
        <v>-0.32</v>
      </c>
      <c r="I155" s="12">
        <v>-0.05</v>
      </c>
      <c r="J155" s="12">
        <v>-0.19500000000000001</v>
      </c>
      <c r="K155" s="20">
        <v>-0.06</v>
      </c>
      <c r="L155" s="12">
        <v>-0.1</v>
      </c>
      <c r="M155" s="12">
        <v>-0.67300000000000004</v>
      </c>
      <c r="N155" s="12">
        <v>-0.4</v>
      </c>
      <c r="O155" s="12">
        <v>-0.155</v>
      </c>
      <c r="P155" s="12">
        <v>0.26</v>
      </c>
      <c r="Q155" s="12">
        <v>-7.0000000000000007E-2</v>
      </c>
    </row>
    <row r="156" spans="3:17" x14ac:dyDescent="0.2">
      <c r="C156" s="12">
        <v>4.3815</v>
      </c>
      <c r="D156" s="12">
        <v>2.5000000000000001E-3</v>
      </c>
      <c r="E156" s="12">
        <v>0.47499999999999998</v>
      </c>
      <c r="F156" s="12">
        <v>0</v>
      </c>
      <c r="G156" s="12">
        <v>0.43</v>
      </c>
      <c r="H156" s="12">
        <v>-0.32</v>
      </c>
      <c r="I156" s="12">
        <v>-0.05</v>
      </c>
      <c r="J156" s="12">
        <v>-0.19500000000000001</v>
      </c>
      <c r="K156" s="20">
        <v>-0.06</v>
      </c>
      <c r="L156" s="12">
        <v>-0.1</v>
      </c>
      <c r="M156" s="12">
        <v>-0.67300000000000004</v>
      </c>
      <c r="N156" s="12">
        <v>-0.4</v>
      </c>
      <c r="O156" s="12">
        <v>-0.155</v>
      </c>
      <c r="P156" s="12">
        <v>0.26</v>
      </c>
      <c r="Q156" s="12">
        <v>-7.0000000000000007E-2</v>
      </c>
    </row>
    <row r="157" spans="3:17" x14ac:dyDescent="0.2">
      <c r="C157" s="12">
        <v>4.3644999999999996</v>
      </c>
      <c r="D157" s="12">
        <v>2.5000000000000001E-3</v>
      </c>
      <c r="E157" s="12">
        <v>0.47499999999999998</v>
      </c>
      <c r="F157" s="12">
        <v>0</v>
      </c>
      <c r="G157" s="12">
        <v>0.43</v>
      </c>
      <c r="H157" s="12">
        <v>-0.32</v>
      </c>
      <c r="I157" s="12">
        <v>-0.05</v>
      </c>
      <c r="J157" s="12">
        <v>-0.19500000000000001</v>
      </c>
      <c r="K157" s="20">
        <v>-0.06</v>
      </c>
      <c r="L157" s="12">
        <v>-0.1</v>
      </c>
      <c r="M157" s="12">
        <v>-0.67300000000000004</v>
      </c>
      <c r="N157" s="12">
        <v>-0.4</v>
      </c>
      <c r="O157" s="12">
        <v>-0.155</v>
      </c>
      <c r="P157" s="12">
        <v>0.26</v>
      </c>
      <c r="Q157" s="12">
        <v>-7.0000000000000007E-2</v>
      </c>
    </row>
    <row r="158" spans="3:17" x14ac:dyDescent="0.2">
      <c r="C158" s="12">
        <v>4.3775000000000004</v>
      </c>
      <c r="D158" s="12">
        <v>2.5000000000000001E-3</v>
      </c>
      <c r="E158" s="12">
        <v>0.47499999999999998</v>
      </c>
      <c r="F158" s="12">
        <v>0</v>
      </c>
      <c r="G158" s="12">
        <v>0.43</v>
      </c>
      <c r="H158" s="12">
        <v>-0.32</v>
      </c>
      <c r="I158" s="12">
        <v>-0.05</v>
      </c>
      <c r="J158" s="12">
        <v>-0.19500000000000001</v>
      </c>
      <c r="K158" s="20">
        <v>-0.06</v>
      </c>
      <c r="L158" s="12">
        <v>-0.1</v>
      </c>
      <c r="M158" s="12">
        <v>-0.67300000000000004</v>
      </c>
      <c r="N158" s="12">
        <v>-0.4</v>
      </c>
      <c r="O158" s="12">
        <v>-0.155</v>
      </c>
      <c r="P158" s="12">
        <v>0.26</v>
      </c>
      <c r="Q158" s="12">
        <v>-7.0000000000000007E-2</v>
      </c>
    </row>
    <row r="159" spans="3:17" x14ac:dyDescent="0.2">
      <c r="C159" s="12">
        <v>4.5324999999999998</v>
      </c>
      <c r="D159" s="12">
        <v>2.5000000000000001E-3</v>
      </c>
      <c r="E159" s="12">
        <v>0.5</v>
      </c>
      <c r="F159" s="12">
        <v>0</v>
      </c>
      <c r="G159" s="12">
        <v>0.35</v>
      </c>
      <c r="H159" s="12">
        <v>-0.26</v>
      </c>
      <c r="I159" s="12">
        <v>0.29799999999999999</v>
      </c>
      <c r="J159" s="12">
        <v>-0.13</v>
      </c>
      <c r="K159" s="20">
        <v>-0.06</v>
      </c>
      <c r="L159" s="12">
        <v>0.248</v>
      </c>
      <c r="M159" s="12">
        <v>-0.61299999999999999</v>
      </c>
      <c r="N159" s="12">
        <v>-0.34</v>
      </c>
      <c r="O159" s="12">
        <v>-0.155</v>
      </c>
      <c r="P159" s="12">
        <v>0.3</v>
      </c>
      <c r="Q159" s="12">
        <v>-7.0000000000000007E-2</v>
      </c>
    </row>
    <row r="160" spans="3:17" x14ac:dyDescent="0.2">
      <c r="C160" s="12">
        <v>4.6924999999999999</v>
      </c>
      <c r="D160" s="12">
        <v>2.5000000000000001E-3</v>
      </c>
      <c r="E160" s="12">
        <v>0.56999999999999995</v>
      </c>
      <c r="F160" s="12">
        <v>0</v>
      </c>
      <c r="G160" s="12">
        <v>0.35</v>
      </c>
      <c r="H160" s="12">
        <v>-0.26</v>
      </c>
      <c r="I160" s="12">
        <v>0.35799999999999998</v>
      </c>
      <c r="J160" s="12">
        <v>-0.13</v>
      </c>
      <c r="K160" s="20">
        <v>-0.06</v>
      </c>
      <c r="L160" s="12">
        <v>0.308</v>
      </c>
      <c r="M160" s="12">
        <v>-0.61299999999999999</v>
      </c>
      <c r="N160" s="12">
        <v>-0.34</v>
      </c>
      <c r="O160" s="12">
        <v>-0.1575</v>
      </c>
      <c r="P160" s="12">
        <v>0.3</v>
      </c>
      <c r="Q160" s="12">
        <v>-7.0000000000000007E-2</v>
      </c>
    </row>
    <row r="161" spans="3:17" x14ac:dyDescent="0.2">
      <c r="C161" s="12">
        <v>4.7450000000000001</v>
      </c>
      <c r="D161" s="12">
        <v>2.5000000000000001E-3</v>
      </c>
      <c r="E161" s="12">
        <v>0.56999999999999995</v>
      </c>
      <c r="F161" s="12">
        <v>0</v>
      </c>
      <c r="G161" s="12">
        <v>0.35</v>
      </c>
      <c r="H161" s="12">
        <v>-0.26</v>
      </c>
      <c r="I161" s="12">
        <v>0.42799999999999999</v>
      </c>
      <c r="J161" s="12">
        <v>-0.13</v>
      </c>
      <c r="K161" s="20">
        <v>-0.06</v>
      </c>
      <c r="L161" s="12">
        <v>0.378</v>
      </c>
      <c r="M161" s="12">
        <v>-0.61299999999999999</v>
      </c>
      <c r="N161" s="12">
        <v>-0.34</v>
      </c>
      <c r="O161" s="12">
        <v>-0.16</v>
      </c>
      <c r="P161" s="12">
        <v>0.3</v>
      </c>
      <c r="Q161" s="12">
        <v>-7.0000000000000007E-2</v>
      </c>
    </row>
    <row r="162" spans="3:17" x14ac:dyDescent="0.2">
      <c r="C162" s="12">
        <v>4.6609999999999996</v>
      </c>
      <c r="D162" s="12">
        <v>2.5000000000000001E-3</v>
      </c>
      <c r="E162" s="12">
        <v>0.56999999999999995</v>
      </c>
      <c r="F162" s="12">
        <v>0</v>
      </c>
      <c r="G162" s="12">
        <v>0.35</v>
      </c>
      <c r="H162" s="12">
        <v>-0.26</v>
      </c>
      <c r="I162" s="12">
        <v>0.29799999999999999</v>
      </c>
      <c r="J162" s="12">
        <v>-0.13</v>
      </c>
      <c r="K162" s="20">
        <v>-0.06</v>
      </c>
      <c r="L162" s="12">
        <v>0.248</v>
      </c>
      <c r="M162" s="12">
        <v>-0.61299999999999999</v>
      </c>
      <c r="N162" s="12">
        <v>-0.34</v>
      </c>
      <c r="O162" s="12">
        <v>-0.1525</v>
      </c>
      <c r="P162" s="12">
        <v>0.3</v>
      </c>
      <c r="Q162" s="12">
        <v>-7.0000000000000007E-2</v>
      </c>
    </row>
    <row r="163" spans="3:17" x14ac:dyDescent="0.2">
      <c r="C163" s="12">
        <v>4.5259999999999998</v>
      </c>
      <c r="D163" s="12">
        <v>2.5000000000000001E-3</v>
      </c>
      <c r="E163" s="12">
        <v>0.56999999999999995</v>
      </c>
      <c r="F163" s="12">
        <v>0</v>
      </c>
      <c r="G163" s="12">
        <v>0.35</v>
      </c>
      <c r="H163" s="12">
        <v>-0.26</v>
      </c>
      <c r="I163" s="12">
        <v>0.11799999999999999</v>
      </c>
      <c r="J163" s="12">
        <v>-0.13</v>
      </c>
      <c r="K163" s="20">
        <v>-0.06</v>
      </c>
      <c r="L163" s="12">
        <v>6.8000000000000005E-2</v>
      </c>
      <c r="M163" s="12">
        <v>-0.61299999999999999</v>
      </c>
      <c r="N163" s="12">
        <v>-0.34</v>
      </c>
      <c r="O163" s="12">
        <v>-0.15</v>
      </c>
      <c r="P163" s="12">
        <v>0.3</v>
      </c>
      <c r="Q163" s="12">
        <v>-7.0000000000000007E-2</v>
      </c>
    </row>
    <row r="164" spans="3:17" x14ac:dyDescent="0.2">
      <c r="C164" s="12">
        <v>4.351</v>
      </c>
      <c r="D164" s="12">
        <v>2.5000000000000001E-3</v>
      </c>
      <c r="E164" s="12">
        <v>0.47499999999999998</v>
      </c>
      <c r="F164" s="12">
        <v>0</v>
      </c>
      <c r="G164" s="12">
        <v>0.43</v>
      </c>
      <c r="H164" s="12">
        <v>-0.32</v>
      </c>
      <c r="I164" s="12">
        <v>-0.2</v>
      </c>
      <c r="J164" s="12">
        <v>-0.19500000000000001</v>
      </c>
      <c r="K164" s="20">
        <v>-0.06</v>
      </c>
      <c r="L164" s="12">
        <v>-0.25</v>
      </c>
      <c r="M164" s="12">
        <v>-0.71299999999999997</v>
      </c>
      <c r="N164" s="12">
        <v>-0.4</v>
      </c>
      <c r="O164" s="12">
        <v>-0.155</v>
      </c>
      <c r="P164" s="12">
        <v>0.26</v>
      </c>
      <c r="Q164" s="12">
        <v>-7.0000000000000007E-2</v>
      </c>
    </row>
    <row r="165" spans="3:17" x14ac:dyDescent="0.2">
      <c r="C165" s="12">
        <v>4.3550000000000004</v>
      </c>
      <c r="D165" s="12">
        <v>2.5000000000000001E-3</v>
      </c>
      <c r="E165" s="12">
        <v>0.47499999999999998</v>
      </c>
      <c r="F165" s="12">
        <v>0</v>
      </c>
      <c r="G165" s="12">
        <v>0.43</v>
      </c>
      <c r="H165" s="12">
        <v>-0.32</v>
      </c>
      <c r="I165" s="12">
        <v>-0.05</v>
      </c>
      <c r="J165" s="12">
        <v>-0.19500000000000001</v>
      </c>
      <c r="K165" s="20">
        <v>-0.06</v>
      </c>
      <c r="L165" s="12">
        <v>-0.1</v>
      </c>
      <c r="M165" s="12">
        <v>-0.71299999999999997</v>
      </c>
      <c r="N165" s="12">
        <v>-0.4</v>
      </c>
      <c r="O165" s="12">
        <v>-0.155</v>
      </c>
      <c r="P165" s="12">
        <v>0.26</v>
      </c>
      <c r="Q165" s="12">
        <v>-7.0000000000000007E-2</v>
      </c>
    </row>
    <row r="166" spans="3:17" x14ac:dyDescent="0.2">
      <c r="C166" s="12">
        <v>4.3949999999999996</v>
      </c>
      <c r="D166" s="12">
        <v>2.5000000000000001E-3</v>
      </c>
      <c r="E166" s="12">
        <v>0.47499999999999998</v>
      </c>
      <c r="F166" s="12">
        <v>0</v>
      </c>
      <c r="G166" s="12">
        <v>0.43</v>
      </c>
      <c r="H166" s="12">
        <v>-0.32</v>
      </c>
      <c r="I166" s="12">
        <v>-0.05</v>
      </c>
      <c r="J166" s="12">
        <v>-0.19500000000000001</v>
      </c>
      <c r="K166" s="20">
        <v>-0.06</v>
      </c>
      <c r="L166" s="12">
        <v>-0.1</v>
      </c>
      <c r="M166" s="12">
        <v>-0.71299999999999997</v>
      </c>
      <c r="N166" s="12">
        <v>-0.4</v>
      </c>
      <c r="O166" s="12">
        <v>-0.155</v>
      </c>
      <c r="P166" s="12">
        <v>0.26</v>
      </c>
      <c r="Q166" s="12">
        <v>-7.0000000000000007E-2</v>
      </c>
    </row>
    <row r="167" spans="3:17" x14ac:dyDescent="0.2">
      <c r="C167" s="12">
        <v>4.4370000000000003</v>
      </c>
      <c r="D167" s="12">
        <v>2.5000000000000001E-3</v>
      </c>
      <c r="E167" s="12">
        <v>0.47499999999999998</v>
      </c>
      <c r="F167" s="12">
        <v>0</v>
      </c>
      <c r="G167" s="12">
        <v>0.43</v>
      </c>
      <c r="H167" s="12">
        <v>-0.32</v>
      </c>
      <c r="I167" s="12">
        <v>-0.05</v>
      </c>
      <c r="J167" s="12">
        <v>-0.19500000000000001</v>
      </c>
      <c r="K167" s="20">
        <v>-0.06</v>
      </c>
      <c r="L167" s="12">
        <v>-0.1</v>
      </c>
      <c r="M167" s="12">
        <v>-0.71299999999999997</v>
      </c>
      <c r="N167" s="12">
        <v>-0.4</v>
      </c>
      <c r="O167" s="12">
        <v>-0.155</v>
      </c>
      <c r="P167" s="12">
        <v>0.26</v>
      </c>
      <c r="Q167" s="12">
        <v>-7.0000000000000007E-2</v>
      </c>
    </row>
    <row r="168" spans="3:17" x14ac:dyDescent="0.2">
      <c r="C168" s="12">
        <v>4.4740000000000002</v>
      </c>
      <c r="D168" s="12">
        <v>2.5000000000000001E-3</v>
      </c>
      <c r="E168" s="12">
        <v>0.47499999999999998</v>
      </c>
      <c r="F168" s="12">
        <v>0</v>
      </c>
      <c r="G168" s="12">
        <v>0.43</v>
      </c>
      <c r="H168" s="12">
        <v>-0.32</v>
      </c>
      <c r="I168" s="12">
        <v>-0.05</v>
      </c>
      <c r="J168" s="12">
        <v>-0.19500000000000001</v>
      </c>
      <c r="K168" s="20">
        <v>-0.06</v>
      </c>
      <c r="L168" s="12">
        <v>-0.1</v>
      </c>
      <c r="M168" s="12">
        <v>-0.71299999999999997</v>
      </c>
      <c r="N168" s="12">
        <v>-0.4</v>
      </c>
      <c r="O168" s="12">
        <v>-0.155</v>
      </c>
      <c r="P168" s="12">
        <v>0.26</v>
      </c>
      <c r="Q168" s="12">
        <v>-7.0000000000000007E-2</v>
      </c>
    </row>
    <row r="169" spans="3:17" x14ac:dyDescent="0.2">
      <c r="C169" s="12">
        <v>4.4569999999999999</v>
      </c>
      <c r="D169" s="12">
        <v>2.5000000000000001E-3</v>
      </c>
      <c r="E169" s="12">
        <v>0.47499999999999998</v>
      </c>
      <c r="F169" s="12">
        <v>0</v>
      </c>
      <c r="G169" s="12">
        <v>0.43</v>
      </c>
      <c r="H169" s="12">
        <v>-0.32</v>
      </c>
      <c r="I169" s="12">
        <v>-0.05</v>
      </c>
      <c r="J169" s="12">
        <v>-0.19500000000000001</v>
      </c>
      <c r="K169" s="20">
        <v>-0.06</v>
      </c>
      <c r="L169" s="12">
        <v>-0.1</v>
      </c>
      <c r="M169" s="12">
        <v>-0.71299999999999997</v>
      </c>
      <c r="N169" s="12">
        <v>-0.4</v>
      </c>
      <c r="O169" s="12">
        <v>-0.155</v>
      </c>
      <c r="P169" s="12">
        <v>0.26</v>
      </c>
      <c r="Q169" s="12">
        <v>-7.0000000000000007E-2</v>
      </c>
    </row>
    <row r="170" spans="3:17" x14ac:dyDescent="0.2">
      <c r="C170" s="12">
        <v>4.47</v>
      </c>
      <c r="D170" s="12">
        <v>2.5000000000000001E-3</v>
      </c>
      <c r="E170" s="12">
        <v>0.47499999999999998</v>
      </c>
      <c r="F170" s="12">
        <v>0</v>
      </c>
      <c r="G170" s="12">
        <v>0.43</v>
      </c>
      <c r="H170" s="12">
        <v>-0.32</v>
      </c>
      <c r="I170" s="12">
        <v>-0.05</v>
      </c>
      <c r="J170" s="12">
        <v>-0.19500000000000001</v>
      </c>
      <c r="K170" s="20">
        <v>-0.06</v>
      </c>
      <c r="L170" s="12">
        <v>-0.1</v>
      </c>
      <c r="M170" s="12">
        <v>-0.71299999999999997</v>
      </c>
      <c r="N170" s="12">
        <v>-0.4</v>
      </c>
      <c r="O170" s="12">
        <v>-0.155</v>
      </c>
      <c r="P170" s="12">
        <v>0.26</v>
      </c>
      <c r="Q170" s="12">
        <v>-7.0000000000000007E-2</v>
      </c>
    </row>
    <row r="171" spans="3:17" x14ac:dyDescent="0.2">
      <c r="C171" s="12">
        <v>4.625</v>
      </c>
      <c r="D171" s="12">
        <v>2.5000000000000001E-3</v>
      </c>
      <c r="E171" s="12">
        <v>0.5</v>
      </c>
      <c r="F171" s="12">
        <v>0</v>
      </c>
      <c r="G171" s="12">
        <v>0.35</v>
      </c>
      <c r="H171" s="12">
        <v>-0.26</v>
      </c>
      <c r="I171" s="12">
        <v>0.29799999999999999</v>
      </c>
      <c r="J171" s="12">
        <v>-0.13</v>
      </c>
      <c r="K171" s="20">
        <v>-0.06</v>
      </c>
      <c r="L171" s="12">
        <v>0.248</v>
      </c>
      <c r="M171" s="12">
        <v>-0.67300000000000004</v>
      </c>
      <c r="N171" s="12">
        <v>-0.34</v>
      </c>
      <c r="O171" s="12">
        <v>-0.155</v>
      </c>
      <c r="P171" s="12">
        <v>0.3</v>
      </c>
      <c r="Q171" s="12">
        <v>-7.0000000000000007E-2</v>
      </c>
    </row>
    <row r="172" spans="3:17" x14ac:dyDescent="0.2">
      <c r="C172" s="12">
        <v>4.7850000000000001</v>
      </c>
      <c r="D172" s="12">
        <v>2.5000000000000001E-3</v>
      </c>
      <c r="E172" s="12">
        <v>0.56999999999999995</v>
      </c>
      <c r="F172" s="12">
        <v>0</v>
      </c>
      <c r="G172" s="12">
        <v>0.35</v>
      </c>
      <c r="H172" s="12">
        <v>-0.26</v>
      </c>
      <c r="I172" s="12">
        <v>0.35799999999999998</v>
      </c>
      <c r="J172" s="12">
        <v>-0.13</v>
      </c>
      <c r="K172" s="20">
        <v>-0.06</v>
      </c>
      <c r="L172" s="12">
        <v>0.308</v>
      </c>
      <c r="M172" s="12">
        <v>-0.67300000000000004</v>
      </c>
      <c r="N172" s="12">
        <v>-0.34</v>
      </c>
      <c r="O172" s="12">
        <v>-0.1575</v>
      </c>
      <c r="P172" s="12">
        <v>0.3</v>
      </c>
      <c r="Q172" s="12">
        <v>-7.0000000000000007E-2</v>
      </c>
    </row>
    <row r="173" spans="3:17" x14ac:dyDescent="0.2">
      <c r="C173" s="12">
        <v>4.8375000000000004</v>
      </c>
      <c r="D173" s="12">
        <v>2.5000000000000001E-3</v>
      </c>
      <c r="E173" s="12">
        <v>0.56999999999999995</v>
      </c>
      <c r="F173" s="12">
        <v>0</v>
      </c>
      <c r="G173" s="12">
        <v>0.35</v>
      </c>
      <c r="H173" s="12">
        <v>-0.26</v>
      </c>
      <c r="I173" s="12">
        <v>0.42799999999999999</v>
      </c>
      <c r="J173" s="12">
        <v>-0.13</v>
      </c>
      <c r="K173" s="20">
        <v>-0.06</v>
      </c>
      <c r="L173" s="12">
        <v>0.378</v>
      </c>
      <c r="M173" s="12">
        <v>-0.67300000000000004</v>
      </c>
      <c r="N173" s="12">
        <v>-0.34</v>
      </c>
      <c r="O173" s="12">
        <v>-0.16</v>
      </c>
      <c r="P173" s="12">
        <v>0.3</v>
      </c>
      <c r="Q173" s="12">
        <v>-7.0000000000000007E-2</v>
      </c>
    </row>
    <row r="174" spans="3:17" x14ac:dyDescent="0.2">
      <c r="C174" s="12">
        <v>4.7534999999999998</v>
      </c>
      <c r="D174" s="12">
        <v>2.5000000000000001E-3</v>
      </c>
      <c r="E174" s="12">
        <v>0.56999999999999995</v>
      </c>
      <c r="F174" s="12">
        <v>0</v>
      </c>
      <c r="G174" s="12">
        <v>0.35</v>
      </c>
      <c r="H174" s="12">
        <v>-0.26</v>
      </c>
      <c r="I174" s="12">
        <v>0.29799999999999999</v>
      </c>
      <c r="J174" s="12">
        <v>-0.13</v>
      </c>
      <c r="K174" s="20">
        <v>-0.06</v>
      </c>
      <c r="L174" s="12">
        <v>0.248</v>
      </c>
      <c r="M174" s="12">
        <v>-0.67300000000000004</v>
      </c>
      <c r="N174" s="12">
        <v>-0.34</v>
      </c>
      <c r="O174" s="12">
        <v>-0.1525</v>
      </c>
      <c r="P174" s="12">
        <v>0.3</v>
      </c>
      <c r="Q174" s="12">
        <v>-7.0000000000000007E-2</v>
      </c>
    </row>
    <row r="175" spans="3:17" x14ac:dyDescent="0.2">
      <c r="C175" s="12">
        <v>4.6185</v>
      </c>
      <c r="D175" s="12">
        <v>2.5000000000000001E-3</v>
      </c>
      <c r="E175" s="12">
        <v>0.56999999999999995</v>
      </c>
      <c r="F175" s="12">
        <v>0</v>
      </c>
      <c r="G175" s="12">
        <v>0.35</v>
      </c>
      <c r="H175" s="12">
        <v>-0.26</v>
      </c>
      <c r="I175" s="12">
        <v>0.11799999999999999</v>
      </c>
      <c r="J175" s="12">
        <v>-0.13</v>
      </c>
      <c r="K175" s="20">
        <v>-0.06</v>
      </c>
      <c r="L175" s="12">
        <v>6.8000000000000005E-2</v>
      </c>
      <c r="M175" s="12">
        <v>-0.67300000000000004</v>
      </c>
      <c r="N175" s="12">
        <v>-0.34</v>
      </c>
      <c r="O175" s="12">
        <v>-0.15</v>
      </c>
      <c r="P175" s="12">
        <v>0.3</v>
      </c>
      <c r="Q175" s="12">
        <v>-7.0000000000000007E-2</v>
      </c>
    </row>
    <row r="176" spans="3:17" x14ac:dyDescent="0.2">
      <c r="C176" s="12">
        <v>4.4435000000000002</v>
      </c>
      <c r="D176" s="12">
        <v>2.5000000000000001E-3</v>
      </c>
      <c r="E176" s="12">
        <v>0.47499999999999998</v>
      </c>
      <c r="F176" s="12">
        <v>0</v>
      </c>
      <c r="G176" s="12">
        <v>0.43</v>
      </c>
      <c r="H176" s="12">
        <v>-0.32</v>
      </c>
      <c r="I176" s="12">
        <v>-0.2</v>
      </c>
      <c r="J176" s="12">
        <v>-0.19500000000000001</v>
      </c>
      <c r="K176" s="20">
        <v>-0.06</v>
      </c>
      <c r="L176" s="12">
        <v>-0.25</v>
      </c>
      <c r="M176" s="12">
        <v>-0.80800000000000005</v>
      </c>
      <c r="N176" s="12">
        <v>0</v>
      </c>
      <c r="O176" s="12">
        <v>-0.155</v>
      </c>
      <c r="P176" s="12">
        <v>0.26</v>
      </c>
      <c r="Q176" s="12">
        <v>-7.0000000000000007E-2</v>
      </c>
    </row>
    <row r="177" spans="3:17" x14ac:dyDescent="0.2">
      <c r="C177" s="12">
        <v>4.4474999999999998</v>
      </c>
      <c r="D177" s="12">
        <v>2.5000000000000001E-3</v>
      </c>
      <c r="E177" s="12">
        <v>0.47499999999999998</v>
      </c>
      <c r="F177" s="12">
        <v>0</v>
      </c>
      <c r="G177" s="12">
        <v>0.43</v>
      </c>
      <c r="H177" s="12">
        <v>-0.32</v>
      </c>
      <c r="I177" s="12">
        <v>-0.05</v>
      </c>
      <c r="J177" s="12">
        <v>-0.19500000000000001</v>
      </c>
      <c r="K177" s="20">
        <v>-0.06</v>
      </c>
      <c r="L177" s="12">
        <v>-0.1</v>
      </c>
      <c r="M177" s="12">
        <v>-0.80800000000000005</v>
      </c>
      <c r="N177" s="12">
        <v>0</v>
      </c>
      <c r="O177" s="12">
        <v>-0.155</v>
      </c>
      <c r="P177" s="12">
        <v>0.26</v>
      </c>
      <c r="Q177" s="12">
        <v>-7.0000000000000007E-2</v>
      </c>
    </row>
    <row r="178" spans="3:17" x14ac:dyDescent="0.2">
      <c r="C178" s="12">
        <v>4.4874999999999998</v>
      </c>
      <c r="D178" s="12">
        <v>2.5000000000000001E-3</v>
      </c>
      <c r="E178" s="12">
        <v>0.47499999999999998</v>
      </c>
      <c r="F178" s="12">
        <v>0</v>
      </c>
      <c r="G178" s="12">
        <v>0.43</v>
      </c>
      <c r="H178" s="12">
        <v>-0.32</v>
      </c>
      <c r="I178" s="12">
        <v>-0.05</v>
      </c>
      <c r="J178" s="12">
        <v>-0.19500000000000001</v>
      </c>
      <c r="K178" s="20">
        <v>-0.06</v>
      </c>
      <c r="L178" s="12">
        <v>-0.1</v>
      </c>
      <c r="M178" s="12">
        <v>-0.80800000000000005</v>
      </c>
      <c r="N178" s="12">
        <v>0</v>
      </c>
      <c r="O178" s="12">
        <v>-0.155</v>
      </c>
      <c r="P178" s="12">
        <v>0.26</v>
      </c>
      <c r="Q178" s="12">
        <v>-7.0000000000000007E-2</v>
      </c>
    </row>
    <row r="179" spans="3:17" x14ac:dyDescent="0.2">
      <c r="C179" s="12">
        <v>4.5294999999999996</v>
      </c>
      <c r="D179" s="12">
        <v>2.5000000000000001E-3</v>
      </c>
      <c r="E179" s="12">
        <v>0.47499999999999998</v>
      </c>
      <c r="F179" s="12">
        <v>0</v>
      </c>
      <c r="G179" s="12">
        <v>0.43</v>
      </c>
      <c r="H179" s="12">
        <v>-0.32</v>
      </c>
      <c r="I179" s="12">
        <v>-0.05</v>
      </c>
      <c r="J179" s="12">
        <v>-0.19500000000000001</v>
      </c>
      <c r="K179" s="20">
        <v>-0.06</v>
      </c>
      <c r="L179" s="12">
        <v>-0.1</v>
      </c>
      <c r="M179" s="12">
        <v>-0.80800000000000005</v>
      </c>
      <c r="N179" s="12">
        <v>0</v>
      </c>
      <c r="O179" s="12">
        <v>-0.155</v>
      </c>
      <c r="P179" s="12">
        <v>0.26</v>
      </c>
      <c r="Q179" s="12">
        <v>-7.0000000000000007E-2</v>
      </c>
    </row>
    <row r="180" spans="3:17" x14ac:dyDescent="0.2">
      <c r="C180" s="12">
        <v>4.5664999999999996</v>
      </c>
      <c r="D180" s="12">
        <v>2.5000000000000001E-3</v>
      </c>
      <c r="E180" s="12">
        <v>0.47499999999999998</v>
      </c>
      <c r="F180" s="12">
        <v>0</v>
      </c>
      <c r="G180" s="12">
        <v>0.43</v>
      </c>
      <c r="H180" s="12">
        <v>-0.32</v>
      </c>
      <c r="I180" s="12">
        <v>-0.05</v>
      </c>
      <c r="J180" s="12">
        <v>-0.19500000000000001</v>
      </c>
      <c r="K180" s="20">
        <v>-0.06</v>
      </c>
      <c r="L180" s="12">
        <v>-0.1</v>
      </c>
      <c r="M180" s="12">
        <v>-0.80800000000000005</v>
      </c>
      <c r="N180" s="12">
        <v>0</v>
      </c>
      <c r="O180" s="12">
        <v>-0.155</v>
      </c>
      <c r="P180" s="12">
        <v>0.26</v>
      </c>
      <c r="Q180" s="12">
        <v>-7.0000000000000007E-2</v>
      </c>
    </row>
    <row r="181" spans="3:17" x14ac:dyDescent="0.2">
      <c r="C181" s="12">
        <v>4.5495000000000001</v>
      </c>
      <c r="D181" s="12">
        <v>2.5000000000000001E-3</v>
      </c>
      <c r="E181" s="12">
        <v>0.47499999999999998</v>
      </c>
      <c r="F181" s="12">
        <v>0</v>
      </c>
      <c r="G181" s="12">
        <v>0.43</v>
      </c>
      <c r="H181" s="12">
        <v>-0.32</v>
      </c>
      <c r="I181" s="12">
        <v>-0.05</v>
      </c>
      <c r="J181" s="12">
        <v>-0.19500000000000001</v>
      </c>
      <c r="K181" s="20">
        <v>-0.06</v>
      </c>
      <c r="L181" s="12">
        <v>-0.1</v>
      </c>
      <c r="M181" s="12">
        <v>-0.80800000000000005</v>
      </c>
      <c r="N181" s="12">
        <v>0</v>
      </c>
      <c r="O181" s="12">
        <v>-0.155</v>
      </c>
      <c r="P181" s="12">
        <v>0.26</v>
      </c>
      <c r="Q181" s="12">
        <v>-7.0000000000000007E-2</v>
      </c>
    </row>
    <row r="182" spans="3:17" x14ac:dyDescent="0.2">
      <c r="C182" s="12">
        <v>4.5625</v>
      </c>
      <c r="D182" s="12">
        <v>2.5000000000000001E-3</v>
      </c>
      <c r="E182" s="12">
        <v>0.47499999999999998</v>
      </c>
      <c r="F182" s="12">
        <v>0</v>
      </c>
      <c r="G182" s="12">
        <v>0.43</v>
      </c>
      <c r="H182" s="12">
        <v>-0.32</v>
      </c>
      <c r="I182" s="12">
        <v>-0.05</v>
      </c>
      <c r="J182" s="12">
        <v>-0.19500000000000001</v>
      </c>
      <c r="K182" s="20">
        <v>-0.06</v>
      </c>
      <c r="L182" s="12">
        <v>-0.1</v>
      </c>
      <c r="M182" s="12">
        <v>-0.80800000000000005</v>
      </c>
      <c r="N182" s="12">
        <v>0</v>
      </c>
      <c r="O182" s="12">
        <v>-0.155</v>
      </c>
      <c r="P182" s="12">
        <v>0.26</v>
      </c>
      <c r="Q182" s="12">
        <v>-7.0000000000000007E-2</v>
      </c>
    </row>
    <row r="183" spans="3:17" x14ac:dyDescent="0.2">
      <c r="C183" s="12">
        <v>4.7175000000000002</v>
      </c>
      <c r="D183" s="12">
        <v>2.5000000000000001E-3</v>
      </c>
      <c r="E183" s="12">
        <v>0.5</v>
      </c>
      <c r="F183" s="12">
        <v>0</v>
      </c>
      <c r="G183" s="12">
        <v>0.35</v>
      </c>
      <c r="H183" s="12">
        <v>-0.26</v>
      </c>
      <c r="I183" s="12">
        <v>0.05</v>
      </c>
      <c r="J183" s="12">
        <v>-0.13</v>
      </c>
      <c r="K183" s="20">
        <v>-0.06</v>
      </c>
      <c r="L183" s="12">
        <v>0</v>
      </c>
      <c r="M183" s="12">
        <v>-0.70799999999999996</v>
      </c>
      <c r="N183" s="12">
        <v>0</v>
      </c>
      <c r="O183" s="12">
        <v>-0.155</v>
      </c>
      <c r="P183" s="12">
        <v>0.3</v>
      </c>
      <c r="Q183" s="12">
        <v>-7.0000000000000007E-2</v>
      </c>
    </row>
    <row r="184" spans="3:17" x14ac:dyDescent="0.2">
      <c r="C184" s="12">
        <v>4.8775000000000004</v>
      </c>
      <c r="D184" s="12">
        <v>2.5000000000000001E-3</v>
      </c>
      <c r="E184" s="12">
        <v>0.56999999999999995</v>
      </c>
      <c r="F184" s="12">
        <v>0</v>
      </c>
      <c r="G184" s="12">
        <v>0.35</v>
      </c>
      <c r="H184" s="12">
        <v>-0.26</v>
      </c>
      <c r="I184" s="12">
        <v>0.05</v>
      </c>
      <c r="J184" s="12">
        <v>-0.13</v>
      </c>
      <c r="K184" s="20">
        <v>-0.06</v>
      </c>
      <c r="L184" s="12">
        <v>0</v>
      </c>
      <c r="M184" s="12">
        <v>-0.70799999999999996</v>
      </c>
      <c r="N184" s="12">
        <v>0</v>
      </c>
      <c r="O184" s="12">
        <v>-0.1575</v>
      </c>
      <c r="P184" s="12">
        <v>0.3</v>
      </c>
      <c r="Q184" s="12">
        <v>-7.0000000000000007E-2</v>
      </c>
    </row>
    <row r="185" spans="3:17" x14ac:dyDescent="0.2">
      <c r="C185" s="12">
        <v>4.93</v>
      </c>
      <c r="D185" s="12">
        <v>2.5000000000000001E-3</v>
      </c>
      <c r="E185" s="12">
        <v>0.56999999999999995</v>
      </c>
      <c r="F185" s="12">
        <v>0</v>
      </c>
      <c r="G185" s="12">
        <v>0.35</v>
      </c>
      <c r="H185" s="12">
        <v>-0.26</v>
      </c>
      <c r="I185" s="12">
        <v>0.05</v>
      </c>
      <c r="J185" s="12">
        <v>-0.13</v>
      </c>
      <c r="K185" s="20">
        <v>-0.06</v>
      </c>
      <c r="L185" s="12">
        <v>0</v>
      </c>
      <c r="M185" s="12">
        <v>-0.70799999999999996</v>
      </c>
      <c r="N185" s="12">
        <v>0</v>
      </c>
      <c r="O185" s="12">
        <v>-0.16</v>
      </c>
      <c r="P185" s="12">
        <v>0.3</v>
      </c>
      <c r="Q185" s="12">
        <v>-7.0000000000000007E-2</v>
      </c>
    </row>
    <row r="186" spans="3:17" x14ac:dyDescent="0.2">
      <c r="C186" s="12">
        <v>4.8460000000000001</v>
      </c>
      <c r="D186" s="12">
        <v>2.5000000000000001E-3</v>
      </c>
      <c r="E186" s="12">
        <v>0.56999999999999995</v>
      </c>
      <c r="F186" s="12">
        <v>0</v>
      </c>
      <c r="G186" s="12">
        <v>0.35</v>
      </c>
      <c r="H186" s="12">
        <v>-0.26</v>
      </c>
      <c r="I186" s="12">
        <v>0.05</v>
      </c>
      <c r="J186" s="12">
        <v>-0.13</v>
      </c>
      <c r="K186" s="20">
        <v>-0.06</v>
      </c>
      <c r="L186" s="12">
        <v>0</v>
      </c>
      <c r="M186" s="12">
        <v>-0.70799999999999996</v>
      </c>
      <c r="N186" s="12">
        <v>0</v>
      </c>
      <c r="O186" s="12">
        <v>-0.1525</v>
      </c>
      <c r="P186" s="12">
        <v>0.3</v>
      </c>
      <c r="Q186" s="12">
        <v>-7.0000000000000007E-2</v>
      </c>
    </row>
    <row r="187" spans="3:17" x14ac:dyDescent="0.2">
      <c r="C187" s="12">
        <v>4.7110000000000003</v>
      </c>
      <c r="D187" s="12">
        <v>2.5000000000000001E-3</v>
      </c>
      <c r="E187" s="12">
        <v>0.56999999999999995</v>
      </c>
      <c r="F187" s="12">
        <v>0</v>
      </c>
      <c r="G187" s="12">
        <v>0.35</v>
      </c>
      <c r="H187" s="12">
        <v>-0.26</v>
      </c>
      <c r="I187" s="12">
        <v>0.05</v>
      </c>
      <c r="J187" s="12">
        <v>-0.13</v>
      </c>
      <c r="K187" s="20">
        <v>-0.06</v>
      </c>
      <c r="L187" s="12">
        <v>0</v>
      </c>
      <c r="M187" s="12">
        <v>-0.70799999999999996</v>
      </c>
      <c r="N187" s="12">
        <v>0</v>
      </c>
      <c r="O187" s="12">
        <v>-0.15</v>
      </c>
      <c r="P187" s="12">
        <v>0.3</v>
      </c>
      <c r="Q187" s="12">
        <v>-7.0000000000000007E-2</v>
      </c>
    </row>
    <row r="188" spans="3:17" x14ac:dyDescent="0.2">
      <c r="C188" s="12">
        <v>4.5359999999999996</v>
      </c>
      <c r="D188" s="12">
        <v>2.5000000000000001E-3</v>
      </c>
      <c r="E188" s="12">
        <v>0.47499999999999998</v>
      </c>
      <c r="F188" s="12">
        <v>0</v>
      </c>
      <c r="G188" s="12">
        <v>0.43</v>
      </c>
      <c r="H188" s="12">
        <v>-0.32</v>
      </c>
      <c r="I188" s="12">
        <v>0.05</v>
      </c>
      <c r="J188" s="12">
        <v>-0.19500000000000001</v>
      </c>
      <c r="K188" s="20">
        <v>-0.06</v>
      </c>
      <c r="L188" s="12">
        <v>0</v>
      </c>
      <c r="M188" s="12">
        <v>-0.80800000000000005</v>
      </c>
      <c r="N188" s="12">
        <v>0</v>
      </c>
      <c r="O188" s="12">
        <v>-0.155</v>
      </c>
      <c r="P188" s="12">
        <v>0.26</v>
      </c>
      <c r="Q188" s="12">
        <v>-7.0000000000000007E-2</v>
      </c>
    </row>
    <row r="189" spans="3:17" x14ac:dyDescent="0.2">
      <c r="C189" s="12">
        <v>4.54</v>
      </c>
      <c r="D189" s="12">
        <v>2.5000000000000001E-3</v>
      </c>
      <c r="E189" s="12">
        <v>0.47499999999999998</v>
      </c>
      <c r="F189" s="12">
        <v>0</v>
      </c>
      <c r="G189" s="12">
        <v>0.43</v>
      </c>
      <c r="H189" s="12">
        <v>-0.32</v>
      </c>
      <c r="I189" s="12">
        <v>0.05</v>
      </c>
      <c r="J189" s="12">
        <v>-0.19500000000000001</v>
      </c>
      <c r="K189" s="20">
        <v>-0.06</v>
      </c>
      <c r="L189" s="12">
        <v>0</v>
      </c>
      <c r="M189" s="12">
        <v>-0.80800000000000005</v>
      </c>
      <c r="N189" s="12">
        <v>0</v>
      </c>
      <c r="O189" s="12">
        <v>0</v>
      </c>
      <c r="P189" s="12">
        <v>0.26</v>
      </c>
      <c r="Q189" s="12">
        <v>-7.0000000000000007E-2</v>
      </c>
    </row>
    <row r="190" spans="3:17" x14ac:dyDescent="0.2">
      <c r="C190" s="12">
        <v>4.58</v>
      </c>
      <c r="D190" s="12">
        <v>2.5000000000000001E-3</v>
      </c>
      <c r="E190" s="12">
        <v>0.47499999999999998</v>
      </c>
      <c r="F190" s="12">
        <v>0</v>
      </c>
      <c r="G190" s="12">
        <v>0.43</v>
      </c>
      <c r="H190" s="12">
        <v>-0.32</v>
      </c>
      <c r="I190" s="12">
        <v>0.05</v>
      </c>
      <c r="J190" s="12">
        <v>-0.19500000000000001</v>
      </c>
      <c r="K190" s="20">
        <v>-0.06</v>
      </c>
      <c r="L190" s="12">
        <v>0</v>
      </c>
      <c r="M190" s="12">
        <v>-0.80800000000000005</v>
      </c>
      <c r="N190" s="12">
        <v>0</v>
      </c>
      <c r="O190" s="12">
        <v>0</v>
      </c>
      <c r="P190" s="12">
        <v>0.26</v>
      </c>
      <c r="Q190" s="12">
        <v>-7.0000000000000007E-2</v>
      </c>
    </row>
    <row r="191" spans="3:17" x14ac:dyDescent="0.2">
      <c r="C191" s="12">
        <v>4.6219999999999999</v>
      </c>
      <c r="D191" s="12">
        <v>2.5000000000000001E-3</v>
      </c>
      <c r="E191" s="12">
        <v>0.47499999999999998</v>
      </c>
      <c r="F191" s="12">
        <v>0</v>
      </c>
      <c r="G191" s="12">
        <v>0.43</v>
      </c>
      <c r="H191" s="12">
        <v>-0.32</v>
      </c>
      <c r="I191" s="12">
        <v>0.05</v>
      </c>
      <c r="J191" s="12">
        <v>-0.19500000000000001</v>
      </c>
      <c r="K191" s="20">
        <v>-0.06</v>
      </c>
      <c r="L191" s="12">
        <v>0</v>
      </c>
      <c r="M191" s="12">
        <v>-0.80800000000000005</v>
      </c>
      <c r="N191" s="12">
        <v>0</v>
      </c>
      <c r="O191" s="12">
        <v>0</v>
      </c>
      <c r="P191" s="12">
        <v>0.26</v>
      </c>
      <c r="Q191" s="12">
        <v>-7.0000000000000007E-2</v>
      </c>
    </row>
    <row r="192" spans="3:17" x14ac:dyDescent="0.2">
      <c r="C192" s="12">
        <v>4.6589999999999998</v>
      </c>
      <c r="D192" s="12">
        <v>2.5000000000000001E-3</v>
      </c>
      <c r="E192" s="12">
        <v>0.47499999999999998</v>
      </c>
      <c r="F192" s="12">
        <v>0</v>
      </c>
      <c r="G192" s="12">
        <v>0.43</v>
      </c>
      <c r="H192" s="12">
        <v>-0.32</v>
      </c>
      <c r="I192" s="12">
        <v>0.05</v>
      </c>
      <c r="J192" s="12">
        <v>-0.19500000000000001</v>
      </c>
      <c r="K192" s="20">
        <v>-0.06</v>
      </c>
      <c r="L192" s="12">
        <v>0</v>
      </c>
      <c r="M192" s="12">
        <v>-0.80800000000000005</v>
      </c>
      <c r="N192" s="12">
        <v>0</v>
      </c>
      <c r="O192" s="12">
        <v>0</v>
      </c>
      <c r="P192" s="12">
        <v>0.26</v>
      </c>
      <c r="Q192" s="12">
        <v>-7.0000000000000007E-2</v>
      </c>
    </row>
    <row r="193" spans="3:17" x14ac:dyDescent="0.2">
      <c r="C193" s="12">
        <v>4.6420000000000003</v>
      </c>
      <c r="D193" s="12">
        <v>2.5000000000000001E-3</v>
      </c>
      <c r="E193" s="12">
        <v>0.47499999999999998</v>
      </c>
      <c r="F193" s="12">
        <v>0</v>
      </c>
      <c r="G193" s="12">
        <v>0.43</v>
      </c>
      <c r="H193" s="12">
        <v>-0.32</v>
      </c>
      <c r="I193" s="12">
        <v>0.05</v>
      </c>
      <c r="J193" s="12">
        <v>-0.19500000000000001</v>
      </c>
      <c r="K193" s="20">
        <v>-0.06</v>
      </c>
      <c r="L193" s="12">
        <v>0</v>
      </c>
      <c r="M193" s="12">
        <v>-0.80800000000000005</v>
      </c>
      <c r="N193" s="12">
        <v>0</v>
      </c>
      <c r="O193" s="12">
        <v>0</v>
      </c>
      <c r="P193" s="12">
        <v>0.26</v>
      </c>
      <c r="Q193" s="12">
        <v>-7.0000000000000007E-2</v>
      </c>
    </row>
    <row r="194" spans="3:17" x14ac:dyDescent="0.2">
      <c r="C194" s="12">
        <v>4.6550000000000002</v>
      </c>
      <c r="D194" s="12">
        <v>2.5000000000000001E-3</v>
      </c>
      <c r="E194" s="12">
        <v>0.47499999999999998</v>
      </c>
      <c r="F194" s="12">
        <v>0</v>
      </c>
      <c r="G194" s="12">
        <v>0.43</v>
      </c>
      <c r="H194" s="12">
        <v>-0.32</v>
      </c>
      <c r="I194" s="12">
        <v>0.05</v>
      </c>
      <c r="J194" s="12">
        <v>-0.19500000000000001</v>
      </c>
      <c r="K194" s="20">
        <v>-0.06</v>
      </c>
      <c r="L194" s="12">
        <v>0</v>
      </c>
      <c r="M194" s="12">
        <v>-0.80800000000000005</v>
      </c>
      <c r="N194" s="12">
        <v>0</v>
      </c>
      <c r="O194" s="12">
        <v>0</v>
      </c>
      <c r="P194" s="12">
        <v>0.26</v>
      </c>
      <c r="Q194" s="12">
        <v>-7.0000000000000007E-2</v>
      </c>
    </row>
    <row r="195" spans="3:17" x14ac:dyDescent="0.2">
      <c r="C195" s="12">
        <v>4.8099999999999996</v>
      </c>
      <c r="D195" s="12">
        <v>2.5000000000000001E-3</v>
      </c>
      <c r="E195" s="12">
        <v>0.5</v>
      </c>
      <c r="F195" s="12">
        <v>0</v>
      </c>
      <c r="G195" s="12">
        <v>0.35</v>
      </c>
      <c r="H195" s="12">
        <v>-0.26</v>
      </c>
      <c r="I195" s="12">
        <v>0.05</v>
      </c>
      <c r="J195" s="12">
        <v>-0.13</v>
      </c>
      <c r="K195" s="20">
        <v>-0.06</v>
      </c>
      <c r="L195" s="12">
        <v>0</v>
      </c>
      <c r="M195" s="12">
        <v>-0.70799999999999996</v>
      </c>
      <c r="N195" s="12">
        <v>0</v>
      </c>
      <c r="O195" s="12">
        <v>0</v>
      </c>
      <c r="P195" s="12">
        <v>0.3</v>
      </c>
      <c r="Q195" s="12">
        <v>-7.0000000000000007E-2</v>
      </c>
    </row>
    <row r="196" spans="3:17" x14ac:dyDescent="0.2">
      <c r="C196" s="12">
        <v>4.97</v>
      </c>
      <c r="D196" s="12">
        <v>2.5000000000000001E-3</v>
      </c>
      <c r="E196" s="12">
        <v>0.56999999999999995</v>
      </c>
      <c r="F196" s="12">
        <v>0</v>
      </c>
      <c r="G196" s="12">
        <v>0.35</v>
      </c>
      <c r="H196" s="12">
        <v>-0.26</v>
      </c>
      <c r="I196" s="12">
        <v>0.05</v>
      </c>
      <c r="J196" s="12">
        <v>-0.13</v>
      </c>
      <c r="K196" s="20">
        <v>-0.06</v>
      </c>
      <c r="L196" s="12">
        <v>0</v>
      </c>
      <c r="M196" s="12">
        <v>-0.70799999999999996</v>
      </c>
      <c r="N196" s="12">
        <v>0</v>
      </c>
      <c r="O196" s="12">
        <v>0</v>
      </c>
      <c r="P196" s="12">
        <v>0.3</v>
      </c>
      <c r="Q196" s="12">
        <v>-7.0000000000000007E-2</v>
      </c>
    </row>
    <row r="197" spans="3:17" x14ac:dyDescent="0.2">
      <c r="C197" s="12">
        <v>5.0225</v>
      </c>
      <c r="D197" s="12">
        <v>2.5000000000000001E-3</v>
      </c>
      <c r="E197" s="12">
        <v>0.56999999999999995</v>
      </c>
      <c r="F197" s="12">
        <v>0</v>
      </c>
      <c r="G197" s="12">
        <v>0.35</v>
      </c>
      <c r="H197" s="12">
        <v>-0.26</v>
      </c>
      <c r="I197" s="12">
        <v>0.05</v>
      </c>
      <c r="J197" s="12">
        <v>-0.13</v>
      </c>
      <c r="K197" s="20">
        <v>-0.06</v>
      </c>
      <c r="L197" s="12">
        <v>0</v>
      </c>
      <c r="M197" s="12">
        <v>-0.70799999999999996</v>
      </c>
      <c r="N197" s="12">
        <v>0</v>
      </c>
      <c r="O197" s="12">
        <v>0</v>
      </c>
      <c r="P197" s="12">
        <v>0.3</v>
      </c>
      <c r="Q197" s="12">
        <v>-7.0000000000000007E-2</v>
      </c>
    </row>
    <row r="198" spans="3:17" x14ac:dyDescent="0.2">
      <c r="C198" s="12">
        <v>4.9385000000000003</v>
      </c>
      <c r="D198" s="12">
        <v>2.5000000000000001E-3</v>
      </c>
      <c r="E198" s="12">
        <v>0.56999999999999995</v>
      </c>
      <c r="F198" s="12">
        <v>0</v>
      </c>
      <c r="G198" s="12">
        <v>0.35</v>
      </c>
      <c r="H198" s="12">
        <v>-0.26</v>
      </c>
      <c r="I198" s="12">
        <v>0.05</v>
      </c>
      <c r="J198" s="12">
        <v>-0.13</v>
      </c>
      <c r="K198" s="20">
        <v>-0.06</v>
      </c>
      <c r="L198" s="12">
        <v>0</v>
      </c>
      <c r="M198" s="12">
        <v>-0.70799999999999996</v>
      </c>
      <c r="N198" s="12">
        <v>0</v>
      </c>
      <c r="O198" s="12">
        <v>0</v>
      </c>
      <c r="P198" s="12">
        <v>0.3</v>
      </c>
      <c r="Q198" s="12">
        <v>-7.0000000000000007E-2</v>
      </c>
    </row>
    <row r="199" spans="3:17" x14ac:dyDescent="0.2">
      <c r="C199" s="12">
        <v>4.8034999999999997</v>
      </c>
      <c r="D199" s="12">
        <v>0</v>
      </c>
      <c r="E199" s="12">
        <v>0.56999999999999995</v>
      </c>
      <c r="F199" s="12">
        <v>0</v>
      </c>
      <c r="G199" s="12">
        <v>0.35</v>
      </c>
      <c r="H199" s="12">
        <v>-0.26</v>
      </c>
      <c r="I199" s="12">
        <v>0.05</v>
      </c>
      <c r="J199" s="12">
        <v>-0.13</v>
      </c>
      <c r="K199" s="20">
        <v>-0.06</v>
      </c>
      <c r="L199" s="12">
        <v>0</v>
      </c>
      <c r="M199" s="12">
        <v>-0.70799999999999996</v>
      </c>
      <c r="N199" s="12">
        <v>0</v>
      </c>
      <c r="O199" s="12">
        <v>0</v>
      </c>
      <c r="P199" s="12">
        <v>0.3</v>
      </c>
      <c r="Q199" s="12">
        <v>-7.0000000000000007E-2</v>
      </c>
    </row>
    <row r="200" spans="3:17" x14ac:dyDescent="0.2">
      <c r="C200" s="12">
        <v>4.6284999999999998</v>
      </c>
      <c r="D200" s="12">
        <v>0</v>
      </c>
      <c r="E200" s="12">
        <v>0.47499999999999998</v>
      </c>
      <c r="F200" s="12">
        <v>0</v>
      </c>
      <c r="G200" s="12">
        <v>0.43</v>
      </c>
      <c r="H200" s="12">
        <v>-0.32</v>
      </c>
      <c r="I200" s="12">
        <v>0.05</v>
      </c>
      <c r="J200" s="12">
        <v>-0.19500000000000001</v>
      </c>
      <c r="K200" s="20">
        <v>-0.06</v>
      </c>
      <c r="L200" s="12">
        <v>0</v>
      </c>
      <c r="M200" s="12">
        <v>-0.80800000000000005</v>
      </c>
      <c r="N200" s="12">
        <v>0</v>
      </c>
      <c r="O200" s="12">
        <v>0</v>
      </c>
      <c r="P200" s="12">
        <v>0.26</v>
      </c>
      <c r="Q200" s="12">
        <v>-7.0000000000000007E-2</v>
      </c>
    </row>
    <row r="201" spans="3:17" x14ac:dyDescent="0.2">
      <c r="C201" s="12">
        <v>4.6325000000000003</v>
      </c>
      <c r="D201" s="12">
        <v>0</v>
      </c>
      <c r="E201" s="12">
        <v>0.47499999999999998</v>
      </c>
      <c r="F201" s="12">
        <v>0</v>
      </c>
      <c r="G201" s="12">
        <v>0.43</v>
      </c>
      <c r="H201" s="12">
        <v>-0.32</v>
      </c>
      <c r="I201" s="12">
        <v>0.05</v>
      </c>
      <c r="J201" s="12">
        <v>-0.19500000000000001</v>
      </c>
      <c r="K201" s="20">
        <v>-0.06</v>
      </c>
      <c r="L201" s="12">
        <v>0</v>
      </c>
      <c r="M201" s="12">
        <v>-0.80800000000000005</v>
      </c>
      <c r="N201" s="12">
        <v>0</v>
      </c>
      <c r="O201" s="12">
        <v>0</v>
      </c>
      <c r="P201" s="12">
        <v>0.26</v>
      </c>
      <c r="Q201" s="12">
        <v>-7.0000000000000007E-2</v>
      </c>
    </row>
    <row r="202" spans="3:17" x14ac:dyDescent="0.2">
      <c r="C202" s="12">
        <v>4.6725000000000003</v>
      </c>
      <c r="D202" s="12">
        <v>0</v>
      </c>
      <c r="E202" s="12">
        <v>0.47499999999999998</v>
      </c>
      <c r="F202" s="12">
        <v>0</v>
      </c>
      <c r="G202" s="12">
        <v>0.43</v>
      </c>
      <c r="H202" s="12">
        <v>-0.32</v>
      </c>
      <c r="I202" s="12">
        <v>0.05</v>
      </c>
      <c r="J202" s="12">
        <v>-0.19500000000000001</v>
      </c>
      <c r="K202" s="20">
        <v>-0.06</v>
      </c>
      <c r="L202" s="12">
        <v>0</v>
      </c>
      <c r="M202" s="12">
        <v>-0.80800000000000005</v>
      </c>
      <c r="N202" s="12">
        <v>0</v>
      </c>
      <c r="O202" s="12">
        <v>0</v>
      </c>
      <c r="P202" s="12">
        <v>0.26</v>
      </c>
      <c r="Q202" s="12">
        <v>-7.0000000000000007E-2</v>
      </c>
    </row>
    <row r="203" spans="3:17" x14ac:dyDescent="0.2">
      <c r="C203" s="12">
        <v>4.7145000000000001</v>
      </c>
      <c r="D203" s="12">
        <v>0</v>
      </c>
      <c r="E203" s="12">
        <v>0.47499999999999998</v>
      </c>
      <c r="F203" s="12">
        <v>0</v>
      </c>
      <c r="G203" s="12">
        <v>0.43</v>
      </c>
      <c r="H203" s="12">
        <v>-0.32</v>
      </c>
      <c r="I203" s="12">
        <v>0.05</v>
      </c>
      <c r="J203" s="12">
        <v>-0.19500000000000001</v>
      </c>
      <c r="K203" s="20">
        <v>-0.06</v>
      </c>
      <c r="L203" s="12">
        <v>0</v>
      </c>
      <c r="M203" s="12">
        <v>-0.80800000000000005</v>
      </c>
      <c r="N203" s="12">
        <v>0</v>
      </c>
      <c r="O203" s="12">
        <v>0</v>
      </c>
      <c r="P203" s="12">
        <v>0.26</v>
      </c>
      <c r="Q203" s="12">
        <v>-7.0000000000000007E-2</v>
      </c>
    </row>
    <row r="204" spans="3:17" x14ac:dyDescent="0.2">
      <c r="C204" s="12">
        <v>4.7515000000000001</v>
      </c>
      <c r="D204" s="12">
        <v>0</v>
      </c>
      <c r="E204" s="12">
        <v>0.47499999999999998</v>
      </c>
      <c r="F204" s="12">
        <v>0</v>
      </c>
      <c r="G204" s="12">
        <v>0.43</v>
      </c>
      <c r="H204" s="12">
        <v>-0.32</v>
      </c>
      <c r="I204" s="12">
        <v>0.05</v>
      </c>
      <c r="J204" s="12">
        <v>-0.19500000000000001</v>
      </c>
      <c r="K204" s="20">
        <v>-0.06</v>
      </c>
      <c r="L204" s="12">
        <v>0</v>
      </c>
      <c r="M204" s="12">
        <v>-0.80800000000000005</v>
      </c>
      <c r="N204" s="12">
        <v>0</v>
      </c>
      <c r="O204" s="12">
        <v>0</v>
      </c>
      <c r="P204" s="12">
        <v>0.26</v>
      </c>
      <c r="Q204" s="12">
        <v>-7.0000000000000007E-2</v>
      </c>
    </row>
    <row r="205" spans="3:17" x14ac:dyDescent="0.2">
      <c r="C205" s="12">
        <v>4.7344999999999997</v>
      </c>
      <c r="D205" s="12">
        <v>0</v>
      </c>
      <c r="E205" s="12">
        <v>0.47499999999999998</v>
      </c>
      <c r="F205" s="12">
        <v>0</v>
      </c>
      <c r="G205" s="12">
        <v>0.43</v>
      </c>
      <c r="H205" s="12">
        <v>-0.32</v>
      </c>
      <c r="I205" s="12">
        <v>0.05</v>
      </c>
      <c r="J205" s="12">
        <v>-0.19500000000000001</v>
      </c>
      <c r="K205" s="20">
        <v>-0.06</v>
      </c>
      <c r="L205" s="12">
        <v>0</v>
      </c>
      <c r="M205" s="12">
        <v>-0.80800000000000005</v>
      </c>
      <c r="N205" s="12">
        <v>0</v>
      </c>
      <c r="O205" s="12">
        <v>0</v>
      </c>
      <c r="P205" s="12">
        <v>0.26</v>
      </c>
      <c r="Q205" s="12">
        <v>-7.0000000000000007E-2</v>
      </c>
    </row>
    <row r="206" spans="3:17" x14ac:dyDescent="0.2">
      <c r="C206" s="12">
        <v>4.7474999999999996</v>
      </c>
      <c r="D206" s="12">
        <v>0</v>
      </c>
      <c r="E206" s="12">
        <v>0.47499999999999998</v>
      </c>
      <c r="F206" s="12">
        <v>0</v>
      </c>
      <c r="G206" s="12">
        <v>0.43</v>
      </c>
      <c r="H206" s="12">
        <v>-0.32</v>
      </c>
      <c r="I206" s="12">
        <v>0.05</v>
      </c>
      <c r="J206" s="12">
        <v>-0.19500000000000001</v>
      </c>
      <c r="K206" s="20">
        <v>-0.06</v>
      </c>
      <c r="L206" s="12">
        <v>0</v>
      </c>
      <c r="M206" s="12">
        <v>-0.80800000000000005</v>
      </c>
      <c r="N206" s="12">
        <v>0</v>
      </c>
      <c r="O206" s="12">
        <v>0</v>
      </c>
      <c r="P206" s="12">
        <v>0.26</v>
      </c>
      <c r="Q206" s="12">
        <v>-7.0000000000000007E-2</v>
      </c>
    </row>
    <row r="207" spans="3:17" x14ac:dyDescent="0.2">
      <c r="C207" s="12">
        <v>4.9024999999999999</v>
      </c>
      <c r="D207" s="12">
        <v>0</v>
      </c>
      <c r="E207" s="12">
        <v>0.5</v>
      </c>
      <c r="F207" s="12">
        <v>0</v>
      </c>
      <c r="G207" s="12">
        <v>0.35</v>
      </c>
      <c r="H207" s="12">
        <v>-0.26</v>
      </c>
      <c r="I207" s="12">
        <v>0.05</v>
      </c>
      <c r="J207" s="12">
        <v>-0.13</v>
      </c>
      <c r="K207" s="20">
        <v>-0.06</v>
      </c>
      <c r="L207" s="12">
        <v>0</v>
      </c>
      <c r="M207" s="12">
        <v>-0.70799999999999996</v>
      </c>
      <c r="N207" s="12">
        <v>0</v>
      </c>
      <c r="O207" s="12">
        <v>0</v>
      </c>
      <c r="P207" s="12">
        <v>0.3</v>
      </c>
      <c r="Q207" s="12">
        <v>-7.0000000000000007E-2</v>
      </c>
    </row>
    <row r="208" spans="3:17" x14ac:dyDescent="0.2">
      <c r="C208" s="12">
        <v>5.0625</v>
      </c>
      <c r="D208" s="12">
        <v>0</v>
      </c>
      <c r="E208" s="12">
        <v>0.56999999999999995</v>
      </c>
      <c r="F208" s="12">
        <v>0</v>
      </c>
      <c r="G208" s="12">
        <v>0.35</v>
      </c>
      <c r="H208" s="12">
        <v>-0.26</v>
      </c>
      <c r="I208" s="12">
        <v>0.05</v>
      </c>
      <c r="J208" s="12">
        <v>-0.13</v>
      </c>
      <c r="K208" s="20">
        <v>-0.06</v>
      </c>
      <c r="L208" s="12">
        <v>0</v>
      </c>
      <c r="M208" s="12">
        <v>-0.70799999999999996</v>
      </c>
      <c r="N208" s="12">
        <v>0</v>
      </c>
      <c r="O208" s="12">
        <v>0</v>
      </c>
      <c r="P208" s="12">
        <v>0.3</v>
      </c>
      <c r="Q208" s="12">
        <v>-7.0000000000000007E-2</v>
      </c>
    </row>
    <row r="209" spans="3:17" x14ac:dyDescent="0.2">
      <c r="C209" s="12">
        <v>5.1150000000000002</v>
      </c>
      <c r="D209" s="12">
        <v>0</v>
      </c>
      <c r="E209" s="12">
        <v>0.56999999999999995</v>
      </c>
      <c r="F209" s="12">
        <v>0</v>
      </c>
      <c r="G209" s="12">
        <v>0.35</v>
      </c>
      <c r="H209" s="12">
        <v>-0.26</v>
      </c>
      <c r="I209" s="12">
        <v>0.05</v>
      </c>
      <c r="J209" s="12">
        <v>-0.13</v>
      </c>
      <c r="K209" s="20">
        <v>-0.06</v>
      </c>
      <c r="L209" s="12">
        <v>0</v>
      </c>
      <c r="M209" s="12">
        <v>-0.70799999999999996</v>
      </c>
      <c r="N209" s="12">
        <v>0</v>
      </c>
      <c r="O209" s="12">
        <v>0</v>
      </c>
      <c r="P209" s="12">
        <v>0.3</v>
      </c>
      <c r="Q209" s="12">
        <v>-7.0000000000000007E-2</v>
      </c>
    </row>
    <row r="210" spans="3:17" x14ac:dyDescent="0.2">
      <c r="C210" s="12">
        <v>5.0309999999999997</v>
      </c>
      <c r="D210" s="12">
        <v>0</v>
      </c>
      <c r="E210" s="12">
        <v>0.56999999999999995</v>
      </c>
      <c r="F210" s="12">
        <v>0</v>
      </c>
      <c r="G210" s="12">
        <v>0.35</v>
      </c>
      <c r="H210" s="12">
        <v>-0.26</v>
      </c>
      <c r="I210" s="12">
        <v>0.05</v>
      </c>
      <c r="J210" s="12">
        <v>-0.13</v>
      </c>
      <c r="K210" s="20">
        <v>-0.06</v>
      </c>
      <c r="L210" s="12">
        <v>0</v>
      </c>
      <c r="M210" s="12">
        <v>-0.70799999999999996</v>
      </c>
      <c r="N210" s="12">
        <v>0</v>
      </c>
      <c r="O210" s="12">
        <v>0</v>
      </c>
      <c r="P210" s="12">
        <v>0.3</v>
      </c>
      <c r="Q210" s="12">
        <v>-7.0000000000000007E-2</v>
      </c>
    </row>
    <row r="211" spans="3:17" x14ac:dyDescent="0.2">
      <c r="C211" s="12">
        <v>4.8959999999999999</v>
      </c>
      <c r="D211" s="12">
        <v>0</v>
      </c>
      <c r="E211" s="12">
        <v>0.56999999999999995</v>
      </c>
      <c r="F211" s="12">
        <v>0</v>
      </c>
      <c r="G211" s="12">
        <v>0.35</v>
      </c>
      <c r="H211" s="12">
        <v>-0.26</v>
      </c>
      <c r="I211" s="12">
        <v>0.05</v>
      </c>
      <c r="J211" s="12">
        <v>-0.13</v>
      </c>
      <c r="K211" s="20">
        <v>-0.06</v>
      </c>
      <c r="L211" s="12">
        <v>0</v>
      </c>
      <c r="M211" s="12">
        <v>-0.70799999999999996</v>
      </c>
      <c r="N211" s="12">
        <v>0</v>
      </c>
      <c r="O211" s="12">
        <v>0</v>
      </c>
      <c r="P211" s="12">
        <v>0.3</v>
      </c>
      <c r="Q211" s="12">
        <v>-7.0000000000000007E-2</v>
      </c>
    </row>
    <row r="212" spans="3:17" x14ac:dyDescent="0.2">
      <c r="C212" s="12">
        <v>4.7210000000000001</v>
      </c>
      <c r="D212" s="12">
        <v>0</v>
      </c>
      <c r="E212" s="12">
        <v>0.47499999999999998</v>
      </c>
      <c r="F212" s="12">
        <v>0</v>
      </c>
      <c r="G212" s="12">
        <v>0.43</v>
      </c>
      <c r="H212" s="12">
        <v>-0.32</v>
      </c>
      <c r="I212" s="12">
        <v>0.05</v>
      </c>
      <c r="J212" s="12">
        <v>-0.19500000000000001</v>
      </c>
      <c r="K212" s="20">
        <v>-0.06</v>
      </c>
      <c r="L212" s="12">
        <v>0</v>
      </c>
      <c r="M212" s="12">
        <v>-0.80800000000000005</v>
      </c>
      <c r="N212" s="12">
        <v>0</v>
      </c>
      <c r="O212" s="12">
        <v>0</v>
      </c>
      <c r="P212" s="12">
        <v>0.26</v>
      </c>
      <c r="Q212" s="12">
        <v>-7.0000000000000007E-2</v>
      </c>
    </row>
    <row r="213" spans="3:17" x14ac:dyDescent="0.2">
      <c r="C213" s="12">
        <v>4.7249999999999996</v>
      </c>
      <c r="D213" s="12">
        <v>0</v>
      </c>
      <c r="E213" s="12">
        <v>0.47499999999999998</v>
      </c>
      <c r="F213" s="12">
        <v>0</v>
      </c>
      <c r="G213" s="12">
        <v>0.43</v>
      </c>
      <c r="H213" s="12">
        <v>-0.32</v>
      </c>
      <c r="I213" s="12">
        <v>0.05</v>
      </c>
      <c r="J213" s="12">
        <v>-0.19500000000000001</v>
      </c>
      <c r="K213" s="20">
        <v>-0.06</v>
      </c>
      <c r="L213" s="12">
        <v>0</v>
      </c>
      <c r="M213" s="12">
        <v>-0.80800000000000005</v>
      </c>
      <c r="N213" s="12">
        <v>0</v>
      </c>
      <c r="O213" s="12">
        <v>0</v>
      </c>
      <c r="P213" s="12">
        <v>0.26</v>
      </c>
      <c r="Q213" s="12">
        <v>-7.0000000000000007E-2</v>
      </c>
    </row>
    <row r="214" spans="3:17" x14ac:dyDescent="0.2">
      <c r="C214" s="12">
        <v>4.7649999999999997</v>
      </c>
      <c r="D214" s="12">
        <v>0</v>
      </c>
      <c r="E214" s="12">
        <v>0.47499999999999998</v>
      </c>
      <c r="F214" s="12">
        <v>0</v>
      </c>
      <c r="G214" s="12">
        <v>0.43</v>
      </c>
      <c r="H214" s="12">
        <v>-0.32</v>
      </c>
      <c r="I214" s="12">
        <v>0.05</v>
      </c>
      <c r="J214" s="12">
        <v>-0.19500000000000001</v>
      </c>
      <c r="K214" s="20">
        <v>-0.06</v>
      </c>
      <c r="L214" s="12">
        <v>0</v>
      </c>
      <c r="M214" s="12">
        <v>-0.80800000000000005</v>
      </c>
      <c r="N214" s="12">
        <v>0</v>
      </c>
      <c r="O214" s="12">
        <v>0</v>
      </c>
      <c r="P214" s="12">
        <v>0.26</v>
      </c>
      <c r="Q214" s="12">
        <v>-7.0000000000000007E-2</v>
      </c>
    </row>
    <row r="215" spans="3:17" x14ac:dyDescent="0.2">
      <c r="C215" s="12">
        <v>4.8070000000000004</v>
      </c>
      <c r="D215" s="12">
        <v>0</v>
      </c>
      <c r="E215" s="12">
        <v>0.47499999999999998</v>
      </c>
      <c r="F215" s="12">
        <v>0</v>
      </c>
      <c r="G215" s="12">
        <v>0.43</v>
      </c>
      <c r="H215" s="12">
        <v>-0.32</v>
      </c>
      <c r="I215" s="12">
        <v>0.05</v>
      </c>
      <c r="J215" s="12">
        <v>-0.19500000000000001</v>
      </c>
      <c r="K215" s="20">
        <v>-0.06</v>
      </c>
      <c r="L215" s="12">
        <v>0</v>
      </c>
      <c r="M215" s="12">
        <v>-0.80800000000000005</v>
      </c>
      <c r="N215" s="12">
        <v>0</v>
      </c>
      <c r="O215" s="12">
        <v>0</v>
      </c>
      <c r="P215" s="12">
        <v>0.26</v>
      </c>
      <c r="Q215" s="12">
        <v>-7.0000000000000007E-2</v>
      </c>
    </row>
    <row r="216" spans="3:17" x14ac:dyDescent="0.2">
      <c r="C216" s="12">
        <v>4.8440000000000003</v>
      </c>
      <c r="D216" s="12">
        <v>0</v>
      </c>
      <c r="E216" s="12">
        <v>0.47499999999999998</v>
      </c>
      <c r="F216" s="12">
        <v>0</v>
      </c>
      <c r="G216" s="12">
        <v>0.43</v>
      </c>
      <c r="H216" s="12">
        <v>-0.32</v>
      </c>
      <c r="I216" s="12">
        <v>0.05</v>
      </c>
      <c r="J216" s="12">
        <v>-0.19500000000000001</v>
      </c>
      <c r="K216" s="20">
        <v>-0.06</v>
      </c>
      <c r="L216" s="12">
        <v>0</v>
      </c>
      <c r="M216" s="12">
        <v>-0.80800000000000005</v>
      </c>
      <c r="N216" s="12">
        <v>0</v>
      </c>
      <c r="O216" s="12">
        <v>0</v>
      </c>
      <c r="P216" s="12">
        <v>0.26</v>
      </c>
      <c r="Q216" s="12">
        <v>-7.0000000000000007E-2</v>
      </c>
    </row>
    <row r="217" spans="3:17" x14ac:dyDescent="0.2">
      <c r="C217" s="12">
        <v>4.827</v>
      </c>
      <c r="D217" s="12">
        <v>0</v>
      </c>
      <c r="E217" s="12">
        <v>0.47499999999999998</v>
      </c>
      <c r="F217" s="12">
        <v>0</v>
      </c>
      <c r="G217" s="12">
        <v>0.43</v>
      </c>
      <c r="H217" s="12">
        <v>-0.32</v>
      </c>
      <c r="I217" s="12">
        <v>0.05</v>
      </c>
      <c r="J217" s="12">
        <v>-0.19500000000000001</v>
      </c>
      <c r="K217" s="20">
        <v>-0.06</v>
      </c>
      <c r="L217" s="12">
        <v>0</v>
      </c>
      <c r="M217" s="12">
        <v>-0.80800000000000005</v>
      </c>
      <c r="N217" s="12">
        <v>0</v>
      </c>
      <c r="O217" s="12">
        <v>0</v>
      </c>
      <c r="P217" s="12">
        <v>0.26</v>
      </c>
      <c r="Q217" s="12">
        <v>-7.0000000000000007E-2</v>
      </c>
    </row>
    <row r="218" spans="3:17" x14ac:dyDescent="0.2">
      <c r="C218" s="12">
        <v>4.84</v>
      </c>
      <c r="D218" s="12">
        <v>0</v>
      </c>
      <c r="E218" s="12">
        <v>0.47499999999999998</v>
      </c>
      <c r="F218" s="12">
        <v>0</v>
      </c>
      <c r="G218" s="12">
        <v>0.43</v>
      </c>
      <c r="H218" s="12">
        <v>-0.32</v>
      </c>
      <c r="I218" s="12">
        <v>0.05</v>
      </c>
      <c r="J218" s="12">
        <v>-0.19500000000000001</v>
      </c>
      <c r="K218" s="20">
        <v>-0.06</v>
      </c>
      <c r="L218" s="12">
        <v>0</v>
      </c>
      <c r="M218" s="12">
        <v>-0.80800000000000005</v>
      </c>
      <c r="N218" s="12">
        <v>0</v>
      </c>
      <c r="O218" s="12">
        <v>0</v>
      </c>
      <c r="P218" s="12">
        <v>0.26</v>
      </c>
      <c r="Q218" s="12">
        <v>-7.0000000000000007E-2</v>
      </c>
    </row>
    <row r="219" spans="3:17" x14ac:dyDescent="0.2">
      <c r="C219" s="12">
        <v>4.9950000000000001</v>
      </c>
      <c r="D219" s="12">
        <v>0</v>
      </c>
      <c r="E219" s="12">
        <v>0.5</v>
      </c>
      <c r="F219" s="12">
        <v>0</v>
      </c>
      <c r="G219" s="12">
        <v>0.35</v>
      </c>
      <c r="H219" s="12">
        <v>-0.26</v>
      </c>
      <c r="I219" s="12">
        <v>0.05</v>
      </c>
      <c r="J219" s="12">
        <v>-0.13</v>
      </c>
      <c r="K219" s="20">
        <v>-0.06</v>
      </c>
      <c r="L219" s="12">
        <v>0</v>
      </c>
      <c r="M219" s="12">
        <v>-0.70799999999999996</v>
      </c>
      <c r="N219" s="12">
        <v>0</v>
      </c>
      <c r="O219" s="12">
        <v>0</v>
      </c>
      <c r="P219" s="12">
        <v>0.3</v>
      </c>
      <c r="Q219" s="12">
        <v>-7.0000000000000007E-2</v>
      </c>
    </row>
    <row r="220" spans="3:17" x14ac:dyDescent="0.2">
      <c r="C220" s="12">
        <v>5.1550000000000002</v>
      </c>
      <c r="D220" s="12">
        <v>0</v>
      </c>
      <c r="E220" s="12">
        <v>0.56999999999999995</v>
      </c>
      <c r="F220" s="12">
        <v>0</v>
      </c>
      <c r="G220" s="12">
        <v>0.35</v>
      </c>
      <c r="H220" s="12">
        <v>-0.26</v>
      </c>
      <c r="I220" s="12">
        <v>0.05</v>
      </c>
      <c r="J220" s="12">
        <v>-0.13</v>
      </c>
      <c r="K220" s="20">
        <v>-0.06</v>
      </c>
      <c r="L220" s="12">
        <v>0</v>
      </c>
      <c r="M220" s="12">
        <v>-0.70799999999999996</v>
      </c>
      <c r="N220" s="12">
        <v>0</v>
      </c>
      <c r="O220" s="12">
        <v>0</v>
      </c>
      <c r="P220" s="12">
        <v>0.3</v>
      </c>
      <c r="Q220" s="12">
        <v>-7.0000000000000007E-2</v>
      </c>
    </row>
    <row r="221" spans="3:17" x14ac:dyDescent="0.2">
      <c r="C221" s="12">
        <v>5.2074999999999996</v>
      </c>
      <c r="D221" s="12">
        <v>0</v>
      </c>
      <c r="E221" s="12">
        <v>0.56999999999999995</v>
      </c>
      <c r="F221" s="12">
        <v>0</v>
      </c>
      <c r="G221" s="12">
        <v>0.35</v>
      </c>
      <c r="H221" s="12">
        <v>-0.26</v>
      </c>
      <c r="I221" s="12">
        <v>0.05</v>
      </c>
      <c r="J221" s="12">
        <v>-0.13</v>
      </c>
      <c r="K221" s="20">
        <v>-0.06</v>
      </c>
      <c r="L221" s="12">
        <v>0</v>
      </c>
      <c r="M221" s="12">
        <v>-0.70799999999999996</v>
      </c>
      <c r="N221" s="12">
        <v>0</v>
      </c>
      <c r="O221" s="12">
        <v>0</v>
      </c>
      <c r="P221" s="12">
        <v>0.3</v>
      </c>
      <c r="Q221" s="12">
        <v>-7.0000000000000007E-2</v>
      </c>
    </row>
    <row r="222" spans="3:17" x14ac:dyDescent="0.2">
      <c r="C222" s="12">
        <v>5.1234999999999999</v>
      </c>
      <c r="D222" s="12">
        <v>0</v>
      </c>
      <c r="E222" s="12">
        <v>0.56999999999999995</v>
      </c>
      <c r="F222" s="12">
        <v>0</v>
      </c>
      <c r="G222" s="12">
        <v>0.35</v>
      </c>
      <c r="H222" s="12">
        <v>-0.26</v>
      </c>
      <c r="I222" s="12">
        <v>0.05</v>
      </c>
      <c r="J222" s="12">
        <v>-0.13</v>
      </c>
      <c r="K222" s="20">
        <v>-0.06</v>
      </c>
      <c r="L222" s="12">
        <v>0</v>
      </c>
      <c r="M222" s="12">
        <v>-0.70799999999999996</v>
      </c>
      <c r="N222" s="12">
        <v>0</v>
      </c>
      <c r="P222" s="12">
        <v>0.3</v>
      </c>
      <c r="Q222" s="12">
        <v>-7.0000000000000007E-2</v>
      </c>
    </row>
    <row r="223" spans="3:17" x14ac:dyDescent="0.2">
      <c r="C223" s="12">
        <v>4.9885000000000002</v>
      </c>
      <c r="D223" s="12">
        <v>0</v>
      </c>
      <c r="E223" s="12">
        <v>0.56999999999999995</v>
      </c>
      <c r="F223" s="12">
        <v>0</v>
      </c>
      <c r="G223" s="12">
        <v>0.35</v>
      </c>
      <c r="H223" s="12">
        <v>-0.26</v>
      </c>
      <c r="I223" s="12">
        <v>0.05</v>
      </c>
      <c r="J223" s="12">
        <v>-0.13</v>
      </c>
      <c r="K223" s="20">
        <v>-0.06</v>
      </c>
      <c r="L223" s="12">
        <v>0</v>
      </c>
      <c r="M223" s="12">
        <v>-0.70799999999999996</v>
      </c>
      <c r="N223" s="12">
        <v>0</v>
      </c>
      <c r="P223" s="12">
        <v>0.3</v>
      </c>
      <c r="Q223" s="12">
        <v>-7.0000000000000007E-2</v>
      </c>
    </row>
    <row r="224" spans="3:17" x14ac:dyDescent="0.2">
      <c r="C224" s="12">
        <v>4.8135000000000003</v>
      </c>
      <c r="D224" s="12">
        <v>0</v>
      </c>
      <c r="E224" s="12">
        <v>0.47499999999999998</v>
      </c>
      <c r="F224" s="12">
        <v>0</v>
      </c>
      <c r="G224" s="12">
        <v>0.43</v>
      </c>
      <c r="H224" s="12">
        <v>-0.32</v>
      </c>
      <c r="I224" s="12">
        <v>0.05</v>
      </c>
      <c r="J224" s="12">
        <v>-0.19500000000000001</v>
      </c>
      <c r="K224" s="20">
        <v>-0.06</v>
      </c>
      <c r="L224" s="12">
        <v>0</v>
      </c>
      <c r="M224" s="12">
        <v>-0.80800000000000005</v>
      </c>
      <c r="N224" s="12">
        <v>0</v>
      </c>
      <c r="P224" s="12">
        <v>0.26</v>
      </c>
      <c r="Q224" s="12">
        <v>-7.0000000000000007E-2</v>
      </c>
    </row>
    <row r="225" spans="3:17" x14ac:dyDescent="0.2">
      <c r="C225" s="12">
        <v>4.8174999999999999</v>
      </c>
      <c r="D225" s="12">
        <v>0</v>
      </c>
      <c r="E225" s="12">
        <v>0.47499999999999998</v>
      </c>
      <c r="F225" s="12">
        <v>0</v>
      </c>
      <c r="G225" s="12">
        <v>0.43</v>
      </c>
      <c r="H225" s="12">
        <v>-0.32</v>
      </c>
      <c r="I225" s="12">
        <v>0.05</v>
      </c>
      <c r="J225" s="12">
        <v>-0.19500000000000001</v>
      </c>
      <c r="K225" s="20">
        <v>-0.06</v>
      </c>
      <c r="L225" s="12">
        <v>0</v>
      </c>
      <c r="M225" s="12">
        <v>-0.80800000000000005</v>
      </c>
      <c r="N225" s="12">
        <v>0</v>
      </c>
      <c r="P225" s="12">
        <v>0.26</v>
      </c>
      <c r="Q225" s="12">
        <v>-7.0000000000000007E-2</v>
      </c>
    </row>
    <row r="226" spans="3:17" x14ac:dyDescent="0.2">
      <c r="C226" s="12">
        <v>4.8574999999999999</v>
      </c>
      <c r="D226" s="12">
        <v>0</v>
      </c>
      <c r="E226" s="12">
        <v>0.47499999999999998</v>
      </c>
      <c r="F226" s="12">
        <v>0</v>
      </c>
      <c r="G226" s="12">
        <v>0.43</v>
      </c>
      <c r="H226" s="12">
        <v>-0.32</v>
      </c>
      <c r="I226" s="12">
        <v>0.05</v>
      </c>
      <c r="J226" s="12">
        <v>-0.19500000000000001</v>
      </c>
      <c r="K226" s="20">
        <v>-0.06</v>
      </c>
      <c r="L226" s="12">
        <v>0</v>
      </c>
      <c r="M226" s="12">
        <v>-0.80800000000000005</v>
      </c>
      <c r="N226" s="12">
        <v>0</v>
      </c>
      <c r="P226" s="12">
        <v>0.26</v>
      </c>
      <c r="Q226" s="12">
        <v>-7.0000000000000007E-2</v>
      </c>
    </row>
    <row r="227" spans="3:17" x14ac:dyDescent="0.2">
      <c r="C227" s="12">
        <v>4.8994999999999997</v>
      </c>
      <c r="D227" s="12">
        <v>0</v>
      </c>
      <c r="E227" s="12">
        <v>0.47499999999999998</v>
      </c>
      <c r="F227" s="12">
        <v>0</v>
      </c>
      <c r="G227" s="12">
        <v>0.43</v>
      </c>
      <c r="H227" s="12">
        <v>-0.32</v>
      </c>
      <c r="I227" s="12">
        <v>0.05</v>
      </c>
      <c r="J227" s="12">
        <v>-0.19500000000000001</v>
      </c>
      <c r="K227" s="20">
        <v>-0.06</v>
      </c>
      <c r="L227" s="12">
        <v>0</v>
      </c>
      <c r="M227" s="12">
        <v>-0.80800000000000005</v>
      </c>
      <c r="N227" s="12">
        <v>0</v>
      </c>
      <c r="P227" s="12">
        <v>0.26</v>
      </c>
      <c r="Q227" s="12">
        <v>-7.0000000000000007E-2</v>
      </c>
    </row>
    <row r="228" spans="3:17" x14ac:dyDescent="0.2">
      <c r="C228" s="12">
        <v>4.9364999999999997</v>
      </c>
      <c r="D228" s="12">
        <v>0</v>
      </c>
      <c r="E228" s="12">
        <v>0.47499999999999998</v>
      </c>
      <c r="F228" s="12">
        <v>0</v>
      </c>
      <c r="G228" s="12">
        <v>0.43</v>
      </c>
      <c r="H228" s="12">
        <v>-0.32</v>
      </c>
      <c r="I228" s="12">
        <v>0.05</v>
      </c>
      <c r="J228" s="12">
        <v>-0.19500000000000001</v>
      </c>
      <c r="K228" s="20">
        <v>-0.06</v>
      </c>
      <c r="L228" s="12">
        <v>0</v>
      </c>
      <c r="M228" s="12">
        <v>-0.80800000000000005</v>
      </c>
      <c r="N228" s="12">
        <v>0</v>
      </c>
      <c r="P228" s="12">
        <v>0.26</v>
      </c>
      <c r="Q228" s="12">
        <v>-7.0000000000000007E-2</v>
      </c>
    </row>
    <row r="229" spans="3:17" x14ac:dyDescent="0.2">
      <c r="C229" s="12">
        <v>4.9195000000000002</v>
      </c>
      <c r="D229" s="12">
        <v>0</v>
      </c>
      <c r="E229" s="12">
        <v>0.47499999999999998</v>
      </c>
      <c r="F229" s="12">
        <v>0</v>
      </c>
      <c r="G229" s="12">
        <v>0.43</v>
      </c>
      <c r="H229" s="12">
        <v>-0.32</v>
      </c>
      <c r="I229" s="12">
        <v>0.05</v>
      </c>
      <c r="J229" s="12">
        <v>-0.19500000000000001</v>
      </c>
      <c r="K229" s="20">
        <v>-0.06</v>
      </c>
      <c r="L229" s="12">
        <v>0</v>
      </c>
      <c r="M229" s="12">
        <v>-0.80800000000000005</v>
      </c>
      <c r="N229" s="12">
        <v>0</v>
      </c>
      <c r="P229" s="12">
        <v>0.26</v>
      </c>
      <c r="Q229" s="12">
        <v>-7.0000000000000007E-2</v>
      </c>
    </row>
    <row r="230" spans="3:17" x14ac:dyDescent="0.2">
      <c r="C230" s="12">
        <v>4.9325000000000001</v>
      </c>
      <c r="D230" s="12">
        <v>0</v>
      </c>
      <c r="E230" s="12">
        <v>0.47499999999999998</v>
      </c>
      <c r="F230" s="12">
        <v>0</v>
      </c>
      <c r="G230" s="12">
        <v>0.43</v>
      </c>
      <c r="H230" s="12">
        <v>-0.32</v>
      </c>
      <c r="I230" s="12">
        <v>0.05</v>
      </c>
      <c r="J230" s="12">
        <v>-0.19500000000000001</v>
      </c>
      <c r="K230" s="20">
        <v>-0.06</v>
      </c>
      <c r="L230" s="12">
        <v>0</v>
      </c>
      <c r="M230" s="12">
        <v>-0.80800000000000005</v>
      </c>
      <c r="N230" s="12">
        <v>0</v>
      </c>
      <c r="P230" s="12">
        <v>0.26</v>
      </c>
      <c r="Q230" s="12">
        <v>-7.0000000000000007E-2</v>
      </c>
    </row>
    <row r="231" spans="3:17" x14ac:dyDescent="0.2">
      <c r="C231" s="12">
        <v>5.0875000000000004</v>
      </c>
      <c r="D231" s="12">
        <v>0</v>
      </c>
      <c r="E231" s="12">
        <v>0.5</v>
      </c>
      <c r="F231" s="12">
        <v>0</v>
      </c>
      <c r="G231" s="12">
        <v>0.35</v>
      </c>
      <c r="H231" s="12">
        <v>-0.26</v>
      </c>
      <c r="I231" s="12">
        <v>0.05</v>
      </c>
      <c r="J231" s="12">
        <v>-0.13</v>
      </c>
      <c r="K231" s="20">
        <v>-0.06</v>
      </c>
      <c r="L231" s="12">
        <v>0</v>
      </c>
      <c r="M231" s="12">
        <v>-0.70799999999999996</v>
      </c>
      <c r="N231" s="12">
        <v>0</v>
      </c>
      <c r="P231" s="12">
        <v>0.3</v>
      </c>
      <c r="Q231" s="12">
        <v>-7.0000000000000007E-2</v>
      </c>
    </row>
    <row r="232" spans="3:17" x14ac:dyDescent="0.2">
      <c r="C232" s="12">
        <v>5.2474999999999996</v>
      </c>
      <c r="D232" s="12">
        <v>0</v>
      </c>
      <c r="E232" s="12">
        <v>0.56999999999999995</v>
      </c>
      <c r="F232" s="12">
        <v>0</v>
      </c>
      <c r="G232" s="12">
        <v>0.35</v>
      </c>
      <c r="H232" s="12">
        <v>-0.26</v>
      </c>
      <c r="I232" s="12">
        <v>0.05</v>
      </c>
      <c r="J232" s="12">
        <v>-0.13</v>
      </c>
      <c r="K232" s="20">
        <v>-0.06</v>
      </c>
      <c r="L232" s="12">
        <v>0</v>
      </c>
      <c r="M232" s="12">
        <v>-0.70799999999999996</v>
      </c>
      <c r="N232" s="12">
        <v>0</v>
      </c>
      <c r="P232" s="12">
        <v>0.3</v>
      </c>
      <c r="Q232" s="12">
        <v>-7.0000000000000007E-2</v>
      </c>
    </row>
    <row r="233" spans="3:17" x14ac:dyDescent="0.2">
      <c r="C233" s="12">
        <v>5.3</v>
      </c>
      <c r="D233" s="12">
        <v>0</v>
      </c>
      <c r="E233" s="12">
        <v>0.56999999999999995</v>
      </c>
      <c r="F233" s="12">
        <v>0</v>
      </c>
      <c r="G233" s="12">
        <v>0.35</v>
      </c>
      <c r="H233" s="12">
        <v>-0.26</v>
      </c>
      <c r="I233" s="12">
        <v>0.05</v>
      </c>
      <c r="J233" s="12">
        <v>-0.13</v>
      </c>
      <c r="K233" s="20">
        <v>-0.06</v>
      </c>
      <c r="L233" s="12">
        <v>0</v>
      </c>
      <c r="M233" s="12">
        <v>-0.70799999999999996</v>
      </c>
      <c r="N233" s="12">
        <v>0</v>
      </c>
      <c r="P233" s="12">
        <v>0.3</v>
      </c>
      <c r="Q233" s="12">
        <v>-7.0000000000000007E-2</v>
      </c>
    </row>
    <row r="234" spans="3:17" x14ac:dyDescent="0.2">
      <c r="C234" s="12">
        <v>5.2160000000000002</v>
      </c>
      <c r="D234" s="12">
        <v>0</v>
      </c>
      <c r="E234" s="12">
        <v>0.56999999999999995</v>
      </c>
      <c r="F234" s="12">
        <v>0</v>
      </c>
      <c r="G234" s="12">
        <v>0.35</v>
      </c>
      <c r="H234" s="12">
        <v>-0.26</v>
      </c>
      <c r="I234" s="12">
        <v>0.05</v>
      </c>
      <c r="J234" s="12">
        <v>-0.13</v>
      </c>
      <c r="K234" s="20">
        <v>-0.06</v>
      </c>
      <c r="L234" s="12">
        <v>0</v>
      </c>
      <c r="M234" s="12">
        <v>-0.70799999999999996</v>
      </c>
      <c r="N234" s="12">
        <v>0</v>
      </c>
      <c r="P234" s="12">
        <v>0.3</v>
      </c>
      <c r="Q234" s="12">
        <v>-7.0000000000000007E-2</v>
      </c>
    </row>
    <row r="235" spans="3:17" x14ac:dyDescent="0.2">
      <c r="C235" s="12">
        <v>5.0810000000000004</v>
      </c>
      <c r="D235" s="12">
        <v>0</v>
      </c>
      <c r="E235" s="12">
        <v>0.56999999999999995</v>
      </c>
      <c r="F235" s="12">
        <v>0</v>
      </c>
      <c r="G235" s="12">
        <v>0.35</v>
      </c>
      <c r="H235" s="12">
        <v>-0.26</v>
      </c>
      <c r="I235" s="12">
        <v>0.05</v>
      </c>
      <c r="J235" s="12">
        <v>-0.13</v>
      </c>
      <c r="K235" s="20">
        <v>-0.06</v>
      </c>
      <c r="L235" s="12">
        <v>0</v>
      </c>
      <c r="M235" s="12">
        <v>-0.70799999999999996</v>
      </c>
      <c r="N235" s="12">
        <v>0</v>
      </c>
      <c r="P235" s="12">
        <v>0.3</v>
      </c>
      <c r="Q235" s="12">
        <v>-7.0000000000000007E-2</v>
      </c>
    </row>
    <row r="236" spans="3:17" x14ac:dyDescent="0.2">
      <c r="C236" s="12">
        <v>4.9059999999999997</v>
      </c>
      <c r="D236" s="12">
        <v>0</v>
      </c>
      <c r="E236" s="12">
        <v>0.47499999999999998</v>
      </c>
      <c r="F236" s="12">
        <v>0</v>
      </c>
      <c r="G236" s="12">
        <v>0.43</v>
      </c>
      <c r="H236" s="12">
        <v>-0.32</v>
      </c>
      <c r="I236" s="12">
        <v>0.05</v>
      </c>
      <c r="J236" s="12">
        <v>-0.19500000000000001</v>
      </c>
      <c r="K236" s="20">
        <v>-0.06</v>
      </c>
      <c r="L236" s="12">
        <v>0</v>
      </c>
      <c r="M236" s="12">
        <v>-0.80800000000000005</v>
      </c>
      <c r="N236" s="12">
        <v>0</v>
      </c>
      <c r="P236" s="12">
        <v>0.26</v>
      </c>
      <c r="Q236" s="12">
        <v>-7.0000000000000007E-2</v>
      </c>
    </row>
    <row r="237" spans="3:17" x14ac:dyDescent="0.2">
      <c r="C237" s="12">
        <v>4.91</v>
      </c>
      <c r="D237" s="12">
        <v>0</v>
      </c>
      <c r="E237" s="12">
        <v>0.47499999999999998</v>
      </c>
      <c r="F237" s="12">
        <v>0</v>
      </c>
      <c r="G237" s="12">
        <v>0.43</v>
      </c>
      <c r="H237" s="12">
        <v>-0.32</v>
      </c>
      <c r="I237" s="12">
        <v>0.05</v>
      </c>
      <c r="J237" s="12">
        <v>-0.19500000000000001</v>
      </c>
      <c r="K237" s="20">
        <v>-0.06</v>
      </c>
      <c r="L237" s="12">
        <v>0</v>
      </c>
      <c r="M237" s="12">
        <v>-0.80800000000000005</v>
      </c>
      <c r="N237" s="12">
        <v>0</v>
      </c>
      <c r="P237" s="12">
        <v>0.26</v>
      </c>
      <c r="Q237" s="12">
        <v>-7.0000000000000007E-2</v>
      </c>
    </row>
    <row r="238" spans="3:17" x14ac:dyDescent="0.2">
      <c r="C238" s="12">
        <v>4.95</v>
      </c>
      <c r="D238" s="12">
        <v>0</v>
      </c>
      <c r="E238" s="12">
        <v>0.47499999999999998</v>
      </c>
      <c r="F238" s="12">
        <v>0</v>
      </c>
      <c r="G238" s="12">
        <v>0.43</v>
      </c>
      <c r="H238" s="12">
        <v>-0.32</v>
      </c>
      <c r="I238" s="12">
        <v>0.05</v>
      </c>
      <c r="J238" s="12">
        <v>-0.19500000000000001</v>
      </c>
      <c r="K238" s="20">
        <v>-0.06</v>
      </c>
      <c r="L238" s="12">
        <v>0</v>
      </c>
      <c r="M238" s="12">
        <v>-0.80800000000000005</v>
      </c>
      <c r="N238" s="12">
        <v>0</v>
      </c>
      <c r="P238" s="12">
        <v>0.26</v>
      </c>
      <c r="Q238" s="12">
        <v>-7.0000000000000007E-2</v>
      </c>
    </row>
    <row r="239" spans="3:17" x14ac:dyDescent="0.2">
      <c r="C239" s="12">
        <v>4.992</v>
      </c>
      <c r="D239" s="12">
        <v>0</v>
      </c>
      <c r="E239" s="12">
        <v>0.47499999999999998</v>
      </c>
      <c r="F239" s="12">
        <v>0</v>
      </c>
      <c r="G239" s="12">
        <v>0.43</v>
      </c>
      <c r="H239" s="12">
        <v>-0.32</v>
      </c>
      <c r="I239" s="12">
        <v>0.05</v>
      </c>
      <c r="J239" s="12">
        <v>-0.19500000000000001</v>
      </c>
      <c r="K239" s="20">
        <v>-0.06</v>
      </c>
      <c r="L239" s="12">
        <v>0</v>
      </c>
      <c r="M239" s="12">
        <v>-0.80800000000000005</v>
      </c>
      <c r="N239" s="12">
        <v>0</v>
      </c>
      <c r="P239" s="12">
        <v>0.26</v>
      </c>
      <c r="Q239" s="12">
        <v>-7.0000000000000007E-2</v>
      </c>
    </row>
    <row r="240" spans="3:17" x14ac:dyDescent="0.2">
      <c r="C240" s="12">
        <v>5.0289999999999999</v>
      </c>
      <c r="D240" s="12">
        <v>0</v>
      </c>
      <c r="E240" s="12">
        <v>0.47499999999999998</v>
      </c>
      <c r="F240" s="12">
        <v>0</v>
      </c>
      <c r="G240" s="12">
        <v>0.43</v>
      </c>
      <c r="H240" s="12">
        <v>-0.32</v>
      </c>
      <c r="I240" s="12">
        <v>0.05</v>
      </c>
      <c r="J240" s="12">
        <v>-0.19500000000000001</v>
      </c>
      <c r="K240" s="20">
        <v>-0.06</v>
      </c>
      <c r="L240" s="12">
        <v>0</v>
      </c>
      <c r="M240" s="12">
        <v>-0.80800000000000005</v>
      </c>
      <c r="N240" s="12">
        <v>0</v>
      </c>
      <c r="P240" s="12">
        <v>0.26</v>
      </c>
      <c r="Q240" s="12">
        <v>-7.0000000000000007E-2</v>
      </c>
    </row>
    <row r="241" spans="3:17" x14ac:dyDescent="0.2">
      <c r="C241" s="12">
        <v>5.0119999999999996</v>
      </c>
      <c r="D241" s="12">
        <v>0</v>
      </c>
      <c r="E241" s="12">
        <v>0.47499999999999998</v>
      </c>
      <c r="F241" s="12">
        <v>0</v>
      </c>
      <c r="G241" s="12">
        <v>0.43</v>
      </c>
      <c r="H241" s="12">
        <v>-0.32</v>
      </c>
      <c r="I241" s="12">
        <v>0.05</v>
      </c>
      <c r="J241" s="12">
        <v>-0.19500000000000001</v>
      </c>
      <c r="K241" s="20">
        <v>-0.06</v>
      </c>
      <c r="L241" s="12">
        <v>0</v>
      </c>
      <c r="M241" s="12">
        <v>-0.80800000000000005</v>
      </c>
      <c r="N241" s="12">
        <v>0</v>
      </c>
      <c r="P241" s="12">
        <v>0.26</v>
      </c>
      <c r="Q241" s="12">
        <v>-7.0000000000000007E-2</v>
      </c>
    </row>
    <row r="242" spans="3:17" x14ac:dyDescent="0.2">
      <c r="C242" s="12">
        <v>5.0250000000000004</v>
      </c>
      <c r="D242" s="12">
        <v>0</v>
      </c>
      <c r="E242" s="12">
        <v>0.47499999999999998</v>
      </c>
      <c r="F242" s="12">
        <v>0</v>
      </c>
      <c r="G242" s="12">
        <v>0.43</v>
      </c>
      <c r="H242" s="12">
        <v>-0.32</v>
      </c>
      <c r="I242" s="12">
        <v>0.05</v>
      </c>
      <c r="J242" s="12">
        <v>-0.19500000000000001</v>
      </c>
      <c r="K242" s="20">
        <v>-0.06</v>
      </c>
      <c r="L242" s="12">
        <v>0</v>
      </c>
      <c r="M242" s="12">
        <v>-0.80800000000000005</v>
      </c>
      <c r="N242" s="12">
        <v>0</v>
      </c>
      <c r="P242" s="12">
        <v>0.26</v>
      </c>
      <c r="Q242" s="12">
        <v>-7.0000000000000007E-2</v>
      </c>
    </row>
    <row r="243" spans="3:17" x14ac:dyDescent="0.2">
      <c r="C243" s="12">
        <v>5.18</v>
      </c>
      <c r="D243" s="12">
        <v>0</v>
      </c>
      <c r="E243" s="12">
        <v>0.5</v>
      </c>
      <c r="F243" s="12">
        <v>0</v>
      </c>
      <c r="G243" s="12">
        <v>0.35</v>
      </c>
      <c r="H243" s="12">
        <v>0</v>
      </c>
      <c r="I243" s="12">
        <v>0.05</v>
      </c>
      <c r="J243" s="12">
        <v>0</v>
      </c>
      <c r="K243" s="20">
        <v>-0.06</v>
      </c>
      <c r="L243" s="12">
        <v>0</v>
      </c>
      <c r="M243" s="12">
        <v>-0.70799999999999996</v>
      </c>
      <c r="N243" s="12">
        <v>0</v>
      </c>
      <c r="P243" s="12">
        <v>0.3</v>
      </c>
      <c r="Q243" s="12">
        <v>-7.0000000000000007E-2</v>
      </c>
    </row>
    <row r="244" spans="3:17" x14ac:dyDescent="0.2">
      <c r="C244" s="12">
        <v>5.34</v>
      </c>
      <c r="D244" s="12">
        <v>0</v>
      </c>
      <c r="E244" s="12">
        <v>0.56999999999999995</v>
      </c>
      <c r="F244" s="12">
        <v>0</v>
      </c>
      <c r="G244" s="12">
        <v>0.35</v>
      </c>
      <c r="H244" s="12">
        <v>0</v>
      </c>
      <c r="I244" s="12">
        <v>0.05</v>
      </c>
      <c r="J244" s="12">
        <v>0</v>
      </c>
      <c r="K244" s="20">
        <v>-0.06</v>
      </c>
      <c r="L244" s="12">
        <v>0</v>
      </c>
      <c r="M244" s="12">
        <v>-0.70799999999999996</v>
      </c>
      <c r="N244" s="12">
        <v>0</v>
      </c>
      <c r="P244" s="12">
        <v>0.3</v>
      </c>
      <c r="Q244" s="12">
        <v>-7.0000000000000007E-2</v>
      </c>
    </row>
    <row r="245" spans="3:17" x14ac:dyDescent="0.2">
      <c r="C245" s="12">
        <v>5.3925000000000001</v>
      </c>
      <c r="D245" s="12">
        <v>0</v>
      </c>
      <c r="E245" s="12">
        <v>0.56999999999999995</v>
      </c>
      <c r="F245" s="12">
        <v>0</v>
      </c>
      <c r="G245" s="12">
        <v>0.35</v>
      </c>
      <c r="H245" s="12">
        <v>0</v>
      </c>
      <c r="I245" s="12">
        <v>0.05</v>
      </c>
      <c r="J245" s="12">
        <v>0</v>
      </c>
      <c r="K245" s="20">
        <v>-0.06</v>
      </c>
      <c r="L245" s="12">
        <v>0</v>
      </c>
      <c r="M245" s="12">
        <v>-0.70799999999999996</v>
      </c>
      <c r="N245" s="12">
        <v>0</v>
      </c>
      <c r="P245" s="12">
        <v>0.3</v>
      </c>
      <c r="Q245" s="12">
        <v>-7.0000000000000007E-2</v>
      </c>
    </row>
    <row r="246" spans="3:17" x14ac:dyDescent="0.2">
      <c r="C246" s="12">
        <v>5.3085000000000004</v>
      </c>
      <c r="D246" s="12">
        <v>0</v>
      </c>
      <c r="E246" s="12">
        <v>0.56999999999999995</v>
      </c>
      <c r="F246" s="12">
        <v>0</v>
      </c>
      <c r="G246" s="12">
        <v>0.35</v>
      </c>
      <c r="H246" s="12">
        <v>0</v>
      </c>
      <c r="I246" s="12">
        <v>0.05</v>
      </c>
      <c r="J246" s="12">
        <v>0</v>
      </c>
      <c r="K246" s="20">
        <v>-0.06</v>
      </c>
      <c r="L246" s="12">
        <v>0</v>
      </c>
      <c r="M246" s="12">
        <v>-0.70799999999999996</v>
      </c>
      <c r="N246" s="12">
        <v>0</v>
      </c>
      <c r="P246" s="12">
        <v>0.3</v>
      </c>
      <c r="Q246" s="12">
        <v>-7.0000000000000007E-2</v>
      </c>
    </row>
    <row r="247" spans="3:17" x14ac:dyDescent="0.2">
      <c r="C247" s="12">
        <v>5.1734999999999998</v>
      </c>
      <c r="D247" s="12">
        <v>0</v>
      </c>
      <c r="E247" s="12">
        <v>0.56999999999999995</v>
      </c>
      <c r="F247" s="12">
        <v>0</v>
      </c>
      <c r="G247" s="12">
        <v>0.35</v>
      </c>
      <c r="H247" s="12">
        <v>0</v>
      </c>
      <c r="I247" s="12">
        <v>0.05</v>
      </c>
      <c r="J247" s="12">
        <v>0</v>
      </c>
      <c r="K247" s="20">
        <v>-0.06</v>
      </c>
      <c r="L247" s="12">
        <v>0</v>
      </c>
      <c r="M247" s="12">
        <v>-0.70799999999999996</v>
      </c>
      <c r="N247" s="12">
        <v>0</v>
      </c>
      <c r="P247" s="12">
        <v>0.3</v>
      </c>
      <c r="Q247" s="12">
        <v>-7.0000000000000007E-2</v>
      </c>
    </row>
    <row r="248" spans="3:17" x14ac:dyDescent="0.2">
      <c r="C248" s="12">
        <v>4.9984999999999999</v>
      </c>
      <c r="D248" s="12">
        <v>0</v>
      </c>
      <c r="E248" s="12">
        <v>0.47499999999999998</v>
      </c>
      <c r="F248" s="12">
        <v>0</v>
      </c>
      <c r="G248" s="12">
        <v>0.43</v>
      </c>
      <c r="H248" s="12">
        <v>0</v>
      </c>
      <c r="I248" s="12">
        <v>0.05</v>
      </c>
      <c r="J248" s="12">
        <v>0</v>
      </c>
      <c r="K248" s="20">
        <v>-0.06</v>
      </c>
      <c r="L248" s="12">
        <v>-0.73799999999999999</v>
      </c>
      <c r="N248" s="12">
        <v>0</v>
      </c>
      <c r="P248" s="12">
        <v>0.26</v>
      </c>
      <c r="Q248" s="12">
        <v>-7.0000000000000007E-2</v>
      </c>
    </row>
    <row r="249" spans="3:17" x14ac:dyDescent="0.2">
      <c r="C249" s="12">
        <v>5.0025000000000004</v>
      </c>
      <c r="D249" s="12">
        <v>0</v>
      </c>
      <c r="E249" s="12">
        <v>0.47499999999999998</v>
      </c>
      <c r="F249" s="12">
        <v>0</v>
      </c>
      <c r="G249" s="12">
        <v>0.43</v>
      </c>
      <c r="H249" s="12">
        <v>0</v>
      </c>
      <c r="I249" s="12">
        <v>0.05</v>
      </c>
      <c r="J249" s="12">
        <v>0</v>
      </c>
      <c r="K249" s="20">
        <v>-0.06</v>
      </c>
      <c r="L249" s="12">
        <v>-0.73799999999999999</v>
      </c>
      <c r="N249" s="12">
        <v>0</v>
      </c>
      <c r="P249" s="12">
        <v>0.26</v>
      </c>
      <c r="Q249" s="12">
        <v>-7.0000000000000007E-2</v>
      </c>
    </row>
    <row r="250" spans="3:17" x14ac:dyDescent="0.2">
      <c r="C250" s="12">
        <v>5.0425000000000004</v>
      </c>
      <c r="D250" s="12">
        <v>0</v>
      </c>
      <c r="E250" s="12">
        <v>0.47499999999999998</v>
      </c>
      <c r="F250" s="12">
        <v>0</v>
      </c>
      <c r="G250" s="12">
        <v>0.43</v>
      </c>
      <c r="H250" s="12">
        <v>0</v>
      </c>
      <c r="I250" s="12">
        <v>0.05</v>
      </c>
      <c r="J250" s="12">
        <v>0</v>
      </c>
      <c r="K250" s="20">
        <v>-0.06</v>
      </c>
      <c r="N250" s="12">
        <v>0</v>
      </c>
      <c r="P250" s="12">
        <v>0.26</v>
      </c>
      <c r="Q250" s="12">
        <v>-7.0000000000000007E-2</v>
      </c>
    </row>
    <row r="251" spans="3:17" x14ac:dyDescent="0.2">
      <c r="C251" s="12">
        <v>5.0845000000000002</v>
      </c>
      <c r="D251" s="12">
        <v>0</v>
      </c>
      <c r="E251" s="12">
        <v>0.47499999999999998</v>
      </c>
      <c r="F251" s="12">
        <v>0</v>
      </c>
      <c r="G251" s="12">
        <v>0.43</v>
      </c>
      <c r="H251" s="12">
        <v>0</v>
      </c>
      <c r="I251" s="12">
        <v>0.05</v>
      </c>
      <c r="J251" s="12">
        <v>0</v>
      </c>
      <c r="K251" s="20">
        <v>-0.06</v>
      </c>
      <c r="N251" s="12">
        <v>0</v>
      </c>
      <c r="P251" s="12">
        <v>0.26</v>
      </c>
      <c r="Q251" s="12">
        <v>-7.0000000000000007E-2</v>
      </c>
    </row>
    <row r="252" spans="3:17" x14ac:dyDescent="0.2">
      <c r="C252" s="12">
        <v>5.1215000000000002</v>
      </c>
      <c r="D252" s="12">
        <v>0</v>
      </c>
      <c r="E252" s="12">
        <v>0.47499999999999998</v>
      </c>
      <c r="F252" s="12">
        <v>0</v>
      </c>
      <c r="G252" s="12">
        <v>0.43</v>
      </c>
      <c r="H252" s="12">
        <v>0</v>
      </c>
      <c r="I252" s="12">
        <v>0.05</v>
      </c>
      <c r="J252" s="12">
        <v>0</v>
      </c>
      <c r="K252" s="20">
        <v>-0.06</v>
      </c>
      <c r="N252" s="12">
        <v>0</v>
      </c>
      <c r="P252" s="12">
        <v>0.26</v>
      </c>
      <c r="Q252" s="12">
        <v>-7.0000000000000007E-2</v>
      </c>
    </row>
    <row r="253" spans="3:17" x14ac:dyDescent="0.2">
      <c r="C253" s="12">
        <v>5.1044999999999998</v>
      </c>
      <c r="D253" s="12">
        <v>0</v>
      </c>
      <c r="E253" s="12">
        <v>0.47499999999999998</v>
      </c>
      <c r="F253" s="12">
        <v>0</v>
      </c>
      <c r="G253" s="12">
        <v>0.43</v>
      </c>
      <c r="H253" s="12">
        <v>0</v>
      </c>
      <c r="I253" s="12">
        <v>0.05</v>
      </c>
      <c r="J253" s="12">
        <v>0</v>
      </c>
      <c r="K253" s="20">
        <v>-0.06</v>
      </c>
      <c r="N253" s="12">
        <v>0</v>
      </c>
      <c r="P253" s="12">
        <v>0.26</v>
      </c>
      <c r="Q253" s="12">
        <v>-7.0000000000000007E-2</v>
      </c>
    </row>
    <row r="254" spans="3:17" x14ac:dyDescent="0.2">
      <c r="C254" s="12">
        <v>5.1174999999999997</v>
      </c>
      <c r="D254" s="12">
        <v>0</v>
      </c>
      <c r="E254" s="12">
        <v>0.47499999999999998</v>
      </c>
      <c r="F254" s="12">
        <v>0</v>
      </c>
      <c r="G254" s="12">
        <v>0.43</v>
      </c>
      <c r="H254" s="12">
        <v>0</v>
      </c>
      <c r="I254" s="12">
        <v>0.05</v>
      </c>
      <c r="J254" s="12">
        <v>0</v>
      </c>
      <c r="K254" s="20">
        <v>-0.06</v>
      </c>
      <c r="N254" s="12">
        <v>0</v>
      </c>
      <c r="P254" s="12">
        <v>0.26</v>
      </c>
      <c r="Q254" s="12">
        <v>-7.0000000000000007E-2</v>
      </c>
    </row>
    <row r="255" spans="3:17" x14ac:dyDescent="0.2">
      <c r="C255" s="12">
        <v>5.2725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0.05</v>
      </c>
      <c r="J255" s="12">
        <v>0</v>
      </c>
      <c r="K255" s="20">
        <v>-0.06</v>
      </c>
      <c r="N255" s="12">
        <v>0</v>
      </c>
      <c r="P255" s="12">
        <v>0</v>
      </c>
      <c r="Q255" s="12">
        <v>-7.0000000000000007E-2</v>
      </c>
    </row>
    <row r="256" spans="3:17" x14ac:dyDescent="0.2">
      <c r="C256" s="12">
        <v>5.4325000000000001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0.05</v>
      </c>
      <c r="J256" s="12">
        <v>0</v>
      </c>
      <c r="K256" s="20">
        <v>-0.06</v>
      </c>
      <c r="N256" s="12">
        <v>0</v>
      </c>
      <c r="P256" s="12">
        <v>0</v>
      </c>
      <c r="Q256" s="12">
        <v>-7.0000000000000007E-2</v>
      </c>
    </row>
    <row r="257" spans="3:17" x14ac:dyDescent="0.2">
      <c r="C257" s="12">
        <v>5.4850000000000003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0.05</v>
      </c>
      <c r="J257" s="12">
        <v>0</v>
      </c>
      <c r="K257" s="20">
        <v>-0.06</v>
      </c>
      <c r="N257" s="12">
        <v>0</v>
      </c>
      <c r="P257" s="12">
        <v>0</v>
      </c>
      <c r="Q257" s="12">
        <v>-7.0000000000000007E-2</v>
      </c>
    </row>
    <row r="258" spans="3:17" x14ac:dyDescent="0.2">
      <c r="C258" s="12">
        <v>5.4009999999999998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0.05</v>
      </c>
      <c r="J258" s="12">
        <v>0</v>
      </c>
      <c r="K258" s="20">
        <v>-0.06</v>
      </c>
      <c r="N258" s="12">
        <v>0</v>
      </c>
      <c r="P258" s="12">
        <v>0</v>
      </c>
      <c r="Q258" s="12">
        <v>-7.0000000000000007E-2</v>
      </c>
    </row>
    <row r="259" spans="3:17" x14ac:dyDescent="0.2">
      <c r="C259" s="12">
        <v>5.266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0.05</v>
      </c>
      <c r="J259" s="12">
        <v>0</v>
      </c>
      <c r="K259" s="20">
        <v>-0.06</v>
      </c>
      <c r="N259" s="12">
        <v>0</v>
      </c>
      <c r="P259" s="12">
        <v>0</v>
      </c>
      <c r="Q259" s="12">
        <v>-7.0000000000000007E-2</v>
      </c>
    </row>
    <row r="260" spans="3:17" x14ac:dyDescent="0.2">
      <c r="C260" s="12">
        <v>5.0910000000000002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0.05</v>
      </c>
      <c r="J260" s="12">
        <v>0</v>
      </c>
      <c r="K260" s="20">
        <v>-0.06</v>
      </c>
      <c r="N260" s="12">
        <v>0</v>
      </c>
      <c r="P260" s="12">
        <v>0</v>
      </c>
      <c r="Q260" s="12">
        <v>-7.0000000000000007E-2</v>
      </c>
    </row>
    <row r="261" spans="3:17" x14ac:dyDescent="0.2">
      <c r="C261" s="12">
        <v>5.0949999999999998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0.05</v>
      </c>
      <c r="J261" s="12">
        <v>0</v>
      </c>
      <c r="K261" s="20">
        <v>-0.06</v>
      </c>
      <c r="N261" s="12">
        <v>0</v>
      </c>
      <c r="P261" s="12">
        <v>0</v>
      </c>
      <c r="Q261" s="12">
        <v>-7.0000000000000007E-2</v>
      </c>
    </row>
    <row r="262" spans="3:17" x14ac:dyDescent="0.2">
      <c r="C262" s="12">
        <v>5.1349999999999998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0.05</v>
      </c>
      <c r="J262" s="12">
        <v>0</v>
      </c>
      <c r="K262" s="20">
        <v>-0.06</v>
      </c>
      <c r="N262" s="12">
        <v>0</v>
      </c>
      <c r="P262" s="12">
        <v>0</v>
      </c>
      <c r="Q262" s="12">
        <v>-7.0000000000000007E-2</v>
      </c>
    </row>
    <row r="263" spans="3:17" x14ac:dyDescent="0.2">
      <c r="C263" s="12">
        <v>5.1769999999999996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0.05</v>
      </c>
      <c r="J263" s="12">
        <v>0</v>
      </c>
      <c r="K263" s="20">
        <v>-0.06</v>
      </c>
      <c r="N263" s="12">
        <v>0</v>
      </c>
      <c r="P263" s="12">
        <v>0</v>
      </c>
      <c r="Q263" s="12">
        <v>-7.0000000000000007E-2</v>
      </c>
    </row>
    <row r="264" spans="3:17" x14ac:dyDescent="0.2">
      <c r="C264" s="12">
        <v>5.2140000000000004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0.05</v>
      </c>
      <c r="J264" s="12">
        <v>0</v>
      </c>
      <c r="K264" s="20">
        <v>-0.06</v>
      </c>
      <c r="N264" s="12">
        <v>0</v>
      </c>
      <c r="P264" s="12">
        <v>0</v>
      </c>
      <c r="Q264" s="12">
        <v>-7.0000000000000007E-2</v>
      </c>
    </row>
    <row r="265" spans="3:17" x14ac:dyDescent="0.2">
      <c r="C265" s="12">
        <v>5.1970000000000001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0.05</v>
      </c>
      <c r="J265" s="12">
        <v>0</v>
      </c>
      <c r="K265" s="20">
        <v>-0.06</v>
      </c>
      <c r="N265" s="12">
        <v>0</v>
      </c>
      <c r="P265" s="12">
        <v>0</v>
      </c>
      <c r="Q265" s="12">
        <v>-7.0000000000000007E-2</v>
      </c>
    </row>
    <row r="266" spans="3:17" x14ac:dyDescent="0.2">
      <c r="C266" s="12">
        <v>5.21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0.05</v>
      </c>
      <c r="J266" s="12">
        <v>0</v>
      </c>
      <c r="K266" s="20">
        <v>-0.06</v>
      </c>
      <c r="N266" s="12">
        <v>0</v>
      </c>
      <c r="P266" s="12">
        <v>0</v>
      </c>
      <c r="Q266" s="12">
        <v>-7.0000000000000007E-2</v>
      </c>
    </row>
    <row r="267" spans="3:17" x14ac:dyDescent="0.2">
      <c r="C267" s="12">
        <v>5.3650000000000002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0.05</v>
      </c>
      <c r="J267" s="12">
        <v>0</v>
      </c>
      <c r="K267" s="20">
        <v>-0.06</v>
      </c>
      <c r="N267" s="12">
        <v>0</v>
      </c>
      <c r="P267" s="12">
        <v>0</v>
      </c>
      <c r="Q267" s="12">
        <v>-7.0000000000000007E-2</v>
      </c>
    </row>
    <row r="268" spans="3:17" x14ac:dyDescent="0.2">
      <c r="C268" s="12">
        <v>5.5250000000000004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0.05</v>
      </c>
      <c r="J268" s="12">
        <v>0</v>
      </c>
      <c r="K268" s="20">
        <v>-0.06</v>
      </c>
      <c r="N268" s="12">
        <v>0</v>
      </c>
      <c r="P268" s="12">
        <v>0</v>
      </c>
      <c r="Q268" s="12">
        <v>-7.0000000000000007E-2</v>
      </c>
    </row>
    <row r="269" spans="3:17" x14ac:dyDescent="0.2">
      <c r="C269" s="12">
        <v>5.5774999999999997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0.05</v>
      </c>
      <c r="J269" s="12">
        <v>0</v>
      </c>
      <c r="K269" s="20">
        <v>-0.06</v>
      </c>
      <c r="N269" s="12">
        <v>0</v>
      </c>
      <c r="P269" s="12">
        <v>0</v>
      </c>
      <c r="Q269" s="12">
        <v>-7.0000000000000007E-2</v>
      </c>
    </row>
    <row r="270" spans="3:17" x14ac:dyDescent="0.2">
      <c r="C270" s="12">
        <v>5.4935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0.05</v>
      </c>
      <c r="J270" s="12">
        <v>0</v>
      </c>
      <c r="K270" s="20">
        <v>-0.06</v>
      </c>
      <c r="N270" s="12">
        <v>0</v>
      </c>
      <c r="P270" s="12">
        <v>0</v>
      </c>
      <c r="Q270" s="12">
        <v>-7.0000000000000007E-2</v>
      </c>
    </row>
    <row r="271" spans="3:17" x14ac:dyDescent="0.2">
      <c r="C271" s="12">
        <v>5.3585000000000003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0.05</v>
      </c>
      <c r="J271" s="12">
        <v>0</v>
      </c>
      <c r="K271" s="20">
        <v>-0.06</v>
      </c>
      <c r="N271" s="12">
        <v>0</v>
      </c>
      <c r="P271" s="12">
        <v>0</v>
      </c>
      <c r="Q271" s="12">
        <v>-7.0000000000000007E-2</v>
      </c>
    </row>
    <row r="272" spans="3:17" x14ac:dyDescent="0.2">
      <c r="C272" s="12">
        <v>5.1835000000000004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0.05</v>
      </c>
      <c r="J272" s="12">
        <v>0</v>
      </c>
      <c r="K272" s="20">
        <v>-0.06</v>
      </c>
      <c r="N272" s="12">
        <v>0</v>
      </c>
      <c r="P272" s="12">
        <v>0</v>
      </c>
      <c r="Q272" s="12">
        <v>-7.0000000000000007E-2</v>
      </c>
    </row>
    <row r="273" spans="3:17" x14ac:dyDescent="0.2">
      <c r="C273" s="12">
        <v>5.1875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0.05</v>
      </c>
      <c r="J273" s="12">
        <v>0</v>
      </c>
      <c r="K273" s="20">
        <v>-0.06</v>
      </c>
      <c r="N273" s="12">
        <v>0</v>
      </c>
      <c r="P273" s="12">
        <v>0</v>
      </c>
      <c r="Q273" s="12">
        <v>-7.0000000000000007E-2</v>
      </c>
    </row>
    <row r="274" spans="3:17" x14ac:dyDescent="0.2">
      <c r="C274" s="12">
        <v>5.2275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0.05</v>
      </c>
      <c r="J274" s="12">
        <v>0</v>
      </c>
      <c r="K274" s="20">
        <v>-0.06</v>
      </c>
      <c r="N274" s="12">
        <v>0</v>
      </c>
      <c r="P274" s="12">
        <v>0</v>
      </c>
      <c r="Q274" s="12">
        <v>-7.0000000000000007E-2</v>
      </c>
    </row>
    <row r="275" spans="3:17" x14ac:dyDescent="0.2">
      <c r="C275" s="12">
        <v>5.2694999999999999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0.05</v>
      </c>
      <c r="J275" s="12">
        <v>0</v>
      </c>
      <c r="K275" s="20">
        <v>-0.06</v>
      </c>
      <c r="N275" s="12">
        <v>0</v>
      </c>
      <c r="P275" s="12">
        <v>0</v>
      </c>
      <c r="Q275" s="12">
        <v>-7.0000000000000007E-2</v>
      </c>
    </row>
    <row r="276" spans="3:17" x14ac:dyDescent="0.2">
      <c r="C276" s="12">
        <v>5.3064999999999998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0.05</v>
      </c>
      <c r="J276" s="12">
        <v>0</v>
      </c>
      <c r="K276" s="20">
        <v>-0.06</v>
      </c>
      <c r="N276" s="12">
        <v>0</v>
      </c>
      <c r="P276" s="12">
        <v>0</v>
      </c>
      <c r="Q276" s="12">
        <v>-7.0000000000000007E-2</v>
      </c>
    </row>
    <row r="277" spans="3:17" x14ac:dyDescent="0.2">
      <c r="C277" s="12">
        <v>5.2895000000000003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0.05</v>
      </c>
      <c r="J277" s="12">
        <v>0</v>
      </c>
      <c r="K277" s="20">
        <v>-0.06</v>
      </c>
      <c r="N277" s="12">
        <v>0</v>
      </c>
      <c r="P277" s="12">
        <v>0</v>
      </c>
      <c r="Q277" s="12">
        <v>-7.0000000000000007E-2</v>
      </c>
    </row>
    <row r="278" spans="3:17" x14ac:dyDescent="0.2">
      <c r="C278" s="12">
        <v>5.3025000000000002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0.05</v>
      </c>
      <c r="J278" s="12">
        <v>0</v>
      </c>
      <c r="K278" s="20">
        <v>-0.06</v>
      </c>
      <c r="N278" s="12">
        <v>0</v>
      </c>
      <c r="P278" s="12">
        <v>0</v>
      </c>
      <c r="Q278" s="12">
        <v>-7.0000000000000007E-2</v>
      </c>
    </row>
    <row r="279" spans="3:17" x14ac:dyDescent="0.2">
      <c r="C279" s="12">
        <v>5.4574999999999996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0.05</v>
      </c>
      <c r="J279" s="12">
        <v>0</v>
      </c>
      <c r="K279" s="20">
        <v>-0.06</v>
      </c>
      <c r="N279" s="12">
        <v>0</v>
      </c>
      <c r="P279" s="12">
        <v>0</v>
      </c>
      <c r="Q279" s="12">
        <v>-7.0000000000000007E-2</v>
      </c>
    </row>
    <row r="280" spans="3:17" x14ac:dyDescent="0.2">
      <c r="C280" s="12">
        <v>5.6174999999999997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0.05</v>
      </c>
      <c r="J280" s="12">
        <v>0</v>
      </c>
      <c r="K280" s="20">
        <v>-0.06</v>
      </c>
      <c r="N280" s="12">
        <v>0</v>
      </c>
      <c r="P280" s="12">
        <v>0</v>
      </c>
      <c r="Q280" s="12">
        <v>-7.0000000000000007E-2</v>
      </c>
    </row>
    <row r="281" spans="3:17" x14ac:dyDescent="0.2">
      <c r="C281" s="12">
        <v>5.67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0.05</v>
      </c>
      <c r="J281" s="12">
        <v>0</v>
      </c>
      <c r="K281" s="20">
        <v>-0.06</v>
      </c>
      <c r="N281" s="12">
        <v>0</v>
      </c>
      <c r="P281" s="12">
        <v>0</v>
      </c>
      <c r="Q281" s="12">
        <v>-7.0000000000000007E-2</v>
      </c>
    </row>
    <row r="282" spans="3:17" x14ac:dyDescent="0.2">
      <c r="C282" s="12">
        <v>5.5860000000000003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0.05</v>
      </c>
      <c r="J282" s="12">
        <v>0</v>
      </c>
      <c r="K282" s="20">
        <v>-0.06</v>
      </c>
      <c r="N282" s="12">
        <v>0</v>
      </c>
      <c r="P282" s="12">
        <v>0</v>
      </c>
      <c r="Q282" s="12">
        <v>-7.0000000000000007E-2</v>
      </c>
    </row>
    <row r="283" spans="3:17" x14ac:dyDescent="0.2">
      <c r="C283" s="12">
        <v>5.4509999999999996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0.05</v>
      </c>
      <c r="J283" s="12">
        <v>0</v>
      </c>
      <c r="K283" s="20">
        <v>-0.06</v>
      </c>
      <c r="N283" s="12">
        <v>0</v>
      </c>
      <c r="P283" s="12">
        <v>0</v>
      </c>
      <c r="Q283" s="12">
        <v>-7.0000000000000007E-2</v>
      </c>
    </row>
    <row r="284" spans="3:17" x14ac:dyDescent="0.2">
      <c r="C284" s="12">
        <v>5.2759999999999998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0.05</v>
      </c>
      <c r="J284" s="12">
        <v>0</v>
      </c>
      <c r="K284" s="20">
        <v>-0.06</v>
      </c>
      <c r="N284" s="12">
        <v>0</v>
      </c>
      <c r="P284" s="12">
        <v>0</v>
      </c>
      <c r="Q284" s="12">
        <v>-7.0000000000000007E-2</v>
      </c>
    </row>
    <row r="285" spans="3:17" x14ac:dyDescent="0.2">
      <c r="C285" s="12">
        <v>5.28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0.05</v>
      </c>
      <c r="J285" s="12">
        <v>0</v>
      </c>
      <c r="K285" s="20">
        <v>-0.06</v>
      </c>
      <c r="N285" s="12">
        <v>0</v>
      </c>
      <c r="P285" s="12">
        <v>0</v>
      </c>
      <c r="Q285" s="12">
        <v>-7.0000000000000007E-2</v>
      </c>
    </row>
    <row r="286" spans="3:17" x14ac:dyDescent="0.2">
      <c r="C286" s="12">
        <v>5.32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0.05</v>
      </c>
      <c r="J286" s="12">
        <v>0</v>
      </c>
      <c r="K286" s="20">
        <v>-0.06</v>
      </c>
      <c r="N286" s="12">
        <v>0</v>
      </c>
      <c r="P286" s="12">
        <v>0</v>
      </c>
      <c r="Q286" s="12">
        <v>-7.0000000000000007E-2</v>
      </c>
    </row>
    <row r="287" spans="3:17" x14ac:dyDescent="0.2">
      <c r="C287" s="12">
        <v>5.3620000000000001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0.05</v>
      </c>
      <c r="J287" s="12">
        <v>0</v>
      </c>
      <c r="K287" s="20">
        <v>-0.06</v>
      </c>
      <c r="N287" s="12">
        <v>0</v>
      </c>
      <c r="P287" s="12">
        <v>0</v>
      </c>
      <c r="Q287" s="12">
        <v>-7.0000000000000007E-2</v>
      </c>
    </row>
    <row r="288" spans="3:17" x14ac:dyDescent="0.2">
      <c r="C288" s="12">
        <v>5.399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0.05</v>
      </c>
      <c r="J288" s="12">
        <v>0</v>
      </c>
      <c r="K288" s="20">
        <v>-0.06</v>
      </c>
      <c r="N288" s="12">
        <v>0</v>
      </c>
      <c r="P288" s="12">
        <v>0</v>
      </c>
      <c r="Q288" s="12">
        <v>-7.0000000000000007E-2</v>
      </c>
    </row>
    <row r="289" spans="3:17" x14ac:dyDescent="0.2">
      <c r="C289" s="12">
        <v>5.3819999999999997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0.05</v>
      </c>
      <c r="J289" s="12">
        <v>0</v>
      </c>
      <c r="K289" s="20">
        <v>-0.06</v>
      </c>
      <c r="N289" s="12">
        <v>0</v>
      </c>
      <c r="P289" s="12">
        <v>0</v>
      </c>
      <c r="Q289" s="12">
        <v>-7.0000000000000007E-2</v>
      </c>
    </row>
    <row r="290" spans="3:17" x14ac:dyDescent="0.2">
      <c r="C290" s="12">
        <v>5.3949999999999996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0.05</v>
      </c>
      <c r="J290" s="12">
        <v>0</v>
      </c>
      <c r="K290" s="20">
        <v>-0.06</v>
      </c>
      <c r="N290" s="12">
        <v>0</v>
      </c>
      <c r="P290" s="12">
        <v>0</v>
      </c>
      <c r="Q290" s="12">
        <v>-7.0000000000000007E-2</v>
      </c>
    </row>
    <row r="291" spans="3:17" x14ac:dyDescent="0.2">
      <c r="C291" s="12">
        <v>5.55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0.05</v>
      </c>
      <c r="J291" s="12">
        <v>0</v>
      </c>
      <c r="K291" s="20">
        <v>-0.06</v>
      </c>
      <c r="N291" s="12">
        <v>0</v>
      </c>
      <c r="P291" s="12">
        <v>0</v>
      </c>
      <c r="Q291" s="12">
        <v>-7.0000000000000007E-2</v>
      </c>
    </row>
    <row r="292" spans="3:17" x14ac:dyDescent="0.2">
      <c r="C292" s="12">
        <v>5.71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0.05</v>
      </c>
      <c r="J292" s="12">
        <v>0</v>
      </c>
      <c r="K292" s="20">
        <v>-0.06</v>
      </c>
      <c r="N292" s="12">
        <v>0</v>
      </c>
      <c r="P292" s="12">
        <v>0</v>
      </c>
      <c r="Q292" s="12">
        <v>-7.0000000000000007E-2</v>
      </c>
    </row>
    <row r="293" spans="3:17" x14ac:dyDescent="0.2">
      <c r="C293" s="12">
        <v>6.2450000000000001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0.05</v>
      </c>
      <c r="J293" s="12">
        <v>0</v>
      </c>
      <c r="K293" s="20">
        <v>-0.06</v>
      </c>
      <c r="N293" s="12">
        <v>0</v>
      </c>
      <c r="P293" s="12">
        <v>0</v>
      </c>
      <c r="Q293" s="12">
        <v>-7.0000000000000007E-2</v>
      </c>
    </row>
    <row r="294" spans="3:17" x14ac:dyDescent="0.2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0.05</v>
      </c>
      <c r="J294" s="12">
        <v>0</v>
      </c>
      <c r="K294" s="20">
        <v>-0.06</v>
      </c>
      <c r="N294" s="12">
        <v>0</v>
      </c>
      <c r="P294" s="12">
        <v>0</v>
      </c>
      <c r="Q294" s="12">
        <v>-7.0000000000000007E-2</v>
      </c>
    </row>
    <row r="295" spans="3:17" x14ac:dyDescent="0.2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0.05</v>
      </c>
      <c r="J295" s="12">
        <v>0</v>
      </c>
      <c r="K295" s="20">
        <v>-0.06</v>
      </c>
      <c r="N295" s="12">
        <v>0</v>
      </c>
      <c r="P295" s="12">
        <v>0</v>
      </c>
      <c r="Q295" s="12">
        <v>-7.0000000000000007E-2</v>
      </c>
    </row>
    <row r="296" spans="3:17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0.05</v>
      </c>
      <c r="J296" s="12">
        <v>0</v>
      </c>
      <c r="K296" s="20">
        <v>-0.06</v>
      </c>
      <c r="N296" s="12">
        <v>0</v>
      </c>
      <c r="P296" s="12">
        <v>0</v>
      </c>
      <c r="Q296" s="12">
        <v>-7.0000000000000007E-2</v>
      </c>
    </row>
    <row r="297" spans="3:17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0.05</v>
      </c>
      <c r="J297" s="12">
        <v>0</v>
      </c>
      <c r="K297" s="20">
        <v>-0.06</v>
      </c>
      <c r="N297" s="12">
        <v>0</v>
      </c>
      <c r="P297" s="12">
        <v>0</v>
      </c>
      <c r="Q297" s="12">
        <v>-7.0000000000000007E-2</v>
      </c>
    </row>
    <row r="298" spans="3:17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0.05</v>
      </c>
      <c r="J298" s="12">
        <v>0</v>
      </c>
      <c r="K298" s="20">
        <v>-0.06</v>
      </c>
      <c r="N298" s="12">
        <v>0</v>
      </c>
      <c r="P298" s="12">
        <v>0</v>
      </c>
      <c r="Q298" s="12">
        <v>-7.0000000000000007E-2</v>
      </c>
    </row>
    <row r="299" spans="3:17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0.05</v>
      </c>
      <c r="J299" s="12">
        <v>0</v>
      </c>
      <c r="K299" s="20">
        <v>-0.06</v>
      </c>
      <c r="N299" s="12">
        <v>0</v>
      </c>
      <c r="P299" s="12">
        <v>0</v>
      </c>
      <c r="Q299" s="12">
        <v>-7.0000000000000007E-2</v>
      </c>
    </row>
    <row r="300" spans="3:17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0.05</v>
      </c>
      <c r="J300" s="12">
        <v>0</v>
      </c>
      <c r="K300" s="20">
        <v>-0.06</v>
      </c>
      <c r="N300" s="12">
        <v>0</v>
      </c>
      <c r="P300" s="12">
        <v>0</v>
      </c>
      <c r="Q300" s="12">
        <v>-7.0000000000000007E-2</v>
      </c>
    </row>
    <row r="301" spans="3:17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0.05</v>
      </c>
      <c r="J301" s="12">
        <v>0</v>
      </c>
      <c r="K301" s="20">
        <v>-0.06</v>
      </c>
      <c r="N301" s="12">
        <v>0</v>
      </c>
      <c r="P301" s="12">
        <v>0</v>
      </c>
      <c r="Q301" s="12">
        <v>-7.0000000000000007E-2</v>
      </c>
    </row>
    <row r="302" spans="3:17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0.05</v>
      </c>
      <c r="J302" s="12">
        <v>0</v>
      </c>
      <c r="K302" s="20">
        <v>-0.06</v>
      </c>
      <c r="N302" s="12">
        <v>0</v>
      </c>
      <c r="P302" s="12">
        <v>0</v>
      </c>
      <c r="Q302" s="12">
        <v>-7.0000000000000007E-2</v>
      </c>
    </row>
    <row r="303" spans="3:17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0.05</v>
      </c>
      <c r="J303" s="12">
        <v>0</v>
      </c>
      <c r="K303" s="20">
        <v>-0.06</v>
      </c>
      <c r="N303" s="12">
        <v>0</v>
      </c>
      <c r="P303" s="12">
        <v>0</v>
      </c>
      <c r="Q303" s="12">
        <v>-7.0000000000000007E-2</v>
      </c>
    </row>
    <row r="304" spans="3:17" x14ac:dyDescent="0.2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0.05</v>
      </c>
      <c r="J304" s="12">
        <v>0</v>
      </c>
      <c r="K304" s="20">
        <v>-0.06</v>
      </c>
      <c r="N304" s="12">
        <v>0</v>
      </c>
      <c r="P304" s="12">
        <v>0</v>
      </c>
      <c r="Q304" s="12">
        <v>-7.0000000000000007E-2</v>
      </c>
    </row>
    <row r="305" spans="4:17" x14ac:dyDescent="0.2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0.05</v>
      </c>
      <c r="J305" s="12">
        <v>0</v>
      </c>
      <c r="K305" s="20">
        <v>-0.06</v>
      </c>
      <c r="N305" s="12">
        <v>0</v>
      </c>
      <c r="P305" s="12">
        <v>0</v>
      </c>
      <c r="Q305" s="12">
        <v>-7.0000000000000007E-2</v>
      </c>
    </row>
    <row r="306" spans="4:17" x14ac:dyDescent="0.2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0.05</v>
      </c>
      <c r="J306" s="12">
        <v>0</v>
      </c>
      <c r="K306" s="20">
        <v>-0.06</v>
      </c>
      <c r="N306" s="12">
        <v>0</v>
      </c>
      <c r="P306" s="12">
        <v>0</v>
      </c>
      <c r="Q306" s="12">
        <v>-7.0000000000000007E-2</v>
      </c>
    </row>
    <row r="307" spans="4:17" x14ac:dyDescent="0.2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0.05</v>
      </c>
      <c r="J307" s="12">
        <v>0</v>
      </c>
      <c r="K307" s="20">
        <v>-0.06</v>
      </c>
      <c r="N307" s="12">
        <v>0</v>
      </c>
      <c r="P307" s="12">
        <v>0</v>
      </c>
      <c r="Q307" s="12">
        <v>-7.0000000000000007E-2</v>
      </c>
    </row>
    <row r="308" spans="4:17" x14ac:dyDescent="0.2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0.05</v>
      </c>
      <c r="J308" s="12">
        <v>0</v>
      </c>
      <c r="K308" s="20">
        <v>-0.06</v>
      </c>
      <c r="N308" s="12">
        <v>0</v>
      </c>
      <c r="P308" s="12">
        <v>0</v>
      </c>
      <c r="Q308" s="12">
        <v>-7.0000000000000007E-2</v>
      </c>
    </row>
    <row r="309" spans="4:17" x14ac:dyDescent="0.2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0.05</v>
      </c>
      <c r="J309" s="12">
        <v>0</v>
      </c>
      <c r="K309" s="20">
        <v>-0.06</v>
      </c>
      <c r="N309" s="12">
        <v>0</v>
      </c>
      <c r="P309" s="12">
        <v>0</v>
      </c>
      <c r="Q309" s="12">
        <v>-7.0000000000000007E-2</v>
      </c>
    </row>
    <row r="310" spans="4:17" x14ac:dyDescent="0.2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0.05</v>
      </c>
      <c r="J310" s="12">
        <v>0</v>
      </c>
      <c r="K310" s="20">
        <v>-0.06</v>
      </c>
      <c r="N310" s="12">
        <v>0</v>
      </c>
      <c r="P310" s="12">
        <v>0</v>
      </c>
      <c r="Q310" s="12">
        <v>-7.0000000000000007E-2</v>
      </c>
    </row>
    <row r="311" spans="4:17" x14ac:dyDescent="0.2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0.05</v>
      </c>
      <c r="J311" s="12">
        <v>0</v>
      </c>
      <c r="K311" s="20">
        <v>-0.06</v>
      </c>
      <c r="N311" s="12">
        <v>0</v>
      </c>
      <c r="P311" s="12">
        <v>0</v>
      </c>
      <c r="Q311" s="12">
        <v>-7.0000000000000007E-2</v>
      </c>
    </row>
    <row r="312" spans="4:17" x14ac:dyDescent="0.2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0.05</v>
      </c>
      <c r="J312" s="12">
        <v>0</v>
      </c>
      <c r="K312" s="20">
        <v>-0.06</v>
      </c>
      <c r="N312" s="12">
        <v>0</v>
      </c>
      <c r="P312" s="12">
        <v>0</v>
      </c>
      <c r="Q312" s="12">
        <v>-7.0000000000000007E-2</v>
      </c>
    </row>
    <row r="313" spans="4:17" x14ac:dyDescent="0.2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0.05</v>
      </c>
      <c r="J313" s="12">
        <v>0</v>
      </c>
      <c r="K313" s="20">
        <v>-0.06</v>
      </c>
      <c r="N313" s="12">
        <v>0</v>
      </c>
      <c r="P313" s="12">
        <v>0</v>
      </c>
      <c r="Q313" s="12">
        <v>-7.0000000000000007E-2</v>
      </c>
    </row>
    <row r="314" spans="4:17" x14ac:dyDescent="0.2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0.05</v>
      </c>
      <c r="J314" s="12">
        <v>0</v>
      </c>
      <c r="K314" s="20">
        <v>-0.06</v>
      </c>
      <c r="N314" s="12">
        <v>0</v>
      </c>
      <c r="P314" s="12">
        <v>0</v>
      </c>
      <c r="Q314" s="12">
        <v>-7.0000000000000007E-2</v>
      </c>
    </row>
    <row r="315" spans="4:17" x14ac:dyDescent="0.2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0.05</v>
      </c>
      <c r="J315" s="12">
        <v>0</v>
      </c>
      <c r="K315" s="20">
        <v>-0.06</v>
      </c>
      <c r="N315" s="12">
        <v>0</v>
      </c>
      <c r="P315" s="12">
        <v>0</v>
      </c>
      <c r="Q315" s="12">
        <v>-7.0000000000000007E-2</v>
      </c>
    </row>
    <row r="316" spans="4:17" x14ac:dyDescent="0.2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0.05</v>
      </c>
      <c r="J316" s="12">
        <v>0</v>
      </c>
      <c r="K316" s="20">
        <v>-0.06</v>
      </c>
      <c r="N316" s="12">
        <v>0</v>
      </c>
      <c r="P316" s="12">
        <v>0</v>
      </c>
      <c r="Q316" s="12">
        <v>-7.0000000000000007E-2</v>
      </c>
    </row>
    <row r="317" spans="4:17" x14ac:dyDescent="0.2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0.05</v>
      </c>
      <c r="J317" s="12">
        <v>0</v>
      </c>
      <c r="K317" s="20">
        <v>-0.06</v>
      </c>
      <c r="N317" s="12">
        <v>0</v>
      </c>
      <c r="P317" s="12">
        <v>0</v>
      </c>
      <c r="Q317" s="12">
        <v>-7.0000000000000007E-2</v>
      </c>
    </row>
    <row r="318" spans="4:17" x14ac:dyDescent="0.2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0.05</v>
      </c>
      <c r="J318" s="12">
        <v>0</v>
      </c>
      <c r="K318" s="20">
        <v>-0.06</v>
      </c>
      <c r="N318" s="12">
        <v>0</v>
      </c>
      <c r="P318" s="12">
        <v>0</v>
      </c>
      <c r="Q318" s="12">
        <v>-7.0000000000000007E-2</v>
      </c>
    </row>
    <row r="319" spans="4:17" x14ac:dyDescent="0.2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0.05</v>
      </c>
      <c r="J319" s="12">
        <v>0</v>
      </c>
      <c r="K319" s="20">
        <v>-0.06</v>
      </c>
      <c r="N319" s="12">
        <v>0</v>
      </c>
      <c r="P319" s="12">
        <v>0</v>
      </c>
      <c r="Q319" s="12">
        <v>-7.0000000000000007E-2</v>
      </c>
    </row>
    <row r="320" spans="4:17" x14ac:dyDescent="0.2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0.05</v>
      </c>
      <c r="J320" s="12">
        <v>0</v>
      </c>
      <c r="K320" s="20">
        <v>-0.06</v>
      </c>
      <c r="N320" s="12">
        <v>0</v>
      </c>
      <c r="P320" s="12">
        <v>0</v>
      </c>
      <c r="Q320" s="12">
        <v>-7.0000000000000007E-2</v>
      </c>
    </row>
    <row r="321" spans="4:17" x14ac:dyDescent="0.2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0.05</v>
      </c>
      <c r="J321" s="12">
        <v>0</v>
      </c>
      <c r="K321" s="20">
        <v>-0.06</v>
      </c>
      <c r="N321" s="12">
        <v>0</v>
      </c>
      <c r="P321" s="12">
        <v>0</v>
      </c>
      <c r="Q321" s="12">
        <v>-7.0000000000000007E-2</v>
      </c>
    </row>
    <row r="322" spans="4:17" x14ac:dyDescent="0.2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0.05</v>
      </c>
      <c r="J322" s="12">
        <v>0</v>
      </c>
      <c r="K322" s="20">
        <v>-0.06</v>
      </c>
      <c r="N322" s="12">
        <v>0</v>
      </c>
      <c r="P322" s="12">
        <v>0</v>
      </c>
      <c r="Q322" s="12">
        <v>-7.0000000000000007E-2</v>
      </c>
    </row>
    <row r="323" spans="4:17" x14ac:dyDescent="0.2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0.05</v>
      </c>
      <c r="J323" s="12">
        <v>0</v>
      </c>
      <c r="K323" s="20">
        <v>-0.06</v>
      </c>
      <c r="N323" s="12">
        <v>0</v>
      </c>
      <c r="P323" s="12">
        <v>0</v>
      </c>
      <c r="Q323" s="12">
        <v>-7.0000000000000007E-2</v>
      </c>
    </row>
    <row r="324" spans="4:17" x14ac:dyDescent="0.2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0.05</v>
      </c>
      <c r="J324" s="12">
        <v>0</v>
      </c>
      <c r="K324" s="20">
        <v>-0.06</v>
      </c>
      <c r="N324" s="12">
        <v>0</v>
      </c>
      <c r="P324" s="12">
        <v>0</v>
      </c>
      <c r="Q324" s="12">
        <v>-7.0000000000000007E-2</v>
      </c>
    </row>
    <row r="325" spans="4:17" x14ac:dyDescent="0.2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0.05</v>
      </c>
      <c r="J325" s="12">
        <v>0</v>
      </c>
      <c r="K325" s="20">
        <v>-0.06</v>
      </c>
      <c r="N325" s="12">
        <v>0</v>
      </c>
      <c r="P325" s="12">
        <v>0</v>
      </c>
      <c r="Q325" s="12">
        <v>-7.0000000000000007E-2</v>
      </c>
    </row>
    <row r="326" spans="4:17" x14ac:dyDescent="0.2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0.05</v>
      </c>
      <c r="J326" s="12">
        <v>0</v>
      </c>
      <c r="K326" s="20">
        <v>-0.06</v>
      </c>
      <c r="N326" s="12">
        <v>0</v>
      </c>
      <c r="P326" s="12">
        <v>0</v>
      </c>
      <c r="Q326" s="12">
        <v>-7.0000000000000007E-2</v>
      </c>
    </row>
    <row r="327" spans="4:17" x14ac:dyDescent="0.2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0.05</v>
      </c>
      <c r="J327" s="12">
        <v>0</v>
      </c>
      <c r="K327" s="20">
        <v>-0.06</v>
      </c>
      <c r="N327" s="12">
        <v>0</v>
      </c>
      <c r="P327" s="12">
        <v>0</v>
      </c>
      <c r="Q327" s="12">
        <v>-7.0000000000000007E-2</v>
      </c>
    </row>
    <row r="328" spans="4:17" x14ac:dyDescent="0.2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0.05</v>
      </c>
      <c r="J328" s="12">
        <v>0</v>
      </c>
      <c r="K328" s="20">
        <v>-0.06</v>
      </c>
      <c r="N328" s="12">
        <v>0</v>
      </c>
      <c r="P328" s="12">
        <v>0</v>
      </c>
      <c r="Q328" s="12">
        <v>-7.0000000000000007E-2</v>
      </c>
    </row>
    <row r="329" spans="4:17" x14ac:dyDescent="0.2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0.05</v>
      </c>
      <c r="J329" s="12">
        <v>0</v>
      </c>
      <c r="K329" s="20">
        <v>-0.06</v>
      </c>
      <c r="N329" s="12">
        <v>0</v>
      </c>
      <c r="P329" s="12">
        <v>0</v>
      </c>
      <c r="Q329" s="12">
        <v>-7.0000000000000007E-2</v>
      </c>
    </row>
    <row r="330" spans="4:17" x14ac:dyDescent="0.2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0.05</v>
      </c>
      <c r="J330" s="12">
        <v>0</v>
      </c>
      <c r="K330" s="20">
        <v>-0.06</v>
      </c>
      <c r="N330" s="12">
        <v>0</v>
      </c>
      <c r="P330" s="12">
        <v>0</v>
      </c>
      <c r="Q330" s="12">
        <v>-7.0000000000000007E-2</v>
      </c>
    </row>
    <row r="331" spans="4:17" x14ac:dyDescent="0.2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0.05</v>
      </c>
      <c r="J331" s="12">
        <v>0</v>
      </c>
      <c r="K331" s="20">
        <v>-0.06</v>
      </c>
      <c r="N331" s="12">
        <v>0</v>
      </c>
      <c r="P331" s="12">
        <v>0</v>
      </c>
      <c r="Q331" s="12">
        <v>-7.0000000000000007E-2</v>
      </c>
    </row>
    <row r="332" spans="4:17" x14ac:dyDescent="0.2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0.05</v>
      </c>
      <c r="J332" s="12">
        <v>0</v>
      </c>
      <c r="K332" s="20">
        <v>-0.06</v>
      </c>
      <c r="N332" s="12">
        <v>0</v>
      </c>
      <c r="P332" s="12">
        <v>0</v>
      </c>
      <c r="Q332" s="12">
        <v>-7.0000000000000007E-2</v>
      </c>
    </row>
    <row r="333" spans="4:17" x14ac:dyDescent="0.2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0.05</v>
      </c>
      <c r="J333" s="12">
        <v>0</v>
      </c>
      <c r="K333" s="20">
        <v>-0.06</v>
      </c>
      <c r="N333" s="12">
        <v>0</v>
      </c>
      <c r="P333" s="12">
        <v>0</v>
      </c>
      <c r="Q333" s="12">
        <v>-7.0000000000000007E-2</v>
      </c>
    </row>
    <row r="334" spans="4:17" x14ac:dyDescent="0.2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0.05</v>
      </c>
      <c r="J334" s="12">
        <v>0</v>
      </c>
      <c r="K334" s="20">
        <v>-0.06</v>
      </c>
      <c r="N334" s="12">
        <v>0</v>
      </c>
      <c r="P334" s="12">
        <v>0</v>
      </c>
      <c r="Q334" s="12">
        <v>-7.0000000000000007E-2</v>
      </c>
    </row>
    <row r="335" spans="4:17" x14ac:dyDescent="0.2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0.05</v>
      </c>
      <c r="J335" s="12">
        <v>0</v>
      </c>
      <c r="K335" s="20">
        <v>-0.06</v>
      </c>
      <c r="N335" s="12">
        <v>0</v>
      </c>
      <c r="P335" s="12">
        <v>0</v>
      </c>
      <c r="Q335" s="12">
        <v>-7.0000000000000007E-2</v>
      </c>
    </row>
    <row r="336" spans="4:17" x14ac:dyDescent="0.2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0.05</v>
      </c>
      <c r="J336" s="12">
        <v>0</v>
      </c>
      <c r="K336" s="20">
        <v>-0.06</v>
      </c>
      <c r="N336" s="12">
        <v>0</v>
      </c>
      <c r="P336" s="12">
        <v>0</v>
      </c>
      <c r="Q336" s="12">
        <v>-7.0000000000000007E-2</v>
      </c>
    </row>
    <row r="337" spans="4:17" x14ac:dyDescent="0.2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0.05</v>
      </c>
      <c r="J337" s="12">
        <v>0</v>
      </c>
      <c r="K337" s="20">
        <v>-0.06</v>
      </c>
      <c r="N337" s="12">
        <v>0</v>
      </c>
      <c r="P337" s="12">
        <v>0</v>
      </c>
      <c r="Q337" s="12">
        <v>-7.0000000000000007E-2</v>
      </c>
    </row>
    <row r="338" spans="4:17" x14ac:dyDescent="0.2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0.05</v>
      </c>
      <c r="J338" s="12">
        <v>0</v>
      </c>
      <c r="K338" s="20">
        <v>-0.06</v>
      </c>
      <c r="N338" s="12">
        <v>0</v>
      </c>
      <c r="P338" s="12">
        <v>0</v>
      </c>
      <c r="Q338" s="12">
        <v>-7.0000000000000007E-2</v>
      </c>
    </row>
    <row r="339" spans="4:17" x14ac:dyDescent="0.2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0.05</v>
      </c>
      <c r="J339" s="12">
        <v>0</v>
      </c>
      <c r="K339" s="20">
        <v>-0.06</v>
      </c>
      <c r="N339" s="12">
        <v>0</v>
      </c>
      <c r="P339" s="12">
        <v>0</v>
      </c>
      <c r="Q339" s="12">
        <v>-7.0000000000000007E-2</v>
      </c>
    </row>
    <row r="340" spans="4:17" x14ac:dyDescent="0.2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0.05</v>
      </c>
      <c r="J340" s="12">
        <v>0</v>
      </c>
      <c r="K340" s="20">
        <v>-0.06</v>
      </c>
      <c r="N340" s="12">
        <v>0</v>
      </c>
      <c r="P340" s="12">
        <v>0</v>
      </c>
      <c r="Q340" s="12">
        <v>-7.0000000000000007E-2</v>
      </c>
    </row>
    <row r="341" spans="4:17" x14ac:dyDescent="0.2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0.05</v>
      </c>
      <c r="J341" s="12">
        <v>0</v>
      </c>
      <c r="K341" s="20">
        <v>-0.06</v>
      </c>
      <c r="N341" s="12">
        <v>0</v>
      </c>
      <c r="P341" s="12">
        <v>0</v>
      </c>
      <c r="Q341" s="12">
        <v>-7.0000000000000007E-2</v>
      </c>
    </row>
    <row r="342" spans="4:17" x14ac:dyDescent="0.2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0.05</v>
      </c>
      <c r="J342" s="12">
        <v>0</v>
      </c>
      <c r="K342" s="20">
        <v>-0.06</v>
      </c>
      <c r="N342" s="12">
        <v>0</v>
      </c>
      <c r="P342" s="12">
        <v>0</v>
      </c>
      <c r="Q342" s="12">
        <v>-7.0000000000000007E-2</v>
      </c>
    </row>
    <row r="343" spans="4:17" x14ac:dyDescent="0.2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0.05</v>
      </c>
      <c r="J343" s="12">
        <v>0</v>
      </c>
      <c r="K343" s="20">
        <v>-0.06</v>
      </c>
      <c r="N343" s="12">
        <v>0</v>
      </c>
      <c r="P343" s="12">
        <v>0</v>
      </c>
      <c r="Q343" s="12">
        <v>-7.0000000000000007E-2</v>
      </c>
    </row>
    <row r="344" spans="4:17" x14ac:dyDescent="0.2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0.05</v>
      </c>
      <c r="J344" s="12">
        <v>0</v>
      </c>
      <c r="K344" s="20">
        <v>-0.06</v>
      </c>
      <c r="N344" s="12">
        <v>0</v>
      </c>
      <c r="P344" s="12">
        <v>0</v>
      </c>
      <c r="Q344" s="12">
        <v>-7.0000000000000007E-2</v>
      </c>
    </row>
    <row r="345" spans="4:17" x14ac:dyDescent="0.2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0.05</v>
      </c>
      <c r="J345" s="12">
        <v>0</v>
      </c>
      <c r="K345" s="20">
        <v>-0.06</v>
      </c>
      <c r="N345" s="12">
        <v>0</v>
      </c>
      <c r="P345" s="12">
        <v>0</v>
      </c>
      <c r="Q345" s="12">
        <v>-7.0000000000000007E-2</v>
      </c>
    </row>
    <row r="346" spans="4:17" x14ac:dyDescent="0.2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0.05</v>
      </c>
      <c r="J346" s="12">
        <v>0</v>
      </c>
      <c r="K346" s="20">
        <v>-0.06</v>
      </c>
      <c r="N346" s="12">
        <v>0</v>
      </c>
      <c r="P346" s="12">
        <v>0</v>
      </c>
      <c r="Q346" s="12">
        <v>-7.0000000000000007E-2</v>
      </c>
    </row>
    <row r="347" spans="4:17" x14ac:dyDescent="0.2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0.05</v>
      </c>
      <c r="J347" s="12">
        <v>0</v>
      </c>
      <c r="K347" s="20">
        <v>-0.06</v>
      </c>
      <c r="N347" s="12">
        <v>0</v>
      </c>
      <c r="P347" s="12">
        <v>0</v>
      </c>
      <c r="Q347" s="12">
        <v>-7.0000000000000007E-2</v>
      </c>
    </row>
    <row r="348" spans="4:17" x14ac:dyDescent="0.2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0.05</v>
      </c>
      <c r="J348" s="12">
        <v>0</v>
      </c>
      <c r="K348" s="20">
        <v>-0.06</v>
      </c>
      <c r="N348" s="12">
        <v>0</v>
      </c>
      <c r="P348" s="12">
        <v>0</v>
      </c>
      <c r="Q348" s="12">
        <v>-7.0000000000000007E-2</v>
      </c>
    </row>
    <row r="349" spans="4:17" x14ac:dyDescent="0.2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0.05</v>
      </c>
      <c r="J349" s="12">
        <v>0</v>
      </c>
      <c r="K349" s="20">
        <v>-0.06</v>
      </c>
      <c r="N349" s="12">
        <v>0</v>
      </c>
      <c r="P349" s="12">
        <v>0</v>
      </c>
      <c r="Q349" s="12">
        <v>-7.0000000000000007E-2</v>
      </c>
    </row>
    <row r="350" spans="4:17" x14ac:dyDescent="0.2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0.05</v>
      </c>
      <c r="J350" s="12">
        <v>0</v>
      </c>
      <c r="K350" s="20">
        <v>-0.06</v>
      </c>
      <c r="N350" s="12">
        <v>0</v>
      </c>
      <c r="P350" s="12">
        <v>0</v>
      </c>
      <c r="Q350" s="12">
        <v>-7.0000000000000007E-2</v>
      </c>
    </row>
    <row r="351" spans="4:17" x14ac:dyDescent="0.2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0.05</v>
      </c>
      <c r="J351" s="12">
        <v>0</v>
      </c>
      <c r="K351" s="20">
        <v>-0.06</v>
      </c>
      <c r="N351" s="12">
        <v>0</v>
      </c>
      <c r="P351" s="12">
        <v>0</v>
      </c>
      <c r="Q351" s="12">
        <v>-7.0000000000000007E-2</v>
      </c>
    </row>
    <row r="352" spans="4:17" x14ac:dyDescent="0.2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0.05</v>
      </c>
      <c r="J352" s="12">
        <v>0</v>
      </c>
      <c r="K352" s="20">
        <v>-0.06</v>
      </c>
      <c r="N352" s="12">
        <v>0</v>
      </c>
      <c r="P352" s="12">
        <v>0</v>
      </c>
      <c r="Q352" s="12">
        <v>-7.0000000000000007E-2</v>
      </c>
    </row>
    <row r="353" spans="4:17" x14ac:dyDescent="0.2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0.05</v>
      </c>
      <c r="J353" s="12">
        <v>0</v>
      </c>
      <c r="K353" s="20">
        <v>-0.06</v>
      </c>
      <c r="N353" s="12">
        <v>0</v>
      </c>
      <c r="P353" s="12">
        <v>0</v>
      </c>
      <c r="Q353" s="12">
        <v>-7.0000000000000007E-2</v>
      </c>
    </row>
    <row r="354" spans="4:17" x14ac:dyDescent="0.2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Q354" s="12">
        <v>-7.0000000000000007E-2</v>
      </c>
    </row>
    <row r="355" spans="4:17" x14ac:dyDescent="0.2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Q355" s="12">
        <v>-7.0000000000000007E-2</v>
      </c>
    </row>
    <row r="356" spans="4:17" x14ac:dyDescent="0.2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Basis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AD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B25" sqref="B25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0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4" style="20" bestFit="1" customWidth="1"/>
    <col min="18" max="18" width="10.7109375" style="20" bestFit="1" customWidth="1"/>
    <col min="19" max="19" width="9.85546875" style="20" bestFit="1" customWidth="1"/>
    <col min="20" max="20" width="15.85546875" style="20" customWidth="1"/>
    <col min="21" max="21" width="15.140625" style="20" bestFit="1" customWidth="1"/>
    <col min="22" max="22" width="14.140625" style="20" bestFit="1" customWidth="1"/>
    <col min="23" max="23" width="14.85546875" style="20" bestFit="1" customWidth="1"/>
    <col min="24" max="24" width="17.85546875" style="20" bestFit="1" customWidth="1"/>
    <col min="25" max="25" width="12.5703125" style="20" bestFit="1" customWidth="1"/>
    <col min="26" max="26" width="11.42578125" style="20" bestFit="1" customWidth="1"/>
    <col min="27" max="28" width="12.42578125" style="20" customWidth="1"/>
    <col min="29" max="29" width="15.140625" style="20" customWidth="1"/>
    <col min="30" max="30" width="15.5703125" style="12" bestFit="1" customWidth="1"/>
    <col min="31" max="16384" width="12.42578125" style="12"/>
  </cols>
  <sheetData>
    <row r="1" spans="1:30" x14ac:dyDescent="0.2">
      <c r="A1" s="12" t="s">
        <v>32</v>
      </c>
      <c r="B1" s="13" t="s">
        <v>33</v>
      </c>
      <c r="C1" s="17" t="s">
        <v>34</v>
      </c>
    </row>
    <row r="2" spans="1:30" x14ac:dyDescent="0.2">
      <c r="A2" s="12" t="s">
        <v>35</v>
      </c>
      <c r="B2" s="13" t="s">
        <v>33</v>
      </c>
      <c r="C2" s="17" t="s">
        <v>36</v>
      </c>
    </row>
    <row r="3" spans="1:30" x14ac:dyDescent="0.2">
      <c r="A3" s="12" t="s">
        <v>37</v>
      </c>
      <c r="B3" s="13" t="s">
        <v>38</v>
      </c>
      <c r="C3" s="17" t="s">
        <v>39</v>
      </c>
    </row>
    <row r="4" spans="1:30" x14ac:dyDescent="0.2">
      <c r="C4" s="17"/>
    </row>
    <row r="5" spans="1:30" x14ac:dyDescent="0.2">
      <c r="A5" s="12" t="s">
        <v>40</v>
      </c>
      <c r="B5" s="78">
        <f>CurveFetch!E2</f>
        <v>37215</v>
      </c>
      <c r="C5" s="17" t="s">
        <v>41</v>
      </c>
    </row>
    <row r="6" spans="1:30" x14ac:dyDescent="0.2">
      <c r="C6" s="14"/>
    </row>
    <row r="7" spans="1:30" x14ac:dyDescent="0.2">
      <c r="C7" s="14"/>
    </row>
    <row r="10" spans="1:30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16</v>
      </c>
      <c r="R10" s="12">
        <v>17</v>
      </c>
      <c r="S10" s="12">
        <v>18</v>
      </c>
      <c r="T10" s="12">
        <v>19</v>
      </c>
      <c r="U10" s="12">
        <v>20</v>
      </c>
      <c r="V10" s="12">
        <v>21</v>
      </c>
      <c r="W10" s="12">
        <v>22</v>
      </c>
      <c r="X10" s="12">
        <v>23</v>
      </c>
      <c r="Y10" s="12">
        <v>24</v>
      </c>
      <c r="Z10" s="12">
        <v>25</v>
      </c>
      <c r="AA10" s="12">
        <v>26</v>
      </c>
      <c r="AB10" s="12">
        <v>27</v>
      </c>
      <c r="AC10" s="12">
        <v>28</v>
      </c>
      <c r="AD10" s="12">
        <v>29</v>
      </c>
    </row>
    <row r="11" spans="1:30" x14ac:dyDescent="0.2">
      <c r="B11" s="13" t="s">
        <v>2</v>
      </c>
      <c r="C11" s="15">
        <f>EffDt</f>
        <v>37215</v>
      </c>
      <c r="D11" s="15">
        <f t="shared" ref="D11:P11" si="0">EffDt</f>
        <v>37215</v>
      </c>
      <c r="E11" s="15">
        <f t="shared" si="0"/>
        <v>37215</v>
      </c>
      <c r="F11" s="15">
        <f t="shared" si="0"/>
        <v>37215</v>
      </c>
      <c r="G11" s="15">
        <f t="shared" si="0"/>
        <v>37215</v>
      </c>
      <c r="H11" s="15">
        <f t="shared" si="0"/>
        <v>37215</v>
      </c>
      <c r="I11" s="15">
        <f t="shared" si="0"/>
        <v>37215</v>
      </c>
      <c r="J11" s="21">
        <f t="shared" si="0"/>
        <v>37215</v>
      </c>
      <c r="K11" s="15">
        <f t="shared" si="0"/>
        <v>37215</v>
      </c>
      <c r="L11" s="15">
        <f t="shared" si="0"/>
        <v>37215</v>
      </c>
      <c r="M11" s="15">
        <f t="shared" si="0"/>
        <v>37215</v>
      </c>
      <c r="N11" s="15">
        <f t="shared" si="0"/>
        <v>37215</v>
      </c>
      <c r="O11" s="15">
        <f t="shared" si="0"/>
        <v>37215</v>
      </c>
      <c r="P11" s="15">
        <f t="shared" si="0"/>
        <v>37215</v>
      </c>
      <c r="Q11" s="15">
        <f t="shared" ref="Q11:AD11" si="1">EffDt</f>
        <v>37215</v>
      </c>
      <c r="R11" s="15">
        <f t="shared" si="1"/>
        <v>37215</v>
      </c>
      <c r="S11" s="15">
        <f t="shared" si="1"/>
        <v>37215</v>
      </c>
      <c r="T11" s="15">
        <f t="shared" si="1"/>
        <v>37215</v>
      </c>
      <c r="U11" s="15">
        <f t="shared" si="1"/>
        <v>37215</v>
      </c>
      <c r="V11" s="15">
        <f t="shared" si="1"/>
        <v>37215</v>
      </c>
      <c r="W11" s="15">
        <f t="shared" si="1"/>
        <v>37215</v>
      </c>
      <c r="X11" s="21">
        <f t="shared" si="1"/>
        <v>37215</v>
      </c>
      <c r="Y11" s="15">
        <f t="shared" si="1"/>
        <v>37215</v>
      </c>
      <c r="Z11" s="15">
        <f t="shared" si="1"/>
        <v>37215</v>
      </c>
      <c r="AA11" s="15">
        <f t="shared" si="1"/>
        <v>37215</v>
      </c>
      <c r="AB11" s="15">
        <f t="shared" si="1"/>
        <v>37215</v>
      </c>
      <c r="AC11" s="15">
        <f t="shared" si="1"/>
        <v>37215</v>
      </c>
      <c r="AD11" s="15">
        <f t="shared" si="1"/>
        <v>37215</v>
      </c>
    </row>
    <row r="12" spans="1:30" x14ac:dyDescent="0.2">
      <c r="B12" s="13" t="s">
        <v>3</v>
      </c>
      <c r="C12" s="13">
        <v>37226</v>
      </c>
      <c r="D12" s="13">
        <f t="shared" ref="D12:N12" si="2">C12</f>
        <v>37226</v>
      </c>
      <c r="E12" s="13">
        <f t="shared" si="2"/>
        <v>37226</v>
      </c>
      <c r="F12" s="13">
        <f t="shared" si="2"/>
        <v>37226</v>
      </c>
      <c r="G12" s="13">
        <f t="shared" si="2"/>
        <v>37226</v>
      </c>
      <c r="H12" s="13">
        <f t="shared" si="2"/>
        <v>37226</v>
      </c>
      <c r="I12" s="13">
        <f t="shared" si="2"/>
        <v>37226</v>
      </c>
      <c r="J12" s="13">
        <f t="shared" si="2"/>
        <v>37226</v>
      </c>
      <c r="K12" s="13">
        <f t="shared" si="2"/>
        <v>37226</v>
      </c>
      <c r="L12" s="13">
        <f t="shared" si="2"/>
        <v>37226</v>
      </c>
      <c r="M12" s="13">
        <f t="shared" si="2"/>
        <v>37226</v>
      </c>
      <c r="N12" s="13">
        <f t="shared" si="2"/>
        <v>37226</v>
      </c>
      <c r="O12" s="13">
        <f>N12</f>
        <v>37226</v>
      </c>
      <c r="P12" s="13">
        <f>O12</f>
        <v>37226</v>
      </c>
      <c r="Q12" s="13">
        <f t="shared" ref="Q12:AD12" si="3">P12</f>
        <v>37226</v>
      </c>
      <c r="R12" s="13">
        <f t="shared" si="3"/>
        <v>37226</v>
      </c>
      <c r="S12" s="13">
        <f t="shared" si="3"/>
        <v>37226</v>
      </c>
      <c r="T12" s="13">
        <f t="shared" si="3"/>
        <v>37226</v>
      </c>
      <c r="U12" s="13">
        <f t="shared" si="3"/>
        <v>37226</v>
      </c>
      <c r="V12" s="13">
        <f t="shared" si="3"/>
        <v>37226</v>
      </c>
      <c r="W12" s="13">
        <f t="shared" si="3"/>
        <v>37226</v>
      </c>
      <c r="X12" s="13">
        <f t="shared" si="3"/>
        <v>37226</v>
      </c>
      <c r="Y12" s="13">
        <f t="shared" si="3"/>
        <v>37226</v>
      </c>
      <c r="Z12" s="13">
        <f t="shared" si="3"/>
        <v>37226</v>
      </c>
      <c r="AA12" s="13">
        <f t="shared" si="3"/>
        <v>37226</v>
      </c>
      <c r="AB12" s="13">
        <f t="shared" si="3"/>
        <v>37226</v>
      </c>
      <c r="AC12" s="13">
        <f t="shared" si="3"/>
        <v>37226</v>
      </c>
      <c r="AD12" s="13">
        <f t="shared" si="3"/>
        <v>37226</v>
      </c>
    </row>
    <row r="13" spans="1:30" x14ac:dyDescent="0.2">
      <c r="B13" s="13" t="s">
        <v>4</v>
      </c>
      <c r="C13" s="13" t="s">
        <v>48</v>
      </c>
      <c r="D13" s="13" t="s">
        <v>44</v>
      </c>
      <c r="E13" s="13" t="s">
        <v>45</v>
      </c>
      <c r="F13" s="13" t="s">
        <v>46</v>
      </c>
      <c r="G13" s="13" t="s">
        <v>55</v>
      </c>
      <c r="H13" s="13" t="s">
        <v>103</v>
      </c>
      <c r="I13" s="13" t="s">
        <v>47</v>
      </c>
      <c r="J13" s="13" t="s">
        <v>90</v>
      </c>
      <c r="K13" s="13" t="s">
        <v>56</v>
      </c>
      <c r="L13" s="13" t="s">
        <v>54</v>
      </c>
      <c r="M13" s="13" t="s">
        <v>129</v>
      </c>
      <c r="N13" s="13" t="s">
        <v>0</v>
      </c>
      <c r="O13" s="13" t="s">
        <v>105</v>
      </c>
      <c r="P13" s="13" t="s">
        <v>107</v>
      </c>
      <c r="Q13" s="13" t="s">
        <v>159</v>
      </c>
      <c r="R13" s="13" t="s">
        <v>160</v>
      </c>
      <c r="S13" s="13" t="s">
        <v>172</v>
      </c>
      <c r="T13" s="13" t="s">
        <v>161</v>
      </c>
      <c r="U13" s="13" t="s">
        <v>162</v>
      </c>
      <c r="V13" s="13" t="s">
        <v>163</v>
      </c>
      <c r="W13" s="13" t="s">
        <v>164</v>
      </c>
      <c r="X13" s="13" t="s">
        <v>165</v>
      </c>
      <c r="Y13" s="13" t="s">
        <v>166</v>
      </c>
      <c r="Z13" s="13" t="s">
        <v>167</v>
      </c>
      <c r="AA13" s="13" t="s">
        <v>168</v>
      </c>
      <c r="AB13" s="13" t="s">
        <v>169</v>
      </c>
      <c r="AC13" s="13" t="s">
        <v>170</v>
      </c>
      <c r="AD13" s="13" t="s">
        <v>171</v>
      </c>
    </row>
    <row r="14" spans="1:30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20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12" t="s">
        <v>6</v>
      </c>
      <c r="V14" s="12" t="s">
        <v>6</v>
      </c>
      <c r="W14" s="12" t="s">
        <v>6</v>
      </c>
      <c r="X14" s="20" t="s">
        <v>6</v>
      </c>
      <c r="Y14" s="12" t="s">
        <v>6</v>
      </c>
      <c r="Z14" s="12" t="s">
        <v>6</v>
      </c>
      <c r="AA14" s="12" t="s">
        <v>6</v>
      </c>
      <c r="AB14" s="12" t="s">
        <v>6</v>
      </c>
      <c r="AC14" s="12" t="s">
        <v>6</v>
      </c>
      <c r="AD14" s="12" t="s">
        <v>6</v>
      </c>
    </row>
    <row r="15" spans="1:30" x14ac:dyDescent="0.2">
      <c r="B15" s="13" t="s">
        <v>7</v>
      </c>
      <c r="C15" s="12" t="s">
        <v>157</v>
      </c>
      <c r="D15" s="12" t="s">
        <v>157</v>
      </c>
      <c r="E15" s="12" t="s">
        <v>157</v>
      </c>
      <c r="F15" s="12" t="s">
        <v>157</v>
      </c>
      <c r="G15" s="12" t="s">
        <v>157</v>
      </c>
      <c r="H15" s="12" t="s">
        <v>157</v>
      </c>
      <c r="I15" s="12" t="s">
        <v>157</v>
      </c>
      <c r="J15" s="12" t="s">
        <v>157</v>
      </c>
      <c r="K15" s="12" t="s">
        <v>157</v>
      </c>
      <c r="L15" s="12" t="s">
        <v>157</v>
      </c>
      <c r="M15" s="12" t="s">
        <v>157</v>
      </c>
      <c r="N15" s="12" t="s">
        <v>157</v>
      </c>
      <c r="O15" s="12" t="s">
        <v>157</v>
      </c>
      <c r="P15" s="12" t="s">
        <v>157</v>
      </c>
      <c r="Q15" s="12" t="s">
        <v>158</v>
      </c>
      <c r="R15" s="12" t="s">
        <v>158</v>
      </c>
      <c r="S15" s="12" t="s">
        <v>158</v>
      </c>
      <c r="T15" s="12" t="s">
        <v>158</v>
      </c>
      <c r="U15" s="12" t="s">
        <v>158</v>
      </c>
      <c r="V15" s="12" t="s">
        <v>158</v>
      </c>
      <c r="W15" s="12" t="s">
        <v>158</v>
      </c>
      <c r="X15" s="12" t="s">
        <v>158</v>
      </c>
      <c r="Y15" s="12" t="s">
        <v>158</v>
      </c>
      <c r="Z15" s="12" t="s">
        <v>158</v>
      </c>
      <c r="AA15" s="12" t="s">
        <v>158</v>
      </c>
      <c r="AB15" s="12" t="s">
        <v>158</v>
      </c>
      <c r="AC15" s="12" t="s">
        <v>158</v>
      </c>
      <c r="AD15" s="12" t="s">
        <v>158</v>
      </c>
    </row>
    <row r="16" spans="1:30" x14ac:dyDescent="0.2">
      <c r="A16" s="12">
        <v>1</v>
      </c>
      <c r="B16" s="13">
        <v>37226</v>
      </c>
      <c r="C16" s="12">
        <v>-5.0000000000000001E-3</v>
      </c>
      <c r="D16" s="12">
        <v>0.01</v>
      </c>
      <c r="E16" s="12">
        <v>0.02</v>
      </c>
      <c r="F16" s="12">
        <v>-0.01</v>
      </c>
      <c r="G16" s="12">
        <v>1.4999999999999999E-2</v>
      </c>
      <c r="I16" s="12">
        <v>-0.01</v>
      </c>
      <c r="J16" s="12">
        <v>-0.02</v>
      </c>
      <c r="K16" s="20">
        <v>0.04</v>
      </c>
      <c r="L16" s="12">
        <v>0</v>
      </c>
      <c r="M16" s="12">
        <v>0.02</v>
      </c>
      <c r="N16" s="12">
        <v>-5.0000000000000001E-3</v>
      </c>
      <c r="O16" s="12">
        <v>0</v>
      </c>
      <c r="P16" s="12">
        <v>-2.75E-2</v>
      </c>
      <c r="Q16" s="20">
        <v>-5.0000000000000001E-3</v>
      </c>
      <c r="R16" s="20">
        <v>0.01</v>
      </c>
      <c r="S16" s="20">
        <v>0.03</v>
      </c>
      <c r="T16" s="20">
        <v>0</v>
      </c>
      <c r="U16" s="20">
        <v>0.01</v>
      </c>
      <c r="V16" s="20">
        <v>0</v>
      </c>
      <c r="W16" s="20">
        <v>0.01</v>
      </c>
      <c r="X16" s="20">
        <v>-0.02</v>
      </c>
      <c r="Y16" s="20">
        <v>0</v>
      </c>
      <c r="AA16" s="20">
        <v>1.4999999999999999E-2</v>
      </c>
      <c r="AB16" s="20">
        <v>-5.0000000000000001E-3</v>
      </c>
      <c r="AC16" s="20">
        <v>0</v>
      </c>
      <c r="AD16" s="12">
        <v>-1.4999999999999999E-2</v>
      </c>
    </row>
    <row r="17" spans="1:30" x14ac:dyDescent="0.2">
      <c r="A17" s="12">
        <v>2</v>
      </c>
      <c r="B17" s="13">
        <f t="shared" ref="B17:B48" si="4">EOMONTH(B16,0)+1</f>
        <v>37257</v>
      </c>
      <c r="C17" s="12">
        <v>-5.0000000000000001E-3</v>
      </c>
      <c r="D17" s="12">
        <v>0.01</v>
      </c>
      <c r="E17" s="12">
        <v>0.02</v>
      </c>
      <c r="F17" s="12">
        <v>-0.01</v>
      </c>
      <c r="G17" s="12">
        <v>1.4999999999999999E-2</v>
      </c>
      <c r="I17" s="12">
        <v>-0.01</v>
      </c>
      <c r="J17" s="12">
        <v>-0.02</v>
      </c>
      <c r="K17" s="20">
        <v>0.04</v>
      </c>
      <c r="L17" s="12">
        <v>-1.3253972415664E-3</v>
      </c>
      <c r="M17" s="12">
        <v>0.02</v>
      </c>
      <c r="N17" s="12">
        <v>-5.0000000000000001E-3</v>
      </c>
      <c r="O17" s="12">
        <v>0</v>
      </c>
      <c r="P17" s="12">
        <v>-2.75E-2</v>
      </c>
      <c r="Q17" s="20">
        <v>-5.0000000000000001E-3</v>
      </c>
      <c r="R17" s="20">
        <v>0.01</v>
      </c>
      <c r="S17" s="20">
        <v>0.03</v>
      </c>
      <c r="T17" s="20">
        <v>0</v>
      </c>
      <c r="U17" s="20">
        <v>0.01</v>
      </c>
      <c r="V17" s="20">
        <v>0</v>
      </c>
      <c r="W17" s="20">
        <v>0.01</v>
      </c>
      <c r="X17" s="20">
        <v>-0.02</v>
      </c>
      <c r="Y17" s="20">
        <v>0</v>
      </c>
      <c r="AA17" s="20">
        <v>1.4999999999999999E-2</v>
      </c>
      <c r="AB17" s="20">
        <v>-5.0000000000000001E-3</v>
      </c>
      <c r="AC17" s="20">
        <v>0</v>
      </c>
      <c r="AD17" s="12">
        <v>-1.4999999999999999E-2</v>
      </c>
    </row>
    <row r="18" spans="1:30" x14ac:dyDescent="0.2">
      <c r="A18" s="12">
        <v>3</v>
      </c>
      <c r="B18" s="13">
        <f t="shared" si="4"/>
        <v>37288</v>
      </c>
      <c r="C18" s="12">
        <v>-5.0000000000000001E-3</v>
      </c>
      <c r="D18" s="12">
        <v>0.01</v>
      </c>
      <c r="E18" s="12">
        <v>0.02</v>
      </c>
      <c r="F18" s="12">
        <v>-0.01</v>
      </c>
      <c r="G18" s="12">
        <v>1.4999999999999999E-2</v>
      </c>
      <c r="I18" s="12">
        <v>-0.01</v>
      </c>
      <c r="J18" s="12">
        <v>-0.02</v>
      </c>
      <c r="K18" s="20">
        <v>0.03</v>
      </c>
      <c r="L18" s="12">
        <v>-1.3252314129382E-3</v>
      </c>
      <c r="M18" s="12">
        <v>0.02</v>
      </c>
      <c r="N18" s="12">
        <v>-5.0000000000000001E-3</v>
      </c>
      <c r="O18" s="12">
        <v>0</v>
      </c>
      <c r="P18" s="12">
        <v>-2.75E-2</v>
      </c>
      <c r="Q18" s="20">
        <v>-5.0000000000000001E-3</v>
      </c>
      <c r="R18" s="20">
        <v>0.01</v>
      </c>
      <c r="S18" s="20">
        <v>0.03</v>
      </c>
      <c r="T18" s="20">
        <v>0</v>
      </c>
      <c r="U18" s="20">
        <v>0.01</v>
      </c>
      <c r="V18" s="20">
        <v>0</v>
      </c>
      <c r="W18" s="20">
        <v>0.01</v>
      </c>
      <c r="X18" s="20">
        <v>-0.02</v>
      </c>
      <c r="Y18" s="20">
        <v>0</v>
      </c>
      <c r="AA18" s="20">
        <v>1.4999999999999999E-2</v>
      </c>
      <c r="AB18" s="20">
        <v>-5.0000000000000001E-3</v>
      </c>
      <c r="AC18" s="20">
        <v>0</v>
      </c>
      <c r="AD18" s="12">
        <v>-1.4999999999999999E-2</v>
      </c>
    </row>
    <row r="19" spans="1:30" x14ac:dyDescent="0.2">
      <c r="A19" s="12">
        <v>4</v>
      </c>
      <c r="B19" s="13">
        <f t="shared" si="4"/>
        <v>37316</v>
      </c>
      <c r="C19" s="12">
        <v>-5.0000000000000001E-3</v>
      </c>
      <c r="D19" s="12">
        <v>0.01</v>
      </c>
      <c r="E19" s="12">
        <v>0.02</v>
      </c>
      <c r="F19" s="12">
        <v>-0.01</v>
      </c>
      <c r="G19" s="12">
        <v>1.4999999999999999E-2</v>
      </c>
      <c r="I19" s="12">
        <v>-0.01</v>
      </c>
      <c r="J19" s="12">
        <v>-0.02</v>
      </c>
      <c r="K19" s="20">
        <v>1.4999999999999999E-2</v>
      </c>
      <c r="L19" s="12">
        <v>-1.3250352378296E-3</v>
      </c>
      <c r="M19" s="12">
        <v>0.02</v>
      </c>
      <c r="N19" s="12">
        <v>-5.0000000000000001E-3</v>
      </c>
      <c r="O19" s="12">
        <v>0</v>
      </c>
      <c r="P19" s="12">
        <v>-2.75E-2</v>
      </c>
      <c r="Q19" s="20">
        <v>-5.0000000000000001E-3</v>
      </c>
      <c r="R19" s="20">
        <v>0.01</v>
      </c>
      <c r="S19" s="20">
        <v>0.03</v>
      </c>
      <c r="T19" s="20">
        <v>0</v>
      </c>
      <c r="U19" s="20">
        <v>0.01</v>
      </c>
      <c r="V19" s="20">
        <v>0</v>
      </c>
      <c r="W19" s="20">
        <v>0.01</v>
      </c>
      <c r="X19" s="20">
        <v>-0.02</v>
      </c>
      <c r="Y19" s="20">
        <v>0</v>
      </c>
      <c r="AA19" s="20">
        <v>1.4999999999999999E-2</v>
      </c>
      <c r="AB19" s="20">
        <v>-5.0000000000000001E-3</v>
      </c>
      <c r="AC19" s="20">
        <v>0</v>
      </c>
      <c r="AD19" s="12">
        <v>-1.4999999999999999E-2</v>
      </c>
    </row>
    <row r="20" spans="1:30" x14ac:dyDescent="0.2">
      <c r="A20" s="12">
        <v>4</v>
      </c>
      <c r="B20" s="13">
        <f t="shared" si="4"/>
        <v>37347</v>
      </c>
      <c r="C20" s="12">
        <v>-2.5000000000000001E-3</v>
      </c>
      <c r="D20" s="12">
        <v>0.03</v>
      </c>
      <c r="E20" s="12">
        <v>0.02</v>
      </c>
      <c r="F20" s="12">
        <v>-0.01</v>
      </c>
      <c r="G20" s="12">
        <v>0.02</v>
      </c>
      <c r="I20" s="12">
        <v>0</v>
      </c>
      <c r="J20" s="12">
        <v>0</v>
      </c>
      <c r="K20" s="20">
        <v>0.01</v>
      </c>
      <c r="L20" s="12">
        <v>-1.3247810367675E-3</v>
      </c>
      <c r="M20" s="12">
        <v>0.01</v>
      </c>
      <c r="N20" s="12">
        <v>-1.4999999999999999E-2</v>
      </c>
      <c r="O20" s="12">
        <v>0</v>
      </c>
      <c r="P20" s="12">
        <v>-0.01</v>
      </c>
      <c r="Q20" s="20">
        <v>-2.5000000000000001E-3</v>
      </c>
      <c r="R20" s="20">
        <v>0.02</v>
      </c>
      <c r="S20" s="20">
        <v>0.02</v>
      </c>
      <c r="T20" s="20">
        <v>0.01</v>
      </c>
      <c r="U20" s="20">
        <v>0.01</v>
      </c>
      <c r="V20" s="20">
        <v>0</v>
      </c>
      <c r="W20" s="20">
        <v>0.01</v>
      </c>
      <c r="X20" s="20">
        <v>0</v>
      </c>
      <c r="Y20" s="20">
        <v>0</v>
      </c>
      <c r="AA20" s="20">
        <v>1.4999999999999999E-2</v>
      </c>
      <c r="AB20" s="20">
        <v>-1.4999999999999999E-2</v>
      </c>
      <c r="AC20" s="20">
        <v>0</v>
      </c>
      <c r="AD20" s="12">
        <v>0</v>
      </c>
    </row>
    <row r="21" spans="1:30" x14ac:dyDescent="0.2">
      <c r="A21" s="12">
        <v>4</v>
      </c>
      <c r="B21" s="13">
        <f t="shared" si="4"/>
        <v>37377</v>
      </c>
      <c r="C21" s="12">
        <v>-2.5000000000000001E-3</v>
      </c>
      <c r="D21" s="12">
        <v>0.03</v>
      </c>
      <c r="E21" s="12">
        <v>0.02</v>
      </c>
      <c r="F21" s="12">
        <v>-0.01</v>
      </c>
      <c r="G21" s="12">
        <v>0.02</v>
      </c>
      <c r="I21" s="12">
        <v>0</v>
      </c>
      <c r="J21" s="12">
        <v>0</v>
      </c>
      <c r="K21" s="20">
        <v>0.01</v>
      </c>
      <c r="L21" s="12">
        <v>-1.3246912673717001E-3</v>
      </c>
      <c r="M21" s="12">
        <v>0.01</v>
      </c>
      <c r="N21" s="12">
        <v>-1.4999999999999999E-2</v>
      </c>
      <c r="O21" s="12">
        <v>0</v>
      </c>
      <c r="P21" s="12">
        <v>-0.01</v>
      </c>
      <c r="Q21" s="20">
        <v>-2.5000000000000001E-3</v>
      </c>
      <c r="R21" s="20">
        <v>0.02</v>
      </c>
      <c r="S21" s="20">
        <v>0.02</v>
      </c>
      <c r="T21" s="20">
        <v>0.01</v>
      </c>
      <c r="U21" s="20">
        <v>0.01</v>
      </c>
      <c r="V21" s="20">
        <v>0</v>
      </c>
      <c r="W21" s="20">
        <v>0.01</v>
      </c>
      <c r="X21" s="20">
        <v>0</v>
      </c>
      <c r="Y21" s="20">
        <v>0</v>
      </c>
      <c r="AA21" s="20">
        <v>1.4999999999999999E-2</v>
      </c>
      <c r="AB21" s="20">
        <v>-1.4999999999999999E-2</v>
      </c>
      <c r="AC21" s="20">
        <v>0</v>
      </c>
      <c r="AD21" s="12">
        <v>0</v>
      </c>
    </row>
    <row r="22" spans="1:30" x14ac:dyDescent="0.2">
      <c r="A22" s="12">
        <v>4</v>
      </c>
      <c r="B22" s="13">
        <f t="shared" si="4"/>
        <v>37408</v>
      </c>
      <c r="C22" s="12">
        <v>-2.5000000000000001E-3</v>
      </c>
      <c r="D22" s="12">
        <v>0.03</v>
      </c>
      <c r="E22" s="12">
        <v>0.02</v>
      </c>
      <c r="F22" s="12">
        <v>-0.01</v>
      </c>
      <c r="G22" s="12">
        <v>0.02</v>
      </c>
      <c r="I22" s="12">
        <v>0</v>
      </c>
      <c r="J22" s="12">
        <v>0</v>
      </c>
      <c r="K22" s="20">
        <v>0.01</v>
      </c>
      <c r="L22" s="12">
        <v>-1.3246574475658001E-3</v>
      </c>
      <c r="M22" s="12">
        <v>0.01</v>
      </c>
      <c r="N22" s="12">
        <v>-1.4999999999999999E-2</v>
      </c>
      <c r="O22" s="12">
        <v>0</v>
      </c>
      <c r="P22" s="12">
        <v>-0.01</v>
      </c>
      <c r="Q22" s="20">
        <v>-2.5000000000000001E-3</v>
      </c>
      <c r="R22" s="20">
        <v>0.02</v>
      </c>
      <c r="S22" s="20">
        <v>0.02</v>
      </c>
      <c r="T22" s="20">
        <v>0.01</v>
      </c>
      <c r="U22" s="20">
        <v>0.01</v>
      </c>
      <c r="V22" s="20">
        <v>0</v>
      </c>
      <c r="W22" s="20">
        <v>0.01</v>
      </c>
      <c r="X22" s="20">
        <v>0</v>
      </c>
      <c r="Y22" s="20">
        <v>0</v>
      </c>
      <c r="AA22" s="20">
        <v>1.4999999999999999E-2</v>
      </c>
      <c r="AB22" s="20">
        <v>-1.4999999999999999E-2</v>
      </c>
      <c r="AC22" s="20">
        <v>0</v>
      </c>
      <c r="AD22" s="12">
        <v>0</v>
      </c>
    </row>
    <row r="23" spans="1:30" x14ac:dyDescent="0.2">
      <c r="A23" s="12">
        <v>4</v>
      </c>
      <c r="B23" s="13">
        <f t="shared" si="4"/>
        <v>37438</v>
      </c>
      <c r="C23" s="12">
        <v>-2.5000000000000001E-3</v>
      </c>
      <c r="D23" s="12">
        <v>0.03</v>
      </c>
      <c r="E23" s="12">
        <v>0.02</v>
      </c>
      <c r="F23" s="12">
        <v>-0.01</v>
      </c>
      <c r="G23" s="12">
        <v>0.02</v>
      </c>
      <c r="I23" s="12">
        <v>0</v>
      </c>
      <c r="J23" s="12">
        <v>0</v>
      </c>
      <c r="K23" s="20">
        <v>0.01</v>
      </c>
      <c r="L23" s="12">
        <v>-1.3246692707604001E-3</v>
      </c>
      <c r="M23" s="12">
        <v>0.01</v>
      </c>
      <c r="N23" s="12">
        <v>-1.4999999999999999E-2</v>
      </c>
      <c r="O23" s="12">
        <v>0</v>
      </c>
      <c r="P23" s="12">
        <v>-0.01</v>
      </c>
      <c r="Q23" s="20">
        <v>-2.5000000000000001E-3</v>
      </c>
      <c r="R23" s="20">
        <v>0.03</v>
      </c>
      <c r="S23" s="20">
        <v>0.03</v>
      </c>
      <c r="T23" s="20">
        <v>0.03</v>
      </c>
      <c r="U23" s="20">
        <v>0.01</v>
      </c>
      <c r="V23" s="20">
        <v>0</v>
      </c>
      <c r="W23" s="20">
        <v>0.01</v>
      </c>
      <c r="X23" s="20">
        <v>0</v>
      </c>
      <c r="Y23" s="20">
        <v>0</v>
      </c>
      <c r="AA23" s="20">
        <v>1.4999999999999999E-2</v>
      </c>
      <c r="AB23" s="20">
        <v>-1.4999999999999999E-2</v>
      </c>
      <c r="AC23" s="20">
        <v>0</v>
      </c>
      <c r="AD23" s="12">
        <v>5.0000000000000001E-3</v>
      </c>
    </row>
    <row r="24" spans="1:30" x14ac:dyDescent="0.2">
      <c r="A24" s="12">
        <v>5</v>
      </c>
      <c r="B24" s="13">
        <f t="shared" si="4"/>
        <v>37469</v>
      </c>
      <c r="C24" s="12">
        <v>-2.5000000000000001E-3</v>
      </c>
      <c r="D24" s="12">
        <v>0.03</v>
      </c>
      <c r="E24" s="12">
        <v>0.02</v>
      </c>
      <c r="F24" s="12">
        <v>-0.01</v>
      </c>
      <c r="G24" s="12">
        <v>0.02</v>
      </c>
      <c r="I24" s="12">
        <v>0</v>
      </c>
      <c r="J24" s="12">
        <v>0</v>
      </c>
      <c r="K24" s="20">
        <v>0.01</v>
      </c>
      <c r="L24" s="12">
        <v>-1.3247536935477001E-3</v>
      </c>
      <c r="M24" s="12">
        <v>0.01</v>
      </c>
      <c r="N24" s="12">
        <v>-1.4999999999999999E-2</v>
      </c>
      <c r="O24" s="12">
        <v>0</v>
      </c>
      <c r="P24" s="12">
        <v>-0.01</v>
      </c>
      <c r="Q24" s="20">
        <v>-2.5000000000000001E-3</v>
      </c>
      <c r="R24" s="20">
        <v>0.03</v>
      </c>
      <c r="S24" s="20">
        <v>0.03</v>
      </c>
      <c r="T24" s="20">
        <v>0.03</v>
      </c>
      <c r="U24" s="20">
        <v>0.01</v>
      </c>
      <c r="V24" s="20">
        <v>0</v>
      </c>
      <c r="W24" s="20">
        <v>0.01</v>
      </c>
      <c r="X24" s="20">
        <v>0</v>
      </c>
      <c r="Y24" s="20">
        <v>0</v>
      </c>
      <c r="AA24" s="20">
        <v>1.4999999999999999E-2</v>
      </c>
      <c r="AB24" s="20">
        <v>-1.4999999999999999E-2</v>
      </c>
      <c r="AC24" s="20">
        <v>0</v>
      </c>
      <c r="AD24" s="12">
        <v>5.0000000000000001E-3</v>
      </c>
    </row>
    <row r="25" spans="1:30" x14ac:dyDescent="0.2">
      <c r="A25" s="12">
        <v>5</v>
      </c>
      <c r="B25" s="13">
        <f t="shared" si="4"/>
        <v>37500</v>
      </c>
      <c r="C25" s="12">
        <v>-2.5000000000000001E-3</v>
      </c>
      <c r="D25" s="12">
        <v>0.03</v>
      </c>
      <c r="E25" s="12">
        <v>0.02</v>
      </c>
      <c r="F25" s="12">
        <v>-0.01</v>
      </c>
      <c r="G25" s="12">
        <v>0</v>
      </c>
      <c r="I25" s="12">
        <v>0</v>
      </c>
      <c r="J25" s="12">
        <v>0</v>
      </c>
      <c r="K25" s="20">
        <v>0.01</v>
      </c>
      <c r="L25" s="12">
        <v>-1.32489841814E-3</v>
      </c>
      <c r="M25" s="12">
        <v>1.2500000000000001E-2</v>
      </c>
      <c r="N25" s="12">
        <v>-1.4999999999999999E-2</v>
      </c>
      <c r="O25" s="12">
        <v>0</v>
      </c>
      <c r="P25" s="12">
        <v>-0.01</v>
      </c>
      <c r="Q25" s="20">
        <v>-2.5000000000000001E-3</v>
      </c>
      <c r="R25" s="20">
        <v>0.03</v>
      </c>
      <c r="S25" s="20">
        <v>0.03</v>
      </c>
      <c r="T25" s="20">
        <v>0.03</v>
      </c>
      <c r="U25" s="20">
        <v>0.01</v>
      </c>
      <c r="V25" s="20">
        <v>0</v>
      </c>
      <c r="W25" s="20">
        <v>0.01</v>
      </c>
      <c r="X25" s="20">
        <v>0</v>
      </c>
      <c r="Y25" s="20">
        <v>0</v>
      </c>
      <c r="AA25" s="20">
        <v>1.4999999999999999E-2</v>
      </c>
      <c r="AB25" s="20">
        <v>-1.4999999999999999E-2</v>
      </c>
      <c r="AC25" s="20">
        <v>0</v>
      </c>
      <c r="AD25" s="12">
        <v>5.0000000000000001E-3</v>
      </c>
    </row>
    <row r="26" spans="1:30" x14ac:dyDescent="0.2">
      <c r="A26" s="12">
        <v>5</v>
      </c>
      <c r="B26" s="13">
        <f t="shared" si="4"/>
        <v>37530</v>
      </c>
      <c r="C26" s="16">
        <v>0</v>
      </c>
      <c r="D26" s="12">
        <v>0.03</v>
      </c>
      <c r="E26" s="12">
        <v>0.02</v>
      </c>
      <c r="F26" s="12">
        <v>-0.01</v>
      </c>
      <c r="G26" s="12">
        <v>0.02</v>
      </c>
      <c r="I26" s="12">
        <v>0</v>
      </c>
      <c r="J26" s="12">
        <v>0</v>
      </c>
      <c r="K26" s="20">
        <v>0.01</v>
      </c>
      <c r="L26" s="12">
        <v>-1.3250152425138E-3</v>
      </c>
      <c r="M26" s="12">
        <v>0.03</v>
      </c>
      <c r="N26" s="12">
        <v>-1.4999999999999999E-2</v>
      </c>
      <c r="O26" s="12">
        <v>0</v>
      </c>
      <c r="P26" s="12">
        <v>-0.01</v>
      </c>
      <c r="Q26" s="20">
        <v>0</v>
      </c>
      <c r="R26" s="20">
        <v>0.02</v>
      </c>
      <c r="S26" s="20">
        <v>0.02</v>
      </c>
      <c r="T26" s="20">
        <v>0.01</v>
      </c>
      <c r="U26" s="20">
        <v>0.01</v>
      </c>
      <c r="V26" s="20">
        <v>0</v>
      </c>
      <c r="W26" s="20">
        <v>0.01</v>
      </c>
      <c r="X26" s="20">
        <v>0</v>
      </c>
      <c r="Y26" s="20">
        <v>0</v>
      </c>
      <c r="AA26" s="20">
        <v>1.4999999999999999E-2</v>
      </c>
      <c r="AB26" s="20">
        <v>-1.4999999999999999E-2</v>
      </c>
      <c r="AC26" s="20">
        <v>0</v>
      </c>
      <c r="AD26" s="12">
        <v>0</v>
      </c>
    </row>
    <row r="27" spans="1:30" x14ac:dyDescent="0.2">
      <c r="A27" s="12">
        <v>5</v>
      </c>
      <c r="B27" s="13">
        <f t="shared" si="4"/>
        <v>37561</v>
      </c>
      <c r="C27" s="12">
        <v>0</v>
      </c>
      <c r="D27" s="12">
        <v>0.04</v>
      </c>
      <c r="E27" s="12">
        <v>0.04</v>
      </c>
      <c r="F27" s="12">
        <v>0.02</v>
      </c>
      <c r="G27" s="12">
        <v>2.75E-2</v>
      </c>
      <c r="I27" s="12">
        <v>0</v>
      </c>
      <c r="J27" s="12">
        <v>0</v>
      </c>
      <c r="K27" s="20">
        <v>4.4999999999999998E-2</v>
      </c>
      <c r="L27" s="12">
        <v>-1.3251075588273E-3</v>
      </c>
      <c r="M27" s="12">
        <v>0.03</v>
      </c>
      <c r="N27" s="12">
        <v>-5.0000000000000001E-3</v>
      </c>
      <c r="O27" s="12">
        <v>0.02</v>
      </c>
      <c r="P27" s="12">
        <v>0</v>
      </c>
      <c r="Q27" s="20">
        <v>0</v>
      </c>
      <c r="R27" s="20">
        <v>3.5000000000000003E-2</v>
      </c>
      <c r="S27" s="20">
        <v>0.03</v>
      </c>
      <c r="T27" s="20">
        <v>0.02</v>
      </c>
      <c r="U27" s="20">
        <v>0.02</v>
      </c>
      <c r="V27" s="20">
        <v>0</v>
      </c>
      <c r="W27" s="20">
        <v>0.01</v>
      </c>
      <c r="X27" s="20">
        <v>0</v>
      </c>
      <c r="Y27" s="20">
        <v>0</v>
      </c>
      <c r="AA27" s="20">
        <v>1.4999999999999999E-2</v>
      </c>
      <c r="AB27" s="20">
        <v>-5.0000000000000001E-3</v>
      </c>
      <c r="AC27" s="20">
        <v>0</v>
      </c>
      <c r="AD27" s="12">
        <v>0.01</v>
      </c>
    </row>
    <row r="28" spans="1:30" x14ac:dyDescent="0.2">
      <c r="A28" s="12">
        <v>5</v>
      </c>
      <c r="B28" s="13">
        <f t="shared" si="4"/>
        <v>37591</v>
      </c>
      <c r="C28" s="12">
        <v>0</v>
      </c>
      <c r="D28" s="12">
        <v>0.04</v>
      </c>
      <c r="E28" s="12">
        <v>0.04</v>
      </c>
      <c r="F28" s="12">
        <v>0.02</v>
      </c>
      <c r="G28" s="12">
        <v>2.75E-2</v>
      </c>
      <c r="I28" s="12">
        <v>0</v>
      </c>
      <c r="J28" s="12">
        <v>0</v>
      </c>
      <c r="K28" s="20">
        <v>4.4999999999999998E-2</v>
      </c>
      <c r="L28" s="12">
        <v>-1.3252267325479E-3</v>
      </c>
      <c r="M28" s="12">
        <v>0.03</v>
      </c>
      <c r="N28" s="12">
        <v>-5.0000000000000001E-3</v>
      </c>
      <c r="O28" s="12">
        <v>0.02</v>
      </c>
      <c r="P28" s="12">
        <v>0</v>
      </c>
      <c r="Q28" s="20">
        <v>0</v>
      </c>
      <c r="R28" s="20">
        <v>3.5000000000000003E-2</v>
      </c>
      <c r="S28" s="20">
        <v>0.03</v>
      </c>
      <c r="T28" s="20">
        <v>0.02</v>
      </c>
      <c r="U28" s="20">
        <v>0.02</v>
      </c>
      <c r="V28" s="20">
        <v>0</v>
      </c>
      <c r="W28" s="20">
        <v>0.01</v>
      </c>
      <c r="X28" s="20">
        <v>0</v>
      </c>
      <c r="Y28" s="20">
        <v>0</v>
      </c>
      <c r="AA28" s="20">
        <v>1.4999999999999999E-2</v>
      </c>
      <c r="AB28" s="20">
        <v>-5.0000000000000001E-3</v>
      </c>
      <c r="AC28" s="20">
        <v>0</v>
      </c>
      <c r="AD28" s="12">
        <v>0.01</v>
      </c>
    </row>
    <row r="29" spans="1:30" x14ac:dyDescent="0.2">
      <c r="A29" s="12">
        <v>5</v>
      </c>
      <c r="B29" s="13">
        <f t="shared" si="4"/>
        <v>37622</v>
      </c>
      <c r="C29" s="12">
        <v>0</v>
      </c>
      <c r="D29" s="12">
        <v>0.04</v>
      </c>
      <c r="E29" s="12">
        <v>0.04</v>
      </c>
      <c r="F29" s="12">
        <v>0.02</v>
      </c>
      <c r="G29" s="12">
        <v>2.75E-2</v>
      </c>
      <c r="I29" s="12">
        <v>0</v>
      </c>
      <c r="J29" s="12">
        <v>0</v>
      </c>
      <c r="K29" s="20">
        <v>4.4999999999999998E-2</v>
      </c>
      <c r="L29" s="12">
        <v>5.3013538115482999E-3</v>
      </c>
      <c r="M29" s="12">
        <v>0.03</v>
      </c>
      <c r="N29" s="12">
        <v>-5.0000000000000001E-3</v>
      </c>
      <c r="O29" s="12">
        <v>0.02</v>
      </c>
      <c r="P29" s="12">
        <v>0</v>
      </c>
      <c r="Q29" s="20">
        <v>0</v>
      </c>
      <c r="R29" s="20">
        <v>3.5000000000000003E-2</v>
      </c>
      <c r="S29" s="20">
        <v>0.03</v>
      </c>
      <c r="T29" s="20">
        <v>0.02</v>
      </c>
      <c r="U29" s="20">
        <v>0.02</v>
      </c>
      <c r="V29" s="20">
        <v>0</v>
      </c>
      <c r="W29" s="20">
        <v>0.01</v>
      </c>
      <c r="X29" s="20">
        <v>0</v>
      </c>
      <c r="Y29" s="20">
        <v>0</v>
      </c>
      <c r="AA29" s="20">
        <v>1.4999999999999999E-2</v>
      </c>
      <c r="AB29" s="20">
        <v>-5.0000000000000001E-3</v>
      </c>
      <c r="AC29" s="20">
        <v>0</v>
      </c>
      <c r="AD29" s="12">
        <v>0.01</v>
      </c>
    </row>
    <row r="30" spans="1:30" x14ac:dyDescent="0.2">
      <c r="A30" s="12">
        <v>5</v>
      </c>
      <c r="B30" s="13">
        <f t="shared" si="4"/>
        <v>37653</v>
      </c>
      <c r="C30" s="12">
        <v>0</v>
      </c>
      <c r="D30" s="12">
        <v>0.04</v>
      </c>
      <c r="E30" s="12">
        <v>0.04</v>
      </c>
      <c r="F30" s="12">
        <v>0.02</v>
      </c>
      <c r="G30" s="12">
        <v>2.75E-2</v>
      </c>
      <c r="I30" s="12">
        <v>0</v>
      </c>
      <c r="J30" s="12">
        <v>0</v>
      </c>
      <c r="K30" s="20">
        <v>4.4999999999999998E-2</v>
      </c>
      <c r="L30" s="12">
        <v>5.3017782037122997E-3</v>
      </c>
      <c r="M30" s="12">
        <v>0.03</v>
      </c>
      <c r="N30" s="12">
        <v>-5.0000000000000001E-3</v>
      </c>
      <c r="O30" s="12">
        <v>0.02</v>
      </c>
      <c r="P30" s="12">
        <v>0</v>
      </c>
      <c r="Q30" s="20">
        <v>0</v>
      </c>
      <c r="R30" s="20">
        <v>3.5000000000000003E-2</v>
      </c>
      <c r="S30" s="20">
        <v>0.03</v>
      </c>
      <c r="T30" s="20">
        <v>0.02</v>
      </c>
      <c r="U30" s="20">
        <v>0.02</v>
      </c>
      <c r="V30" s="20">
        <v>0</v>
      </c>
      <c r="W30" s="20">
        <v>0.01</v>
      </c>
      <c r="X30" s="20">
        <v>0</v>
      </c>
      <c r="Y30" s="20">
        <v>0</v>
      </c>
      <c r="AA30" s="20">
        <v>1.4999999999999999E-2</v>
      </c>
      <c r="AB30" s="20">
        <v>-5.0000000000000001E-3</v>
      </c>
      <c r="AC30" s="20">
        <v>0</v>
      </c>
      <c r="AD30" s="12">
        <v>0.01</v>
      </c>
    </row>
    <row r="31" spans="1:30" x14ac:dyDescent="0.2">
      <c r="B31" s="13">
        <f t="shared" si="4"/>
        <v>37681</v>
      </c>
      <c r="C31" s="12">
        <v>0</v>
      </c>
      <c r="D31" s="12">
        <v>0.04</v>
      </c>
      <c r="E31" s="12">
        <v>0.04</v>
      </c>
      <c r="F31" s="12">
        <v>0.02</v>
      </c>
      <c r="G31" s="12">
        <v>2.75E-2</v>
      </c>
      <c r="I31" s="12">
        <v>0</v>
      </c>
      <c r="J31" s="12">
        <v>0</v>
      </c>
      <c r="K31" s="20">
        <v>4.4999999999999998E-2</v>
      </c>
      <c r="L31" s="12">
        <v>5.3022324840390003E-3</v>
      </c>
      <c r="M31" s="12">
        <v>0.03</v>
      </c>
      <c r="N31" s="12">
        <v>-5.0000000000000001E-3</v>
      </c>
      <c r="O31" s="12">
        <v>0.02</v>
      </c>
      <c r="P31" s="12">
        <v>0</v>
      </c>
      <c r="Q31" s="20">
        <v>0</v>
      </c>
      <c r="R31" s="20">
        <v>3.5000000000000003E-2</v>
      </c>
      <c r="S31" s="20">
        <v>0.03</v>
      </c>
      <c r="T31" s="20">
        <v>0.02</v>
      </c>
      <c r="U31" s="20">
        <v>0.02</v>
      </c>
      <c r="V31" s="20">
        <v>0</v>
      </c>
      <c r="W31" s="20">
        <v>0.01</v>
      </c>
      <c r="X31" s="20">
        <v>0</v>
      </c>
      <c r="Y31" s="20">
        <v>0</v>
      </c>
      <c r="AA31" s="20">
        <v>1.4999999999999999E-2</v>
      </c>
      <c r="AB31" s="20">
        <v>-5.0000000000000001E-3</v>
      </c>
      <c r="AC31" s="20">
        <v>0</v>
      </c>
      <c r="AD31" s="12">
        <v>0.01</v>
      </c>
    </row>
    <row r="32" spans="1:30" x14ac:dyDescent="0.2">
      <c r="B32" s="13">
        <f t="shared" si="4"/>
        <v>37712</v>
      </c>
      <c r="C32" s="12">
        <v>0</v>
      </c>
      <c r="D32" s="12">
        <v>0.02</v>
      </c>
      <c r="E32" s="12">
        <v>0.03</v>
      </c>
      <c r="F32" s="12">
        <v>0.02</v>
      </c>
      <c r="G32" s="12">
        <v>0.02</v>
      </c>
      <c r="I32" s="12">
        <v>2.5000000000000001E-3</v>
      </c>
      <c r="J32" s="12">
        <v>0</v>
      </c>
      <c r="K32" s="20">
        <v>1.4999999999999999E-2</v>
      </c>
      <c r="L32" s="12">
        <v>1.6571253453312E-3</v>
      </c>
      <c r="M32" s="12">
        <v>0.01</v>
      </c>
      <c r="N32" s="12">
        <v>-1.4999999999999999E-2</v>
      </c>
      <c r="O32" s="12">
        <v>0.02</v>
      </c>
      <c r="P32" s="12">
        <v>5.0000000000000001E-3</v>
      </c>
      <c r="Q32" s="20">
        <v>0</v>
      </c>
      <c r="R32" s="20">
        <v>2.5000000000000001E-2</v>
      </c>
      <c r="S32" s="20">
        <v>0.02</v>
      </c>
      <c r="T32" s="20">
        <v>0.02</v>
      </c>
      <c r="U32" s="20">
        <v>1.4999999999999999E-2</v>
      </c>
      <c r="V32" s="20">
        <v>0</v>
      </c>
      <c r="W32" s="20">
        <v>0.01</v>
      </c>
      <c r="X32" s="20">
        <v>0</v>
      </c>
      <c r="Y32" s="20">
        <v>0</v>
      </c>
      <c r="AA32" s="20">
        <v>1.4999999999999999E-2</v>
      </c>
      <c r="AB32" s="20">
        <v>-1.4999999999999999E-2</v>
      </c>
      <c r="AC32" s="20">
        <v>0</v>
      </c>
      <c r="AD32" s="12">
        <v>0.01</v>
      </c>
    </row>
    <row r="33" spans="2:30" x14ac:dyDescent="0.2">
      <c r="B33" s="13">
        <f t="shared" si="4"/>
        <v>37742</v>
      </c>
      <c r="C33" s="12">
        <v>0</v>
      </c>
      <c r="D33" s="12">
        <v>0.02</v>
      </c>
      <c r="E33" s="12">
        <v>0.03</v>
      </c>
      <c r="F33" s="12">
        <v>0.02</v>
      </c>
      <c r="G33" s="12">
        <v>0.02</v>
      </c>
      <c r="I33" s="12">
        <v>2.5000000000000001E-3</v>
      </c>
      <c r="J33" s="12">
        <v>0</v>
      </c>
      <c r="K33" s="20">
        <v>1.4999999999999999E-2</v>
      </c>
      <c r="L33" s="12">
        <v>1.657289674152E-3</v>
      </c>
      <c r="M33" s="12">
        <v>0.01</v>
      </c>
      <c r="N33" s="12">
        <v>-1.4999999999999999E-2</v>
      </c>
      <c r="O33" s="12">
        <v>0.02</v>
      </c>
      <c r="P33" s="12">
        <v>5.0000000000000001E-3</v>
      </c>
      <c r="Q33" s="20">
        <v>0</v>
      </c>
      <c r="R33" s="20">
        <v>2.5000000000000001E-2</v>
      </c>
      <c r="S33" s="20">
        <v>0.02</v>
      </c>
      <c r="T33" s="20">
        <v>0.02</v>
      </c>
      <c r="U33" s="20">
        <v>1.4999999999999999E-2</v>
      </c>
      <c r="V33" s="20">
        <v>0</v>
      </c>
      <c r="W33" s="20">
        <v>0.01</v>
      </c>
      <c r="X33" s="20">
        <v>0</v>
      </c>
      <c r="Y33" s="20">
        <v>0</v>
      </c>
      <c r="AA33" s="20">
        <v>1.4999999999999999E-2</v>
      </c>
      <c r="AB33" s="20">
        <v>-1.4999999999999999E-2</v>
      </c>
      <c r="AC33" s="20">
        <v>0</v>
      </c>
      <c r="AD33" s="12">
        <v>0.01</v>
      </c>
    </row>
    <row r="34" spans="2:30" x14ac:dyDescent="0.2">
      <c r="B34" s="13">
        <f t="shared" si="4"/>
        <v>37773</v>
      </c>
      <c r="C34" s="12">
        <v>0</v>
      </c>
      <c r="D34" s="12">
        <v>0.02</v>
      </c>
      <c r="E34" s="12">
        <v>0.03</v>
      </c>
      <c r="F34" s="12">
        <v>0.02</v>
      </c>
      <c r="G34" s="12">
        <v>0.02</v>
      </c>
      <c r="I34" s="12">
        <v>2.5000000000000001E-3</v>
      </c>
      <c r="J34" s="12">
        <v>0</v>
      </c>
      <c r="K34" s="20">
        <v>1.4999999999999999E-2</v>
      </c>
      <c r="L34" s="12">
        <v>1.6574805758571001E-3</v>
      </c>
      <c r="M34" s="12">
        <v>0.01</v>
      </c>
      <c r="N34" s="12">
        <v>-1.4999999999999999E-2</v>
      </c>
      <c r="O34" s="12">
        <v>0.02</v>
      </c>
      <c r="P34" s="12">
        <v>5.0000000000000001E-3</v>
      </c>
      <c r="Q34" s="20">
        <v>0</v>
      </c>
      <c r="R34" s="20">
        <v>2.5000000000000001E-2</v>
      </c>
      <c r="S34" s="20">
        <v>0.02</v>
      </c>
      <c r="T34" s="20">
        <v>0.02</v>
      </c>
      <c r="U34" s="20">
        <v>1.4999999999999999E-2</v>
      </c>
      <c r="V34" s="20">
        <v>0</v>
      </c>
      <c r="W34" s="20">
        <v>0.01</v>
      </c>
      <c r="X34" s="20">
        <v>0</v>
      </c>
      <c r="Y34" s="20">
        <v>0</v>
      </c>
      <c r="AA34" s="20">
        <v>1.4999999999999999E-2</v>
      </c>
      <c r="AB34" s="20">
        <v>-1.4999999999999999E-2</v>
      </c>
      <c r="AC34" s="20">
        <v>0</v>
      </c>
      <c r="AD34" s="12">
        <v>0.01</v>
      </c>
    </row>
    <row r="35" spans="2:30" x14ac:dyDescent="0.2">
      <c r="B35" s="13">
        <f t="shared" si="4"/>
        <v>37803</v>
      </c>
      <c r="C35" s="12">
        <v>0</v>
      </c>
      <c r="D35" s="12">
        <v>0.02</v>
      </c>
      <c r="E35" s="12">
        <v>0.03</v>
      </c>
      <c r="F35" s="12">
        <v>0.02</v>
      </c>
      <c r="G35" s="12">
        <v>0.02</v>
      </c>
      <c r="I35" s="12">
        <v>2.5000000000000001E-3</v>
      </c>
      <c r="J35" s="12">
        <v>0</v>
      </c>
      <c r="K35" s="20">
        <v>1.4999999999999999E-2</v>
      </c>
      <c r="L35" s="12">
        <v>1.6576478511306E-3</v>
      </c>
      <c r="M35" s="12">
        <v>0.01</v>
      </c>
      <c r="N35" s="12">
        <v>-1.4999999999999999E-2</v>
      </c>
      <c r="O35" s="12">
        <v>0.02</v>
      </c>
      <c r="P35" s="12">
        <v>5.0000000000000001E-3</v>
      </c>
      <c r="Q35" s="20">
        <v>0</v>
      </c>
      <c r="R35" s="20">
        <v>2.5000000000000001E-2</v>
      </c>
      <c r="S35" s="20">
        <v>0.02</v>
      </c>
      <c r="T35" s="20">
        <v>0.02</v>
      </c>
      <c r="U35" s="20">
        <v>1.4999999999999999E-2</v>
      </c>
      <c r="V35" s="20">
        <v>0</v>
      </c>
      <c r="W35" s="20">
        <v>0.01</v>
      </c>
      <c r="X35" s="20">
        <v>0</v>
      </c>
      <c r="Y35" s="20">
        <v>0</v>
      </c>
      <c r="AA35" s="20">
        <v>1.4999999999999999E-2</v>
      </c>
      <c r="AB35" s="20">
        <v>-1.4999999999999999E-2</v>
      </c>
      <c r="AC35" s="20">
        <v>0</v>
      </c>
      <c r="AD35" s="12">
        <v>0.01</v>
      </c>
    </row>
    <row r="36" spans="2:30" x14ac:dyDescent="0.2">
      <c r="B36" s="13">
        <f t="shared" si="4"/>
        <v>37834</v>
      </c>
      <c r="C36" s="12">
        <v>0</v>
      </c>
      <c r="D36" s="12">
        <v>0.02</v>
      </c>
      <c r="E36" s="12">
        <v>0.03</v>
      </c>
      <c r="F36" s="12">
        <v>0.02</v>
      </c>
      <c r="G36" s="12">
        <v>0.02</v>
      </c>
      <c r="I36" s="12">
        <v>2.5000000000000001E-3</v>
      </c>
      <c r="J36" s="12">
        <v>0</v>
      </c>
      <c r="K36" s="20">
        <v>1.4999999999999999E-2</v>
      </c>
      <c r="L36" s="12">
        <v>1.6577807977259001E-3</v>
      </c>
      <c r="M36" s="12">
        <v>0.01</v>
      </c>
      <c r="N36" s="12">
        <v>-1.4999999999999999E-2</v>
      </c>
      <c r="O36" s="12">
        <v>0.02</v>
      </c>
      <c r="P36" s="12">
        <v>5.0000000000000001E-3</v>
      </c>
      <c r="Q36" s="20">
        <v>0</v>
      </c>
      <c r="R36" s="20">
        <v>2.5000000000000001E-2</v>
      </c>
      <c r="S36" s="20">
        <v>0.02</v>
      </c>
      <c r="T36" s="20">
        <v>0.02</v>
      </c>
      <c r="U36" s="20">
        <v>1.4999999999999999E-2</v>
      </c>
      <c r="V36" s="20">
        <v>0</v>
      </c>
      <c r="W36" s="20">
        <v>0.01</v>
      </c>
      <c r="X36" s="20">
        <v>0</v>
      </c>
      <c r="Y36" s="20">
        <v>0</v>
      </c>
      <c r="AA36" s="20">
        <v>1.4999999999999999E-2</v>
      </c>
      <c r="AB36" s="20">
        <v>-1.4999999999999999E-2</v>
      </c>
      <c r="AC36" s="20">
        <v>0</v>
      </c>
      <c r="AD36" s="12">
        <v>0.01</v>
      </c>
    </row>
    <row r="37" spans="2:30" x14ac:dyDescent="0.2">
      <c r="B37" s="13">
        <f t="shared" si="4"/>
        <v>37865</v>
      </c>
      <c r="C37" s="12">
        <v>0</v>
      </c>
      <c r="D37" s="12">
        <v>0.02</v>
      </c>
      <c r="E37" s="12">
        <v>0.03</v>
      </c>
      <c r="F37" s="12">
        <v>0.02</v>
      </c>
      <c r="G37" s="12">
        <v>0.02</v>
      </c>
      <c r="I37" s="12">
        <v>2.5000000000000001E-3</v>
      </c>
      <c r="J37" s="12">
        <v>0</v>
      </c>
      <c r="K37" s="20">
        <v>1.4999999999999999E-2</v>
      </c>
      <c r="L37" s="12">
        <v>1.6579254281243001E-3</v>
      </c>
      <c r="M37" s="12">
        <v>1.2500000000000001E-2</v>
      </c>
      <c r="N37" s="12">
        <v>-1.4999999999999999E-2</v>
      </c>
      <c r="O37" s="12">
        <v>0.02</v>
      </c>
      <c r="P37" s="12">
        <v>5.0000000000000001E-3</v>
      </c>
      <c r="Q37" s="20">
        <v>0</v>
      </c>
      <c r="R37" s="20">
        <v>2.5000000000000001E-2</v>
      </c>
      <c r="S37" s="20">
        <v>0.02</v>
      </c>
      <c r="T37" s="20">
        <v>0.02</v>
      </c>
      <c r="U37" s="20">
        <v>1.4999999999999999E-2</v>
      </c>
      <c r="V37" s="20">
        <v>0</v>
      </c>
      <c r="W37" s="20">
        <v>0.01</v>
      </c>
      <c r="X37" s="20">
        <v>0</v>
      </c>
      <c r="Y37" s="20">
        <v>0</v>
      </c>
      <c r="AA37" s="20">
        <v>1.4999999999999999E-2</v>
      </c>
      <c r="AB37" s="20">
        <v>-1.4999999999999999E-2</v>
      </c>
      <c r="AC37" s="20">
        <v>0</v>
      </c>
      <c r="AD37" s="12">
        <v>0.01</v>
      </c>
    </row>
    <row r="38" spans="2:30" x14ac:dyDescent="0.2">
      <c r="B38" s="13">
        <f t="shared" si="4"/>
        <v>37895</v>
      </c>
      <c r="C38" s="12">
        <v>0</v>
      </c>
      <c r="D38" s="12">
        <v>0.02</v>
      </c>
      <c r="E38" s="12">
        <v>0.03</v>
      </c>
      <c r="F38" s="12">
        <v>0.02</v>
      </c>
      <c r="G38" s="12">
        <v>0.02</v>
      </c>
      <c r="I38" s="12">
        <v>2.5000000000000001E-3</v>
      </c>
      <c r="J38" s="12">
        <v>0</v>
      </c>
      <c r="K38" s="20">
        <v>1.4999999999999999E-2</v>
      </c>
      <c r="L38" s="12">
        <v>1.6579994554858E-3</v>
      </c>
      <c r="M38" s="12">
        <v>0.03</v>
      </c>
      <c r="N38" s="12">
        <v>-1.4999999999999999E-2</v>
      </c>
      <c r="O38" s="12">
        <v>0.02</v>
      </c>
      <c r="P38" s="12">
        <v>5.0000000000000001E-3</v>
      </c>
      <c r="Q38" s="20">
        <v>0</v>
      </c>
      <c r="R38" s="20">
        <v>2.5000000000000001E-2</v>
      </c>
      <c r="S38" s="20">
        <v>0.02</v>
      </c>
      <c r="T38" s="20">
        <v>0.02</v>
      </c>
      <c r="U38" s="20">
        <v>1.4999999999999999E-2</v>
      </c>
      <c r="V38" s="20">
        <v>0</v>
      </c>
      <c r="W38" s="20">
        <v>0.01</v>
      </c>
      <c r="X38" s="20">
        <v>0</v>
      </c>
      <c r="Y38" s="20">
        <v>0</v>
      </c>
      <c r="AA38" s="20">
        <v>1.4999999999999999E-2</v>
      </c>
      <c r="AB38" s="20">
        <v>-1.4999999999999999E-2</v>
      </c>
      <c r="AC38" s="20">
        <v>0</v>
      </c>
      <c r="AD38" s="12">
        <v>0.01</v>
      </c>
    </row>
    <row r="39" spans="2:30" x14ac:dyDescent="0.2">
      <c r="B39" s="13">
        <f t="shared" si="4"/>
        <v>37926</v>
      </c>
      <c r="C39" s="12">
        <v>0</v>
      </c>
      <c r="D39" s="12">
        <v>0.03</v>
      </c>
      <c r="E39" s="12">
        <v>0.04</v>
      </c>
      <c r="F39" s="12">
        <v>0.03</v>
      </c>
      <c r="G39" s="12">
        <v>0.03</v>
      </c>
      <c r="I39" s="12">
        <v>5.0000000000000001E-3</v>
      </c>
      <c r="J39" s="12">
        <v>0</v>
      </c>
      <c r="K39" s="20">
        <v>0.05</v>
      </c>
      <c r="L39" s="12">
        <v>5.3055347450876996E-3</v>
      </c>
      <c r="M39" s="12">
        <v>0.03</v>
      </c>
      <c r="N39" s="12">
        <v>-5.0000000000000001E-3</v>
      </c>
      <c r="O39" s="12">
        <v>0.03</v>
      </c>
      <c r="P39" s="12">
        <v>5.0000000000000001E-3</v>
      </c>
      <c r="Q39" s="20">
        <v>0</v>
      </c>
      <c r="R39" s="20">
        <v>2.5000000000000001E-2</v>
      </c>
      <c r="S39" s="20">
        <v>0.02</v>
      </c>
      <c r="T39" s="20">
        <v>0.02</v>
      </c>
      <c r="U39" s="20">
        <v>1.4999999999999999E-2</v>
      </c>
      <c r="V39" s="20">
        <v>0</v>
      </c>
      <c r="W39" s="20">
        <v>0.01</v>
      </c>
      <c r="X39" s="20">
        <v>0</v>
      </c>
      <c r="Y39" s="20">
        <v>0</v>
      </c>
      <c r="AA39" s="20">
        <v>1.4999999999999999E-2</v>
      </c>
      <c r="AB39" s="20">
        <v>-5.0000000000000001E-3</v>
      </c>
      <c r="AC39" s="20">
        <v>0</v>
      </c>
      <c r="AD39" s="12">
        <v>0.01</v>
      </c>
    </row>
    <row r="40" spans="2:30" x14ac:dyDescent="0.2">
      <c r="B40" s="13">
        <f t="shared" si="4"/>
        <v>37956</v>
      </c>
      <c r="C40" s="12">
        <v>0</v>
      </c>
      <c r="D40" s="12">
        <v>0.03</v>
      </c>
      <c r="E40" s="12">
        <v>0.04</v>
      </c>
      <c r="F40" s="12">
        <v>0.03</v>
      </c>
      <c r="G40" s="12">
        <v>0.03</v>
      </c>
      <c r="I40" s="12">
        <v>5.0000000000000001E-3</v>
      </c>
      <c r="J40" s="12">
        <v>0</v>
      </c>
      <c r="K40" s="20">
        <v>0.05</v>
      </c>
      <c r="L40" s="12">
        <v>5.3063642507290999E-3</v>
      </c>
      <c r="M40" s="12">
        <v>0.03</v>
      </c>
      <c r="N40" s="12">
        <v>-5.0000000000000001E-3</v>
      </c>
      <c r="O40" s="12">
        <v>0.03</v>
      </c>
      <c r="P40" s="12">
        <v>5.0000000000000001E-3</v>
      </c>
      <c r="Q40" s="20">
        <v>0</v>
      </c>
      <c r="R40" s="20">
        <v>2.5000000000000001E-2</v>
      </c>
      <c r="S40" s="20">
        <v>0.02</v>
      </c>
      <c r="T40" s="20">
        <v>0.02</v>
      </c>
      <c r="U40" s="20">
        <v>1.4999999999999999E-2</v>
      </c>
      <c r="V40" s="20">
        <v>0</v>
      </c>
      <c r="W40" s="20">
        <v>0.01</v>
      </c>
      <c r="X40" s="20">
        <v>0</v>
      </c>
      <c r="Y40" s="20">
        <v>0</v>
      </c>
      <c r="AA40" s="20">
        <v>1.4999999999999999E-2</v>
      </c>
      <c r="AB40" s="20">
        <v>-5.0000000000000001E-3</v>
      </c>
      <c r="AC40" s="20">
        <v>0</v>
      </c>
      <c r="AD40" s="12">
        <v>0.01</v>
      </c>
    </row>
    <row r="41" spans="2:30" x14ac:dyDescent="0.2">
      <c r="B41" s="13">
        <f t="shared" si="4"/>
        <v>37987</v>
      </c>
      <c r="C41" s="12">
        <v>0</v>
      </c>
      <c r="D41" s="12">
        <v>0.03</v>
      </c>
      <c r="E41" s="12">
        <v>0.04</v>
      </c>
      <c r="F41" s="12">
        <v>0.03</v>
      </c>
      <c r="G41" s="12">
        <v>0.03</v>
      </c>
      <c r="I41" s="12">
        <v>5.0000000000000001E-3</v>
      </c>
      <c r="J41" s="12">
        <v>0</v>
      </c>
      <c r="K41" s="20">
        <v>0.05</v>
      </c>
      <c r="L41" s="12">
        <v>5.3082438479924001E-3</v>
      </c>
      <c r="M41" s="12">
        <v>0.03</v>
      </c>
      <c r="N41" s="12">
        <v>-5.0000000000000001E-3</v>
      </c>
      <c r="O41" s="12">
        <v>0.03</v>
      </c>
      <c r="P41" s="12">
        <v>5.0000000000000001E-3</v>
      </c>
      <c r="Q41" s="20">
        <v>0</v>
      </c>
      <c r="R41" s="20">
        <v>2.5000000000000001E-2</v>
      </c>
      <c r="S41" s="20">
        <v>0.02</v>
      </c>
      <c r="T41" s="20">
        <v>0.02</v>
      </c>
      <c r="U41" s="20">
        <v>1.4999999999999999E-2</v>
      </c>
      <c r="V41" s="20">
        <v>0</v>
      </c>
      <c r="W41" s="20">
        <v>0.01</v>
      </c>
      <c r="X41" s="20">
        <v>0</v>
      </c>
      <c r="Y41" s="20">
        <v>0</v>
      </c>
      <c r="AA41" s="20">
        <v>1.4999999999999999E-2</v>
      </c>
      <c r="AB41" s="20">
        <v>-5.0000000000000001E-3</v>
      </c>
      <c r="AC41" s="20">
        <v>0</v>
      </c>
      <c r="AD41" s="12">
        <v>0.01</v>
      </c>
    </row>
    <row r="42" spans="2:30" x14ac:dyDescent="0.2">
      <c r="B42" s="13">
        <f t="shared" si="4"/>
        <v>38018</v>
      </c>
      <c r="C42" s="12">
        <v>0</v>
      </c>
      <c r="D42" s="12">
        <v>0.03</v>
      </c>
      <c r="E42" s="12">
        <v>0.04</v>
      </c>
      <c r="F42" s="12">
        <v>0.03</v>
      </c>
      <c r="G42" s="12">
        <v>0.03</v>
      </c>
      <c r="I42" s="12">
        <v>5.0000000000000001E-3</v>
      </c>
      <c r="J42" s="12">
        <v>0</v>
      </c>
      <c r="K42" s="20">
        <v>0.05</v>
      </c>
      <c r="L42" s="12">
        <v>5.3100952060379999E-3</v>
      </c>
      <c r="M42" s="12">
        <v>0.03</v>
      </c>
      <c r="N42" s="12">
        <v>-5.0000000000000001E-3</v>
      </c>
      <c r="O42" s="12">
        <v>0.03</v>
      </c>
      <c r="P42" s="12">
        <v>5.0000000000000001E-3</v>
      </c>
      <c r="Q42" s="20">
        <v>0</v>
      </c>
      <c r="R42" s="20">
        <v>2.5000000000000001E-2</v>
      </c>
      <c r="S42" s="20">
        <v>0.02</v>
      </c>
      <c r="T42" s="20">
        <v>0.02</v>
      </c>
      <c r="U42" s="20">
        <v>1.4999999999999999E-2</v>
      </c>
      <c r="V42" s="20">
        <v>0</v>
      </c>
      <c r="W42" s="20">
        <v>0.01</v>
      </c>
      <c r="X42" s="20">
        <v>0</v>
      </c>
      <c r="Y42" s="20">
        <v>0</v>
      </c>
      <c r="AA42" s="20">
        <v>1.4999999999999999E-2</v>
      </c>
      <c r="AB42" s="20">
        <v>-5.0000000000000001E-3</v>
      </c>
      <c r="AC42" s="20">
        <v>0</v>
      </c>
      <c r="AD42" s="12">
        <v>0.01</v>
      </c>
    </row>
    <row r="43" spans="2:30" x14ac:dyDescent="0.2">
      <c r="B43" s="13">
        <f t="shared" si="4"/>
        <v>38047</v>
      </c>
      <c r="C43" s="12">
        <v>0</v>
      </c>
      <c r="D43" s="12">
        <v>0.03</v>
      </c>
      <c r="E43" s="12">
        <v>0.04</v>
      </c>
      <c r="F43" s="12">
        <v>0.03</v>
      </c>
      <c r="G43" s="12">
        <v>0.03</v>
      </c>
      <c r="I43" s="12">
        <v>5.0000000000000001E-3</v>
      </c>
      <c r="J43" s="12">
        <v>0</v>
      </c>
      <c r="K43" s="20">
        <v>0.05</v>
      </c>
      <c r="L43" s="12">
        <v>5.3119426327644E-3</v>
      </c>
      <c r="M43" s="12">
        <v>0.03</v>
      </c>
      <c r="N43" s="12">
        <v>-5.0000000000000001E-3</v>
      </c>
      <c r="O43" s="12">
        <v>0.03</v>
      </c>
      <c r="P43" s="12">
        <v>5.0000000000000001E-3</v>
      </c>
      <c r="Q43" s="20">
        <v>0</v>
      </c>
      <c r="R43" s="20">
        <v>2.5000000000000001E-2</v>
      </c>
      <c r="S43" s="20">
        <v>0.02</v>
      </c>
      <c r="T43" s="20">
        <v>0.02</v>
      </c>
      <c r="U43" s="20">
        <v>1.4999999999999999E-2</v>
      </c>
      <c r="V43" s="20">
        <v>0</v>
      </c>
      <c r="W43" s="20">
        <v>0.01</v>
      </c>
      <c r="X43" s="20">
        <v>0</v>
      </c>
      <c r="Y43" s="20">
        <v>0</v>
      </c>
      <c r="AA43" s="20">
        <v>1.4999999999999999E-2</v>
      </c>
      <c r="AB43" s="20">
        <v>-5.0000000000000001E-3</v>
      </c>
      <c r="AC43" s="20">
        <v>0</v>
      </c>
      <c r="AD43" s="12">
        <v>0.01</v>
      </c>
    </row>
    <row r="44" spans="2:30" x14ac:dyDescent="0.2">
      <c r="B44" s="13">
        <f t="shared" si="4"/>
        <v>38078</v>
      </c>
      <c r="C44" s="12">
        <v>0</v>
      </c>
      <c r="D44" s="12">
        <v>0.03</v>
      </c>
      <c r="E44" s="12">
        <v>0.03</v>
      </c>
      <c r="F44" s="12">
        <v>0.03</v>
      </c>
      <c r="G44" s="12">
        <v>0.02</v>
      </c>
      <c r="I44" s="12">
        <v>2.5000000000000001E-3</v>
      </c>
      <c r="J44" s="12">
        <v>0</v>
      </c>
      <c r="K44" s="20">
        <v>1.4999999999999999E-2</v>
      </c>
      <c r="L44" s="12">
        <v>1.6605035456686E-3</v>
      </c>
      <c r="M44" s="12">
        <v>0.01</v>
      </c>
      <c r="N44" s="12">
        <v>-1.4999999999999999E-2</v>
      </c>
      <c r="O44" s="12">
        <v>0.03</v>
      </c>
      <c r="P44" s="12">
        <v>5.0000000000000001E-3</v>
      </c>
      <c r="Q44" s="20">
        <v>0</v>
      </c>
      <c r="R44" s="20">
        <v>2.5000000000000001E-2</v>
      </c>
      <c r="S44" s="20">
        <v>0.02</v>
      </c>
      <c r="T44" s="20">
        <v>0.02</v>
      </c>
      <c r="U44" s="20">
        <v>1.4999999999999999E-2</v>
      </c>
      <c r="V44" s="20">
        <v>0</v>
      </c>
      <c r="W44" s="20">
        <v>0.01</v>
      </c>
      <c r="X44" s="20">
        <v>0</v>
      </c>
      <c r="Y44" s="20">
        <v>0</v>
      </c>
      <c r="AA44" s="20">
        <v>1.4999999999999999E-2</v>
      </c>
      <c r="AB44" s="20">
        <v>-1.4999999999999999E-2</v>
      </c>
      <c r="AC44" s="20">
        <v>0</v>
      </c>
      <c r="AD44" s="12">
        <v>0.01</v>
      </c>
    </row>
    <row r="45" spans="2:30" x14ac:dyDescent="0.2">
      <c r="B45" s="13">
        <f t="shared" si="4"/>
        <v>38108</v>
      </c>
      <c r="C45" s="12">
        <v>0</v>
      </c>
      <c r="D45" s="12">
        <v>0.03</v>
      </c>
      <c r="E45" s="12">
        <v>0.03</v>
      </c>
      <c r="F45" s="12">
        <v>0.03</v>
      </c>
      <c r="G45" s="12">
        <v>0.02</v>
      </c>
      <c r="I45" s="12">
        <v>2.5000000000000001E-3</v>
      </c>
      <c r="J45" s="12">
        <v>0</v>
      </c>
      <c r="K45" s="20">
        <v>1.4999999999999999E-2</v>
      </c>
      <c r="L45" s="12">
        <v>1.6608936458113999E-3</v>
      </c>
      <c r="M45" s="12">
        <v>0.01</v>
      </c>
      <c r="N45" s="12">
        <v>-1.4999999999999999E-2</v>
      </c>
      <c r="O45" s="12">
        <v>0.03</v>
      </c>
      <c r="P45" s="12">
        <v>5.0000000000000001E-3</v>
      </c>
      <c r="Q45" s="20">
        <v>0</v>
      </c>
      <c r="R45" s="20">
        <v>2.5000000000000001E-2</v>
      </c>
      <c r="S45" s="20">
        <v>0.02</v>
      </c>
      <c r="T45" s="20">
        <v>0.02</v>
      </c>
      <c r="U45" s="20">
        <v>1.4999999999999999E-2</v>
      </c>
      <c r="V45" s="20">
        <v>0</v>
      </c>
      <c r="W45" s="20">
        <v>0.01</v>
      </c>
      <c r="X45" s="20">
        <v>0</v>
      </c>
      <c r="Y45" s="20">
        <v>0</v>
      </c>
      <c r="AA45" s="20">
        <v>1.4999999999999999E-2</v>
      </c>
      <c r="AB45" s="20">
        <v>-1.4999999999999999E-2</v>
      </c>
      <c r="AC45" s="20">
        <v>0</v>
      </c>
      <c r="AD45" s="12">
        <v>0.01</v>
      </c>
    </row>
    <row r="46" spans="2:30" x14ac:dyDescent="0.2">
      <c r="B46" s="13">
        <f t="shared" si="4"/>
        <v>38139</v>
      </c>
      <c r="C46" s="12">
        <v>0</v>
      </c>
      <c r="D46" s="12">
        <v>0.03</v>
      </c>
      <c r="E46" s="12">
        <v>0.03</v>
      </c>
      <c r="F46" s="12">
        <v>0.03</v>
      </c>
      <c r="G46" s="12">
        <v>0.02</v>
      </c>
      <c r="I46" s="12">
        <v>2.5000000000000001E-3</v>
      </c>
      <c r="J46" s="12">
        <v>0</v>
      </c>
      <c r="K46" s="20">
        <v>1.4999999999999999E-2</v>
      </c>
      <c r="L46" s="12">
        <v>1.6613164666431999E-3</v>
      </c>
      <c r="M46" s="12">
        <v>0.01</v>
      </c>
      <c r="N46" s="12">
        <v>-1.4999999999999999E-2</v>
      </c>
      <c r="O46" s="12">
        <v>0.03</v>
      </c>
      <c r="P46" s="12">
        <v>5.0000000000000001E-3</v>
      </c>
      <c r="Q46" s="20">
        <v>0</v>
      </c>
      <c r="R46" s="20">
        <v>2.5000000000000001E-2</v>
      </c>
      <c r="S46" s="20">
        <v>0.02</v>
      </c>
      <c r="T46" s="20">
        <v>0.02</v>
      </c>
      <c r="U46" s="20">
        <v>1.4999999999999999E-2</v>
      </c>
      <c r="V46" s="20">
        <v>0</v>
      </c>
      <c r="W46" s="20">
        <v>0.01</v>
      </c>
      <c r="X46" s="20">
        <v>0</v>
      </c>
      <c r="Y46" s="20">
        <v>0</v>
      </c>
      <c r="AA46" s="20">
        <v>1.4999999999999999E-2</v>
      </c>
      <c r="AB46" s="20">
        <v>-1.4999999999999999E-2</v>
      </c>
      <c r="AC46" s="20">
        <v>0</v>
      </c>
      <c r="AD46" s="12">
        <v>0.01</v>
      </c>
    </row>
    <row r="47" spans="2:30" x14ac:dyDescent="0.2">
      <c r="B47" s="13">
        <f t="shared" si="4"/>
        <v>38169</v>
      </c>
      <c r="C47" s="12">
        <v>0</v>
      </c>
      <c r="D47" s="12">
        <v>0.03</v>
      </c>
      <c r="E47" s="12">
        <v>0.03</v>
      </c>
      <c r="F47" s="12">
        <v>0.03</v>
      </c>
      <c r="G47" s="12">
        <v>0.02</v>
      </c>
      <c r="I47" s="12">
        <v>2.5000000000000001E-3</v>
      </c>
      <c r="J47" s="12">
        <v>0</v>
      </c>
      <c r="K47" s="20">
        <v>1.4999999999999999E-2</v>
      </c>
      <c r="L47" s="12">
        <v>1.6616298065081001E-3</v>
      </c>
      <c r="M47" s="12">
        <v>0.01</v>
      </c>
      <c r="N47" s="12">
        <v>-1.4999999999999999E-2</v>
      </c>
      <c r="O47" s="12">
        <v>0.03</v>
      </c>
      <c r="P47" s="12">
        <v>5.0000000000000001E-3</v>
      </c>
      <c r="Q47" s="20">
        <v>0</v>
      </c>
      <c r="R47" s="20">
        <v>2.5000000000000001E-2</v>
      </c>
      <c r="S47" s="20">
        <v>0.02</v>
      </c>
      <c r="T47" s="20">
        <v>0.02</v>
      </c>
      <c r="U47" s="20">
        <v>1.4999999999999999E-2</v>
      </c>
      <c r="V47" s="20">
        <v>0</v>
      </c>
      <c r="W47" s="20">
        <v>0.01</v>
      </c>
      <c r="X47" s="20">
        <v>0</v>
      </c>
      <c r="Y47" s="20">
        <v>0</v>
      </c>
      <c r="AA47" s="20">
        <v>1.4999999999999999E-2</v>
      </c>
      <c r="AB47" s="20">
        <v>-1.4999999999999999E-2</v>
      </c>
      <c r="AC47" s="20">
        <v>0</v>
      </c>
      <c r="AD47" s="12">
        <v>0.01</v>
      </c>
    </row>
    <row r="48" spans="2:30" x14ac:dyDescent="0.2">
      <c r="B48" s="13">
        <f t="shared" si="4"/>
        <v>38200</v>
      </c>
      <c r="C48" s="12">
        <v>0</v>
      </c>
      <c r="D48" s="12">
        <v>0.03</v>
      </c>
      <c r="E48" s="12">
        <v>0.03</v>
      </c>
      <c r="F48" s="12">
        <v>0.03</v>
      </c>
      <c r="G48" s="12">
        <v>0.02</v>
      </c>
      <c r="I48" s="12">
        <v>2.5000000000000001E-3</v>
      </c>
      <c r="J48" s="12">
        <v>0</v>
      </c>
      <c r="K48" s="20">
        <v>1.4999999999999999E-2</v>
      </c>
      <c r="L48" s="12">
        <v>1.6618356153047999E-3</v>
      </c>
      <c r="M48" s="12">
        <v>0.01</v>
      </c>
      <c r="N48" s="12">
        <v>-1.4999999999999999E-2</v>
      </c>
      <c r="O48" s="12">
        <v>0.03</v>
      </c>
      <c r="P48" s="12">
        <v>5.0000000000000001E-3</v>
      </c>
      <c r="Q48" s="20">
        <v>0</v>
      </c>
      <c r="R48" s="20">
        <v>2.5000000000000001E-2</v>
      </c>
      <c r="S48" s="20">
        <v>0.02</v>
      </c>
      <c r="T48" s="20">
        <v>0.02</v>
      </c>
      <c r="U48" s="20">
        <v>1.4999999999999999E-2</v>
      </c>
      <c r="V48" s="20">
        <v>0</v>
      </c>
      <c r="W48" s="20">
        <v>0.01</v>
      </c>
      <c r="X48" s="20">
        <v>0</v>
      </c>
      <c r="Y48" s="20">
        <v>0</v>
      </c>
      <c r="AA48" s="20">
        <v>1.4999999999999999E-2</v>
      </c>
      <c r="AB48" s="20">
        <v>-1.4999999999999999E-2</v>
      </c>
      <c r="AC48" s="20">
        <v>0</v>
      </c>
      <c r="AD48" s="12">
        <v>0.01</v>
      </c>
    </row>
    <row r="49" spans="2:30" x14ac:dyDescent="0.2">
      <c r="B49" s="13">
        <f t="shared" ref="B49:B80" si="5">EOMONTH(B48,0)+1</f>
        <v>38231</v>
      </c>
      <c r="C49" s="12">
        <v>0</v>
      </c>
      <c r="D49" s="12">
        <v>0.03</v>
      </c>
      <c r="E49" s="12">
        <v>0.03</v>
      </c>
      <c r="F49" s="12">
        <v>0.03</v>
      </c>
      <c r="G49" s="12">
        <v>0.02</v>
      </c>
      <c r="I49" s="12">
        <v>2.5000000000000001E-3</v>
      </c>
      <c r="J49" s="12">
        <v>0</v>
      </c>
      <c r="K49" s="20">
        <v>1.4999999999999999E-2</v>
      </c>
      <c r="L49" s="12">
        <v>1.6620456548818001E-3</v>
      </c>
      <c r="M49" s="12">
        <v>1.2500000000000001E-2</v>
      </c>
      <c r="N49" s="12">
        <v>-1.4999999999999999E-2</v>
      </c>
      <c r="O49" s="12">
        <v>0.03</v>
      </c>
      <c r="P49" s="12">
        <v>5.0000000000000001E-3</v>
      </c>
      <c r="Q49" s="20">
        <v>0</v>
      </c>
      <c r="R49" s="20">
        <v>2.5000000000000001E-2</v>
      </c>
      <c r="S49" s="20">
        <v>0.02</v>
      </c>
      <c r="T49" s="20">
        <v>0.02</v>
      </c>
      <c r="U49" s="20">
        <v>1.4999999999999999E-2</v>
      </c>
      <c r="V49" s="20">
        <v>0</v>
      </c>
      <c r="W49" s="20">
        <v>0.01</v>
      </c>
      <c r="X49" s="20">
        <v>0</v>
      </c>
      <c r="Y49" s="20">
        <v>0</v>
      </c>
      <c r="AA49" s="20">
        <v>1.4999999999999999E-2</v>
      </c>
      <c r="AB49" s="20">
        <v>-1.4999999999999999E-2</v>
      </c>
      <c r="AC49" s="20">
        <v>0</v>
      </c>
      <c r="AD49" s="12">
        <v>0.01</v>
      </c>
    </row>
    <row r="50" spans="2:30" x14ac:dyDescent="0.2">
      <c r="B50" s="13">
        <f t="shared" si="5"/>
        <v>38261</v>
      </c>
      <c r="C50" s="12">
        <v>0</v>
      </c>
      <c r="D50" s="12">
        <v>0.03</v>
      </c>
      <c r="E50" s="12">
        <v>0.03</v>
      </c>
      <c r="F50" s="12">
        <v>0.03</v>
      </c>
      <c r="G50" s="12">
        <v>0.02</v>
      </c>
      <c r="I50" s="12">
        <v>2.5000000000000001E-3</v>
      </c>
      <c r="J50" s="12">
        <v>0</v>
      </c>
      <c r="K50" s="20">
        <v>1.4999999999999999E-2</v>
      </c>
      <c r="L50" s="12">
        <v>1.6621418404479001E-3</v>
      </c>
      <c r="M50" s="12">
        <v>0.03</v>
      </c>
      <c r="N50" s="12">
        <v>-1.4999999999999999E-2</v>
      </c>
      <c r="O50" s="12">
        <v>0.03</v>
      </c>
      <c r="P50" s="12">
        <v>5.0000000000000001E-3</v>
      </c>
      <c r="Q50" s="20">
        <v>0</v>
      </c>
      <c r="R50" s="20">
        <v>2.5000000000000001E-2</v>
      </c>
      <c r="S50" s="20">
        <v>0.02</v>
      </c>
      <c r="T50" s="20">
        <v>0.02</v>
      </c>
      <c r="U50" s="20">
        <v>1.4999999999999999E-2</v>
      </c>
      <c r="V50" s="20">
        <v>0</v>
      </c>
      <c r="W50" s="20">
        <v>0.01</v>
      </c>
      <c r="X50" s="20">
        <v>0</v>
      </c>
      <c r="Y50" s="20">
        <v>0</v>
      </c>
      <c r="AA50" s="20">
        <v>1.4999999999999999E-2</v>
      </c>
      <c r="AB50" s="20">
        <v>-1.4999999999999999E-2</v>
      </c>
      <c r="AC50" s="20">
        <v>0</v>
      </c>
      <c r="AD50" s="12">
        <v>0.01</v>
      </c>
    </row>
    <row r="51" spans="2:30" x14ac:dyDescent="0.2">
      <c r="B51" s="13">
        <f t="shared" si="5"/>
        <v>38292</v>
      </c>
      <c r="C51" s="12">
        <v>0</v>
      </c>
      <c r="D51" s="12">
        <v>0.03</v>
      </c>
      <c r="E51" s="12">
        <v>0.04</v>
      </c>
      <c r="F51" s="12">
        <v>0.03</v>
      </c>
      <c r="G51" s="12">
        <v>3.5000000000000003E-2</v>
      </c>
      <c r="I51" s="12">
        <v>5.0000000000000001E-3</v>
      </c>
      <c r="J51" s="12">
        <v>0</v>
      </c>
      <c r="K51" s="20">
        <v>0.05</v>
      </c>
      <c r="L51" s="12">
        <v>5.3188123427357998E-3</v>
      </c>
      <c r="M51" s="12">
        <v>0.03</v>
      </c>
      <c r="N51" s="12">
        <v>-5.0000000000000001E-3</v>
      </c>
      <c r="O51" s="12">
        <v>0.03</v>
      </c>
      <c r="P51" s="12">
        <v>5.0000000000000001E-3</v>
      </c>
      <c r="Q51" s="20">
        <v>0</v>
      </c>
      <c r="R51" s="20">
        <v>2.5000000000000001E-2</v>
      </c>
      <c r="S51" s="20">
        <v>0.02</v>
      </c>
      <c r="T51" s="20">
        <v>0.02</v>
      </c>
      <c r="U51" s="20">
        <v>1.4999999999999999E-2</v>
      </c>
      <c r="V51" s="20">
        <v>0</v>
      </c>
      <c r="W51" s="20">
        <v>0.01</v>
      </c>
      <c r="X51" s="20">
        <v>0</v>
      </c>
      <c r="Y51" s="20">
        <v>0</v>
      </c>
      <c r="AA51" s="20">
        <v>1.4999999999999999E-2</v>
      </c>
      <c r="AB51" s="20">
        <v>-5.0000000000000001E-3</v>
      </c>
      <c r="AC51" s="20">
        <v>0</v>
      </c>
      <c r="AD51" s="12">
        <v>0.01</v>
      </c>
    </row>
    <row r="52" spans="2:30" x14ac:dyDescent="0.2">
      <c r="B52" s="13">
        <f t="shared" si="5"/>
        <v>38322</v>
      </c>
      <c r="C52" s="12">
        <v>0</v>
      </c>
      <c r="D52" s="12">
        <v>0.03</v>
      </c>
      <c r="E52" s="12">
        <v>0.04</v>
      </c>
      <c r="F52" s="12">
        <v>0.03</v>
      </c>
      <c r="G52" s="12">
        <v>3.5000000000000003E-2</v>
      </c>
      <c r="I52" s="12">
        <v>5.0000000000000001E-3</v>
      </c>
      <c r="J52" s="12">
        <v>0</v>
      </c>
      <c r="K52" s="20">
        <v>0.05</v>
      </c>
      <c r="L52" s="12">
        <v>5.3198300979824002E-3</v>
      </c>
      <c r="M52" s="12">
        <v>0.03</v>
      </c>
      <c r="N52" s="12">
        <v>-5.0000000000000001E-3</v>
      </c>
      <c r="O52" s="12">
        <v>0.03</v>
      </c>
      <c r="P52" s="12">
        <v>5.0000000000000001E-3</v>
      </c>
      <c r="Q52" s="20">
        <v>0</v>
      </c>
      <c r="R52" s="20">
        <v>2.5000000000000001E-2</v>
      </c>
      <c r="S52" s="20">
        <v>0.02</v>
      </c>
      <c r="T52" s="20">
        <v>0.02</v>
      </c>
      <c r="U52" s="20">
        <v>1.4999999999999999E-2</v>
      </c>
      <c r="V52" s="20">
        <v>0</v>
      </c>
      <c r="W52" s="20">
        <v>0.01</v>
      </c>
      <c r="X52" s="20">
        <v>0</v>
      </c>
      <c r="Y52" s="20">
        <v>0</v>
      </c>
      <c r="AA52" s="20">
        <v>1.4999999999999999E-2</v>
      </c>
      <c r="AB52" s="20">
        <v>-5.0000000000000001E-3</v>
      </c>
      <c r="AC52" s="20">
        <v>0</v>
      </c>
      <c r="AD52" s="12">
        <v>0.01</v>
      </c>
    </row>
    <row r="53" spans="2:30" x14ac:dyDescent="0.2">
      <c r="B53" s="13">
        <f t="shared" si="5"/>
        <v>38353</v>
      </c>
      <c r="C53" s="12">
        <v>0</v>
      </c>
      <c r="D53" s="12">
        <v>0.03</v>
      </c>
      <c r="E53" s="12">
        <v>0.04</v>
      </c>
      <c r="F53" s="12">
        <v>0.03</v>
      </c>
      <c r="G53" s="12">
        <v>3.5000000000000003E-2</v>
      </c>
      <c r="I53" s="12">
        <v>5.0000000000000001E-3</v>
      </c>
      <c r="J53" s="12">
        <v>0</v>
      </c>
      <c r="K53" s="20">
        <v>0.05</v>
      </c>
      <c r="L53" s="12">
        <v>5.32177811705E-3</v>
      </c>
      <c r="M53" s="12">
        <v>0.03</v>
      </c>
      <c r="N53" s="12">
        <v>-5.0000000000000001E-3</v>
      </c>
      <c r="O53" s="12">
        <v>0.03</v>
      </c>
      <c r="P53" s="12">
        <v>5.0000000000000001E-3</v>
      </c>
      <c r="Q53" s="20">
        <v>0</v>
      </c>
      <c r="R53" s="20">
        <v>2.5000000000000001E-2</v>
      </c>
      <c r="S53" s="20">
        <v>0.02</v>
      </c>
      <c r="T53" s="20">
        <v>0.02</v>
      </c>
      <c r="U53" s="20">
        <v>1.4999999999999999E-2</v>
      </c>
      <c r="V53" s="20">
        <v>0</v>
      </c>
      <c r="W53" s="20">
        <v>0.01</v>
      </c>
      <c r="X53" s="20">
        <v>0</v>
      </c>
      <c r="Y53" s="20">
        <v>0</v>
      </c>
      <c r="AA53" s="20">
        <v>1.4999999999999999E-2</v>
      </c>
      <c r="AB53" s="20">
        <v>-5.0000000000000001E-3</v>
      </c>
      <c r="AC53" s="20">
        <v>0</v>
      </c>
      <c r="AD53" s="12">
        <v>0.01</v>
      </c>
    </row>
    <row r="54" spans="2:30" x14ac:dyDescent="0.2">
      <c r="B54" s="13">
        <f t="shared" si="5"/>
        <v>38384</v>
      </c>
      <c r="C54" s="12">
        <v>0</v>
      </c>
      <c r="D54" s="12">
        <v>0.03</v>
      </c>
      <c r="E54" s="12">
        <v>0.04</v>
      </c>
      <c r="F54" s="12">
        <v>0.03</v>
      </c>
      <c r="G54" s="12">
        <v>3.5000000000000003E-2</v>
      </c>
      <c r="I54" s="12">
        <v>5.0000000000000001E-3</v>
      </c>
      <c r="J54" s="12">
        <v>0</v>
      </c>
      <c r="K54" s="20">
        <v>0.05</v>
      </c>
      <c r="L54" s="12">
        <v>5.3235622982854003E-3</v>
      </c>
      <c r="M54" s="12">
        <v>0.03</v>
      </c>
      <c r="N54" s="12">
        <v>-5.0000000000000001E-3</v>
      </c>
      <c r="O54" s="12">
        <v>0.03</v>
      </c>
      <c r="P54" s="12">
        <v>5.0000000000000001E-3</v>
      </c>
      <c r="Q54" s="20">
        <v>0</v>
      </c>
      <c r="R54" s="20">
        <v>2.5000000000000001E-2</v>
      </c>
      <c r="S54" s="20">
        <v>0.02</v>
      </c>
      <c r="T54" s="20">
        <v>0.02</v>
      </c>
      <c r="U54" s="20">
        <v>1.4999999999999999E-2</v>
      </c>
      <c r="V54" s="20">
        <v>0</v>
      </c>
      <c r="W54" s="20">
        <v>0.01</v>
      </c>
      <c r="X54" s="20">
        <v>0</v>
      </c>
      <c r="Y54" s="20">
        <v>0</v>
      </c>
      <c r="AA54" s="20">
        <v>1.4999999999999999E-2</v>
      </c>
      <c r="AB54" s="20">
        <v>-5.0000000000000001E-3</v>
      </c>
      <c r="AC54" s="20">
        <v>0</v>
      </c>
      <c r="AD54" s="12">
        <v>0.01</v>
      </c>
    </row>
    <row r="55" spans="2:30" x14ac:dyDescent="0.2">
      <c r="B55" s="13">
        <f t="shared" si="5"/>
        <v>38412</v>
      </c>
      <c r="C55" s="12">
        <v>0</v>
      </c>
      <c r="D55" s="12">
        <v>0.03</v>
      </c>
      <c r="E55" s="12">
        <v>0.04</v>
      </c>
      <c r="F55" s="12">
        <v>0.03</v>
      </c>
      <c r="G55" s="12">
        <v>3.5000000000000003E-2</v>
      </c>
      <c r="I55" s="12">
        <v>5.0000000000000001E-3</v>
      </c>
      <c r="J55" s="12">
        <v>0</v>
      </c>
      <c r="K55" s="20">
        <v>0.05</v>
      </c>
      <c r="L55" s="12">
        <v>5.3252324565662996E-3</v>
      </c>
      <c r="M55" s="12">
        <v>0.03</v>
      </c>
      <c r="N55" s="12">
        <v>-5.0000000000000001E-3</v>
      </c>
      <c r="O55" s="12">
        <v>0.03</v>
      </c>
      <c r="P55" s="12">
        <v>5.0000000000000001E-3</v>
      </c>
      <c r="Q55" s="20">
        <v>0</v>
      </c>
      <c r="R55" s="20">
        <v>2.5000000000000001E-2</v>
      </c>
      <c r="S55" s="20">
        <v>0.02</v>
      </c>
      <c r="T55" s="20">
        <v>0.02</v>
      </c>
      <c r="U55" s="20">
        <v>1.4999999999999999E-2</v>
      </c>
      <c r="V55" s="20">
        <v>0</v>
      </c>
      <c r="W55" s="20">
        <v>0.01</v>
      </c>
      <c r="X55" s="20">
        <v>0</v>
      </c>
      <c r="Y55" s="20">
        <v>0</v>
      </c>
      <c r="AA55" s="20">
        <v>1.4999999999999999E-2</v>
      </c>
      <c r="AB55" s="20">
        <v>-5.0000000000000001E-3</v>
      </c>
      <c r="AC55" s="20">
        <v>0</v>
      </c>
      <c r="AD55" s="12">
        <v>0.01</v>
      </c>
    </row>
    <row r="56" spans="2:30" x14ac:dyDescent="0.2">
      <c r="B56" s="13">
        <f t="shared" si="5"/>
        <v>38443</v>
      </c>
      <c r="C56" s="12">
        <v>0</v>
      </c>
      <c r="D56" s="12">
        <v>0.03</v>
      </c>
      <c r="E56" s="12">
        <v>0.03</v>
      </c>
      <c r="F56" s="12">
        <v>0.03</v>
      </c>
      <c r="G56" s="12">
        <v>0.02</v>
      </c>
      <c r="I56" s="12">
        <v>2.5000000000000001E-3</v>
      </c>
      <c r="J56" s="12">
        <v>0</v>
      </c>
      <c r="K56" s="20">
        <v>1.4999999999999999E-2</v>
      </c>
      <c r="L56" s="12">
        <v>1.6645600244003E-3</v>
      </c>
      <c r="M56" s="12">
        <v>0.01</v>
      </c>
      <c r="N56" s="12">
        <v>-1.4999999999999999E-2</v>
      </c>
      <c r="O56" s="12">
        <v>0.03</v>
      </c>
      <c r="P56" s="12">
        <v>5.0000000000000001E-3</v>
      </c>
      <c r="Q56" s="20">
        <v>0</v>
      </c>
      <c r="R56" s="20">
        <v>2.5000000000000001E-2</v>
      </c>
      <c r="S56" s="20">
        <v>0.02</v>
      </c>
      <c r="T56" s="20">
        <v>0.02</v>
      </c>
      <c r="U56" s="20">
        <v>1.4999999999999999E-2</v>
      </c>
      <c r="V56" s="20">
        <v>0</v>
      </c>
      <c r="W56" s="20">
        <v>0.01</v>
      </c>
      <c r="X56" s="20">
        <v>0</v>
      </c>
      <c r="Y56" s="20">
        <v>0</v>
      </c>
      <c r="AA56" s="20">
        <v>1.4999999999999999E-2</v>
      </c>
      <c r="AB56" s="20">
        <v>-1.4999999999999999E-2</v>
      </c>
      <c r="AC56" s="20">
        <v>0</v>
      </c>
      <c r="AD56" s="12">
        <v>0.01</v>
      </c>
    </row>
    <row r="57" spans="2:30" x14ac:dyDescent="0.2">
      <c r="B57" s="13">
        <f t="shared" si="5"/>
        <v>38473</v>
      </c>
      <c r="C57" s="12">
        <v>0</v>
      </c>
      <c r="D57" s="12">
        <v>0.03</v>
      </c>
      <c r="E57" s="12">
        <v>0.03</v>
      </c>
      <c r="F57" s="12">
        <v>0.03</v>
      </c>
      <c r="G57" s="12">
        <v>0.02</v>
      </c>
      <c r="I57" s="12">
        <v>2.5000000000000001E-3</v>
      </c>
      <c r="J57" s="12">
        <v>0</v>
      </c>
      <c r="K57" s="20">
        <v>1.4999999999999999E-2</v>
      </c>
      <c r="L57" s="12">
        <v>1.6648285464719E-3</v>
      </c>
      <c r="M57" s="12">
        <v>0.01</v>
      </c>
      <c r="N57" s="12">
        <v>-1.4999999999999999E-2</v>
      </c>
      <c r="O57" s="12">
        <v>0.03</v>
      </c>
      <c r="P57" s="12">
        <v>5.0000000000000001E-3</v>
      </c>
      <c r="Q57" s="20">
        <v>0</v>
      </c>
      <c r="R57" s="20">
        <v>2.5000000000000001E-2</v>
      </c>
      <c r="S57" s="20">
        <v>0.02</v>
      </c>
      <c r="T57" s="20">
        <v>0.02</v>
      </c>
      <c r="U57" s="20">
        <v>1.4999999999999999E-2</v>
      </c>
      <c r="V57" s="20">
        <v>0</v>
      </c>
      <c r="W57" s="20">
        <v>0.01</v>
      </c>
      <c r="X57" s="20">
        <v>0</v>
      </c>
      <c r="Y57" s="20">
        <v>0</v>
      </c>
      <c r="AA57" s="20">
        <v>1.4999999999999999E-2</v>
      </c>
      <c r="AB57" s="20">
        <v>-1.4999999999999999E-2</v>
      </c>
      <c r="AC57" s="20">
        <v>0</v>
      </c>
      <c r="AD57" s="12">
        <v>0.01</v>
      </c>
    </row>
    <row r="58" spans="2:30" x14ac:dyDescent="0.2">
      <c r="B58" s="13">
        <f t="shared" si="5"/>
        <v>38504</v>
      </c>
      <c r="C58" s="12">
        <v>0</v>
      </c>
      <c r="D58" s="12">
        <v>0.03</v>
      </c>
      <c r="E58" s="12">
        <v>0.03</v>
      </c>
      <c r="F58" s="12">
        <v>0.03</v>
      </c>
      <c r="G58" s="12">
        <v>0.02</v>
      </c>
      <c r="I58" s="12">
        <v>2.5000000000000001E-3</v>
      </c>
      <c r="J58" s="12">
        <v>0</v>
      </c>
      <c r="K58" s="20">
        <v>1.4999999999999999E-2</v>
      </c>
      <c r="L58" s="12">
        <v>1.6651106716238E-3</v>
      </c>
      <c r="M58" s="12">
        <v>0.01</v>
      </c>
      <c r="N58" s="12">
        <v>-1.4999999999999999E-2</v>
      </c>
      <c r="O58" s="12">
        <v>0.03</v>
      </c>
      <c r="P58" s="12">
        <v>5.0000000000000001E-3</v>
      </c>
      <c r="Q58" s="20">
        <v>0</v>
      </c>
      <c r="R58" s="20">
        <v>2.5000000000000001E-2</v>
      </c>
      <c r="S58" s="20">
        <v>0.02</v>
      </c>
      <c r="T58" s="20">
        <v>0.02</v>
      </c>
      <c r="U58" s="20">
        <v>1.4999999999999999E-2</v>
      </c>
      <c r="V58" s="20">
        <v>0</v>
      </c>
      <c r="W58" s="20">
        <v>0.01</v>
      </c>
      <c r="X58" s="20">
        <v>0</v>
      </c>
      <c r="Y58" s="20">
        <v>0</v>
      </c>
      <c r="AA58" s="20">
        <v>1.4999999999999999E-2</v>
      </c>
      <c r="AB58" s="20">
        <v>-1.4999999999999999E-2</v>
      </c>
      <c r="AC58" s="20">
        <v>0</v>
      </c>
      <c r="AD58" s="12">
        <v>0.01</v>
      </c>
    </row>
    <row r="59" spans="2:30" x14ac:dyDescent="0.2">
      <c r="B59" s="13">
        <f t="shared" si="5"/>
        <v>38534</v>
      </c>
      <c r="C59" s="12">
        <v>0</v>
      </c>
      <c r="D59" s="12">
        <v>0.03</v>
      </c>
      <c r="E59" s="12">
        <v>0.03</v>
      </c>
      <c r="F59" s="12">
        <v>0.03</v>
      </c>
      <c r="G59" s="12">
        <v>0.02</v>
      </c>
      <c r="I59" s="12">
        <v>2.5000000000000001E-3</v>
      </c>
      <c r="J59" s="12">
        <v>0</v>
      </c>
      <c r="K59" s="20">
        <v>1.4999999999999999E-2</v>
      </c>
      <c r="L59" s="12">
        <v>1.6652831726095001E-3</v>
      </c>
      <c r="M59" s="12">
        <v>0.01</v>
      </c>
      <c r="N59" s="12">
        <v>-1.4999999999999999E-2</v>
      </c>
      <c r="O59" s="12">
        <v>0.03</v>
      </c>
      <c r="P59" s="12">
        <v>5.0000000000000001E-3</v>
      </c>
      <c r="Q59" s="20">
        <v>0</v>
      </c>
      <c r="R59" s="20">
        <v>2.5000000000000001E-2</v>
      </c>
      <c r="S59" s="20">
        <v>0.02</v>
      </c>
      <c r="T59" s="20">
        <v>0.02</v>
      </c>
      <c r="U59" s="20">
        <v>1.4999999999999999E-2</v>
      </c>
      <c r="V59" s="20">
        <v>0</v>
      </c>
      <c r="W59" s="20">
        <v>0.01</v>
      </c>
      <c r="X59" s="20">
        <v>0</v>
      </c>
      <c r="Y59" s="20">
        <v>0</v>
      </c>
      <c r="AA59" s="20">
        <v>1.4999999999999999E-2</v>
      </c>
      <c r="AB59" s="20">
        <v>-1.4999999999999999E-2</v>
      </c>
      <c r="AC59" s="20">
        <v>0</v>
      </c>
      <c r="AD59" s="12">
        <v>0.01</v>
      </c>
    </row>
    <row r="60" spans="2:30" x14ac:dyDescent="0.2">
      <c r="B60" s="13">
        <f t="shared" si="5"/>
        <v>38565</v>
      </c>
      <c r="C60" s="12">
        <v>0</v>
      </c>
      <c r="D60" s="12">
        <v>0.03</v>
      </c>
      <c r="E60" s="12">
        <v>0.03</v>
      </c>
      <c r="F60" s="12">
        <v>0.03</v>
      </c>
      <c r="G60" s="12">
        <v>0.02</v>
      </c>
      <c r="I60" s="12">
        <v>2.5000000000000001E-3</v>
      </c>
      <c r="J60" s="12">
        <v>0</v>
      </c>
      <c r="K60" s="20">
        <v>1.4999999999999999E-2</v>
      </c>
      <c r="L60" s="12">
        <v>1.6653576754830999E-3</v>
      </c>
      <c r="M60" s="12">
        <v>0.01</v>
      </c>
      <c r="N60" s="12">
        <v>-1.4999999999999999E-2</v>
      </c>
      <c r="O60" s="12">
        <v>0.03</v>
      </c>
      <c r="P60" s="12">
        <v>5.0000000000000001E-3</v>
      </c>
      <c r="Q60" s="20">
        <v>0</v>
      </c>
      <c r="R60" s="20">
        <v>2.5000000000000001E-2</v>
      </c>
      <c r="S60" s="20">
        <v>0.02</v>
      </c>
      <c r="T60" s="20">
        <v>0.02</v>
      </c>
      <c r="U60" s="20">
        <v>1.4999999999999999E-2</v>
      </c>
      <c r="V60" s="20">
        <v>0</v>
      </c>
      <c r="W60" s="20">
        <v>0.01</v>
      </c>
      <c r="X60" s="20">
        <v>0</v>
      </c>
      <c r="Y60" s="20">
        <v>0</v>
      </c>
      <c r="AA60" s="20">
        <v>1.4999999999999999E-2</v>
      </c>
      <c r="AB60" s="20">
        <v>-1.4999999999999999E-2</v>
      </c>
      <c r="AC60" s="20">
        <v>0</v>
      </c>
      <c r="AD60" s="12">
        <v>0.01</v>
      </c>
    </row>
    <row r="61" spans="2:30" x14ac:dyDescent="0.2">
      <c r="B61" s="13">
        <f t="shared" si="5"/>
        <v>38596</v>
      </c>
      <c r="C61" s="12">
        <v>0</v>
      </c>
      <c r="D61" s="12">
        <v>0.03</v>
      </c>
      <c r="E61" s="12">
        <v>0.03</v>
      </c>
      <c r="F61" s="12">
        <v>0.03</v>
      </c>
      <c r="G61" s="12">
        <v>0.02</v>
      </c>
      <c r="I61" s="12">
        <v>2.5000000000000001E-3</v>
      </c>
      <c r="J61" s="12">
        <v>0</v>
      </c>
      <c r="K61" s="20">
        <v>1.4999999999999999E-2</v>
      </c>
      <c r="L61" s="12">
        <v>1.6654271186469E-3</v>
      </c>
      <c r="M61" s="12">
        <v>1.2500000000000001E-2</v>
      </c>
      <c r="N61" s="12">
        <v>-1.4999999999999999E-2</v>
      </c>
      <c r="O61" s="12">
        <v>0.03</v>
      </c>
      <c r="P61" s="12">
        <v>5.0000000000000001E-3</v>
      </c>
      <c r="Q61" s="20">
        <v>0</v>
      </c>
      <c r="R61" s="20">
        <v>2.5000000000000001E-2</v>
      </c>
      <c r="S61" s="20">
        <v>0.02</v>
      </c>
      <c r="T61" s="20">
        <v>0.02</v>
      </c>
      <c r="U61" s="20">
        <v>1.4999999999999999E-2</v>
      </c>
      <c r="V61" s="20">
        <v>0</v>
      </c>
      <c r="W61" s="20">
        <v>0.01</v>
      </c>
      <c r="X61" s="20">
        <v>0</v>
      </c>
      <c r="Y61" s="20">
        <v>0</v>
      </c>
      <c r="AA61" s="20">
        <v>1.4999999999999999E-2</v>
      </c>
      <c r="AB61" s="20">
        <v>-1.4999999999999999E-2</v>
      </c>
      <c r="AC61" s="20">
        <v>0</v>
      </c>
      <c r="AD61" s="12">
        <v>0.01</v>
      </c>
    </row>
    <row r="62" spans="2:30" x14ac:dyDescent="0.2">
      <c r="B62" s="13">
        <f t="shared" si="5"/>
        <v>38626</v>
      </c>
      <c r="C62" s="12">
        <v>0</v>
      </c>
      <c r="D62" s="12">
        <v>0.03</v>
      </c>
      <c r="E62" s="12">
        <v>0.03</v>
      </c>
      <c r="F62" s="12">
        <v>0.03</v>
      </c>
      <c r="G62" s="12">
        <v>0.02</v>
      </c>
      <c r="I62" s="12">
        <v>2.5000000000000001E-3</v>
      </c>
      <c r="J62" s="12">
        <v>0</v>
      </c>
      <c r="K62" s="20">
        <v>1.4999999999999999E-2</v>
      </c>
      <c r="L62" s="12">
        <v>1.6654233169358999E-3</v>
      </c>
      <c r="M62" s="12">
        <v>0.03</v>
      </c>
      <c r="N62" s="12">
        <v>-1.4999999999999999E-2</v>
      </c>
      <c r="O62" s="12">
        <v>0.03</v>
      </c>
      <c r="P62" s="12">
        <v>5.0000000000000001E-3</v>
      </c>
      <c r="Q62" s="20">
        <v>0</v>
      </c>
      <c r="R62" s="20">
        <v>2.5000000000000001E-2</v>
      </c>
      <c r="S62" s="20">
        <v>0.02</v>
      </c>
      <c r="T62" s="20">
        <v>0.02</v>
      </c>
      <c r="U62" s="20">
        <v>1.4999999999999999E-2</v>
      </c>
      <c r="V62" s="20">
        <v>0</v>
      </c>
      <c r="W62" s="20">
        <v>0.01</v>
      </c>
      <c r="X62" s="20">
        <v>0</v>
      </c>
      <c r="Y62" s="20">
        <v>0</v>
      </c>
      <c r="AA62" s="20">
        <v>1.4999999999999999E-2</v>
      </c>
      <c r="AB62" s="20">
        <v>-1.4999999999999999E-2</v>
      </c>
      <c r="AC62" s="20">
        <v>0</v>
      </c>
      <c r="AD62" s="12">
        <v>0.01</v>
      </c>
    </row>
    <row r="63" spans="2:30" x14ac:dyDescent="0.2">
      <c r="B63" s="13">
        <f t="shared" si="5"/>
        <v>38657</v>
      </c>
      <c r="C63" s="12">
        <v>0</v>
      </c>
      <c r="D63" s="12">
        <v>3.2000000000000001E-2</v>
      </c>
      <c r="E63" s="12">
        <v>0.03</v>
      </c>
      <c r="F63" s="12">
        <v>3.2000000000000001E-2</v>
      </c>
      <c r="G63" s="12">
        <v>3.5000000000000003E-2</v>
      </c>
      <c r="I63" s="12">
        <v>5.0000000000000001E-3</v>
      </c>
      <c r="J63" s="12">
        <v>0</v>
      </c>
      <c r="K63" s="20">
        <v>0.05</v>
      </c>
      <c r="L63" s="12">
        <v>5.3288707506890997E-3</v>
      </c>
      <c r="M63" s="12">
        <v>0.03</v>
      </c>
      <c r="N63" s="12">
        <v>-5.0000000000000001E-3</v>
      </c>
      <c r="O63" s="12">
        <v>3.2000000000000001E-2</v>
      </c>
      <c r="P63" s="12">
        <v>5.0000000000000001E-3</v>
      </c>
      <c r="Q63" s="20">
        <v>0</v>
      </c>
      <c r="R63" s="20">
        <v>2.5000000000000001E-2</v>
      </c>
      <c r="S63" s="20">
        <v>0.02</v>
      </c>
      <c r="T63" s="20">
        <v>0.02</v>
      </c>
      <c r="U63" s="20">
        <v>1.4999999999999999E-2</v>
      </c>
      <c r="V63" s="20">
        <v>0</v>
      </c>
      <c r="W63" s="20">
        <v>0.01</v>
      </c>
      <c r="X63" s="20">
        <v>0</v>
      </c>
      <c r="Y63" s="20">
        <v>0</v>
      </c>
      <c r="AA63" s="20">
        <v>1.4999999999999999E-2</v>
      </c>
      <c r="AB63" s="20">
        <v>-5.0000000000000001E-3</v>
      </c>
      <c r="AC63" s="20">
        <v>0</v>
      </c>
      <c r="AD63" s="12">
        <v>0.01</v>
      </c>
    </row>
    <row r="64" spans="2:30" x14ac:dyDescent="0.2">
      <c r="B64" s="13">
        <f t="shared" si="5"/>
        <v>38687</v>
      </c>
      <c r="C64" s="12">
        <v>0</v>
      </c>
      <c r="D64" s="12">
        <v>3.2000000000000001E-2</v>
      </c>
      <c r="E64" s="12">
        <v>0.03</v>
      </c>
      <c r="F64" s="12">
        <v>3.2000000000000001E-2</v>
      </c>
      <c r="G64" s="12">
        <v>3.5000000000000003E-2</v>
      </c>
      <c r="I64" s="12">
        <v>5.0000000000000001E-3</v>
      </c>
      <c r="J64" s="12">
        <v>0</v>
      </c>
      <c r="K64" s="20">
        <v>0.05</v>
      </c>
      <c r="L64" s="12">
        <v>5.3283600254420997E-3</v>
      </c>
      <c r="M64" s="12">
        <v>0.03</v>
      </c>
      <c r="N64" s="12">
        <v>-5.0000000000000001E-3</v>
      </c>
      <c r="O64" s="12">
        <v>3.2000000000000001E-2</v>
      </c>
      <c r="P64" s="12">
        <v>5.0000000000000001E-3</v>
      </c>
      <c r="Q64" s="20">
        <v>0</v>
      </c>
      <c r="R64" s="20">
        <v>2.5000000000000001E-2</v>
      </c>
      <c r="S64" s="20">
        <v>0.02</v>
      </c>
      <c r="T64" s="20">
        <v>0.02</v>
      </c>
      <c r="U64" s="20">
        <v>1.4999999999999999E-2</v>
      </c>
      <c r="V64" s="20">
        <v>0</v>
      </c>
      <c r="W64" s="20">
        <v>0.01</v>
      </c>
      <c r="X64" s="20">
        <v>0</v>
      </c>
      <c r="Y64" s="20">
        <v>0</v>
      </c>
      <c r="AA64" s="20">
        <v>1.4999999999999999E-2</v>
      </c>
      <c r="AB64" s="20">
        <v>-5.0000000000000001E-3</v>
      </c>
      <c r="AC64" s="20">
        <v>0</v>
      </c>
      <c r="AD64" s="12">
        <v>0.01</v>
      </c>
    </row>
    <row r="65" spans="2:30" x14ac:dyDescent="0.2">
      <c r="B65" s="13">
        <f t="shared" si="5"/>
        <v>38718</v>
      </c>
      <c r="C65" s="12">
        <v>0</v>
      </c>
      <c r="D65" s="12">
        <v>3.2000000000000001E-2</v>
      </c>
      <c r="E65" s="12">
        <v>0.03</v>
      </c>
      <c r="F65" s="12">
        <v>3.2000000000000001E-2</v>
      </c>
      <c r="G65" s="12">
        <v>3.5000000000000003E-2</v>
      </c>
      <c r="I65" s="12">
        <v>5.0000000000000001E-3</v>
      </c>
      <c r="J65" s="12">
        <v>0</v>
      </c>
      <c r="K65" s="20">
        <v>0.05</v>
      </c>
      <c r="L65" s="12">
        <v>5.3274800111598004E-3</v>
      </c>
      <c r="M65" s="12">
        <v>0.03</v>
      </c>
      <c r="N65" s="12">
        <v>-5.0000000000000001E-3</v>
      </c>
      <c r="O65" s="12">
        <v>3.2000000000000001E-2</v>
      </c>
      <c r="P65" s="12">
        <v>5.0000000000000001E-3</v>
      </c>
      <c r="Q65" s="20">
        <v>0</v>
      </c>
      <c r="R65" s="20">
        <v>2.5000000000000001E-2</v>
      </c>
      <c r="S65" s="20">
        <v>0.02</v>
      </c>
      <c r="T65" s="20">
        <v>0.02</v>
      </c>
      <c r="U65" s="20">
        <v>1.4999999999999999E-2</v>
      </c>
      <c r="V65" s="20">
        <v>0</v>
      </c>
      <c r="W65" s="20">
        <v>0.01</v>
      </c>
      <c r="X65" s="20">
        <v>0</v>
      </c>
      <c r="Y65" s="20">
        <v>0</v>
      </c>
      <c r="AA65" s="20">
        <v>1.4999999999999999E-2</v>
      </c>
      <c r="AB65" s="20">
        <v>-5.0000000000000001E-3</v>
      </c>
      <c r="AC65" s="20">
        <v>0</v>
      </c>
      <c r="AD65" s="12">
        <v>0.01</v>
      </c>
    </row>
    <row r="66" spans="2:30" x14ac:dyDescent="0.2">
      <c r="B66" s="13">
        <f t="shared" si="5"/>
        <v>38749</v>
      </c>
      <c r="C66" s="12">
        <v>0</v>
      </c>
      <c r="D66" s="12">
        <v>3.2000000000000001E-2</v>
      </c>
      <c r="E66" s="12">
        <v>0.03</v>
      </c>
      <c r="F66" s="12">
        <v>3.2000000000000001E-2</v>
      </c>
      <c r="G66" s="12">
        <v>3.5000000000000003E-2</v>
      </c>
      <c r="I66" s="12">
        <v>5.0000000000000001E-3</v>
      </c>
      <c r="J66" s="12">
        <v>0</v>
      </c>
      <c r="K66" s="20">
        <v>0.05</v>
      </c>
      <c r="L66" s="12">
        <v>5.3259709073124996E-3</v>
      </c>
      <c r="M66" s="12">
        <v>0.03</v>
      </c>
      <c r="N66" s="12">
        <v>-5.0000000000000001E-3</v>
      </c>
      <c r="O66" s="12">
        <v>3.2000000000000001E-2</v>
      </c>
      <c r="P66" s="12">
        <v>5.0000000000000001E-3</v>
      </c>
      <c r="Q66" s="20">
        <v>0</v>
      </c>
      <c r="R66" s="20">
        <v>2.5000000000000001E-2</v>
      </c>
      <c r="S66" s="20">
        <v>0.02</v>
      </c>
      <c r="T66" s="20">
        <v>0.02</v>
      </c>
      <c r="U66" s="20">
        <v>1.4999999999999999E-2</v>
      </c>
      <c r="V66" s="20">
        <v>0</v>
      </c>
      <c r="W66" s="20">
        <v>0.01</v>
      </c>
      <c r="X66" s="20">
        <v>0</v>
      </c>
      <c r="Y66" s="20">
        <v>0</v>
      </c>
      <c r="AA66" s="20">
        <v>1.4999999999999999E-2</v>
      </c>
      <c r="AB66" s="20">
        <v>-5.0000000000000001E-3</v>
      </c>
      <c r="AC66" s="20">
        <v>0</v>
      </c>
      <c r="AD66" s="12">
        <v>0.01</v>
      </c>
    </row>
    <row r="67" spans="2:30" x14ac:dyDescent="0.2">
      <c r="B67" s="13">
        <f t="shared" si="5"/>
        <v>38777</v>
      </c>
      <c r="C67" s="12">
        <v>0</v>
      </c>
      <c r="D67" s="12">
        <v>3.2000000000000001E-2</v>
      </c>
      <c r="E67" s="12">
        <v>0.03</v>
      </c>
      <c r="F67" s="12">
        <v>3.2000000000000001E-2</v>
      </c>
      <c r="G67" s="12">
        <v>3.5000000000000003E-2</v>
      </c>
      <c r="I67" s="12">
        <v>5.0000000000000001E-3</v>
      </c>
      <c r="J67" s="12">
        <v>0</v>
      </c>
      <c r="K67" s="20">
        <v>0.05</v>
      </c>
      <c r="L67" s="12">
        <v>5.3245394429030004E-3</v>
      </c>
      <c r="M67" s="12">
        <v>0.03</v>
      </c>
      <c r="N67" s="12">
        <v>-5.0000000000000001E-3</v>
      </c>
      <c r="O67" s="12">
        <v>3.2000000000000001E-2</v>
      </c>
      <c r="P67" s="12">
        <v>5.0000000000000001E-3</v>
      </c>
      <c r="Q67" s="20">
        <v>0</v>
      </c>
      <c r="R67" s="20">
        <v>2.5000000000000001E-2</v>
      </c>
      <c r="S67" s="20">
        <v>0.02</v>
      </c>
      <c r="T67" s="20">
        <v>0.02</v>
      </c>
      <c r="U67" s="20">
        <v>1.4999999999999999E-2</v>
      </c>
      <c r="V67" s="20">
        <v>0</v>
      </c>
      <c r="W67" s="20">
        <v>0.01</v>
      </c>
      <c r="X67" s="20">
        <v>0</v>
      </c>
      <c r="Y67" s="20">
        <v>0</v>
      </c>
      <c r="AA67" s="20">
        <v>1.4999999999999999E-2</v>
      </c>
      <c r="AB67" s="20">
        <v>-5.0000000000000001E-3</v>
      </c>
      <c r="AC67" s="20">
        <v>0</v>
      </c>
      <c r="AD67" s="12">
        <v>0.01</v>
      </c>
    </row>
    <row r="68" spans="2:30" x14ac:dyDescent="0.2">
      <c r="B68" s="13">
        <f t="shared" si="5"/>
        <v>38808</v>
      </c>
      <c r="C68" s="12">
        <v>0</v>
      </c>
      <c r="D68" s="12">
        <v>3.2000000000000001E-2</v>
      </c>
      <c r="E68" s="12">
        <v>0.03</v>
      </c>
      <c r="F68" s="12">
        <v>3.2000000000000001E-2</v>
      </c>
      <c r="G68" s="12">
        <v>0.02</v>
      </c>
      <c r="I68" s="12">
        <v>2.5000000000000001E-3</v>
      </c>
      <c r="J68" s="12">
        <v>0</v>
      </c>
      <c r="K68" s="20">
        <v>1.4999999999999999E-2</v>
      </c>
      <c r="L68" s="12">
        <v>1.6633996803337001E-3</v>
      </c>
      <c r="M68" s="12">
        <v>0.01</v>
      </c>
      <c r="N68" s="12">
        <v>-1.4999999999999999E-2</v>
      </c>
      <c r="O68" s="12">
        <v>3.2000000000000001E-2</v>
      </c>
      <c r="P68" s="12">
        <v>5.0000000000000001E-3</v>
      </c>
      <c r="Q68" s="20">
        <v>0</v>
      </c>
      <c r="R68" s="20">
        <v>2.5000000000000001E-2</v>
      </c>
      <c r="S68" s="20">
        <v>0.02</v>
      </c>
      <c r="T68" s="20">
        <v>0.02</v>
      </c>
      <c r="U68" s="20">
        <v>1.4999999999999999E-2</v>
      </c>
      <c r="V68" s="20">
        <v>0</v>
      </c>
      <c r="W68" s="20">
        <v>0.01</v>
      </c>
      <c r="X68" s="20">
        <v>0</v>
      </c>
      <c r="Y68" s="20">
        <v>0</v>
      </c>
      <c r="AA68" s="20">
        <v>1.4999999999999999E-2</v>
      </c>
      <c r="AB68" s="20">
        <v>-1.4999999999999999E-2</v>
      </c>
      <c r="AC68" s="20">
        <v>0</v>
      </c>
      <c r="AD68" s="12">
        <v>0.01</v>
      </c>
    </row>
    <row r="69" spans="2:30" x14ac:dyDescent="0.2">
      <c r="B69" s="13">
        <f t="shared" si="5"/>
        <v>38838</v>
      </c>
      <c r="C69" s="12">
        <v>0</v>
      </c>
      <c r="D69" s="12">
        <v>3.2000000000000001E-2</v>
      </c>
      <c r="E69" s="12">
        <v>0.03</v>
      </c>
      <c r="F69" s="12">
        <v>3.2000000000000001E-2</v>
      </c>
      <c r="G69" s="12">
        <v>0.02</v>
      </c>
      <c r="I69" s="12">
        <v>2.5000000000000001E-3</v>
      </c>
      <c r="J69" s="12">
        <v>0</v>
      </c>
      <c r="K69" s="20">
        <v>1.4999999999999999E-2</v>
      </c>
      <c r="L69" s="12">
        <v>1.6628739083026001E-3</v>
      </c>
      <c r="M69" s="12">
        <v>0.01</v>
      </c>
      <c r="N69" s="12">
        <v>-1.4999999999999999E-2</v>
      </c>
      <c r="O69" s="12">
        <v>3.2000000000000001E-2</v>
      </c>
      <c r="P69" s="12">
        <v>5.0000000000000001E-3</v>
      </c>
      <c r="Q69" s="20">
        <v>0</v>
      </c>
      <c r="R69" s="20">
        <v>2.5000000000000001E-2</v>
      </c>
      <c r="S69" s="20">
        <v>0.02</v>
      </c>
      <c r="T69" s="20">
        <v>0.02</v>
      </c>
      <c r="U69" s="20">
        <v>1.4999999999999999E-2</v>
      </c>
      <c r="V69" s="20">
        <v>0</v>
      </c>
      <c r="W69" s="20">
        <v>0.01</v>
      </c>
      <c r="X69" s="20">
        <v>0</v>
      </c>
      <c r="Y69" s="20">
        <v>0</v>
      </c>
      <c r="AA69" s="20">
        <v>1.4999999999999999E-2</v>
      </c>
      <c r="AB69" s="20">
        <v>-1.4999999999999999E-2</v>
      </c>
      <c r="AC69" s="20">
        <v>0</v>
      </c>
      <c r="AD69" s="12">
        <v>0.01</v>
      </c>
    </row>
    <row r="70" spans="2:30" x14ac:dyDescent="0.2">
      <c r="B70" s="13">
        <f t="shared" si="5"/>
        <v>38869</v>
      </c>
      <c r="C70" s="12">
        <v>0</v>
      </c>
      <c r="D70" s="12">
        <v>3.2000000000000001E-2</v>
      </c>
      <c r="E70" s="12">
        <v>0.03</v>
      </c>
      <c r="F70" s="12">
        <v>3.2000000000000001E-2</v>
      </c>
      <c r="G70" s="12">
        <v>0.02</v>
      </c>
      <c r="I70" s="12">
        <v>2.5000000000000001E-3</v>
      </c>
      <c r="J70" s="12">
        <v>0</v>
      </c>
      <c r="K70" s="20">
        <v>1.4999999999999999E-2</v>
      </c>
      <c r="L70" s="12">
        <v>1.6623062439200999E-3</v>
      </c>
      <c r="M70" s="12">
        <v>0.01</v>
      </c>
      <c r="N70" s="12">
        <v>-1.4999999999999999E-2</v>
      </c>
      <c r="O70" s="12">
        <v>3.2000000000000001E-2</v>
      </c>
      <c r="P70" s="12">
        <v>5.0000000000000001E-3</v>
      </c>
      <c r="Q70" s="20">
        <v>0</v>
      </c>
      <c r="R70" s="20">
        <v>2.5000000000000001E-2</v>
      </c>
      <c r="S70" s="20">
        <v>0.02</v>
      </c>
      <c r="T70" s="20">
        <v>0.02</v>
      </c>
      <c r="U70" s="20">
        <v>1.4999999999999999E-2</v>
      </c>
      <c r="V70" s="20">
        <v>0</v>
      </c>
      <c r="W70" s="20">
        <v>0.01</v>
      </c>
      <c r="X70" s="20">
        <v>0</v>
      </c>
      <c r="Y70" s="20">
        <v>0</v>
      </c>
      <c r="AA70" s="20">
        <v>1.4999999999999999E-2</v>
      </c>
      <c r="AB70" s="20">
        <v>-1.4999999999999999E-2</v>
      </c>
      <c r="AC70" s="20">
        <v>0</v>
      </c>
      <c r="AD70" s="12">
        <v>0.01</v>
      </c>
    </row>
    <row r="71" spans="2:30" x14ac:dyDescent="0.2">
      <c r="B71" s="13">
        <f t="shared" si="5"/>
        <v>38899</v>
      </c>
      <c r="C71" s="12">
        <v>0</v>
      </c>
      <c r="D71" s="12">
        <v>3.2000000000000001E-2</v>
      </c>
      <c r="E71" s="12">
        <v>0.03</v>
      </c>
      <c r="F71" s="12">
        <v>3.2000000000000001E-2</v>
      </c>
      <c r="G71" s="12">
        <v>0.02</v>
      </c>
      <c r="I71" s="12">
        <v>2.5000000000000001E-3</v>
      </c>
      <c r="J71" s="12">
        <v>0</v>
      </c>
      <c r="K71" s="20">
        <v>1.4999999999999999E-2</v>
      </c>
      <c r="L71" s="12">
        <v>1.6617333457400001E-3</v>
      </c>
      <c r="M71" s="12">
        <v>0.01</v>
      </c>
      <c r="N71" s="12">
        <v>-1.4999999999999999E-2</v>
      </c>
      <c r="O71" s="12">
        <v>3.2000000000000001E-2</v>
      </c>
      <c r="P71" s="12">
        <v>5.0000000000000001E-3</v>
      </c>
      <c r="Q71" s="20">
        <v>0</v>
      </c>
      <c r="R71" s="20">
        <v>2.5000000000000001E-2</v>
      </c>
      <c r="S71" s="20">
        <v>0.02</v>
      </c>
      <c r="T71" s="20">
        <v>0.02</v>
      </c>
      <c r="U71" s="20">
        <v>1.4999999999999999E-2</v>
      </c>
      <c r="V71" s="20">
        <v>0</v>
      </c>
      <c r="W71" s="20">
        <v>0.01</v>
      </c>
      <c r="X71" s="20">
        <v>0</v>
      </c>
      <c r="Y71" s="20">
        <v>0</v>
      </c>
      <c r="AA71" s="20">
        <v>1.4999999999999999E-2</v>
      </c>
      <c r="AB71" s="20">
        <v>-1.4999999999999999E-2</v>
      </c>
      <c r="AC71" s="20">
        <v>0</v>
      </c>
      <c r="AD71" s="12">
        <v>0.01</v>
      </c>
    </row>
    <row r="72" spans="2:30" x14ac:dyDescent="0.2">
      <c r="B72" s="13">
        <f t="shared" si="5"/>
        <v>38930</v>
      </c>
      <c r="C72" s="12">
        <v>0</v>
      </c>
      <c r="D72" s="12">
        <v>3.2000000000000001E-2</v>
      </c>
      <c r="E72" s="12">
        <v>0.03</v>
      </c>
      <c r="F72" s="12">
        <v>3.2000000000000001E-2</v>
      </c>
      <c r="G72" s="12">
        <v>0.02</v>
      </c>
      <c r="I72" s="12">
        <v>2.5000000000000001E-3</v>
      </c>
      <c r="J72" s="12">
        <v>0</v>
      </c>
      <c r="K72" s="20">
        <v>1.4999999999999999E-2</v>
      </c>
      <c r="L72" s="12">
        <v>1.6611170581947001E-3</v>
      </c>
      <c r="M72" s="12">
        <v>0.01</v>
      </c>
      <c r="N72" s="12">
        <v>-1.4999999999999999E-2</v>
      </c>
      <c r="O72" s="12">
        <v>3.2000000000000001E-2</v>
      </c>
      <c r="P72" s="12">
        <v>5.0000000000000001E-3</v>
      </c>
      <c r="Q72" s="20">
        <v>0</v>
      </c>
      <c r="R72" s="20">
        <v>2.5000000000000001E-2</v>
      </c>
      <c r="S72" s="20">
        <v>0.02</v>
      </c>
      <c r="T72" s="20">
        <v>0.02</v>
      </c>
      <c r="U72" s="20">
        <v>1.4999999999999999E-2</v>
      </c>
      <c r="V72" s="20">
        <v>0</v>
      </c>
      <c r="W72" s="20">
        <v>0.01</v>
      </c>
      <c r="X72" s="20">
        <v>0</v>
      </c>
      <c r="Y72" s="20">
        <v>0</v>
      </c>
      <c r="AA72" s="20">
        <v>1.4999999999999999E-2</v>
      </c>
      <c r="AB72" s="20">
        <v>-1.4999999999999999E-2</v>
      </c>
      <c r="AC72" s="20">
        <v>0</v>
      </c>
      <c r="AD72" s="12">
        <v>0.01</v>
      </c>
    </row>
    <row r="73" spans="2:30" x14ac:dyDescent="0.2">
      <c r="B73" s="13">
        <f t="shared" si="5"/>
        <v>38961</v>
      </c>
      <c r="C73" s="12">
        <v>0</v>
      </c>
      <c r="D73" s="12">
        <v>3.2000000000000001E-2</v>
      </c>
      <c r="E73" s="12">
        <v>0.03</v>
      </c>
      <c r="F73" s="12">
        <v>3.2000000000000001E-2</v>
      </c>
      <c r="G73" s="12">
        <v>0.02</v>
      </c>
      <c r="I73" s="12">
        <v>2.5000000000000001E-3</v>
      </c>
      <c r="J73" s="12">
        <v>0</v>
      </c>
      <c r="K73" s="20">
        <v>1.4999999999999999E-2</v>
      </c>
      <c r="L73" s="12">
        <v>1.6604761189645001E-3</v>
      </c>
      <c r="M73" s="12">
        <v>1.2500000000000001E-2</v>
      </c>
      <c r="N73" s="12">
        <v>-1.4999999999999999E-2</v>
      </c>
      <c r="O73" s="12">
        <v>3.2000000000000001E-2</v>
      </c>
      <c r="P73" s="12">
        <v>5.0000000000000001E-3</v>
      </c>
      <c r="Q73" s="20">
        <v>0</v>
      </c>
      <c r="R73" s="20">
        <v>2.5000000000000001E-2</v>
      </c>
      <c r="S73" s="20">
        <v>0.02</v>
      </c>
      <c r="T73" s="20">
        <v>0.02</v>
      </c>
      <c r="U73" s="20">
        <v>1.4999999999999999E-2</v>
      </c>
      <c r="V73" s="20">
        <v>0</v>
      </c>
      <c r="W73" s="20">
        <v>0.01</v>
      </c>
      <c r="X73" s="20">
        <v>0</v>
      </c>
      <c r="Y73" s="20">
        <v>0</v>
      </c>
      <c r="AA73" s="20">
        <v>1.4999999999999999E-2</v>
      </c>
      <c r="AB73" s="20">
        <v>-1.4999999999999999E-2</v>
      </c>
      <c r="AC73" s="20">
        <v>0</v>
      </c>
      <c r="AD73" s="12">
        <v>0.01</v>
      </c>
    </row>
    <row r="74" spans="2:30" x14ac:dyDescent="0.2">
      <c r="B74" s="13">
        <f t="shared" si="5"/>
        <v>38991</v>
      </c>
      <c r="C74" s="12">
        <v>0</v>
      </c>
      <c r="D74" s="12">
        <v>3.2000000000000001E-2</v>
      </c>
      <c r="E74" s="12">
        <v>0.03</v>
      </c>
      <c r="F74" s="12">
        <v>3.2000000000000001E-2</v>
      </c>
      <c r="G74" s="12">
        <v>0.02</v>
      </c>
      <c r="I74" s="12">
        <v>2.5000000000000001E-3</v>
      </c>
      <c r="J74" s="12">
        <v>0</v>
      </c>
      <c r="K74" s="20">
        <v>1.4999999999999999E-2</v>
      </c>
      <c r="L74" s="12">
        <v>1.6598324219331999E-3</v>
      </c>
      <c r="M74" s="12">
        <v>0.03</v>
      </c>
      <c r="N74" s="12">
        <v>-1.4999999999999999E-2</v>
      </c>
      <c r="O74" s="12">
        <v>3.2000000000000001E-2</v>
      </c>
      <c r="P74" s="12">
        <v>5.0000000000000001E-3</v>
      </c>
      <c r="Q74" s="20">
        <v>0</v>
      </c>
      <c r="R74" s="20">
        <v>2.5000000000000001E-2</v>
      </c>
      <c r="S74" s="20">
        <v>0.02</v>
      </c>
      <c r="T74" s="20">
        <v>0.02</v>
      </c>
      <c r="U74" s="20">
        <v>1.4999999999999999E-2</v>
      </c>
      <c r="V74" s="20">
        <v>0</v>
      </c>
      <c r="W74" s="20">
        <v>0.01</v>
      </c>
      <c r="X74" s="20">
        <v>0</v>
      </c>
      <c r="Y74" s="20">
        <v>0</v>
      </c>
      <c r="AA74" s="20">
        <v>1.4999999999999999E-2</v>
      </c>
      <c r="AB74" s="20">
        <v>-1.4999999999999999E-2</v>
      </c>
      <c r="AC74" s="20">
        <v>0</v>
      </c>
      <c r="AD74" s="12">
        <v>0.01</v>
      </c>
    </row>
    <row r="75" spans="2:30" x14ac:dyDescent="0.2">
      <c r="B75" s="13">
        <f t="shared" si="5"/>
        <v>39022</v>
      </c>
      <c r="C75" s="12">
        <v>0</v>
      </c>
      <c r="D75" s="12">
        <v>3.4000000000000002E-2</v>
      </c>
      <c r="E75" s="12">
        <v>0.03</v>
      </c>
      <c r="F75" s="12">
        <v>3.4000000000000002E-2</v>
      </c>
      <c r="G75" s="12">
        <v>3.5000000000000003E-2</v>
      </c>
      <c r="I75" s="12">
        <v>5.0000000000000001E-3</v>
      </c>
      <c r="J75" s="12">
        <v>0</v>
      </c>
      <c r="K75" s="20">
        <v>0.05</v>
      </c>
      <c r="L75" s="12">
        <v>5.3092579030526001E-3</v>
      </c>
      <c r="M75" s="12">
        <v>0.03</v>
      </c>
      <c r="N75" s="12">
        <v>-5.0000000000000001E-3</v>
      </c>
      <c r="O75" s="12">
        <v>3.4000000000000002E-2</v>
      </c>
      <c r="P75" s="12">
        <v>5.0000000000000001E-3</v>
      </c>
      <c r="Q75" s="20">
        <v>0</v>
      </c>
      <c r="R75" s="20">
        <v>2.5000000000000001E-2</v>
      </c>
      <c r="S75" s="20">
        <v>0.02</v>
      </c>
      <c r="T75" s="20">
        <v>0.02</v>
      </c>
      <c r="U75" s="20">
        <v>1.4999999999999999E-2</v>
      </c>
      <c r="V75" s="20">
        <v>0</v>
      </c>
      <c r="W75" s="20">
        <v>0.01</v>
      </c>
      <c r="X75" s="20">
        <v>0</v>
      </c>
      <c r="Y75" s="20">
        <v>0</v>
      </c>
      <c r="AA75" s="20">
        <v>1.4999999999999999E-2</v>
      </c>
      <c r="AB75" s="20">
        <v>-5.0000000000000001E-3</v>
      </c>
      <c r="AC75" s="20">
        <v>0</v>
      </c>
      <c r="AD75" s="12">
        <v>0.01</v>
      </c>
    </row>
    <row r="76" spans="2:30" x14ac:dyDescent="0.2">
      <c r="B76" s="13">
        <f t="shared" si="5"/>
        <v>39052</v>
      </c>
      <c r="C76" s="12">
        <v>0</v>
      </c>
      <c r="D76" s="12">
        <v>3.4000000000000002E-2</v>
      </c>
      <c r="E76" s="12">
        <v>0.03</v>
      </c>
      <c r="F76" s="12">
        <v>3.4000000000000002E-2</v>
      </c>
      <c r="G76" s="12">
        <v>3.5000000000000003E-2</v>
      </c>
      <c r="I76" s="12">
        <v>5.0000000000000001E-3</v>
      </c>
      <c r="J76" s="12">
        <v>0</v>
      </c>
      <c r="K76" s="20">
        <v>0.05</v>
      </c>
      <c r="L76" s="12">
        <v>5.3087000891649996E-3</v>
      </c>
      <c r="M76" s="12">
        <v>0.03</v>
      </c>
      <c r="N76" s="12">
        <v>-5.0000000000000001E-3</v>
      </c>
      <c r="O76" s="12">
        <v>3.4000000000000002E-2</v>
      </c>
      <c r="P76" s="12">
        <v>5.0000000000000001E-3</v>
      </c>
      <c r="Q76" s="20">
        <v>0</v>
      </c>
      <c r="R76" s="20">
        <v>2.5000000000000001E-2</v>
      </c>
      <c r="S76" s="20">
        <v>0.02</v>
      </c>
      <c r="T76" s="20">
        <v>0.02</v>
      </c>
      <c r="U76" s="20">
        <v>1.4999999999999999E-2</v>
      </c>
      <c r="V76" s="20">
        <v>0</v>
      </c>
      <c r="W76" s="20">
        <v>0.01</v>
      </c>
      <c r="X76" s="20">
        <v>0</v>
      </c>
      <c r="Y76" s="20">
        <v>0</v>
      </c>
      <c r="AA76" s="20">
        <v>1.4999999999999999E-2</v>
      </c>
      <c r="AB76" s="20">
        <v>-5.0000000000000001E-3</v>
      </c>
      <c r="AC76" s="20">
        <v>0</v>
      </c>
      <c r="AD76" s="12">
        <v>0.01</v>
      </c>
    </row>
    <row r="77" spans="2:30" x14ac:dyDescent="0.2">
      <c r="B77" s="13">
        <f t="shared" si="5"/>
        <v>39083</v>
      </c>
      <c r="C77" s="12">
        <v>2.5000000000000001E-3</v>
      </c>
      <c r="D77" s="12">
        <v>3.4000000000000002E-2</v>
      </c>
      <c r="E77" s="12">
        <v>0.03</v>
      </c>
      <c r="F77" s="12">
        <v>3.4000000000000002E-2</v>
      </c>
      <c r="G77" s="12">
        <v>3.5000000000000003E-2</v>
      </c>
      <c r="I77" s="12">
        <v>5.0000000000000001E-3</v>
      </c>
      <c r="J77" s="12">
        <v>0</v>
      </c>
      <c r="K77" s="20">
        <v>0.05</v>
      </c>
      <c r="L77" s="12">
        <v>5.3090253534317997E-3</v>
      </c>
      <c r="M77" s="12">
        <v>0.03</v>
      </c>
      <c r="N77" s="12">
        <v>-5.0000000000000001E-3</v>
      </c>
      <c r="O77" s="12">
        <v>3.4000000000000002E-2</v>
      </c>
      <c r="P77" s="12">
        <v>5.0000000000000001E-3</v>
      </c>
      <c r="Q77" s="20">
        <v>2.5000000000000001E-3</v>
      </c>
      <c r="R77" s="20">
        <v>2.5000000000000001E-2</v>
      </c>
      <c r="S77" s="20">
        <v>0.02</v>
      </c>
      <c r="T77" s="20">
        <v>0.02</v>
      </c>
      <c r="U77" s="20">
        <v>1.4999999999999999E-2</v>
      </c>
      <c r="V77" s="20">
        <v>0</v>
      </c>
      <c r="W77" s="20">
        <v>0.01</v>
      </c>
      <c r="X77" s="20">
        <v>0</v>
      </c>
      <c r="Y77" s="20">
        <v>0</v>
      </c>
      <c r="AA77" s="20">
        <v>1.4999999999999999E-2</v>
      </c>
      <c r="AB77" s="20">
        <v>-5.0000000000000001E-3</v>
      </c>
      <c r="AC77" s="20">
        <v>0</v>
      </c>
      <c r="AD77" s="12">
        <v>0.01</v>
      </c>
    </row>
    <row r="78" spans="2:30" x14ac:dyDescent="0.2">
      <c r="B78" s="13">
        <f t="shared" si="5"/>
        <v>39114</v>
      </c>
      <c r="C78" s="12">
        <v>2.5000000000000001E-3</v>
      </c>
      <c r="D78" s="12">
        <v>3.4000000000000002E-2</v>
      </c>
      <c r="E78" s="12">
        <v>0.03</v>
      </c>
      <c r="F78" s="12">
        <v>3.4000000000000002E-2</v>
      </c>
      <c r="G78" s="12">
        <v>3.5000000000000003E-2</v>
      </c>
      <c r="I78" s="12">
        <v>5.0000000000000001E-3</v>
      </c>
      <c r="J78" s="12">
        <v>0</v>
      </c>
      <c r="K78" s="20">
        <v>0.05</v>
      </c>
      <c r="L78" s="12">
        <v>5.3093585091551999E-3</v>
      </c>
      <c r="M78" s="12">
        <v>0.03</v>
      </c>
      <c r="N78" s="12">
        <v>-5.0000000000000001E-3</v>
      </c>
      <c r="O78" s="12">
        <v>3.4000000000000002E-2</v>
      </c>
      <c r="P78" s="12">
        <v>5.0000000000000001E-3</v>
      </c>
      <c r="Q78" s="20">
        <v>2.5000000000000001E-3</v>
      </c>
      <c r="R78" s="20">
        <v>2.5000000000000001E-2</v>
      </c>
      <c r="S78" s="20">
        <v>0.02</v>
      </c>
      <c r="T78" s="20">
        <v>0.02</v>
      </c>
      <c r="U78" s="20">
        <v>1.4999999999999999E-2</v>
      </c>
      <c r="V78" s="20">
        <v>0</v>
      </c>
      <c r="W78" s="20">
        <v>0.01</v>
      </c>
      <c r="X78" s="20">
        <v>0</v>
      </c>
      <c r="Y78" s="20">
        <v>0</v>
      </c>
      <c r="AA78" s="20">
        <v>1.4999999999999999E-2</v>
      </c>
      <c r="AB78" s="20">
        <v>-5.0000000000000001E-3</v>
      </c>
      <c r="AC78" s="20">
        <v>0</v>
      </c>
      <c r="AD78" s="12">
        <v>0.01</v>
      </c>
    </row>
    <row r="79" spans="2:30" x14ac:dyDescent="0.2">
      <c r="B79" s="13">
        <f t="shared" si="5"/>
        <v>39142</v>
      </c>
      <c r="C79" s="12">
        <v>2.5000000000000001E-3</v>
      </c>
      <c r="D79" s="12">
        <v>3.4000000000000002E-2</v>
      </c>
      <c r="E79" s="12">
        <v>0.03</v>
      </c>
      <c r="F79" s="12">
        <v>3.4000000000000002E-2</v>
      </c>
      <c r="G79" s="12">
        <v>3.5000000000000003E-2</v>
      </c>
      <c r="I79" s="12">
        <v>5.0000000000000001E-3</v>
      </c>
      <c r="J79" s="12">
        <v>0</v>
      </c>
      <c r="K79" s="20">
        <v>0.05</v>
      </c>
      <c r="L79" s="12">
        <v>5.309666206506E-3</v>
      </c>
      <c r="M79" s="12">
        <v>0.03</v>
      </c>
      <c r="N79" s="12">
        <v>-5.0000000000000001E-3</v>
      </c>
      <c r="O79" s="12">
        <v>3.4000000000000002E-2</v>
      </c>
      <c r="P79" s="12">
        <v>5.0000000000000001E-3</v>
      </c>
      <c r="Q79" s="20">
        <v>2.5000000000000001E-3</v>
      </c>
      <c r="R79" s="20">
        <v>2.5000000000000001E-2</v>
      </c>
      <c r="S79" s="20">
        <v>0.02</v>
      </c>
      <c r="T79" s="20">
        <v>0.02</v>
      </c>
      <c r="U79" s="20">
        <v>1.4999999999999999E-2</v>
      </c>
      <c r="V79" s="20">
        <v>0</v>
      </c>
      <c r="W79" s="20">
        <v>0.01</v>
      </c>
      <c r="X79" s="20">
        <v>0</v>
      </c>
      <c r="Y79" s="20">
        <v>0</v>
      </c>
      <c r="AA79" s="20">
        <v>1.4999999999999999E-2</v>
      </c>
      <c r="AB79" s="20">
        <v>-5.0000000000000001E-3</v>
      </c>
      <c r="AC79" s="20">
        <v>0</v>
      </c>
      <c r="AD79" s="12">
        <v>0.01</v>
      </c>
    </row>
    <row r="80" spans="2:30" x14ac:dyDescent="0.2">
      <c r="B80" s="13">
        <f t="shared" si="5"/>
        <v>39173</v>
      </c>
      <c r="C80" s="12">
        <v>2.5000000000000001E-3</v>
      </c>
      <c r="D80" s="12">
        <v>3.4000000000000002E-2</v>
      </c>
      <c r="E80" s="12">
        <v>0.03</v>
      </c>
      <c r="F80" s="12">
        <v>3.4000000000000002E-2</v>
      </c>
      <c r="G80" s="12">
        <v>0.02</v>
      </c>
      <c r="I80" s="12">
        <v>2.5000000000000001E-3</v>
      </c>
      <c r="J80" s="12">
        <v>0</v>
      </c>
      <c r="K80" s="20">
        <v>1.4999999999999999E-2</v>
      </c>
      <c r="L80" s="12">
        <v>1.6593794938284999E-3</v>
      </c>
      <c r="M80" s="12">
        <v>0.01</v>
      </c>
      <c r="N80" s="12">
        <v>-1.4999999999999999E-2</v>
      </c>
      <c r="O80" s="12">
        <v>3.4000000000000002E-2</v>
      </c>
      <c r="P80" s="12">
        <v>5.0000000000000001E-3</v>
      </c>
      <c r="Q80" s="20">
        <v>2.5000000000000001E-3</v>
      </c>
      <c r="R80" s="20">
        <v>2.5000000000000001E-2</v>
      </c>
      <c r="S80" s="20">
        <v>0.02</v>
      </c>
      <c r="T80" s="20">
        <v>0.02</v>
      </c>
      <c r="U80" s="20">
        <v>1.4999999999999999E-2</v>
      </c>
      <c r="V80" s="20">
        <v>0</v>
      </c>
      <c r="W80" s="20">
        <v>0.01</v>
      </c>
      <c r="X80" s="20">
        <v>0</v>
      </c>
      <c r="Y80" s="20">
        <v>0</v>
      </c>
      <c r="AA80" s="20">
        <v>1.4999999999999999E-2</v>
      </c>
      <c r="AB80" s="20">
        <v>-1.4999999999999999E-2</v>
      </c>
      <c r="AC80" s="20">
        <v>0</v>
      </c>
      <c r="AD80" s="12">
        <v>0.01</v>
      </c>
    </row>
    <row r="81" spans="2:30" x14ac:dyDescent="0.2">
      <c r="B81" s="13">
        <f t="shared" ref="B81:B107" si="6">EOMONTH(B80,0)+1</f>
        <v>39203</v>
      </c>
      <c r="C81" s="12">
        <v>2.5000000000000001E-3</v>
      </c>
      <c r="D81" s="12">
        <v>3.4000000000000002E-2</v>
      </c>
      <c r="E81" s="12">
        <v>0.03</v>
      </c>
      <c r="F81" s="12">
        <v>3.4000000000000002E-2</v>
      </c>
      <c r="G81" s="12">
        <v>0.02</v>
      </c>
      <c r="I81" s="12">
        <v>2.5000000000000001E-3</v>
      </c>
      <c r="J81" s="12">
        <v>0</v>
      </c>
      <c r="K81" s="20">
        <v>1.4999999999999999E-2</v>
      </c>
      <c r="L81" s="12">
        <v>1.6594871359899999E-3</v>
      </c>
      <c r="M81" s="12">
        <v>0.01</v>
      </c>
      <c r="N81" s="12">
        <v>-1.4999999999999999E-2</v>
      </c>
      <c r="O81" s="12">
        <v>3.4000000000000002E-2</v>
      </c>
      <c r="P81" s="12">
        <v>5.0000000000000001E-3</v>
      </c>
      <c r="Q81" s="20">
        <v>2.5000000000000001E-3</v>
      </c>
      <c r="R81" s="20">
        <v>2.5000000000000001E-2</v>
      </c>
      <c r="S81" s="20">
        <v>0.02</v>
      </c>
      <c r="T81" s="20">
        <v>0.02</v>
      </c>
      <c r="U81" s="20">
        <v>1.4999999999999999E-2</v>
      </c>
      <c r="V81" s="20">
        <v>0</v>
      </c>
      <c r="W81" s="20">
        <v>0.01</v>
      </c>
      <c r="X81" s="20">
        <v>0</v>
      </c>
      <c r="Y81" s="20">
        <v>0</v>
      </c>
      <c r="AA81" s="20">
        <v>1.4999999999999999E-2</v>
      </c>
      <c r="AB81" s="20">
        <v>-1.4999999999999999E-2</v>
      </c>
      <c r="AC81" s="20">
        <v>0</v>
      </c>
      <c r="AD81" s="12">
        <v>0.01</v>
      </c>
    </row>
    <row r="82" spans="2:30" x14ac:dyDescent="0.2">
      <c r="B82" s="13">
        <f t="shared" si="6"/>
        <v>39234</v>
      </c>
      <c r="C82" s="12">
        <v>2.5000000000000001E-3</v>
      </c>
      <c r="D82" s="12">
        <v>3.4000000000000002E-2</v>
      </c>
      <c r="E82" s="12">
        <v>0.03</v>
      </c>
      <c r="F82" s="12">
        <v>3.4000000000000002E-2</v>
      </c>
      <c r="G82" s="12">
        <v>0.02</v>
      </c>
      <c r="I82" s="12">
        <v>2.5000000000000001E-3</v>
      </c>
      <c r="J82" s="12">
        <v>0</v>
      </c>
      <c r="K82" s="20">
        <v>1.4999999999999999E-2</v>
      </c>
      <c r="L82" s="12">
        <v>1.6596007920568999E-3</v>
      </c>
      <c r="M82" s="12">
        <v>0.01</v>
      </c>
      <c r="N82" s="12">
        <v>-1.4999999999999999E-2</v>
      </c>
      <c r="O82" s="12">
        <v>3.4000000000000002E-2</v>
      </c>
      <c r="P82" s="12">
        <v>5.0000000000000001E-3</v>
      </c>
      <c r="Q82" s="20">
        <v>2.5000000000000001E-3</v>
      </c>
      <c r="R82" s="20">
        <v>2.5000000000000001E-2</v>
      </c>
      <c r="S82" s="20">
        <v>0.02</v>
      </c>
      <c r="T82" s="20">
        <v>0.02</v>
      </c>
      <c r="U82" s="20">
        <v>1.4999999999999999E-2</v>
      </c>
      <c r="V82" s="20">
        <v>0</v>
      </c>
      <c r="W82" s="20">
        <v>0.01</v>
      </c>
      <c r="X82" s="20">
        <v>0</v>
      </c>
      <c r="Y82" s="20">
        <v>0</v>
      </c>
      <c r="AA82" s="20">
        <v>1.4999999999999999E-2</v>
      </c>
      <c r="AB82" s="20">
        <v>-1.4999999999999999E-2</v>
      </c>
      <c r="AC82" s="20">
        <v>0</v>
      </c>
      <c r="AD82" s="12">
        <v>0.01</v>
      </c>
    </row>
    <row r="83" spans="2:30" x14ac:dyDescent="0.2">
      <c r="B83" s="13">
        <f t="shared" si="6"/>
        <v>39264</v>
      </c>
      <c r="C83" s="12">
        <v>2.5000000000000001E-3</v>
      </c>
      <c r="D83" s="12">
        <v>3.4000000000000002E-2</v>
      </c>
      <c r="E83" s="12">
        <v>0.03</v>
      </c>
      <c r="F83" s="12">
        <v>3.4000000000000002E-2</v>
      </c>
      <c r="G83" s="12">
        <v>0.02</v>
      </c>
      <c r="I83" s="12">
        <v>2.5000000000000001E-3</v>
      </c>
      <c r="J83" s="12">
        <v>0</v>
      </c>
      <c r="K83" s="20">
        <v>1.4999999999999999E-2</v>
      </c>
      <c r="L83" s="12">
        <v>1.6597131292901001E-3</v>
      </c>
      <c r="M83" s="12">
        <v>0.01</v>
      </c>
      <c r="N83" s="12">
        <v>-1.4999999999999999E-2</v>
      </c>
      <c r="O83" s="12">
        <v>3.4000000000000002E-2</v>
      </c>
      <c r="P83" s="12">
        <v>5.0000000000000001E-3</v>
      </c>
      <c r="Q83" s="20">
        <v>2.5000000000000001E-3</v>
      </c>
      <c r="R83" s="20">
        <v>2.5000000000000001E-2</v>
      </c>
      <c r="S83" s="20">
        <v>0.02</v>
      </c>
      <c r="T83" s="20">
        <v>0.02</v>
      </c>
      <c r="U83" s="20">
        <v>1.4999999999999999E-2</v>
      </c>
      <c r="V83" s="20">
        <v>0</v>
      </c>
      <c r="W83" s="20">
        <v>0.01</v>
      </c>
      <c r="X83" s="20">
        <v>0</v>
      </c>
      <c r="Y83" s="20">
        <v>0</v>
      </c>
      <c r="AA83" s="20">
        <v>1.4999999999999999E-2</v>
      </c>
      <c r="AB83" s="20">
        <v>-1.4999999999999999E-2</v>
      </c>
      <c r="AC83" s="20">
        <v>0</v>
      </c>
      <c r="AD83" s="12">
        <v>0.01</v>
      </c>
    </row>
    <row r="84" spans="2:30" x14ac:dyDescent="0.2">
      <c r="B84" s="13">
        <f t="shared" si="6"/>
        <v>39295</v>
      </c>
      <c r="C84" s="12">
        <v>2.5000000000000001E-3</v>
      </c>
      <c r="D84" s="12">
        <v>3.4000000000000002E-2</v>
      </c>
      <c r="E84" s="12">
        <v>0.03</v>
      </c>
      <c r="F84" s="12">
        <v>3.4000000000000002E-2</v>
      </c>
      <c r="G84" s="12">
        <v>0.02</v>
      </c>
      <c r="I84" s="12">
        <v>2.5000000000000001E-3</v>
      </c>
      <c r="J84" s="12">
        <v>0</v>
      </c>
      <c r="K84" s="20">
        <v>1.4999999999999999E-2</v>
      </c>
      <c r="L84" s="12">
        <v>1.6598316367548E-3</v>
      </c>
      <c r="M84" s="12">
        <v>0.01</v>
      </c>
      <c r="N84" s="12">
        <v>-1.4999999999999999E-2</v>
      </c>
      <c r="O84" s="12">
        <v>3.4000000000000002E-2</v>
      </c>
      <c r="P84" s="12">
        <v>5.0000000000000001E-3</v>
      </c>
      <c r="Q84" s="20">
        <v>2.5000000000000001E-3</v>
      </c>
      <c r="R84" s="20">
        <v>2.5000000000000001E-2</v>
      </c>
      <c r="S84" s="20">
        <v>0.02</v>
      </c>
      <c r="T84" s="20">
        <v>0.02</v>
      </c>
      <c r="U84" s="20">
        <v>1.4999999999999999E-2</v>
      </c>
      <c r="V84" s="20">
        <v>0</v>
      </c>
      <c r="W84" s="20">
        <v>0.01</v>
      </c>
      <c r="X84" s="20">
        <v>0</v>
      </c>
      <c r="Y84" s="20">
        <v>0</v>
      </c>
      <c r="AA84" s="20">
        <v>1.4999999999999999E-2</v>
      </c>
      <c r="AB84" s="20">
        <v>-1.4999999999999999E-2</v>
      </c>
      <c r="AC84" s="20">
        <v>0</v>
      </c>
      <c r="AD84" s="12">
        <v>0.01</v>
      </c>
    </row>
    <row r="85" spans="2:30" x14ac:dyDescent="0.2">
      <c r="B85" s="13">
        <f t="shared" si="6"/>
        <v>39326</v>
      </c>
      <c r="C85" s="12">
        <v>2.5000000000000001E-3</v>
      </c>
      <c r="D85" s="12">
        <v>3.4000000000000002E-2</v>
      </c>
      <c r="E85" s="12">
        <v>0.03</v>
      </c>
      <c r="F85" s="12">
        <v>3.4000000000000002E-2</v>
      </c>
      <c r="G85" s="12">
        <v>0.02</v>
      </c>
      <c r="I85" s="12">
        <v>2.5000000000000001E-3</v>
      </c>
      <c r="J85" s="12">
        <v>0</v>
      </c>
      <c r="K85" s="20">
        <v>1.4999999999999999E-2</v>
      </c>
      <c r="L85" s="12">
        <v>1.6599526095673999E-3</v>
      </c>
      <c r="M85" s="12">
        <v>1.2500000000000001E-2</v>
      </c>
      <c r="N85" s="12">
        <v>-1.4999999999999999E-2</v>
      </c>
      <c r="O85" s="12">
        <v>3.4000000000000002E-2</v>
      </c>
      <c r="P85" s="12">
        <v>5.0000000000000001E-3</v>
      </c>
      <c r="Q85" s="20">
        <v>2.5000000000000001E-3</v>
      </c>
      <c r="R85" s="20">
        <v>2.5000000000000001E-2</v>
      </c>
      <c r="S85" s="20">
        <v>0.02</v>
      </c>
      <c r="T85" s="20">
        <v>0.02</v>
      </c>
      <c r="U85" s="20">
        <v>1.4999999999999999E-2</v>
      </c>
      <c r="V85" s="20">
        <v>0</v>
      </c>
      <c r="W85" s="20">
        <v>0.01</v>
      </c>
      <c r="X85" s="20">
        <v>0</v>
      </c>
      <c r="Y85" s="20">
        <v>0</v>
      </c>
      <c r="AA85" s="20">
        <v>1.4999999999999999E-2</v>
      </c>
      <c r="AB85" s="20">
        <v>-1.4999999999999999E-2</v>
      </c>
      <c r="AC85" s="20">
        <v>0</v>
      </c>
      <c r="AD85" s="12">
        <v>0.01</v>
      </c>
    </row>
    <row r="86" spans="2:30" x14ac:dyDescent="0.2">
      <c r="B86" s="13">
        <f t="shared" si="6"/>
        <v>39356</v>
      </c>
      <c r="C86" s="12">
        <v>2.5000000000000001E-3</v>
      </c>
      <c r="D86" s="12">
        <v>3.4000000000000002E-2</v>
      </c>
      <c r="E86" s="12">
        <v>0.03</v>
      </c>
      <c r="F86" s="12">
        <v>3.4000000000000002E-2</v>
      </c>
      <c r="G86" s="12">
        <v>0.02</v>
      </c>
      <c r="I86" s="12">
        <v>2.5000000000000001E-3</v>
      </c>
      <c r="J86" s="12">
        <v>0</v>
      </c>
      <c r="K86" s="20">
        <v>1.4999999999999999E-2</v>
      </c>
      <c r="L86" s="12">
        <v>1.6600720273107E-3</v>
      </c>
      <c r="M86" s="12">
        <v>0.03</v>
      </c>
      <c r="N86" s="12">
        <v>-1.4999999999999999E-2</v>
      </c>
      <c r="O86" s="12">
        <v>3.4000000000000002E-2</v>
      </c>
      <c r="P86" s="12">
        <v>5.0000000000000001E-3</v>
      </c>
      <c r="Q86" s="20">
        <v>2.5000000000000001E-3</v>
      </c>
      <c r="R86" s="20">
        <v>2.5000000000000001E-2</v>
      </c>
      <c r="S86" s="20">
        <v>0.02</v>
      </c>
      <c r="T86" s="20">
        <v>0.02</v>
      </c>
      <c r="U86" s="20">
        <v>1.4999999999999999E-2</v>
      </c>
      <c r="V86" s="20">
        <v>0</v>
      </c>
      <c r="W86" s="20">
        <v>0.01</v>
      </c>
      <c r="X86" s="20">
        <v>0</v>
      </c>
      <c r="Y86" s="20">
        <v>0</v>
      </c>
      <c r="AA86" s="20">
        <v>1.4999999999999999E-2</v>
      </c>
      <c r="AB86" s="20">
        <v>-1.4999999999999999E-2</v>
      </c>
      <c r="AC86" s="20">
        <v>0</v>
      </c>
      <c r="AD86" s="12">
        <v>0.01</v>
      </c>
    </row>
    <row r="87" spans="2:30" x14ac:dyDescent="0.2">
      <c r="B87" s="13">
        <f t="shared" si="6"/>
        <v>39387</v>
      </c>
      <c r="C87" s="12">
        <v>2.5000000000000001E-3</v>
      </c>
      <c r="D87" s="12">
        <v>3.5999999999999997E-2</v>
      </c>
      <c r="E87" s="12">
        <v>0.03</v>
      </c>
      <c r="F87" s="12">
        <v>3.5999999999999997E-2</v>
      </c>
      <c r="G87" s="12">
        <v>0</v>
      </c>
      <c r="I87" s="12">
        <v>5.0000000000000001E-3</v>
      </c>
      <c r="J87" s="12">
        <v>0</v>
      </c>
      <c r="K87" s="20">
        <v>0.05</v>
      </c>
      <c r="L87" s="12">
        <v>5.3126331235708001E-3</v>
      </c>
      <c r="M87" s="12">
        <v>0</v>
      </c>
      <c r="N87" s="12">
        <v>-5.0000000000000001E-3</v>
      </c>
      <c r="O87" s="12">
        <v>3.5999999999999997E-2</v>
      </c>
      <c r="P87" s="12">
        <v>5.0000000000000001E-3</v>
      </c>
      <c r="Q87" s="20">
        <v>2.5000000000000001E-3</v>
      </c>
      <c r="R87" s="20">
        <v>2.5000000000000001E-2</v>
      </c>
      <c r="S87" s="20">
        <v>0.02</v>
      </c>
      <c r="T87" s="20">
        <v>0.02</v>
      </c>
      <c r="U87" s="20">
        <v>1.4999999999999999E-2</v>
      </c>
      <c r="V87" s="20">
        <v>0</v>
      </c>
      <c r="W87" s="20">
        <v>0.01</v>
      </c>
      <c r="X87" s="20">
        <v>0</v>
      </c>
      <c r="Y87" s="20">
        <v>0</v>
      </c>
      <c r="AA87" s="20">
        <v>1.4999999999999999E-2</v>
      </c>
      <c r="AB87" s="20">
        <v>-5.0000000000000001E-3</v>
      </c>
      <c r="AC87" s="20">
        <v>0</v>
      </c>
      <c r="AD87" s="12">
        <v>0.01</v>
      </c>
    </row>
    <row r="88" spans="2:30" x14ac:dyDescent="0.2">
      <c r="B88" s="13">
        <f t="shared" si="6"/>
        <v>39417</v>
      </c>
      <c r="C88" s="12">
        <v>2.5000000000000001E-3</v>
      </c>
      <c r="D88" s="12">
        <v>3.5999999999999997E-2</v>
      </c>
      <c r="E88" s="12">
        <v>0.03</v>
      </c>
      <c r="F88" s="12">
        <v>3.5999999999999997E-2</v>
      </c>
      <c r="G88" s="12">
        <v>0</v>
      </c>
      <c r="I88" s="12">
        <v>5.0000000000000001E-3</v>
      </c>
      <c r="J88" s="12">
        <v>0</v>
      </c>
      <c r="K88" s="20">
        <v>0.05</v>
      </c>
      <c r="L88" s="12">
        <v>5.3130302824917998E-3</v>
      </c>
      <c r="M88" s="12">
        <v>0</v>
      </c>
      <c r="N88" s="12">
        <v>-5.0000000000000001E-3</v>
      </c>
      <c r="O88" s="12">
        <v>3.5999999999999997E-2</v>
      </c>
      <c r="P88" s="12">
        <v>5.0000000000000001E-3</v>
      </c>
      <c r="Q88" s="20">
        <v>2.5000000000000001E-3</v>
      </c>
      <c r="R88" s="20">
        <v>2.5000000000000001E-2</v>
      </c>
      <c r="S88" s="20">
        <v>0.02</v>
      </c>
      <c r="T88" s="20">
        <v>0.02</v>
      </c>
      <c r="U88" s="20">
        <v>1.4999999999999999E-2</v>
      </c>
      <c r="V88" s="20">
        <v>0</v>
      </c>
      <c r="W88" s="20">
        <v>0.01</v>
      </c>
      <c r="X88" s="20">
        <v>0</v>
      </c>
      <c r="Y88" s="20">
        <v>0</v>
      </c>
      <c r="AA88" s="20">
        <v>1.4999999999999999E-2</v>
      </c>
      <c r="AB88" s="20">
        <v>-5.0000000000000001E-3</v>
      </c>
      <c r="AC88" s="20">
        <v>0</v>
      </c>
      <c r="AD88" s="12">
        <v>0.01</v>
      </c>
    </row>
    <row r="89" spans="2:30" x14ac:dyDescent="0.2">
      <c r="B89" s="13">
        <f t="shared" si="6"/>
        <v>39448</v>
      </c>
      <c r="C89" s="12">
        <v>2.5000000000000001E-3</v>
      </c>
      <c r="D89" s="12">
        <v>3.5999999999999997E-2</v>
      </c>
      <c r="E89" s="12">
        <v>0.03</v>
      </c>
      <c r="F89" s="12">
        <v>3.5999999999999997E-2</v>
      </c>
      <c r="G89" s="12">
        <v>0</v>
      </c>
      <c r="I89" s="12">
        <v>5.0000000000000001E-3</v>
      </c>
      <c r="J89" s="12">
        <v>0</v>
      </c>
      <c r="K89" s="20">
        <v>0.05</v>
      </c>
      <c r="L89" s="12">
        <v>5.3134484413208003E-3</v>
      </c>
      <c r="M89" s="12">
        <v>0</v>
      </c>
      <c r="N89" s="12">
        <v>-5.0000000000000001E-3</v>
      </c>
      <c r="O89" s="12">
        <v>3.5999999999999997E-2</v>
      </c>
      <c r="P89" s="12">
        <v>5.0000000000000001E-3</v>
      </c>
      <c r="Q89" s="20">
        <v>2.5000000000000001E-3</v>
      </c>
      <c r="R89" s="20">
        <v>2.5000000000000001E-2</v>
      </c>
      <c r="S89" s="20">
        <v>0.02</v>
      </c>
      <c r="T89" s="20">
        <v>0.02</v>
      </c>
      <c r="U89" s="20">
        <v>1.4999999999999999E-2</v>
      </c>
      <c r="V89" s="20">
        <v>0</v>
      </c>
      <c r="W89" s="20">
        <v>0.01</v>
      </c>
      <c r="X89" s="20">
        <v>0</v>
      </c>
      <c r="Y89" s="20">
        <v>0</v>
      </c>
      <c r="AA89" s="20">
        <v>1.4999999999999999E-2</v>
      </c>
      <c r="AB89" s="20">
        <v>-5.0000000000000001E-3</v>
      </c>
      <c r="AC89" s="20">
        <v>0</v>
      </c>
      <c r="AD89" s="12">
        <v>0.01</v>
      </c>
    </row>
    <row r="90" spans="2:30" x14ac:dyDescent="0.2">
      <c r="B90" s="13">
        <f t="shared" si="6"/>
        <v>39479</v>
      </c>
      <c r="C90" s="12">
        <v>2.5000000000000001E-3</v>
      </c>
      <c r="D90" s="12">
        <v>3.5999999999999997E-2</v>
      </c>
      <c r="E90" s="12">
        <v>0.03</v>
      </c>
      <c r="F90" s="12">
        <v>3.5999999999999997E-2</v>
      </c>
      <c r="G90" s="12">
        <v>0</v>
      </c>
      <c r="I90" s="12">
        <v>5.0000000000000001E-3</v>
      </c>
      <c r="J90" s="12">
        <v>0</v>
      </c>
      <c r="K90" s="20">
        <v>0.05</v>
      </c>
      <c r="L90" s="12">
        <v>5.3138744885963003E-3</v>
      </c>
      <c r="M90" s="12">
        <v>0</v>
      </c>
      <c r="N90" s="12">
        <v>-5.0000000000000001E-3</v>
      </c>
      <c r="O90" s="12">
        <v>3.5999999999999997E-2</v>
      </c>
      <c r="P90" s="12">
        <v>5.0000000000000001E-3</v>
      </c>
      <c r="Q90" s="20">
        <v>2.5000000000000001E-3</v>
      </c>
      <c r="R90" s="20">
        <v>2.5000000000000001E-2</v>
      </c>
      <c r="S90" s="20">
        <v>0.02</v>
      </c>
      <c r="T90" s="20">
        <v>0.02</v>
      </c>
      <c r="U90" s="20">
        <v>1.4999999999999999E-2</v>
      </c>
      <c r="V90" s="20">
        <v>0</v>
      </c>
      <c r="W90" s="20">
        <v>0.01</v>
      </c>
      <c r="X90" s="20">
        <v>0</v>
      </c>
      <c r="Y90" s="20">
        <v>0</v>
      </c>
      <c r="AA90" s="20">
        <v>1.4999999999999999E-2</v>
      </c>
      <c r="AB90" s="20">
        <v>-5.0000000000000001E-3</v>
      </c>
      <c r="AC90" s="20">
        <v>0</v>
      </c>
      <c r="AD90" s="12">
        <v>0.01</v>
      </c>
    </row>
    <row r="91" spans="2:30" x14ac:dyDescent="0.2">
      <c r="B91" s="13">
        <f t="shared" si="6"/>
        <v>39508</v>
      </c>
      <c r="C91" s="12">
        <v>2.5000000000000001E-3</v>
      </c>
      <c r="D91" s="12">
        <v>3.5999999999999997E-2</v>
      </c>
      <c r="E91" s="12">
        <v>0.03</v>
      </c>
      <c r="F91" s="12">
        <v>3.5999999999999997E-2</v>
      </c>
      <c r="G91" s="12">
        <v>0</v>
      </c>
      <c r="I91" s="12">
        <v>5.0000000000000001E-3</v>
      </c>
      <c r="J91" s="12">
        <v>0</v>
      </c>
      <c r="K91" s="20">
        <v>0.05</v>
      </c>
      <c r="L91" s="12">
        <v>5.3142801903885003E-3</v>
      </c>
      <c r="M91" s="12">
        <v>0</v>
      </c>
      <c r="N91" s="12">
        <v>-5.0000000000000001E-3</v>
      </c>
      <c r="O91" s="12">
        <v>3.5999999999999997E-2</v>
      </c>
      <c r="P91" s="12">
        <v>5.0000000000000001E-3</v>
      </c>
      <c r="Q91" s="20">
        <v>2.5000000000000001E-3</v>
      </c>
      <c r="R91" s="20">
        <v>2.5000000000000001E-2</v>
      </c>
      <c r="S91" s="20">
        <v>0.02</v>
      </c>
      <c r="T91" s="20">
        <v>0.02</v>
      </c>
      <c r="U91" s="20">
        <v>1.4999999999999999E-2</v>
      </c>
      <c r="V91" s="20">
        <v>0</v>
      </c>
      <c r="W91" s="20">
        <v>0.01</v>
      </c>
      <c r="X91" s="20">
        <v>0</v>
      </c>
      <c r="Y91" s="20">
        <v>0</v>
      </c>
      <c r="AA91" s="20">
        <v>1.4999999999999999E-2</v>
      </c>
      <c r="AB91" s="20">
        <v>-5.0000000000000001E-3</v>
      </c>
      <c r="AC91" s="20">
        <v>0</v>
      </c>
      <c r="AD91" s="12">
        <v>0.01</v>
      </c>
    </row>
    <row r="92" spans="2:30" x14ac:dyDescent="0.2">
      <c r="B92" s="13">
        <f t="shared" si="6"/>
        <v>39539</v>
      </c>
      <c r="C92" s="12">
        <v>2.5000000000000001E-3</v>
      </c>
      <c r="D92" s="12">
        <v>3.5999999999999997E-2</v>
      </c>
      <c r="E92" s="12">
        <v>0.03</v>
      </c>
      <c r="F92" s="12">
        <v>3.5999999999999997E-2</v>
      </c>
      <c r="G92" s="12">
        <v>0</v>
      </c>
      <c r="I92" s="12">
        <v>2.5000000000000001E-3</v>
      </c>
      <c r="J92" s="12">
        <v>0</v>
      </c>
      <c r="K92" s="20">
        <v>1.4999999999999999E-2</v>
      </c>
      <c r="L92" s="12">
        <v>1.6608504704901E-3</v>
      </c>
      <c r="M92" s="12">
        <v>0</v>
      </c>
      <c r="N92" s="12">
        <v>-1.4999999999999999E-2</v>
      </c>
      <c r="O92" s="12">
        <v>3.5999999999999997E-2</v>
      </c>
      <c r="P92" s="12">
        <v>5.0000000000000001E-3</v>
      </c>
      <c r="Q92" s="20">
        <v>2.5000000000000001E-3</v>
      </c>
      <c r="R92" s="20">
        <v>2.5000000000000001E-2</v>
      </c>
      <c r="S92" s="20">
        <v>0.02</v>
      </c>
      <c r="T92" s="20">
        <v>0.02</v>
      </c>
      <c r="U92" s="20">
        <v>1.4999999999999999E-2</v>
      </c>
      <c r="V92" s="20">
        <v>0</v>
      </c>
      <c r="W92" s="20">
        <v>0.01</v>
      </c>
      <c r="X92" s="20">
        <v>0</v>
      </c>
      <c r="Y92" s="20">
        <v>0</v>
      </c>
      <c r="AA92" s="20">
        <v>1.4999999999999999E-2</v>
      </c>
      <c r="AB92" s="20">
        <v>-1.4999999999999999E-2</v>
      </c>
      <c r="AC92" s="20">
        <v>0</v>
      </c>
      <c r="AD92" s="12">
        <v>0.01</v>
      </c>
    </row>
    <row r="93" spans="2:30" x14ac:dyDescent="0.2">
      <c r="B93" s="13">
        <f t="shared" si="6"/>
        <v>39569</v>
      </c>
      <c r="C93" s="12">
        <v>2.5000000000000001E-3</v>
      </c>
      <c r="D93" s="12">
        <v>3.5999999999999997E-2</v>
      </c>
      <c r="E93" s="12">
        <v>0.03</v>
      </c>
      <c r="F93" s="12">
        <v>3.5999999999999997E-2</v>
      </c>
      <c r="G93" s="12">
        <v>0</v>
      </c>
      <c r="I93" s="12">
        <v>2.5000000000000001E-3</v>
      </c>
      <c r="J93" s="12">
        <v>0</v>
      </c>
      <c r="K93" s="20">
        <v>1.4999999999999999E-2</v>
      </c>
      <c r="L93" s="12">
        <v>1.6609862798859E-3</v>
      </c>
      <c r="M93" s="12">
        <v>0</v>
      </c>
      <c r="N93" s="12">
        <v>-1.4999999999999999E-2</v>
      </c>
      <c r="O93" s="12">
        <v>3.5999999999999997E-2</v>
      </c>
      <c r="P93" s="12">
        <v>5.0000000000000001E-3</v>
      </c>
      <c r="Q93" s="20">
        <v>2.5000000000000001E-3</v>
      </c>
      <c r="R93" s="20">
        <v>2.5000000000000001E-2</v>
      </c>
      <c r="S93" s="20">
        <v>0.02</v>
      </c>
      <c r="T93" s="20">
        <v>0.02</v>
      </c>
      <c r="U93" s="20">
        <v>1.4999999999999999E-2</v>
      </c>
      <c r="V93" s="20">
        <v>0</v>
      </c>
      <c r="W93" s="20">
        <v>0.01</v>
      </c>
      <c r="X93" s="20">
        <v>0</v>
      </c>
      <c r="Y93" s="20">
        <v>0</v>
      </c>
      <c r="AA93" s="20">
        <v>1.4999999999999999E-2</v>
      </c>
      <c r="AB93" s="20">
        <v>-1.4999999999999999E-2</v>
      </c>
      <c r="AC93" s="20">
        <v>0</v>
      </c>
      <c r="AD93" s="12">
        <v>0.01</v>
      </c>
    </row>
    <row r="94" spans="2:30" x14ac:dyDescent="0.2">
      <c r="B94" s="13">
        <f t="shared" si="6"/>
        <v>39600</v>
      </c>
      <c r="C94" s="12">
        <v>2.5000000000000001E-3</v>
      </c>
      <c r="D94" s="12">
        <v>3.5999999999999997E-2</v>
      </c>
      <c r="E94" s="12">
        <v>0.03</v>
      </c>
      <c r="F94" s="12">
        <v>3.5999999999999997E-2</v>
      </c>
      <c r="G94" s="12">
        <v>0</v>
      </c>
      <c r="I94" s="12">
        <v>2.5000000000000001E-3</v>
      </c>
      <c r="J94" s="12">
        <v>0</v>
      </c>
      <c r="K94" s="20">
        <v>1.4999999999999999E-2</v>
      </c>
      <c r="L94" s="12">
        <v>1.6611290416653E-3</v>
      </c>
      <c r="M94" s="12">
        <v>0</v>
      </c>
      <c r="N94" s="12">
        <v>-1.4999999999999999E-2</v>
      </c>
      <c r="O94" s="12">
        <v>3.5999999999999997E-2</v>
      </c>
      <c r="P94" s="12">
        <v>5.0000000000000001E-3</v>
      </c>
      <c r="Q94" s="20">
        <v>2.5000000000000001E-3</v>
      </c>
      <c r="R94" s="20">
        <v>2.5000000000000001E-2</v>
      </c>
      <c r="S94" s="20">
        <v>0.02</v>
      </c>
      <c r="T94" s="20">
        <v>0.02</v>
      </c>
      <c r="U94" s="20">
        <v>1.4999999999999999E-2</v>
      </c>
      <c r="V94" s="20">
        <v>0</v>
      </c>
      <c r="W94" s="20">
        <v>0.01</v>
      </c>
      <c r="X94" s="20">
        <v>0</v>
      </c>
      <c r="Y94" s="20">
        <v>0</v>
      </c>
      <c r="AA94" s="20">
        <v>1.4999999999999999E-2</v>
      </c>
      <c r="AB94" s="20">
        <v>-1.4999999999999999E-2</v>
      </c>
      <c r="AC94" s="20">
        <v>0</v>
      </c>
      <c r="AD94" s="12">
        <v>0.01</v>
      </c>
    </row>
    <row r="95" spans="2:30" x14ac:dyDescent="0.2">
      <c r="B95" s="13">
        <f t="shared" si="6"/>
        <v>39630</v>
      </c>
      <c r="C95" s="12">
        <v>2.5000000000000001E-3</v>
      </c>
      <c r="D95" s="12">
        <v>3.5999999999999997E-2</v>
      </c>
      <c r="E95" s="12">
        <v>0.03</v>
      </c>
      <c r="F95" s="12">
        <v>3.5999999999999997E-2</v>
      </c>
      <c r="G95" s="12">
        <v>0</v>
      </c>
      <c r="I95" s="12">
        <v>2.5000000000000001E-3</v>
      </c>
      <c r="J95" s="12">
        <v>0</v>
      </c>
      <c r="K95" s="20">
        <v>1.4999999999999999E-2</v>
      </c>
      <c r="L95" s="12">
        <v>1.6612695454216999E-3</v>
      </c>
      <c r="M95" s="12">
        <v>0</v>
      </c>
      <c r="N95" s="12">
        <v>-1.4999999999999999E-2</v>
      </c>
      <c r="O95" s="12">
        <v>3.5999999999999997E-2</v>
      </c>
      <c r="P95" s="12">
        <v>5.0000000000000001E-3</v>
      </c>
      <c r="Q95" s="20">
        <v>2.5000000000000001E-3</v>
      </c>
      <c r="R95" s="20">
        <v>2.5000000000000001E-2</v>
      </c>
      <c r="S95" s="20">
        <v>0.02</v>
      </c>
      <c r="T95" s="20">
        <v>0.02</v>
      </c>
      <c r="U95" s="20">
        <v>1.4999999999999999E-2</v>
      </c>
      <c r="V95" s="20">
        <v>0</v>
      </c>
      <c r="W95" s="20">
        <v>0.01</v>
      </c>
      <c r="X95" s="20">
        <v>0</v>
      </c>
      <c r="Y95" s="20">
        <v>0</v>
      </c>
      <c r="AA95" s="20">
        <v>1.4999999999999999E-2</v>
      </c>
      <c r="AB95" s="20">
        <v>-1.4999999999999999E-2</v>
      </c>
      <c r="AC95" s="20">
        <v>0</v>
      </c>
      <c r="AD95" s="12">
        <v>0.01</v>
      </c>
    </row>
    <row r="96" spans="2:30" x14ac:dyDescent="0.2">
      <c r="B96" s="13">
        <f t="shared" si="6"/>
        <v>39661</v>
      </c>
      <c r="C96" s="12">
        <v>2.5000000000000001E-3</v>
      </c>
      <c r="D96" s="12">
        <v>3.5999999999999997E-2</v>
      </c>
      <c r="E96" s="12">
        <v>0.03</v>
      </c>
      <c r="F96" s="12">
        <v>3.5999999999999997E-2</v>
      </c>
      <c r="G96" s="12">
        <v>0</v>
      </c>
      <c r="I96" s="12">
        <v>2.5000000000000001E-3</v>
      </c>
      <c r="J96" s="12">
        <v>0</v>
      </c>
      <c r="K96" s="20">
        <v>1.4999999999999999E-2</v>
      </c>
      <c r="L96" s="12">
        <v>1.6614171581153E-3</v>
      </c>
      <c r="M96" s="12">
        <v>0</v>
      </c>
      <c r="N96" s="12">
        <v>-1.4999999999999999E-2</v>
      </c>
      <c r="O96" s="12">
        <v>3.5999999999999997E-2</v>
      </c>
      <c r="P96" s="12">
        <v>5.0000000000000001E-3</v>
      </c>
      <c r="Q96" s="20">
        <v>2.5000000000000001E-3</v>
      </c>
      <c r="R96" s="20">
        <v>2.5000000000000001E-2</v>
      </c>
      <c r="S96" s="20">
        <v>0.02</v>
      </c>
      <c r="T96" s="20">
        <v>0.02</v>
      </c>
      <c r="U96" s="20">
        <v>1.4999999999999999E-2</v>
      </c>
      <c r="V96" s="20">
        <v>0</v>
      </c>
      <c r="W96" s="20">
        <v>0.01</v>
      </c>
      <c r="X96" s="20">
        <v>0</v>
      </c>
      <c r="Y96" s="20">
        <v>0</v>
      </c>
      <c r="AA96" s="20">
        <v>1.4999999999999999E-2</v>
      </c>
      <c r="AB96" s="20">
        <v>-1.4999999999999999E-2</v>
      </c>
      <c r="AC96" s="20">
        <v>0</v>
      </c>
      <c r="AD96" s="12">
        <v>0.01</v>
      </c>
    </row>
    <row r="97" spans="2:30" x14ac:dyDescent="0.2">
      <c r="B97" s="13">
        <f t="shared" si="6"/>
        <v>39692</v>
      </c>
      <c r="C97" s="12">
        <v>2.5000000000000001E-3</v>
      </c>
      <c r="D97" s="12">
        <v>3.5999999999999997E-2</v>
      </c>
      <c r="E97" s="12">
        <v>0.03</v>
      </c>
      <c r="F97" s="12">
        <v>3.5999999999999997E-2</v>
      </c>
      <c r="G97" s="12">
        <v>0</v>
      </c>
      <c r="I97" s="12">
        <v>2.5000000000000001E-3</v>
      </c>
      <c r="J97" s="12">
        <v>0</v>
      </c>
      <c r="K97" s="20">
        <v>1.4999999999999999E-2</v>
      </c>
      <c r="L97" s="12">
        <v>1.6615672361034999E-3</v>
      </c>
      <c r="M97" s="12">
        <v>0</v>
      </c>
      <c r="N97" s="12">
        <v>-1.4999999999999999E-2</v>
      </c>
      <c r="O97" s="12">
        <v>3.5999999999999997E-2</v>
      </c>
      <c r="P97" s="12">
        <v>5.0000000000000001E-3</v>
      </c>
      <c r="Q97" s="20">
        <v>2.5000000000000001E-3</v>
      </c>
      <c r="R97" s="20">
        <v>2.5000000000000001E-2</v>
      </c>
      <c r="S97" s="20">
        <v>0.02</v>
      </c>
      <c r="T97" s="20">
        <v>0.02</v>
      </c>
      <c r="U97" s="20">
        <v>1.4999999999999999E-2</v>
      </c>
      <c r="V97" s="20">
        <v>0</v>
      </c>
      <c r="W97" s="20">
        <v>0.01</v>
      </c>
      <c r="X97" s="20">
        <v>0</v>
      </c>
      <c r="Y97" s="20">
        <v>0</v>
      </c>
      <c r="AA97" s="20">
        <v>1.4999999999999999E-2</v>
      </c>
      <c r="AB97" s="20">
        <v>-1.4999999999999999E-2</v>
      </c>
      <c r="AC97" s="20">
        <v>0</v>
      </c>
      <c r="AD97" s="12">
        <v>0.01</v>
      </c>
    </row>
    <row r="98" spans="2:30" x14ac:dyDescent="0.2">
      <c r="B98" s="13">
        <f t="shared" si="6"/>
        <v>39722</v>
      </c>
      <c r="C98" s="12">
        <v>2.5000000000000001E-3</v>
      </c>
      <c r="D98" s="12">
        <v>3.5999999999999997E-2</v>
      </c>
      <c r="E98" s="12">
        <v>0.03</v>
      </c>
      <c r="F98" s="12">
        <v>3.5999999999999997E-2</v>
      </c>
      <c r="G98" s="12">
        <v>0</v>
      </c>
      <c r="I98" s="12">
        <v>2.5000000000000001E-3</v>
      </c>
      <c r="J98" s="12">
        <v>0</v>
      </c>
      <c r="K98" s="20">
        <v>1.4999999999999999E-2</v>
      </c>
      <c r="L98" s="12">
        <v>1.6617148202171001E-3</v>
      </c>
      <c r="M98" s="12">
        <v>0</v>
      </c>
      <c r="N98" s="12">
        <v>-1.4999999999999999E-2</v>
      </c>
      <c r="O98" s="12">
        <v>3.5999999999999997E-2</v>
      </c>
      <c r="P98" s="12">
        <v>5.0000000000000001E-3</v>
      </c>
      <c r="Q98" s="20">
        <v>2.5000000000000001E-3</v>
      </c>
      <c r="R98" s="20">
        <v>2.5000000000000001E-2</v>
      </c>
      <c r="S98" s="20">
        <v>0.02</v>
      </c>
      <c r="T98" s="20">
        <v>0.02</v>
      </c>
      <c r="U98" s="20">
        <v>1.4999999999999999E-2</v>
      </c>
      <c r="V98" s="20">
        <v>0</v>
      </c>
      <c r="W98" s="20">
        <v>0.01</v>
      </c>
      <c r="X98" s="20">
        <v>0</v>
      </c>
      <c r="Y98" s="20">
        <v>0</v>
      </c>
      <c r="AA98" s="20">
        <v>1.4999999999999999E-2</v>
      </c>
      <c r="AB98" s="20">
        <v>-1.4999999999999999E-2</v>
      </c>
      <c r="AC98" s="20">
        <v>0</v>
      </c>
      <c r="AD98" s="12">
        <v>0.01</v>
      </c>
    </row>
    <row r="99" spans="2:30" x14ac:dyDescent="0.2">
      <c r="B99" s="13">
        <f t="shared" si="6"/>
        <v>39753</v>
      </c>
      <c r="C99" s="12">
        <v>2.5000000000000001E-3</v>
      </c>
      <c r="D99" s="12">
        <v>3.7999999999999999E-2</v>
      </c>
      <c r="E99" s="12">
        <v>0.03</v>
      </c>
      <c r="F99" s="12">
        <v>3.7999999999999999E-2</v>
      </c>
      <c r="G99" s="12">
        <v>0</v>
      </c>
      <c r="I99" s="12">
        <v>5.0000000000000001E-3</v>
      </c>
      <c r="J99" s="12">
        <v>0</v>
      </c>
      <c r="K99" s="20">
        <v>0.05</v>
      </c>
      <c r="L99" s="12">
        <v>5.3179831983087003E-3</v>
      </c>
      <c r="M99" s="12">
        <v>0</v>
      </c>
      <c r="N99" s="12">
        <v>-5.0000000000000001E-3</v>
      </c>
      <c r="O99" s="12">
        <v>3.7999999999999999E-2</v>
      </c>
      <c r="P99" s="12">
        <v>5.0000000000000001E-3</v>
      </c>
      <c r="Q99" s="20">
        <v>2.5000000000000001E-3</v>
      </c>
      <c r="R99" s="20">
        <v>2.5000000000000001E-2</v>
      </c>
      <c r="S99" s="20">
        <v>0.02</v>
      </c>
      <c r="T99" s="20">
        <v>0.02</v>
      </c>
      <c r="U99" s="20">
        <v>1.4999999999999999E-2</v>
      </c>
      <c r="V99" s="20">
        <v>0</v>
      </c>
      <c r="W99" s="20">
        <v>0.01</v>
      </c>
      <c r="X99" s="20">
        <v>0</v>
      </c>
      <c r="Y99" s="20">
        <v>0</v>
      </c>
      <c r="AA99" s="20">
        <v>1.4999999999999999E-2</v>
      </c>
      <c r="AB99" s="20">
        <v>-5.0000000000000001E-3</v>
      </c>
      <c r="AC99" s="20">
        <v>0</v>
      </c>
      <c r="AD99" s="12">
        <v>0.01</v>
      </c>
    </row>
    <row r="100" spans="2:30" x14ac:dyDescent="0.2">
      <c r="B100" s="13">
        <f t="shared" si="6"/>
        <v>39783</v>
      </c>
      <c r="C100" s="12">
        <v>2.5000000000000001E-3</v>
      </c>
      <c r="D100" s="12">
        <v>3.7999999999999999E-2</v>
      </c>
      <c r="E100" s="12">
        <v>0.03</v>
      </c>
      <c r="F100" s="12">
        <v>3.7999999999999999E-2</v>
      </c>
      <c r="G100" s="12">
        <v>0</v>
      </c>
      <c r="I100" s="12">
        <v>5.0000000000000001E-3</v>
      </c>
      <c r="J100" s="12">
        <v>0</v>
      </c>
      <c r="K100" s="20">
        <v>0.05</v>
      </c>
      <c r="L100" s="12">
        <v>5.3174393314473004E-3</v>
      </c>
      <c r="M100" s="12">
        <v>0</v>
      </c>
      <c r="N100" s="12">
        <v>-5.0000000000000001E-3</v>
      </c>
      <c r="O100" s="12">
        <v>3.7999999999999999E-2</v>
      </c>
      <c r="P100" s="12">
        <v>5.0000000000000001E-3</v>
      </c>
      <c r="Q100" s="20">
        <v>2.5000000000000001E-3</v>
      </c>
      <c r="R100" s="20">
        <v>2.5000000000000001E-2</v>
      </c>
      <c r="S100" s="20">
        <v>0.02</v>
      </c>
      <c r="T100" s="20">
        <v>0.02</v>
      </c>
      <c r="U100" s="20">
        <v>1.4999999999999999E-2</v>
      </c>
      <c r="V100" s="20">
        <v>0</v>
      </c>
      <c r="W100" s="20">
        <v>0.01</v>
      </c>
      <c r="X100" s="20">
        <v>0</v>
      </c>
      <c r="Y100" s="20">
        <v>0</v>
      </c>
      <c r="AA100" s="20">
        <v>1.4999999999999999E-2</v>
      </c>
      <c r="AB100" s="20">
        <v>-5.0000000000000001E-3</v>
      </c>
      <c r="AC100" s="20">
        <v>0</v>
      </c>
      <c r="AD100" s="12">
        <v>0.01</v>
      </c>
    </row>
    <row r="101" spans="2:30" x14ac:dyDescent="0.2">
      <c r="B101" s="13">
        <f t="shared" si="6"/>
        <v>39814</v>
      </c>
      <c r="C101" s="12">
        <v>2.5000000000000001E-3</v>
      </c>
      <c r="D101" s="12">
        <v>3.7999999999999999E-2</v>
      </c>
      <c r="E101" s="12">
        <v>0.03</v>
      </c>
      <c r="F101" s="12">
        <v>3.7999999999999999E-2</v>
      </c>
      <c r="G101" s="12">
        <v>0</v>
      </c>
      <c r="I101" s="12">
        <v>5.0000000000000001E-3</v>
      </c>
      <c r="J101" s="12">
        <v>0</v>
      </c>
      <c r="K101" s="20">
        <v>0.05</v>
      </c>
      <c r="L101" s="12">
        <v>5.3149981598178001E-3</v>
      </c>
      <c r="M101" s="12">
        <v>0</v>
      </c>
      <c r="N101" s="12">
        <v>-5.0000000000000001E-3</v>
      </c>
      <c r="O101" s="12">
        <v>3.7999999999999999E-2</v>
      </c>
      <c r="P101" s="12">
        <v>5.0000000000000001E-3</v>
      </c>
      <c r="Q101" s="20">
        <v>2.5000000000000001E-3</v>
      </c>
      <c r="R101" s="20">
        <v>2.5000000000000001E-2</v>
      </c>
      <c r="S101" s="20">
        <v>0.02</v>
      </c>
      <c r="T101" s="20">
        <v>0.02</v>
      </c>
      <c r="U101" s="20">
        <v>1.4999999999999999E-2</v>
      </c>
      <c r="V101" s="20">
        <v>0</v>
      </c>
      <c r="W101" s="20">
        <v>0.01</v>
      </c>
      <c r="X101" s="20">
        <v>0</v>
      </c>
      <c r="Y101" s="20">
        <v>0</v>
      </c>
      <c r="AA101" s="20">
        <v>1.4999999999999999E-2</v>
      </c>
      <c r="AB101" s="20">
        <v>-5.0000000000000001E-3</v>
      </c>
      <c r="AC101" s="20">
        <v>0</v>
      </c>
      <c r="AD101" s="12">
        <v>0.01</v>
      </c>
    </row>
    <row r="102" spans="2:30" x14ac:dyDescent="0.2">
      <c r="B102" s="13">
        <f t="shared" si="6"/>
        <v>39845</v>
      </c>
      <c r="C102" s="12">
        <v>2.5000000000000001E-3</v>
      </c>
      <c r="D102" s="12">
        <v>3.7999999999999999E-2</v>
      </c>
      <c r="E102" s="12">
        <v>0.03</v>
      </c>
      <c r="F102" s="12">
        <v>3.7999999999999999E-2</v>
      </c>
      <c r="G102" s="12">
        <v>0</v>
      </c>
      <c r="I102" s="12">
        <v>5.0000000000000001E-3</v>
      </c>
      <c r="J102" s="12">
        <v>0</v>
      </c>
      <c r="K102" s="20">
        <v>0.05</v>
      </c>
      <c r="L102" s="12">
        <v>5.3124963486048003E-3</v>
      </c>
      <c r="M102" s="12">
        <v>0</v>
      </c>
      <c r="N102" s="12">
        <v>-5.0000000000000001E-3</v>
      </c>
      <c r="O102" s="12">
        <v>3.7999999999999999E-2</v>
      </c>
      <c r="P102" s="12">
        <v>5.0000000000000001E-3</v>
      </c>
      <c r="Q102" s="20">
        <v>2.5000000000000001E-3</v>
      </c>
      <c r="R102" s="20">
        <v>2.5000000000000001E-2</v>
      </c>
      <c r="S102" s="20">
        <v>0.02</v>
      </c>
      <c r="T102" s="20">
        <v>0.02</v>
      </c>
      <c r="U102" s="20">
        <v>1.4999999999999999E-2</v>
      </c>
      <c r="V102" s="20">
        <v>0</v>
      </c>
      <c r="W102" s="20">
        <v>0.01</v>
      </c>
      <c r="X102" s="20">
        <v>0</v>
      </c>
      <c r="Y102" s="20">
        <v>0</v>
      </c>
      <c r="AA102" s="20">
        <v>1.4999999999999999E-2</v>
      </c>
      <c r="AB102" s="20">
        <v>-5.0000000000000001E-3</v>
      </c>
      <c r="AC102" s="20">
        <v>0</v>
      </c>
      <c r="AD102" s="12">
        <v>0.01</v>
      </c>
    </row>
    <row r="103" spans="2:30" x14ac:dyDescent="0.2">
      <c r="B103" s="13">
        <f t="shared" si="6"/>
        <v>39873</v>
      </c>
      <c r="C103" s="12">
        <v>2.5000000000000001E-3</v>
      </c>
      <c r="D103" s="12">
        <v>3.7999999999999999E-2</v>
      </c>
      <c r="E103" s="12">
        <v>0.03</v>
      </c>
      <c r="F103" s="12">
        <v>3.7999999999999999E-2</v>
      </c>
      <c r="G103" s="12">
        <v>0</v>
      </c>
      <c r="I103" s="12">
        <v>5.0000000000000001E-3</v>
      </c>
      <c r="J103" s="12">
        <v>0</v>
      </c>
      <c r="K103" s="20">
        <v>0.05</v>
      </c>
      <c r="L103" s="12">
        <v>5.3101846087829996E-3</v>
      </c>
      <c r="M103" s="12">
        <v>0</v>
      </c>
      <c r="N103" s="12">
        <v>-5.0000000000000001E-3</v>
      </c>
      <c r="O103" s="12">
        <v>3.7999999999999999E-2</v>
      </c>
      <c r="P103" s="12">
        <v>5.0000000000000001E-3</v>
      </c>
      <c r="Q103" s="20">
        <v>2.5000000000000001E-3</v>
      </c>
      <c r="R103" s="20">
        <v>2.5000000000000001E-2</v>
      </c>
      <c r="S103" s="20">
        <v>0.02</v>
      </c>
      <c r="T103" s="20">
        <v>0.02</v>
      </c>
      <c r="U103" s="20">
        <v>1.4999999999999999E-2</v>
      </c>
      <c r="V103" s="20">
        <v>0</v>
      </c>
      <c r="W103" s="20">
        <v>0.01</v>
      </c>
      <c r="X103" s="20">
        <v>0</v>
      </c>
      <c r="Y103" s="20">
        <v>0</v>
      </c>
      <c r="AA103" s="20">
        <v>1.4999999999999999E-2</v>
      </c>
      <c r="AB103" s="20">
        <v>-5.0000000000000001E-3</v>
      </c>
      <c r="AC103" s="20">
        <v>0</v>
      </c>
      <c r="AD103" s="12">
        <v>0.01</v>
      </c>
    </row>
    <row r="104" spans="2:30" x14ac:dyDescent="0.2">
      <c r="B104" s="13">
        <f t="shared" si="6"/>
        <v>39904</v>
      </c>
      <c r="C104" s="12">
        <v>2.5000000000000001E-3</v>
      </c>
      <c r="D104" s="12">
        <v>3.7999999999999999E-2</v>
      </c>
      <c r="E104" s="12">
        <v>0.03</v>
      </c>
      <c r="F104" s="12">
        <v>3.7999999999999999E-2</v>
      </c>
      <c r="G104" s="12">
        <v>0</v>
      </c>
      <c r="I104" s="12">
        <v>2.5000000000000001E-3</v>
      </c>
      <c r="J104" s="12">
        <v>0</v>
      </c>
      <c r="K104" s="20">
        <v>1.4999999999999999E-2</v>
      </c>
      <c r="L104" s="12">
        <v>1.6586148936759001E-3</v>
      </c>
      <c r="M104" s="12">
        <v>0</v>
      </c>
      <c r="N104" s="12">
        <v>-1.4999999999999999E-2</v>
      </c>
      <c r="O104" s="12">
        <v>3.7999999999999999E-2</v>
      </c>
      <c r="P104" s="12">
        <v>5.0000000000000001E-3</v>
      </c>
      <c r="Q104" s="20">
        <v>2.5000000000000001E-3</v>
      </c>
      <c r="R104" s="20">
        <v>2.5000000000000001E-2</v>
      </c>
      <c r="S104" s="20">
        <v>0.02</v>
      </c>
      <c r="T104" s="20">
        <v>0.02</v>
      </c>
      <c r="U104" s="20">
        <v>1.4999999999999999E-2</v>
      </c>
      <c r="V104" s="20">
        <v>0</v>
      </c>
      <c r="W104" s="20">
        <v>0.01</v>
      </c>
      <c r="X104" s="20">
        <v>0</v>
      </c>
      <c r="Y104" s="20">
        <v>0</v>
      </c>
      <c r="AA104" s="20">
        <v>1.4999999999999999E-2</v>
      </c>
      <c r="AB104" s="20">
        <v>-1.4999999999999999E-2</v>
      </c>
      <c r="AC104" s="20">
        <v>0</v>
      </c>
      <c r="AD104" s="12">
        <v>0.01</v>
      </c>
    </row>
    <row r="105" spans="2:30" x14ac:dyDescent="0.2">
      <c r="B105" s="13">
        <f t="shared" si="6"/>
        <v>39934</v>
      </c>
      <c r="C105" s="12">
        <v>2.5000000000000001E-3</v>
      </c>
      <c r="D105" s="12">
        <v>3.7999999999999999E-2</v>
      </c>
      <c r="E105" s="12">
        <v>0.03</v>
      </c>
      <c r="F105" s="12">
        <v>3.7999999999999999E-2</v>
      </c>
      <c r="G105" s="12">
        <v>0</v>
      </c>
      <c r="I105" s="12">
        <v>2.5000000000000001E-3</v>
      </c>
      <c r="J105" s="12">
        <v>0</v>
      </c>
      <c r="K105" s="20">
        <v>1.4999999999999999E-2</v>
      </c>
      <c r="L105" s="12">
        <v>1.6578055210205E-3</v>
      </c>
      <c r="M105" s="12">
        <v>0</v>
      </c>
      <c r="N105" s="12">
        <v>-1.4999999999999999E-2</v>
      </c>
      <c r="O105" s="12">
        <v>3.7999999999999999E-2</v>
      </c>
      <c r="P105" s="12">
        <v>5.0000000000000001E-3</v>
      </c>
      <c r="Q105" s="20">
        <v>2.5000000000000001E-3</v>
      </c>
      <c r="R105" s="20">
        <v>2.5000000000000001E-2</v>
      </c>
      <c r="S105" s="20">
        <v>0.02</v>
      </c>
      <c r="T105" s="20">
        <v>0.02</v>
      </c>
      <c r="U105" s="20">
        <v>1.4999999999999999E-2</v>
      </c>
      <c r="V105" s="20">
        <v>0</v>
      </c>
      <c r="W105" s="20">
        <v>0.01</v>
      </c>
      <c r="X105" s="20">
        <v>0</v>
      </c>
      <c r="Y105" s="20">
        <v>0</v>
      </c>
      <c r="AA105" s="20">
        <v>1.4999999999999999E-2</v>
      </c>
      <c r="AB105" s="20">
        <v>-1.4999999999999999E-2</v>
      </c>
      <c r="AC105" s="20">
        <v>0</v>
      </c>
      <c r="AD105" s="12">
        <v>0.01</v>
      </c>
    </row>
    <row r="106" spans="2:30" x14ac:dyDescent="0.2">
      <c r="B106" s="13">
        <f t="shared" si="6"/>
        <v>39965</v>
      </c>
      <c r="C106" s="12">
        <v>2.5000000000000001E-3</v>
      </c>
      <c r="D106" s="12">
        <v>3.7999999999999999E-2</v>
      </c>
      <c r="E106" s="12">
        <v>0.03</v>
      </c>
      <c r="F106" s="12">
        <v>3.7999999999999999E-2</v>
      </c>
      <c r="G106" s="12">
        <v>0</v>
      </c>
      <c r="I106" s="12">
        <v>2.5000000000000001E-3</v>
      </c>
      <c r="J106" s="12">
        <v>0</v>
      </c>
      <c r="K106" s="20">
        <v>1.4999999999999999E-2</v>
      </c>
      <c r="L106" s="12">
        <v>1.6569506457604999E-3</v>
      </c>
      <c r="M106" s="12">
        <v>0</v>
      </c>
      <c r="N106" s="12">
        <v>-1.4999999999999999E-2</v>
      </c>
      <c r="O106" s="12">
        <v>3.7999999999999999E-2</v>
      </c>
      <c r="P106" s="12">
        <v>5.0000000000000001E-3</v>
      </c>
      <c r="Q106" s="20">
        <v>2.5000000000000001E-3</v>
      </c>
      <c r="R106" s="20">
        <v>2.5000000000000001E-2</v>
      </c>
      <c r="S106" s="20">
        <v>0.02</v>
      </c>
      <c r="T106" s="20">
        <v>0.02</v>
      </c>
      <c r="U106" s="20">
        <v>1.4999999999999999E-2</v>
      </c>
      <c r="V106" s="20">
        <v>0</v>
      </c>
      <c r="W106" s="20">
        <v>0.01</v>
      </c>
      <c r="X106" s="20">
        <v>0</v>
      </c>
      <c r="Y106" s="20">
        <v>0</v>
      </c>
      <c r="AA106" s="20">
        <v>1.4999999999999999E-2</v>
      </c>
      <c r="AB106" s="20">
        <v>-1.4999999999999999E-2</v>
      </c>
      <c r="AC106" s="20">
        <v>0</v>
      </c>
      <c r="AD106" s="12">
        <v>0.01</v>
      </c>
    </row>
    <row r="107" spans="2:30" x14ac:dyDescent="0.2">
      <c r="B107" s="13">
        <f t="shared" si="6"/>
        <v>39995</v>
      </c>
      <c r="C107" s="12">
        <v>2.5000000000000001E-3</v>
      </c>
      <c r="D107" s="12">
        <v>3.7999999999999999E-2</v>
      </c>
      <c r="E107" s="12">
        <v>0.03</v>
      </c>
      <c r="F107" s="12">
        <v>3.7999999999999999E-2</v>
      </c>
      <c r="G107" s="12">
        <v>0</v>
      </c>
      <c r="I107" s="12">
        <v>2.5000000000000001E-3</v>
      </c>
      <c r="J107" s="12">
        <v>0</v>
      </c>
      <c r="K107" s="20">
        <v>1.4999999999999999E-2</v>
      </c>
      <c r="L107" s="12">
        <v>1.6561054520234E-3</v>
      </c>
      <c r="M107" s="12">
        <v>0</v>
      </c>
      <c r="N107" s="12">
        <v>-1.4999999999999999E-2</v>
      </c>
      <c r="O107" s="12">
        <v>3.7999999999999999E-2</v>
      </c>
      <c r="P107" s="12">
        <v>5.0000000000000001E-3</v>
      </c>
      <c r="Q107" s="20">
        <v>2.5000000000000001E-3</v>
      </c>
      <c r="R107" s="20">
        <v>2.5000000000000001E-2</v>
      </c>
      <c r="S107" s="20">
        <v>0.02</v>
      </c>
      <c r="T107" s="20">
        <v>0.02</v>
      </c>
      <c r="U107" s="20">
        <v>1.4999999999999999E-2</v>
      </c>
      <c r="V107" s="20">
        <v>0</v>
      </c>
      <c r="W107" s="20">
        <v>0.01</v>
      </c>
      <c r="X107" s="20">
        <v>0</v>
      </c>
      <c r="Y107" s="20">
        <v>0</v>
      </c>
      <c r="AA107" s="20">
        <v>1.4999999999999999E-2</v>
      </c>
      <c r="AB107" s="20">
        <v>-1.4999999999999999E-2</v>
      </c>
      <c r="AC107" s="20">
        <v>0</v>
      </c>
      <c r="AD107" s="12">
        <v>0.01</v>
      </c>
    </row>
    <row r="108" spans="2:30" x14ac:dyDescent="0.2">
      <c r="C108" s="12">
        <v>2.5000000000000001E-3</v>
      </c>
      <c r="D108" s="12">
        <v>3.7999999999999999E-2</v>
      </c>
      <c r="E108" s="12">
        <v>0.03</v>
      </c>
      <c r="F108" s="12">
        <v>3.7999999999999999E-2</v>
      </c>
      <c r="G108" s="12">
        <v>0</v>
      </c>
      <c r="I108" s="12">
        <v>2.5000000000000001E-3</v>
      </c>
      <c r="J108" s="12">
        <v>0</v>
      </c>
      <c r="K108" s="20">
        <v>1.4999999999999999E-2</v>
      </c>
      <c r="L108" s="12">
        <v>1.6552136264291E-3</v>
      </c>
      <c r="M108" s="12">
        <v>0</v>
      </c>
      <c r="N108" s="12">
        <v>-1.4999999999999999E-2</v>
      </c>
      <c r="O108" s="12">
        <v>3.7999999999999999E-2</v>
      </c>
      <c r="P108" s="12">
        <v>5.0000000000000001E-3</v>
      </c>
      <c r="Q108" s="20">
        <v>2.5000000000000001E-3</v>
      </c>
      <c r="R108" s="20">
        <v>2.5000000000000001E-2</v>
      </c>
      <c r="S108" s="20">
        <v>0.02</v>
      </c>
      <c r="T108" s="20">
        <v>0.02</v>
      </c>
      <c r="U108" s="20">
        <v>1.4999999999999999E-2</v>
      </c>
      <c r="V108" s="20">
        <v>0</v>
      </c>
      <c r="W108" s="20">
        <v>0.01</v>
      </c>
      <c r="X108" s="20">
        <v>0</v>
      </c>
      <c r="Y108" s="20">
        <v>0</v>
      </c>
      <c r="AA108" s="20">
        <v>1.4999999999999999E-2</v>
      </c>
      <c r="AB108" s="20">
        <v>-1.4999999999999999E-2</v>
      </c>
      <c r="AC108" s="20">
        <v>0</v>
      </c>
      <c r="AD108" s="12">
        <v>0.01</v>
      </c>
    </row>
    <row r="109" spans="2:30" x14ac:dyDescent="0.2">
      <c r="C109" s="12">
        <v>2.5000000000000001E-3</v>
      </c>
      <c r="D109" s="12">
        <v>3.7999999999999999E-2</v>
      </c>
      <c r="E109" s="12">
        <v>0.03</v>
      </c>
      <c r="F109" s="12">
        <v>3.7999999999999999E-2</v>
      </c>
      <c r="G109" s="12">
        <v>0</v>
      </c>
      <c r="I109" s="12">
        <v>2.5000000000000001E-3</v>
      </c>
      <c r="J109" s="12">
        <v>0</v>
      </c>
      <c r="K109" s="20">
        <v>1.4999999999999999E-2</v>
      </c>
      <c r="L109" s="12">
        <v>1.6543030735253999E-3</v>
      </c>
      <c r="M109" s="12">
        <v>0</v>
      </c>
      <c r="N109" s="12">
        <v>-1.4999999999999999E-2</v>
      </c>
      <c r="O109" s="12">
        <v>3.7999999999999999E-2</v>
      </c>
      <c r="P109" s="12">
        <v>5.0000000000000001E-3</v>
      </c>
      <c r="Q109" s="20">
        <v>2.5000000000000001E-3</v>
      </c>
      <c r="R109" s="20">
        <v>2.5000000000000001E-2</v>
      </c>
      <c r="S109" s="20">
        <v>0.02</v>
      </c>
      <c r="T109" s="20">
        <v>0.02</v>
      </c>
      <c r="U109" s="20">
        <v>1.4999999999999999E-2</v>
      </c>
      <c r="V109" s="20">
        <v>0</v>
      </c>
      <c r="W109" s="20">
        <v>0.01</v>
      </c>
      <c r="X109" s="20">
        <v>0</v>
      </c>
      <c r="Y109" s="20">
        <v>0</v>
      </c>
      <c r="AA109" s="20">
        <v>1.4999999999999999E-2</v>
      </c>
      <c r="AB109" s="20">
        <v>-1.4999999999999999E-2</v>
      </c>
      <c r="AC109" s="20">
        <v>0</v>
      </c>
      <c r="AD109" s="12">
        <v>0.01</v>
      </c>
    </row>
    <row r="110" spans="2:30" x14ac:dyDescent="0.2">
      <c r="C110" s="12">
        <v>2.5000000000000001E-3</v>
      </c>
      <c r="D110" s="12">
        <v>3.7999999999999999E-2</v>
      </c>
      <c r="E110" s="12">
        <v>0.03</v>
      </c>
      <c r="F110" s="12">
        <v>3.7999999999999999E-2</v>
      </c>
      <c r="G110" s="12">
        <v>0</v>
      </c>
      <c r="I110" s="12">
        <v>2.5000000000000001E-3</v>
      </c>
      <c r="J110" s="12">
        <v>0</v>
      </c>
      <c r="K110" s="20">
        <v>1.4999999999999999E-2</v>
      </c>
      <c r="L110" s="12">
        <v>1.6534040953799999E-3</v>
      </c>
      <c r="M110" s="12">
        <v>0</v>
      </c>
      <c r="N110" s="12">
        <v>-1.4999999999999999E-2</v>
      </c>
      <c r="O110" s="12">
        <v>3.7999999999999999E-2</v>
      </c>
      <c r="P110" s="12">
        <v>5.0000000000000001E-3</v>
      </c>
      <c r="Q110" s="20">
        <v>2.5000000000000001E-3</v>
      </c>
      <c r="R110" s="20">
        <v>2.5000000000000001E-2</v>
      </c>
      <c r="S110" s="20">
        <v>0.02</v>
      </c>
      <c r="T110" s="20">
        <v>0.02</v>
      </c>
      <c r="U110" s="20">
        <v>1.4999999999999999E-2</v>
      </c>
      <c r="V110" s="20">
        <v>0</v>
      </c>
      <c r="W110" s="20">
        <v>0.01</v>
      </c>
      <c r="X110" s="20">
        <v>0</v>
      </c>
      <c r="Y110" s="20">
        <v>0</v>
      </c>
      <c r="AA110" s="20">
        <v>1.4999999999999999E-2</v>
      </c>
      <c r="AB110" s="20">
        <v>-1.4999999999999999E-2</v>
      </c>
      <c r="AC110" s="20">
        <v>0</v>
      </c>
      <c r="AD110" s="12">
        <v>0.01</v>
      </c>
    </row>
    <row r="111" spans="2:30" x14ac:dyDescent="0.2">
      <c r="C111" s="12">
        <v>2.5000000000000001E-3</v>
      </c>
      <c r="D111" s="12">
        <v>0.04</v>
      </c>
      <c r="E111" s="12">
        <v>0.03</v>
      </c>
      <c r="F111" s="12">
        <v>0.04</v>
      </c>
      <c r="G111" s="12">
        <v>0</v>
      </c>
      <c r="I111" s="12">
        <v>5.0000000000000001E-3</v>
      </c>
      <c r="J111" s="12">
        <v>0</v>
      </c>
      <c r="K111" s="20">
        <v>0.05</v>
      </c>
      <c r="L111" s="12">
        <v>5.2878617433473997E-3</v>
      </c>
      <c r="M111" s="12">
        <v>0</v>
      </c>
      <c r="N111" s="12">
        <v>-5.0000000000000001E-3</v>
      </c>
      <c r="O111" s="12">
        <v>0.04</v>
      </c>
      <c r="P111" s="12">
        <v>5.0000000000000001E-3</v>
      </c>
      <c r="Q111" s="20">
        <v>2.5000000000000001E-3</v>
      </c>
      <c r="R111" s="20">
        <v>2.5000000000000001E-2</v>
      </c>
      <c r="S111" s="20">
        <v>0.02</v>
      </c>
      <c r="T111" s="20">
        <v>0.02</v>
      </c>
      <c r="U111" s="20">
        <v>1.4999999999999999E-2</v>
      </c>
      <c r="V111" s="20">
        <v>0</v>
      </c>
      <c r="W111" s="20">
        <v>0.01</v>
      </c>
      <c r="X111" s="20">
        <v>0</v>
      </c>
      <c r="Y111" s="20">
        <v>0</v>
      </c>
      <c r="AA111" s="20">
        <v>1.4999999999999999E-2</v>
      </c>
      <c r="AB111" s="20">
        <v>-5.0000000000000001E-3</v>
      </c>
      <c r="AC111" s="20">
        <v>0</v>
      </c>
      <c r="AD111" s="12">
        <v>0.01</v>
      </c>
    </row>
    <row r="112" spans="2:30" x14ac:dyDescent="0.2">
      <c r="C112" s="12">
        <v>2.5000000000000001E-3</v>
      </c>
      <c r="D112" s="12">
        <v>0.04</v>
      </c>
      <c r="E112" s="12">
        <v>0.03</v>
      </c>
      <c r="F112" s="12">
        <v>0.04</v>
      </c>
      <c r="G112" s="12">
        <v>0</v>
      </c>
      <c r="I112" s="12">
        <v>5.0000000000000001E-3</v>
      </c>
      <c r="J112" s="12">
        <v>0</v>
      </c>
      <c r="K112" s="20">
        <v>0.05</v>
      </c>
      <c r="L112" s="12">
        <v>5.2848714294601003E-3</v>
      </c>
      <c r="M112" s="12">
        <v>0</v>
      </c>
      <c r="N112" s="12">
        <v>-5.0000000000000001E-3</v>
      </c>
      <c r="O112" s="12">
        <v>0.04</v>
      </c>
      <c r="P112" s="12">
        <v>5.0000000000000001E-3</v>
      </c>
      <c r="Q112" s="20">
        <v>2.5000000000000001E-3</v>
      </c>
      <c r="R112" s="20">
        <v>2.5000000000000001E-2</v>
      </c>
      <c r="S112" s="20">
        <v>0.02</v>
      </c>
      <c r="T112" s="20">
        <v>0.02</v>
      </c>
      <c r="U112" s="20">
        <v>1.4999999999999999E-2</v>
      </c>
      <c r="V112" s="20">
        <v>0</v>
      </c>
      <c r="W112" s="20">
        <v>0.01</v>
      </c>
      <c r="X112" s="20">
        <v>0</v>
      </c>
      <c r="Y112" s="20">
        <v>0</v>
      </c>
      <c r="AA112" s="20">
        <v>1.4999999999999999E-2</v>
      </c>
      <c r="AB112" s="20">
        <v>-5.0000000000000001E-3</v>
      </c>
      <c r="AC112" s="20">
        <v>0</v>
      </c>
      <c r="AD112" s="12">
        <v>0.01</v>
      </c>
    </row>
    <row r="113" spans="3:30" x14ac:dyDescent="0.2">
      <c r="C113" s="12">
        <v>2.5000000000000001E-3</v>
      </c>
      <c r="D113" s="12">
        <v>0.04</v>
      </c>
      <c r="E113" s="12">
        <v>0.03</v>
      </c>
      <c r="F113" s="12">
        <v>0.04</v>
      </c>
      <c r="G113" s="12">
        <v>0</v>
      </c>
      <c r="I113" s="12">
        <v>5.0000000000000001E-3</v>
      </c>
      <c r="J113" s="12">
        <v>0</v>
      </c>
      <c r="K113" s="20">
        <v>0.05</v>
      </c>
      <c r="L113" s="12">
        <v>5.2817229240755001E-3</v>
      </c>
      <c r="M113" s="12">
        <v>0</v>
      </c>
      <c r="N113" s="12">
        <v>-5.0000000000000001E-3</v>
      </c>
      <c r="O113" s="12">
        <v>0.04</v>
      </c>
      <c r="P113" s="12">
        <v>5.0000000000000001E-3</v>
      </c>
      <c r="Q113" s="20">
        <v>2.5000000000000001E-3</v>
      </c>
      <c r="R113" s="20">
        <v>2.5000000000000001E-2</v>
      </c>
      <c r="S113" s="20">
        <v>0.02</v>
      </c>
      <c r="T113" s="20">
        <v>0.02</v>
      </c>
      <c r="U113" s="20">
        <v>1.4999999999999999E-2</v>
      </c>
      <c r="V113" s="20">
        <v>0</v>
      </c>
      <c r="W113" s="20">
        <v>0.01</v>
      </c>
      <c r="X113" s="20">
        <v>0</v>
      </c>
      <c r="Y113" s="20">
        <v>0</v>
      </c>
      <c r="AA113" s="20">
        <v>1.4999999999999999E-2</v>
      </c>
      <c r="AB113" s="20">
        <v>-5.0000000000000001E-3</v>
      </c>
      <c r="AC113" s="20">
        <v>0</v>
      </c>
      <c r="AD113" s="12">
        <v>0.01</v>
      </c>
    </row>
    <row r="114" spans="3:30" x14ac:dyDescent="0.2">
      <c r="C114" s="12">
        <v>2.5000000000000001E-3</v>
      </c>
      <c r="D114" s="12">
        <v>0.04</v>
      </c>
      <c r="E114" s="12">
        <v>0.03</v>
      </c>
      <c r="F114" s="12">
        <v>0.04</v>
      </c>
      <c r="G114" s="12">
        <v>0</v>
      </c>
      <c r="I114" s="12">
        <v>5.0000000000000001E-3</v>
      </c>
      <c r="J114" s="12">
        <v>0</v>
      </c>
      <c r="K114" s="20">
        <v>0.05</v>
      </c>
      <c r="L114" s="12">
        <v>5.2785150636729004E-3</v>
      </c>
      <c r="M114" s="12">
        <v>0</v>
      </c>
      <c r="N114" s="12">
        <v>-5.0000000000000001E-3</v>
      </c>
      <c r="O114" s="12">
        <v>0.04</v>
      </c>
      <c r="P114" s="12">
        <v>5.0000000000000001E-3</v>
      </c>
      <c r="Q114" s="20">
        <v>2.5000000000000001E-3</v>
      </c>
      <c r="R114" s="20">
        <v>2.5000000000000001E-2</v>
      </c>
      <c r="S114" s="20">
        <v>0.02</v>
      </c>
      <c r="T114" s="20">
        <v>0.02</v>
      </c>
      <c r="U114" s="20">
        <v>1.4999999999999999E-2</v>
      </c>
      <c r="V114" s="20">
        <v>0</v>
      </c>
      <c r="W114" s="20">
        <v>0.01</v>
      </c>
      <c r="X114" s="20">
        <v>0</v>
      </c>
      <c r="Y114" s="20">
        <v>0</v>
      </c>
      <c r="AA114" s="20">
        <v>1.4999999999999999E-2</v>
      </c>
      <c r="AB114" s="20">
        <v>-5.0000000000000001E-3</v>
      </c>
      <c r="AC114" s="20">
        <v>0</v>
      </c>
      <c r="AD114" s="12">
        <v>0.01</v>
      </c>
    </row>
    <row r="115" spans="3:30" x14ac:dyDescent="0.2">
      <c r="C115" s="12">
        <v>2.5000000000000001E-3</v>
      </c>
      <c r="D115" s="12">
        <v>0.04</v>
      </c>
      <c r="E115" s="12">
        <v>0.03</v>
      </c>
      <c r="F115" s="12">
        <v>0.04</v>
      </c>
      <c r="G115" s="12">
        <v>0</v>
      </c>
      <c r="I115" s="12">
        <v>5.0000000000000001E-3</v>
      </c>
      <c r="J115" s="12">
        <v>0</v>
      </c>
      <c r="K115" s="20">
        <v>0.05</v>
      </c>
      <c r="L115" s="12">
        <v>5.2755667257794996E-3</v>
      </c>
      <c r="M115" s="12">
        <v>0</v>
      </c>
      <c r="N115" s="12">
        <v>-5.0000000000000001E-3</v>
      </c>
      <c r="O115" s="12">
        <v>0.04</v>
      </c>
      <c r="P115" s="12">
        <v>5.0000000000000001E-3</v>
      </c>
      <c r="Q115" s="20">
        <v>2.5000000000000001E-3</v>
      </c>
      <c r="R115" s="20">
        <v>2.5000000000000001E-2</v>
      </c>
      <c r="S115" s="20">
        <v>0.02</v>
      </c>
      <c r="T115" s="20">
        <v>0.02</v>
      </c>
      <c r="U115" s="20">
        <v>1.4999999999999999E-2</v>
      </c>
      <c r="V115" s="20">
        <v>0</v>
      </c>
      <c r="W115" s="20">
        <v>0.01</v>
      </c>
      <c r="X115" s="20">
        <v>0</v>
      </c>
      <c r="Y115" s="20">
        <v>0</v>
      </c>
      <c r="AA115" s="20">
        <v>1.4999999999999999E-2</v>
      </c>
      <c r="AB115" s="20">
        <v>-5.0000000000000001E-3</v>
      </c>
      <c r="AC115" s="20">
        <v>0</v>
      </c>
      <c r="AD115" s="12">
        <v>0.01</v>
      </c>
    </row>
    <row r="116" spans="3:30" x14ac:dyDescent="0.2">
      <c r="C116" s="12">
        <v>2.5000000000000001E-3</v>
      </c>
      <c r="D116" s="12">
        <v>0.04</v>
      </c>
      <c r="E116" s="12">
        <v>0.03</v>
      </c>
      <c r="F116" s="12">
        <v>0.04</v>
      </c>
      <c r="G116" s="12">
        <v>0</v>
      </c>
      <c r="I116" s="12">
        <v>2.5000000000000001E-3</v>
      </c>
      <c r="J116" s="12">
        <v>0</v>
      </c>
      <c r="K116" s="20">
        <v>1.4999999999999999E-2</v>
      </c>
      <c r="L116" s="12">
        <v>1.6475769492598001E-3</v>
      </c>
      <c r="M116" s="12">
        <v>0</v>
      </c>
      <c r="N116" s="12">
        <v>-1.4999999999999999E-2</v>
      </c>
      <c r="O116" s="12">
        <v>0.04</v>
      </c>
      <c r="P116" s="12">
        <v>5.0000000000000001E-3</v>
      </c>
      <c r="Q116" s="20">
        <v>2.5000000000000001E-3</v>
      </c>
      <c r="R116" s="20">
        <v>2.5000000000000001E-2</v>
      </c>
      <c r="S116" s="20">
        <v>0.02</v>
      </c>
      <c r="T116" s="20">
        <v>0.02</v>
      </c>
      <c r="U116" s="20">
        <v>1.4999999999999999E-2</v>
      </c>
      <c r="V116" s="20">
        <v>0</v>
      </c>
      <c r="W116" s="20">
        <v>0.01</v>
      </c>
      <c r="X116" s="20">
        <v>0</v>
      </c>
      <c r="Y116" s="20">
        <v>0</v>
      </c>
      <c r="AA116" s="20">
        <v>1.4999999999999999E-2</v>
      </c>
      <c r="AB116" s="20">
        <v>-1.4999999999999999E-2</v>
      </c>
      <c r="AC116" s="20">
        <v>0</v>
      </c>
      <c r="AD116" s="12">
        <v>0.01</v>
      </c>
    </row>
    <row r="117" spans="3:30" x14ac:dyDescent="0.2">
      <c r="C117" s="12">
        <v>2.5000000000000001E-3</v>
      </c>
      <c r="D117" s="12">
        <v>0.04</v>
      </c>
      <c r="E117" s="12">
        <v>0.03</v>
      </c>
      <c r="F117" s="12">
        <v>0.04</v>
      </c>
      <c r="G117" s="12">
        <v>0</v>
      </c>
      <c r="I117" s="12">
        <v>2.5000000000000001E-3</v>
      </c>
      <c r="J117" s="12">
        <v>0</v>
      </c>
      <c r="K117" s="20">
        <v>1.4999999999999999E-2</v>
      </c>
      <c r="L117" s="12">
        <v>1.6465552152449001E-3</v>
      </c>
      <c r="M117" s="12">
        <v>0</v>
      </c>
      <c r="N117" s="12">
        <v>-1.4999999999999999E-2</v>
      </c>
      <c r="O117" s="12">
        <v>0.04</v>
      </c>
      <c r="P117" s="12">
        <v>5.0000000000000001E-3</v>
      </c>
      <c r="Q117" s="20">
        <v>2.5000000000000001E-3</v>
      </c>
      <c r="R117" s="20">
        <v>2.5000000000000001E-2</v>
      </c>
      <c r="S117" s="20">
        <v>0.02</v>
      </c>
      <c r="T117" s="20">
        <v>0.02</v>
      </c>
      <c r="U117" s="20">
        <v>1.4999999999999999E-2</v>
      </c>
      <c r="V117" s="20">
        <v>0</v>
      </c>
      <c r="W117" s="20">
        <v>0.01</v>
      </c>
      <c r="X117" s="20">
        <v>0</v>
      </c>
      <c r="Y117" s="20">
        <v>0</v>
      </c>
      <c r="AA117" s="20">
        <v>1.4999999999999999E-2</v>
      </c>
      <c r="AB117" s="20">
        <v>-1.4999999999999999E-2</v>
      </c>
      <c r="AC117" s="20">
        <v>0</v>
      </c>
      <c r="AD117" s="12">
        <v>0.01</v>
      </c>
    </row>
    <row r="118" spans="3:30" x14ac:dyDescent="0.2">
      <c r="C118" s="12">
        <v>2.5000000000000001E-3</v>
      </c>
      <c r="D118" s="12">
        <v>0.04</v>
      </c>
      <c r="E118" s="12">
        <v>0.03</v>
      </c>
      <c r="F118" s="12">
        <v>0.04</v>
      </c>
      <c r="G118" s="12">
        <v>0</v>
      </c>
      <c r="I118" s="12">
        <v>2.5000000000000001E-3</v>
      </c>
      <c r="J118" s="12">
        <v>0</v>
      </c>
      <c r="K118" s="20">
        <v>1.4999999999999999E-2</v>
      </c>
      <c r="L118" s="12">
        <v>1.6454813229359001E-3</v>
      </c>
      <c r="M118" s="12">
        <v>0</v>
      </c>
      <c r="N118" s="12">
        <v>-1.4999999999999999E-2</v>
      </c>
      <c r="O118" s="12">
        <v>0.04</v>
      </c>
      <c r="P118" s="12">
        <v>5.0000000000000001E-3</v>
      </c>
      <c r="Q118" s="20">
        <v>2.5000000000000001E-3</v>
      </c>
      <c r="R118" s="20">
        <v>2.5000000000000001E-2</v>
      </c>
      <c r="S118" s="20">
        <v>0.02</v>
      </c>
      <c r="T118" s="20">
        <v>0.02</v>
      </c>
      <c r="U118" s="20">
        <v>1.4999999999999999E-2</v>
      </c>
      <c r="V118" s="20">
        <v>0</v>
      </c>
      <c r="W118" s="20">
        <v>0.01</v>
      </c>
      <c r="X118" s="20">
        <v>0</v>
      </c>
      <c r="Y118" s="20">
        <v>0</v>
      </c>
      <c r="AA118" s="20">
        <v>1.4999999999999999E-2</v>
      </c>
      <c r="AB118" s="20">
        <v>-1.4999999999999999E-2</v>
      </c>
      <c r="AC118" s="20">
        <v>0</v>
      </c>
      <c r="AD118" s="12">
        <v>0.01</v>
      </c>
    </row>
    <row r="119" spans="3:30" x14ac:dyDescent="0.2">
      <c r="C119" s="12">
        <v>2.5000000000000001E-3</v>
      </c>
      <c r="D119" s="12">
        <v>0.04</v>
      </c>
      <c r="E119" s="12">
        <v>0.03</v>
      </c>
      <c r="F119" s="12">
        <v>0.04</v>
      </c>
      <c r="G119" s="12">
        <v>0</v>
      </c>
      <c r="I119" s="12">
        <v>2.5000000000000001E-3</v>
      </c>
      <c r="J119" s="12">
        <v>0</v>
      </c>
      <c r="K119" s="20">
        <v>1.4999999999999999E-2</v>
      </c>
      <c r="L119" s="12">
        <v>1.6444245933800001E-3</v>
      </c>
      <c r="M119" s="12">
        <v>0</v>
      </c>
      <c r="N119" s="12">
        <v>-1.4999999999999999E-2</v>
      </c>
      <c r="O119" s="12">
        <v>0.04</v>
      </c>
      <c r="P119" s="12">
        <v>5.0000000000000001E-3</v>
      </c>
      <c r="Q119" s="20">
        <v>2.5000000000000001E-3</v>
      </c>
      <c r="R119" s="20">
        <v>2.5000000000000001E-2</v>
      </c>
      <c r="S119" s="20">
        <v>0.02</v>
      </c>
      <c r="T119" s="20">
        <v>0.02</v>
      </c>
      <c r="U119" s="20">
        <v>1.4999999999999999E-2</v>
      </c>
      <c r="V119" s="20">
        <v>0</v>
      </c>
      <c r="W119" s="20">
        <v>0.01</v>
      </c>
      <c r="X119" s="20">
        <v>0</v>
      </c>
      <c r="Y119" s="20">
        <v>0</v>
      </c>
      <c r="AA119" s="20">
        <v>1.4999999999999999E-2</v>
      </c>
      <c r="AB119" s="20">
        <v>-1.4999999999999999E-2</v>
      </c>
      <c r="AC119" s="20">
        <v>0</v>
      </c>
      <c r="AD119" s="12">
        <v>0.01</v>
      </c>
    </row>
    <row r="120" spans="3:30" x14ac:dyDescent="0.2">
      <c r="C120" s="12">
        <v>2.5000000000000001E-3</v>
      </c>
      <c r="D120" s="12">
        <v>0.04</v>
      </c>
      <c r="E120" s="12">
        <v>0.03</v>
      </c>
      <c r="F120" s="12">
        <v>0.04</v>
      </c>
      <c r="G120" s="12">
        <v>0</v>
      </c>
      <c r="I120" s="12">
        <v>2.5000000000000001E-3</v>
      </c>
      <c r="J120" s="12">
        <v>0</v>
      </c>
      <c r="K120" s="20">
        <v>1.4999999999999999E-2</v>
      </c>
      <c r="L120" s="12">
        <v>1.6433146178737E-3</v>
      </c>
      <c r="M120" s="12">
        <v>0</v>
      </c>
      <c r="N120" s="12">
        <v>-1.4999999999999999E-2</v>
      </c>
      <c r="O120" s="12">
        <v>0.04</v>
      </c>
      <c r="P120" s="12">
        <v>5.0000000000000001E-3</v>
      </c>
      <c r="Q120" s="20">
        <v>2.5000000000000001E-3</v>
      </c>
      <c r="R120" s="20">
        <v>2.5000000000000001E-2</v>
      </c>
      <c r="S120" s="20">
        <v>0.02</v>
      </c>
      <c r="T120" s="20">
        <v>0.02</v>
      </c>
      <c r="U120" s="20">
        <v>1.4999999999999999E-2</v>
      </c>
      <c r="V120" s="20">
        <v>0</v>
      </c>
      <c r="W120" s="20">
        <v>0.01</v>
      </c>
      <c r="X120" s="20">
        <v>0</v>
      </c>
      <c r="Y120" s="20">
        <v>0</v>
      </c>
      <c r="AA120" s="20">
        <v>1.4999999999999999E-2</v>
      </c>
      <c r="AB120" s="20">
        <v>-1.4999999999999999E-2</v>
      </c>
      <c r="AC120" s="20">
        <v>0</v>
      </c>
      <c r="AD120" s="12">
        <v>0.01</v>
      </c>
    </row>
    <row r="121" spans="3:30" x14ac:dyDescent="0.2">
      <c r="C121" s="12">
        <v>2.5000000000000001E-3</v>
      </c>
      <c r="D121" s="12">
        <v>0.04</v>
      </c>
      <c r="E121" s="12">
        <v>0.03</v>
      </c>
      <c r="F121" s="12">
        <v>0.04</v>
      </c>
      <c r="G121" s="12">
        <v>0</v>
      </c>
      <c r="I121" s="12">
        <v>2.5000000000000001E-3</v>
      </c>
      <c r="J121" s="12">
        <v>0</v>
      </c>
      <c r="K121" s="20">
        <v>1.4999999999999999E-2</v>
      </c>
      <c r="L121" s="12">
        <v>1.6421863664773E-3</v>
      </c>
      <c r="M121" s="12">
        <v>0</v>
      </c>
      <c r="N121" s="12">
        <v>-1.4999999999999999E-2</v>
      </c>
      <c r="O121" s="12">
        <v>0.04</v>
      </c>
      <c r="P121" s="12">
        <v>5.0000000000000001E-3</v>
      </c>
      <c r="Q121" s="20">
        <v>2.5000000000000001E-3</v>
      </c>
      <c r="R121" s="20">
        <v>2.5000000000000001E-2</v>
      </c>
      <c r="S121" s="20">
        <v>0.02</v>
      </c>
      <c r="T121" s="20">
        <v>0.02</v>
      </c>
      <c r="U121" s="20">
        <v>1.4999999999999999E-2</v>
      </c>
      <c r="V121" s="20">
        <v>0</v>
      </c>
      <c r="W121" s="20">
        <v>0.01</v>
      </c>
      <c r="X121" s="20">
        <v>0</v>
      </c>
      <c r="Y121" s="20">
        <v>0</v>
      </c>
      <c r="AA121" s="20">
        <v>1.4999999999999999E-2</v>
      </c>
      <c r="AB121" s="20">
        <v>-1.4999999999999999E-2</v>
      </c>
      <c r="AC121" s="20">
        <v>0</v>
      </c>
      <c r="AD121" s="12">
        <v>0.01</v>
      </c>
    </row>
    <row r="122" spans="3:30" x14ac:dyDescent="0.2">
      <c r="C122" s="12">
        <v>2.5000000000000001E-3</v>
      </c>
      <c r="D122" s="12">
        <v>0.04</v>
      </c>
      <c r="E122" s="12">
        <v>0.03</v>
      </c>
      <c r="F122" s="12">
        <v>0.04</v>
      </c>
      <c r="G122" s="12">
        <v>0</v>
      </c>
      <c r="I122" s="12">
        <v>2.5000000000000001E-3</v>
      </c>
      <c r="J122" s="12">
        <v>0</v>
      </c>
      <c r="K122" s="20">
        <v>1.4999999999999999E-2</v>
      </c>
      <c r="L122" s="12">
        <v>1.6410771489673999E-3</v>
      </c>
      <c r="M122" s="12">
        <v>0</v>
      </c>
      <c r="N122" s="12">
        <v>-1.4999999999999999E-2</v>
      </c>
      <c r="O122" s="12">
        <v>0.04</v>
      </c>
      <c r="P122" s="12">
        <v>5.0000000000000001E-3</v>
      </c>
      <c r="Q122" s="20">
        <v>2.5000000000000001E-3</v>
      </c>
      <c r="R122" s="20">
        <v>2.5000000000000001E-2</v>
      </c>
      <c r="S122" s="20">
        <v>0.02</v>
      </c>
      <c r="T122" s="20">
        <v>0.02</v>
      </c>
      <c r="U122" s="20">
        <v>1.4999999999999999E-2</v>
      </c>
      <c r="V122" s="20">
        <v>0</v>
      </c>
      <c r="W122" s="20">
        <v>0.01</v>
      </c>
      <c r="X122" s="20">
        <v>0</v>
      </c>
      <c r="Y122" s="20">
        <v>0</v>
      </c>
      <c r="AA122" s="20">
        <v>1.4999999999999999E-2</v>
      </c>
      <c r="AB122" s="20">
        <v>-1.4999999999999999E-2</v>
      </c>
      <c r="AC122" s="20">
        <v>0</v>
      </c>
      <c r="AD122" s="12">
        <v>0.01</v>
      </c>
    </row>
    <row r="123" spans="3:30" x14ac:dyDescent="0.2">
      <c r="C123" s="12">
        <v>2.5000000000000001E-3</v>
      </c>
      <c r="D123" s="12">
        <v>4.2000000000000003E-2</v>
      </c>
      <c r="E123" s="12">
        <v>0.03</v>
      </c>
      <c r="F123" s="12">
        <v>4.2000000000000003E-2</v>
      </c>
      <c r="G123" s="12">
        <v>0</v>
      </c>
      <c r="I123" s="12">
        <v>5.0000000000000001E-3</v>
      </c>
      <c r="J123" s="12">
        <v>0</v>
      </c>
      <c r="K123" s="20">
        <v>0.05</v>
      </c>
      <c r="L123" s="12">
        <v>5.2477217893519001E-3</v>
      </c>
      <c r="M123" s="12">
        <v>0</v>
      </c>
      <c r="N123" s="12">
        <v>-5.0000000000000001E-3</v>
      </c>
      <c r="O123" s="12">
        <v>4.2000000000000003E-2</v>
      </c>
      <c r="P123" s="12">
        <v>5.0000000000000001E-3</v>
      </c>
      <c r="Q123" s="20">
        <v>2.5000000000000001E-3</v>
      </c>
      <c r="R123" s="20">
        <v>2.5000000000000001E-2</v>
      </c>
      <c r="S123" s="20">
        <v>0.02</v>
      </c>
      <c r="T123" s="20">
        <v>0.02</v>
      </c>
      <c r="U123" s="20">
        <v>1.4999999999999999E-2</v>
      </c>
      <c r="V123" s="20">
        <v>0</v>
      </c>
      <c r="W123" s="20">
        <v>0.01</v>
      </c>
      <c r="X123" s="20">
        <v>0</v>
      </c>
      <c r="Y123" s="20">
        <v>0</v>
      </c>
      <c r="AA123" s="20">
        <v>1.4999999999999999E-2</v>
      </c>
      <c r="AB123" s="20">
        <v>-5.0000000000000001E-3</v>
      </c>
      <c r="AC123" s="20">
        <v>0</v>
      </c>
      <c r="AD123" s="12">
        <v>0.01</v>
      </c>
    </row>
    <row r="124" spans="3:30" x14ac:dyDescent="0.2">
      <c r="C124" s="12">
        <v>2.5000000000000001E-3</v>
      </c>
      <c r="D124" s="12">
        <v>4.2000000000000003E-2</v>
      </c>
      <c r="E124" s="12">
        <v>0.03</v>
      </c>
      <c r="F124" s="12">
        <v>4.2000000000000003E-2</v>
      </c>
      <c r="G124" s="12">
        <v>0</v>
      </c>
      <c r="I124" s="12">
        <v>5.0000000000000001E-3</v>
      </c>
      <c r="J124" s="12">
        <v>0</v>
      </c>
      <c r="K124" s="20">
        <v>0.05</v>
      </c>
      <c r="L124" s="12">
        <v>5.2440615682687996E-3</v>
      </c>
      <c r="M124" s="12">
        <v>0</v>
      </c>
      <c r="N124" s="12">
        <v>-5.0000000000000001E-3</v>
      </c>
      <c r="O124" s="12">
        <v>4.2000000000000003E-2</v>
      </c>
      <c r="P124" s="12">
        <v>5.0000000000000001E-3</v>
      </c>
      <c r="Q124" s="20">
        <v>2.5000000000000001E-3</v>
      </c>
      <c r="R124" s="20">
        <v>2.5000000000000001E-2</v>
      </c>
      <c r="S124" s="20">
        <v>0.02</v>
      </c>
      <c r="T124" s="20">
        <v>0.02</v>
      </c>
      <c r="U124" s="20">
        <v>1.4999999999999999E-2</v>
      </c>
      <c r="V124" s="20">
        <v>0</v>
      </c>
      <c r="W124" s="20">
        <v>0.01</v>
      </c>
      <c r="X124" s="20">
        <v>0</v>
      </c>
      <c r="Y124" s="20">
        <v>0</v>
      </c>
      <c r="AA124" s="20">
        <v>1.4999999999999999E-2</v>
      </c>
      <c r="AB124" s="20">
        <v>-5.0000000000000001E-3</v>
      </c>
      <c r="AC124" s="20">
        <v>0</v>
      </c>
      <c r="AD124" s="12">
        <v>0.01</v>
      </c>
    </row>
    <row r="125" spans="3:30" x14ac:dyDescent="0.2">
      <c r="C125" s="12">
        <v>2.5000000000000001E-3</v>
      </c>
      <c r="D125" s="12">
        <v>4.2000000000000003E-2</v>
      </c>
      <c r="E125" s="12">
        <v>0.03</v>
      </c>
      <c r="F125" s="12">
        <v>4.2000000000000003E-2</v>
      </c>
      <c r="G125" s="12">
        <v>0</v>
      </c>
      <c r="I125" s="12">
        <v>5.0000000000000001E-3</v>
      </c>
      <c r="J125" s="12">
        <v>0</v>
      </c>
      <c r="K125" s="20">
        <v>0.05</v>
      </c>
      <c r="L125" s="12">
        <v>5.2402223356558999E-3</v>
      </c>
      <c r="M125" s="12">
        <v>0</v>
      </c>
      <c r="N125" s="12">
        <v>-5.0000000000000001E-3</v>
      </c>
      <c r="O125" s="12">
        <v>4.2000000000000003E-2</v>
      </c>
      <c r="P125" s="12">
        <v>5.0000000000000001E-3</v>
      </c>
      <c r="Q125" s="20">
        <v>2.5000000000000001E-3</v>
      </c>
      <c r="R125" s="20">
        <v>2.5000000000000001E-2</v>
      </c>
      <c r="S125" s="20">
        <v>0.02</v>
      </c>
      <c r="T125" s="20">
        <v>0.02</v>
      </c>
      <c r="U125" s="20">
        <v>1.4999999999999999E-2</v>
      </c>
      <c r="V125" s="20">
        <v>0</v>
      </c>
      <c r="W125" s="20">
        <v>0.01</v>
      </c>
      <c r="X125" s="20">
        <v>0</v>
      </c>
      <c r="Y125" s="20">
        <v>0</v>
      </c>
      <c r="AA125" s="20">
        <v>1.4999999999999999E-2</v>
      </c>
      <c r="AB125" s="20">
        <v>-5.0000000000000001E-3</v>
      </c>
      <c r="AC125" s="20">
        <v>0</v>
      </c>
      <c r="AD125" s="12">
        <v>0.01</v>
      </c>
    </row>
    <row r="126" spans="3:30" x14ac:dyDescent="0.2">
      <c r="C126" s="12">
        <v>2.5000000000000001E-3</v>
      </c>
      <c r="D126" s="12">
        <v>4.2000000000000003E-2</v>
      </c>
      <c r="E126" s="12">
        <v>0.03</v>
      </c>
      <c r="F126" s="12">
        <v>4.2000000000000003E-2</v>
      </c>
      <c r="G126" s="12">
        <v>0</v>
      </c>
      <c r="I126" s="12">
        <v>5.0000000000000001E-3</v>
      </c>
      <c r="J126" s="12">
        <v>0</v>
      </c>
      <c r="K126" s="20">
        <v>0.05</v>
      </c>
      <c r="L126" s="12">
        <v>5.2363253054279E-3</v>
      </c>
      <c r="M126" s="12">
        <v>0</v>
      </c>
      <c r="N126" s="12">
        <v>-5.0000000000000001E-3</v>
      </c>
      <c r="O126" s="12">
        <v>4.2000000000000003E-2</v>
      </c>
      <c r="P126" s="12">
        <v>5.0000000000000001E-3</v>
      </c>
      <c r="Q126" s="20">
        <v>2.5000000000000001E-3</v>
      </c>
      <c r="R126" s="20">
        <v>2.5000000000000001E-2</v>
      </c>
      <c r="S126" s="20">
        <v>0.02</v>
      </c>
      <c r="T126" s="20">
        <v>0.02</v>
      </c>
      <c r="U126" s="20">
        <v>1.4999999999999999E-2</v>
      </c>
      <c r="V126" s="20">
        <v>0</v>
      </c>
      <c r="W126" s="20">
        <v>0.01</v>
      </c>
      <c r="X126" s="20">
        <v>0</v>
      </c>
      <c r="Y126" s="20">
        <v>0</v>
      </c>
      <c r="AA126" s="20">
        <v>1.4999999999999999E-2</v>
      </c>
      <c r="AB126" s="20">
        <v>-5.0000000000000001E-3</v>
      </c>
      <c r="AC126" s="20">
        <v>0</v>
      </c>
      <c r="AD126" s="12">
        <v>0.01</v>
      </c>
    </row>
    <row r="127" spans="3:30" x14ac:dyDescent="0.2">
      <c r="C127" s="12">
        <v>2.5000000000000001E-3</v>
      </c>
      <c r="D127" s="12">
        <v>4.2000000000000003E-2</v>
      </c>
      <c r="E127" s="12">
        <v>0.03</v>
      </c>
      <c r="F127" s="12">
        <v>4.2000000000000003E-2</v>
      </c>
      <c r="G127" s="12">
        <v>0</v>
      </c>
      <c r="I127" s="12">
        <v>5.0000000000000001E-3</v>
      </c>
      <c r="J127" s="12">
        <v>0</v>
      </c>
      <c r="K127" s="20">
        <v>0.05</v>
      </c>
      <c r="L127" s="12">
        <v>5.2327558489735004E-3</v>
      </c>
      <c r="M127" s="12">
        <v>0</v>
      </c>
      <c r="N127" s="12">
        <v>-5.0000000000000001E-3</v>
      </c>
      <c r="O127" s="12">
        <v>4.2000000000000003E-2</v>
      </c>
      <c r="P127" s="12">
        <v>5.0000000000000001E-3</v>
      </c>
      <c r="Q127" s="20">
        <v>2.5000000000000001E-3</v>
      </c>
      <c r="R127" s="20">
        <v>2.5000000000000001E-2</v>
      </c>
      <c r="S127" s="20">
        <v>0.02</v>
      </c>
      <c r="T127" s="20">
        <v>0.02</v>
      </c>
      <c r="U127" s="20">
        <v>1.4999999999999999E-2</v>
      </c>
      <c r="V127" s="20">
        <v>0</v>
      </c>
      <c r="W127" s="20">
        <v>0.01</v>
      </c>
      <c r="X127" s="20">
        <v>0</v>
      </c>
      <c r="Y127" s="20">
        <v>0</v>
      </c>
      <c r="AA127" s="20">
        <v>1.4999999999999999E-2</v>
      </c>
      <c r="AB127" s="20">
        <v>-5.0000000000000001E-3</v>
      </c>
      <c r="AC127" s="20">
        <v>0</v>
      </c>
      <c r="AD127" s="12">
        <v>0.01</v>
      </c>
    </row>
    <row r="128" spans="3:30" x14ac:dyDescent="0.2">
      <c r="C128" s="12">
        <v>2.5000000000000001E-3</v>
      </c>
      <c r="D128" s="12">
        <v>4.2000000000000003E-2</v>
      </c>
      <c r="E128" s="12">
        <v>0.03</v>
      </c>
      <c r="F128" s="12">
        <v>4.2000000000000003E-2</v>
      </c>
      <c r="G128" s="12">
        <v>0</v>
      </c>
      <c r="I128" s="12">
        <v>2.5000000000000001E-3</v>
      </c>
      <c r="J128" s="12">
        <v>0</v>
      </c>
      <c r="K128" s="20">
        <v>1.4999999999999999E-2</v>
      </c>
      <c r="L128" s="12">
        <v>1.6339841304404E-3</v>
      </c>
      <c r="M128" s="12">
        <v>0</v>
      </c>
      <c r="N128" s="12">
        <v>-1.4999999999999999E-2</v>
      </c>
      <c r="O128" s="12">
        <v>4.2000000000000003E-2</v>
      </c>
      <c r="P128" s="12">
        <v>5.0000000000000001E-3</v>
      </c>
      <c r="Q128" s="20">
        <v>2.5000000000000001E-3</v>
      </c>
      <c r="R128" s="20">
        <v>2.5000000000000001E-2</v>
      </c>
      <c r="S128" s="20">
        <v>0.02</v>
      </c>
      <c r="T128" s="20">
        <v>0.02</v>
      </c>
      <c r="U128" s="20">
        <v>1.4999999999999999E-2</v>
      </c>
      <c r="V128" s="20">
        <v>0</v>
      </c>
      <c r="W128" s="20">
        <v>0.01</v>
      </c>
      <c r="X128" s="20">
        <v>0</v>
      </c>
      <c r="Y128" s="20">
        <v>0</v>
      </c>
      <c r="AA128" s="20">
        <v>1.4999999999999999E-2</v>
      </c>
      <c r="AB128" s="20">
        <v>-1.4999999999999999E-2</v>
      </c>
      <c r="AC128" s="20">
        <v>0</v>
      </c>
      <c r="AD128" s="12">
        <v>0.01</v>
      </c>
    </row>
    <row r="129" spans="3:30" x14ac:dyDescent="0.2">
      <c r="C129" s="12">
        <v>2.5000000000000001E-3</v>
      </c>
      <c r="D129" s="12">
        <v>0</v>
      </c>
      <c r="E129" s="12">
        <v>0.03</v>
      </c>
      <c r="F129" s="12">
        <v>0</v>
      </c>
      <c r="G129" s="12">
        <v>0</v>
      </c>
      <c r="I129" s="12">
        <v>2.5000000000000001E-3</v>
      </c>
      <c r="J129" s="12">
        <v>0</v>
      </c>
      <c r="K129" s="20">
        <v>1.4999999999999999E-2</v>
      </c>
      <c r="L129" s="12">
        <v>1.6327553761276E-3</v>
      </c>
      <c r="M129" s="12">
        <v>0</v>
      </c>
      <c r="N129" s="12">
        <v>-1.4999999999999999E-2</v>
      </c>
      <c r="O129" s="12">
        <v>0</v>
      </c>
      <c r="P129" s="12">
        <v>5.0000000000000001E-3</v>
      </c>
      <c r="Q129" s="20">
        <v>2.5000000000000001E-3</v>
      </c>
      <c r="R129" s="20">
        <v>2.5000000000000001E-2</v>
      </c>
      <c r="S129" s="20">
        <v>0.02</v>
      </c>
      <c r="T129" s="20">
        <v>0.02</v>
      </c>
      <c r="U129" s="20">
        <v>1.4999999999999999E-2</v>
      </c>
      <c r="V129" s="20">
        <v>0</v>
      </c>
      <c r="W129" s="20">
        <v>0.01</v>
      </c>
      <c r="X129" s="20">
        <v>0</v>
      </c>
      <c r="Y129" s="20">
        <v>0</v>
      </c>
      <c r="AA129" s="20">
        <v>1.4999999999999999E-2</v>
      </c>
      <c r="AB129" s="20">
        <v>-1.4999999999999999E-2</v>
      </c>
      <c r="AC129" s="20">
        <v>0</v>
      </c>
      <c r="AD129" s="12">
        <v>0.01</v>
      </c>
    </row>
    <row r="130" spans="3:30" x14ac:dyDescent="0.2">
      <c r="C130" s="12">
        <v>2.5000000000000001E-3</v>
      </c>
      <c r="D130" s="12">
        <v>0</v>
      </c>
      <c r="E130" s="12">
        <v>0.03</v>
      </c>
      <c r="F130" s="12">
        <v>0</v>
      </c>
      <c r="G130" s="12">
        <v>0</v>
      </c>
      <c r="I130" s="12">
        <v>2.5000000000000001E-3</v>
      </c>
      <c r="J130" s="12">
        <v>0</v>
      </c>
      <c r="K130" s="20">
        <v>1.4999999999999999E-2</v>
      </c>
      <c r="L130" s="12">
        <v>1.6314680684707001E-3</v>
      </c>
      <c r="M130" s="12">
        <v>0</v>
      </c>
      <c r="N130" s="12">
        <v>-1.4999999999999999E-2</v>
      </c>
      <c r="O130" s="12">
        <v>0</v>
      </c>
      <c r="P130" s="12">
        <v>5.0000000000000001E-3</v>
      </c>
      <c r="Q130" s="20">
        <v>2.5000000000000001E-3</v>
      </c>
      <c r="R130" s="20">
        <v>2.5000000000000001E-2</v>
      </c>
      <c r="S130" s="20">
        <v>0.02</v>
      </c>
      <c r="T130" s="20">
        <v>0.02</v>
      </c>
      <c r="U130" s="20">
        <v>1.4999999999999999E-2</v>
      </c>
      <c r="V130" s="20">
        <v>0</v>
      </c>
      <c r="W130" s="20">
        <v>0.01</v>
      </c>
      <c r="X130" s="20">
        <v>0</v>
      </c>
      <c r="Y130" s="20">
        <v>0</v>
      </c>
      <c r="AA130" s="20">
        <v>1.4999999999999999E-2</v>
      </c>
      <c r="AB130" s="20">
        <v>-1.4999999999999999E-2</v>
      </c>
      <c r="AC130" s="20">
        <v>0</v>
      </c>
      <c r="AD130" s="12">
        <v>0.01</v>
      </c>
    </row>
    <row r="131" spans="3:30" x14ac:dyDescent="0.2">
      <c r="C131" s="12">
        <v>2.5000000000000001E-3</v>
      </c>
      <c r="D131" s="12">
        <v>0</v>
      </c>
      <c r="E131" s="12">
        <v>0.03</v>
      </c>
      <c r="F131" s="12">
        <v>0</v>
      </c>
      <c r="G131" s="12">
        <v>0</v>
      </c>
      <c r="I131" s="12">
        <v>2.5000000000000001E-3</v>
      </c>
      <c r="J131" s="12">
        <v>0</v>
      </c>
      <c r="K131" s="20">
        <v>1.4999999999999999E-2</v>
      </c>
      <c r="L131" s="12">
        <v>1.6302053037128999E-3</v>
      </c>
      <c r="M131" s="12">
        <v>0</v>
      </c>
      <c r="N131" s="12">
        <v>-1.4999999999999999E-2</v>
      </c>
      <c r="O131" s="12">
        <v>0</v>
      </c>
      <c r="P131" s="12">
        <v>5.0000000000000001E-3</v>
      </c>
      <c r="Q131" s="20">
        <v>2.5000000000000001E-3</v>
      </c>
      <c r="R131" s="20">
        <v>2.5000000000000001E-2</v>
      </c>
      <c r="S131" s="20">
        <v>0.02</v>
      </c>
      <c r="T131" s="20">
        <v>0.02</v>
      </c>
      <c r="U131" s="20">
        <v>1.4999999999999999E-2</v>
      </c>
      <c r="V131" s="20">
        <v>0</v>
      </c>
      <c r="W131" s="20">
        <v>0.01</v>
      </c>
      <c r="X131" s="20">
        <v>0</v>
      </c>
      <c r="Y131" s="20">
        <v>0</v>
      </c>
      <c r="AA131" s="20">
        <v>1.4999999999999999E-2</v>
      </c>
      <c r="AB131" s="20">
        <v>-1.4999999999999999E-2</v>
      </c>
      <c r="AC131" s="20">
        <v>0</v>
      </c>
      <c r="AD131" s="12">
        <v>0.01</v>
      </c>
    </row>
    <row r="132" spans="3:30" x14ac:dyDescent="0.2">
      <c r="C132" s="12">
        <v>2.5000000000000001E-3</v>
      </c>
      <c r="D132" s="12">
        <v>0</v>
      </c>
      <c r="E132" s="12">
        <v>0.03</v>
      </c>
      <c r="F132" s="12">
        <v>0</v>
      </c>
      <c r="G132" s="12">
        <v>0</v>
      </c>
      <c r="I132" s="12">
        <v>2.5000000000000001E-3</v>
      </c>
      <c r="J132" s="12">
        <v>0</v>
      </c>
      <c r="K132" s="20">
        <v>1.4999999999999999E-2</v>
      </c>
      <c r="L132" s="12">
        <v>1.6288829441935E-3</v>
      </c>
      <c r="M132" s="12">
        <v>0</v>
      </c>
      <c r="N132" s="12">
        <v>-1.4999999999999999E-2</v>
      </c>
      <c r="O132" s="12">
        <v>0</v>
      </c>
      <c r="P132" s="12">
        <v>5.0000000000000001E-3</v>
      </c>
      <c r="Q132" s="20">
        <v>2.5000000000000001E-3</v>
      </c>
      <c r="R132" s="20">
        <v>2.5000000000000001E-2</v>
      </c>
      <c r="S132" s="20">
        <v>0.02</v>
      </c>
      <c r="T132" s="20">
        <v>0.02</v>
      </c>
      <c r="U132" s="20">
        <v>1.4999999999999999E-2</v>
      </c>
      <c r="V132" s="20">
        <v>0</v>
      </c>
      <c r="W132" s="20">
        <v>0.01</v>
      </c>
      <c r="X132" s="20">
        <v>0</v>
      </c>
      <c r="Y132" s="20">
        <v>0</v>
      </c>
      <c r="AA132" s="20">
        <v>1.4999999999999999E-2</v>
      </c>
      <c r="AB132" s="20">
        <v>-1.4999999999999999E-2</v>
      </c>
      <c r="AC132" s="20">
        <v>0</v>
      </c>
      <c r="AD132" s="12">
        <v>0.01</v>
      </c>
    </row>
    <row r="133" spans="3:30" x14ac:dyDescent="0.2">
      <c r="C133" s="12">
        <v>2.5000000000000001E-3</v>
      </c>
      <c r="D133" s="12">
        <v>0</v>
      </c>
      <c r="E133" s="12">
        <v>0.03</v>
      </c>
      <c r="F133" s="12">
        <v>0</v>
      </c>
      <c r="G133" s="12">
        <v>0</v>
      </c>
      <c r="I133" s="12">
        <v>2.5000000000000001E-3</v>
      </c>
      <c r="J133" s="12">
        <v>0</v>
      </c>
      <c r="K133" s="20">
        <v>1.4999999999999999E-2</v>
      </c>
      <c r="L133" s="12">
        <v>1.6275428431227E-3</v>
      </c>
      <c r="M133" s="12">
        <v>0</v>
      </c>
      <c r="N133" s="12">
        <v>-1.4999999999999999E-2</v>
      </c>
      <c r="O133" s="12">
        <v>0</v>
      </c>
      <c r="P133" s="12">
        <v>5.0000000000000001E-3</v>
      </c>
      <c r="Q133" s="20">
        <v>2.5000000000000001E-3</v>
      </c>
      <c r="R133" s="20">
        <v>2.5000000000000001E-2</v>
      </c>
      <c r="S133" s="20">
        <v>0.02</v>
      </c>
      <c r="T133" s="20">
        <v>0.02</v>
      </c>
      <c r="U133" s="20">
        <v>1.4999999999999999E-2</v>
      </c>
      <c r="V133" s="20">
        <v>0</v>
      </c>
      <c r="W133" s="20">
        <v>0.01</v>
      </c>
      <c r="X133" s="20">
        <v>0</v>
      </c>
      <c r="Y133" s="20">
        <v>0</v>
      </c>
      <c r="AA133" s="20">
        <v>1.4999999999999999E-2</v>
      </c>
      <c r="AB133" s="20">
        <v>-1.4999999999999999E-2</v>
      </c>
      <c r="AC133" s="20">
        <v>0</v>
      </c>
      <c r="AD133" s="12">
        <v>0.01</v>
      </c>
    </row>
    <row r="134" spans="3:30" x14ac:dyDescent="0.2">
      <c r="C134" s="12">
        <v>2.5000000000000001E-3</v>
      </c>
      <c r="D134" s="12">
        <v>0</v>
      </c>
      <c r="E134" s="12">
        <v>0.03</v>
      </c>
      <c r="F134" s="12">
        <v>0</v>
      </c>
      <c r="G134" s="12">
        <v>0</v>
      </c>
      <c r="I134" s="12">
        <v>2.5000000000000001E-3</v>
      </c>
      <c r="J134" s="12">
        <v>0</v>
      </c>
      <c r="K134" s="20">
        <v>1.4999999999999999E-2</v>
      </c>
      <c r="L134" s="12">
        <v>1.6262291250059E-3</v>
      </c>
      <c r="M134" s="12">
        <v>0</v>
      </c>
      <c r="N134" s="12">
        <v>-1.4999999999999999E-2</v>
      </c>
      <c r="O134" s="12">
        <v>0</v>
      </c>
      <c r="P134" s="12">
        <v>5.0000000000000001E-3</v>
      </c>
      <c r="Q134" s="20">
        <v>2.5000000000000001E-3</v>
      </c>
      <c r="R134" s="20">
        <v>2.5000000000000001E-2</v>
      </c>
      <c r="S134" s="20">
        <v>0.02</v>
      </c>
      <c r="T134" s="20">
        <v>0.02</v>
      </c>
      <c r="U134" s="20">
        <v>1.4999999999999999E-2</v>
      </c>
      <c r="V134" s="20">
        <v>0</v>
      </c>
      <c r="W134" s="20">
        <v>0.01</v>
      </c>
      <c r="X134" s="20">
        <v>0</v>
      </c>
      <c r="Y134" s="20">
        <v>0</v>
      </c>
      <c r="AA134" s="20">
        <v>1.4999999999999999E-2</v>
      </c>
      <c r="AB134" s="20">
        <v>-1.4999999999999999E-2</v>
      </c>
      <c r="AC134" s="20">
        <v>0</v>
      </c>
      <c r="AD134" s="12">
        <v>0.01</v>
      </c>
    </row>
    <row r="135" spans="3:30" x14ac:dyDescent="0.2">
      <c r="C135" s="12">
        <v>2.5000000000000001E-3</v>
      </c>
      <c r="D135" s="12">
        <v>0</v>
      </c>
      <c r="E135" s="12">
        <v>0.03</v>
      </c>
      <c r="F135" s="12">
        <v>0</v>
      </c>
      <c r="G135" s="12">
        <v>0</v>
      </c>
      <c r="I135" s="12">
        <v>5.0000000000000001E-3</v>
      </c>
      <c r="J135" s="12">
        <v>0</v>
      </c>
      <c r="K135" s="20">
        <v>0.05</v>
      </c>
      <c r="L135" s="12">
        <v>5.1995336221643002E-3</v>
      </c>
      <c r="M135" s="12">
        <v>0</v>
      </c>
      <c r="N135" s="12">
        <v>-5.0000000000000001E-3</v>
      </c>
      <c r="O135" s="12">
        <v>0</v>
      </c>
      <c r="P135" s="12">
        <v>5.0000000000000001E-3</v>
      </c>
      <c r="Q135" s="20">
        <v>2.5000000000000001E-3</v>
      </c>
      <c r="R135" s="20">
        <v>2.5000000000000001E-2</v>
      </c>
      <c r="S135" s="20">
        <v>0.02</v>
      </c>
      <c r="T135" s="20">
        <v>0.02</v>
      </c>
      <c r="U135" s="20">
        <v>1.4999999999999999E-2</v>
      </c>
      <c r="V135" s="20">
        <v>0</v>
      </c>
      <c r="W135" s="20">
        <v>0.01</v>
      </c>
      <c r="X135" s="20">
        <v>0</v>
      </c>
      <c r="Y135" s="20">
        <v>0</v>
      </c>
      <c r="AA135" s="20">
        <v>1.4999999999999999E-2</v>
      </c>
      <c r="AB135" s="20">
        <v>-5.0000000000000001E-3</v>
      </c>
      <c r="AC135" s="20">
        <v>0</v>
      </c>
      <c r="AD135" s="12">
        <v>0.01</v>
      </c>
    </row>
    <row r="136" spans="3:30" x14ac:dyDescent="0.2">
      <c r="C136" s="12">
        <v>2.5000000000000001E-3</v>
      </c>
      <c r="D136" s="12">
        <v>0</v>
      </c>
      <c r="E136" s="12">
        <v>0.03</v>
      </c>
      <c r="F136" s="12">
        <v>0</v>
      </c>
      <c r="G136" s="12">
        <v>0</v>
      </c>
      <c r="I136" s="12">
        <v>5.0000000000000001E-3</v>
      </c>
      <c r="J136" s="12">
        <v>0</v>
      </c>
      <c r="K136" s="20">
        <v>0.05</v>
      </c>
      <c r="L136" s="12">
        <v>5.1970194132807002E-3</v>
      </c>
      <c r="M136" s="12">
        <v>0</v>
      </c>
      <c r="N136" s="12">
        <v>-5.0000000000000001E-3</v>
      </c>
      <c r="O136" s="12">
        <v>0</v>
      </c>
      <c r="P136" s="12">
        <v>5.0000000000000001E-3</v>
      </c>
      <c r="Q136" s="20">
        <v>2.5000000000000001E-3</v>
      </c>
      <c r="R136" s="20">
        <v>2.5000000000000001E-2</v>
      </c>
      <c r="S136" s="20">
        <v>0.02</v>
      </c>
      <c r="T136" s="20">
        <v>0.02</v>
      </c>
      <c r="U136" s="20">
        <v>1.4999999999999999E-2</v>
      </c>
      <c r="V136" s="20">
        <v>0</v>
      </c>
      <c r="W136" s="20">
        <v>0.01</v>
      </c>
      <c r="X136" s="20">
        <v>0</v>
      </c>
      <c r="Y136" s="20">
        <v>0</v>
      </c>
      <c r="AA136" s="20">
        <v>1.4999999999999999E-2</v>
      </c>
      <c r="AB136" s="20">
        <v>-5.0000000000000001E-3</v>
      </c>
      <c r="AC136" s="20">
        <v>0</v>
      </c>
      <c r="AD136" s="12">
        <v>0.01</v>
      </c>
    </row>
    <row r="137" spans="3:30" x14ac:dyDescent="0.2">
      <c r="C137" s="12">
        <v>2.5000000000000001E-3</v>
      </c>
      <c r="D137" s="12">
        <v>0</v>
      </c>
      <c r="E137" s="12">
        <v>0.03</v>
      </c>
      <c r="F137" s="12">
        <v>0</v>
      </c>
      <c r="G137" s="12">
        <v>0</v>
      </c>
      <c r="I137" s="12">
        <v>5.0000000000000001E-3</v>
      </c>
      <c r="J137" s="12">
        <v>0</v>
      </c>
      <c r="K137" s="20">
        <v>0.05</v>
      </c>
      <c r="L137" s="12">
        <v>5.1954014960812001E-3</v>
      </c>
      <c r="M137" s="12">
        <v>0</v>
      </c>
      <c r="N137" s="12">
        <v>-5.0000000000000001E-3</v>
      </c>
      <c r="O137" s="12">
        <v>0</v>
      </c>
      <c r="P137" s="12">
        <v>5.0000000000000001E-3</v>
      </c>
      <c r="Q137" s="20">
        <v>2.5000000000000001E-3</v>
      </c>
      <c r="R137" s="20">
        <v>2.5000000000000001E-2</v>
      </c>
      <c r="S137" s="20">
        <v>0.02</v>
      </c>
      <c r="T137" s="20">
        <v>0.02</v>
      </c>
      <c r="U137" s="20">
        <v>1.4999999999999999E-2</v>
      </c>
      <c r="V137" s="20">
        <v>0</v>
      </c>
      <c r="W137" s="20">
        <v>0.01</v>
      </c>
      <c r="X137" s="20">
        <v>0</v>
      </c>
      <c r="Y137" s="20">
        <v>0</v>
      </c>
      <c r="AA137" s="20">
        <v>1.4999999999999999E-2</v>
      </c>
      <c r="AB137" s="20">
        <v>-5.0000000000000001E-3</v>
      </c>
      <c r="AC137" s="20">
        <v>0</v>
      </c>
      <c r="AD137" s="12">
        <v>0.01</v>
      </c>
    </row>
    <row r="138" spans="3:30" x14ac:dyDescent="0.2">
      <c r="C138" s="12">
        <v>2.5000000000000001E-3</v>
      </c>
      <c r="D138" s="12">
        <v>0</v>
      </c>
      <c r="E138" s="12">
        <v>0.03</v>
      </c>
      <c r="F138" s="12">
        <v>0</v>
      </c>
      <c r="G138" s="12">
        <v>0</v>
      </c>
      <c r="I138" s="12">
        <v>5.0000000000000001E-3</v>
      </c>
      <c r="J138" s="12">
        <v>0</v>
      </c>
      <c r="K138" s="20">
        <v>0.05</v>
      </c>
      <c r="L138" s="12">
        <v>5.1937719441367998E-3</v>
      </c>
      <c r="M138" s="12">
        <v>0</v>
      </c>
      <c r="N138" s="12">
        <v>-5.0000000000000001E-3</v>
      </c>
      <c r="O138" s="12">
        <v>0</v>
      </c>
      <c r="P138" s="12">
        <v>5.0000000000000001E-3</v>
      </c>
      <c r="Q138" s="20">
        <v>2.5000000000000001E-3</v>
      </c>
      <c r="R138" s="20">
        <v>2.5000000000000001E-2</v>
      </c>
      <c r="S138" s="20">
        <v>0.02</v>
      </c>
      <c r="T138" s="20">
        <v>0.02</v>
      </c>
      <c r="U138" s="20">
        <v>1.4999999999999999E-2</v>
      </c>
      <c r="V138" s="20">
        <v>0</v>
      </c>
      <c r="W138" s="20">
        <v>0.01</v>
      </c>
      <c r="X138" s="20">
        <v>0</v>
      </c>
      <c r="Y138" s="20">
        <v>0</v>
      </c>
      <c r="AA138" s="20">
        <v>1.4999999999999999E-2</v>
      </c>
      <c r="AB138" s="20">
        <v>-5.0000000000000001E-3</v>
      </c>
      <c r="AC138" s="20">
        <v>0</v>
      </c>
      <c r="AD138" s="12">
        <v>0.01</v>
      </c>
    </row>
    <row r="139" spans="3:30" x14ac:dyDescent="0.2">
      <c r="C139" s="12">
        <v>2.5000000000000001E-3</v>
      </c>
      <c r="D139" s="12">
        <v>0</v>
      </c>
      <c r="E139" s="12">
        <v>0.03</v>
      </c>
      <c r="F139" s="12">
        <v>0</v>
      </c>
      <c r="G139" s="12">
        <v>0</v>
      </c>
      <c r="I139" s="12">
        <v>5.0000000000000001E-3</v>
      </c>
      <c r="J139" s="12">
        <v>0</v>
      </c>
      <c r="K139" s="20">
        <v>0.05</v>
      </c>
      <c r="L139" s="12">
        <v>5.1922370023017002E-3</v>
      </c>
      <c r="M139" s="12">
        <v>0</v>
      </c>
      <c r="N139" s="12">
        <v>-5.0000000000000001E-3</v>
      </c>
      <c r="O139" s="12">
        <v>0</v>
      </c>
      <c r="P139" s="12">
        <v>5.0000000000000001E-3</v>
      </c>
      <c r="Q139" s="20">
        <v>2.5000000000000001E-3</v>
      </c>
      <c r="R139" s="20">
        <v>2.5000000000000001E-2</v>
      </c>
      <c r="S139" s="20">
        <v>0.02</v>
      </c>
      <c r="T139" s="20">
        <v>0.02</v>
      </c>
      <c r="U139" s="20">
        <v>1.4999999999999999E-2</v>
      </c>
      <c r="V139" s="20">
        <v>0</v>
      </c>
      <c r="W139" s="20">
        <v>0.01</v>
      </c>
      <c r="X139" s="20">
        <v>0</v>
      </c>
      <c r="Y139" s="20">
        <v>0</v>
      </c>
      <c r="AA139" s="20">
        <v>1.4999999999999999E-2</v>
      </c>
      <c r="AB139" s="20">
        <v>-5.0000000000000001E-3</v>
      </c>
      <c r="AC139" s="20">
        <v>0</v>
      </c>
      <c r="AD139" s="12">
        <v>0.01</v>
      </c>
    </row>
    <row r="140" spans="3:30" x14ac:dyDescent="0.2">
      <c r="C140" s="12">
        <v>2.5000000000000001E-3</v>
      </c>
      <c r="D140" s="12">
        <v>0</v>
      </c>
      <c r="E140" s="12">
        <v>0.03</v>
      </c>
      <c r="F140" s="12">
        <v>0</v>
      </c>
      <c r="G140" s="12">
        <v>0</v>
      </c>
      <c r="I140" s="12">
        <v>2.5000000000000001E-3</v>
      </c>
      <c r="J140" s="12">
        <v>0</v>
      </c>
      <c r="K140" s="20">
        <v>1.4999999999999999E-2</v>
      </c>
      <c r="L140" s="12">
        <v>1.6220578018793E-3</v>
      </c>
      <c r="M140" s="12">
        <v>0</v>
      </c>
      <c r="N140" s="12">
        <v>-1.4999999999999999E-2</v>
      </c>
      <c r="O140" s="12">
        <v>0</v>
      </c>
      <c r="P140" s="12">
        <v>5.0000000000000001E-3</v>
      </c>
      <c r="Q140" s="20">
        <v>2.5000000000000001E-3</v>
      </c>
      <c r="R140" s="20">
        <v>2.5000000000000001E-2</v>
      </c>
      <c r="S140" s="20">
        <v>0.02</v>
      </c>
      <c r="T140" s="20">
        <v>0.02</v>
      </c>
      <c r="U140" s="20">
        <v>1.4999999999999999E-2</v>
      </c>
      <c r="V140" s="20">
        <v>0</v>
      </c>
      <c r="W140" s="20">
        <v>0.01</v>
      </c>
      <c r="X140" s="20">
        <v>0</v>
      </c>
      <c r="Y140" s="20">
        <v>0</v>
      </c>
      <c r="AA140" s="20">
        <v>1.4999999999999999E-2</v>
      </c>
      <c r="AB140" s="20">
        <v>-1.4999999999999999E-2</v>
      </c>
      <c r="AC140" s="20">
        <v>0</v>
      </c>
      <c r="AD140" s="12">
        <v>0.01</v>
      </c>
    </row>
    <row r="141" spans="3:30" x14ac:dyDescent="0.2">
      <c r="C141" s="12">
        <v>2.5000000000000001E-3</v>
      </c>
      <c r="D141" s="12">
        <v>0</v>
      </c>
      <c r="E141" s="12">
        <v>0.03</v>
      </c>
      <c r="F141" s="12">
        <v>0</v>
      </c>
      <c r="G141" s="12">
        <v>0</v>
      </c>
      <c r="I141" s="12">
        <v>2.5000000000000001E-3</v>
      </c>
      <c r="J141" s="12">
        <v>0</v>
      </c>
      <c r="K141" s="20">
        <v>1.4999999999999999E-2</v>
      </c>
      <c r="L141" s="12">
        <v>1.6215547429274E-3</v>
      </c>
      <c r="M141" s="12">
        <v>0</v>
      </c>
      <c r="N141" s="12">
        <v>-1.4999999999999999E-2</v>
      </c>
      <c r="O141" s="12">
        <v>0</v>
      </c>
      <c r="P141" s="12">
        <v>5.0000000000000001E-3</v>
      </c>
      <c r="Q141" s="20">
        <v>2.5000000000000001E-3</v>
      </c>
      <c r="R141" s="20">
        <v>2.5000000000000001E-2</v>
      </c>
      <c r="S141" s="20">
        <v>0.02</v>
      </c>
      <c r="T141" s="20">
        <v>0.02</v>
      </c>
      <c r="U141" s="20">
        <v>1.4999999999999999E-2</v>
      </c>
      <c r="V141" s="20">
        <v>0</v>
      </c>
      <c r="W141" s="20">
        <v>0.01</v>
      </c>
      <c r="X141" s="20">
        <v>0</v>
      </c>
      <c r="Y141" s="20">
        <v>0</v>
      </c>
      <c r="AA141" s="20">
        <v>1.4999999999999999E-2</v>
      </c>
      <c r="AB141" s="20">
        <v>-1.4999999999999999E-2</v>
      </c>
      <c r="AC141" s="20">
        <v>0</v>
      </c>
      <c r="AD141" s="12">
        <v>0.01</v>
      </c>
    </row>
    <row r="142" spans="3:30" x14ac:dyDescent="0.2">
      <c r="C142" s="12">
        <v>2.5000000000000001E-3</v>
      </c>
      <c r="D142" s="12">
        <v>0</v>
      </c>
      <c r="E142" s="12">
        <v>0.03</v>
      </c>
      <c r="F142" s="12">
        <v>0</v>
      </c>
      <c r="G142" s="12">
        <v>0</v>
      </c>
      <c r="I142" s="12">
        <v>2.5000000000000001E-3</v>
      </c>
      <c r="J142" s="12">
        <v>0</v>
      </c>
      <c r="K142" s="20">
        <v>1.4999999999999999E-2</v>
      </c>
      <c r="L142" s="12">
        <v>1.6210313528563999E-3</v>
      </c>
      <c r="M142" s="12">
        <v>0</v>
      </c>
      <c r="N142" s="12">
        <v>-1.4999999999999999E-2</v>
      </c>
      <c r="O142" s="12">
        <v>0</v>
      </c>
      <c r="P142" s="12">
        <v>5.0000000000000001E-3</v>
      </c>
      <c r="Q142" s="20">
        <v>2.5000000000000001E-3</v>
      </c>
      <c r="R142" s="20">
        <v>2.5000000000000001E-2</v>
      </c>
      <c r="S142" s="20">
        <v>0.02</v>
      </c>
      <c r="T142" s="20">
        <v>0.02</v>
      </c>
      <c r="U142" s="20">
        <v>1.4999999999999999E-2</v>
      </c>
      <c r="V142" s="20">
        <v>0</v>
      </c>
      <c r="W142" s="20">
        <v>0.01</v>
      </c>
      <c r="X142" s="20">
        <v>0</v>
      </c>
      <c r="Y142" s="20">
        <v>0</v>
      </c>
      <c r="AA142" s="20">
        <v>1.4999999999999999E-2</v>
      </c>
      <c r="AB142" s="20">
        <v>-1.4999999999999999E-2</v>
      </c>
      <c r="AC142" s="20">
        <v>0</v>
      </c>
      <c r="AD142" s="12">
        <v>0.01</v>
      </c>
    </row>
    <row r="143" spans="3:30" x14ac:dyDescent="0.2">
      <c r="C143" s="12">
        <v>2.5000000000000001E-3</v>
      </c>
      <c r="D143" s="12">
        <v>0</v>
      </c>
      <c r="E143" s="12">
        <v>0.03</v>
      </c>
      <c r="F143" s="12">
        <v>0</v>
      </c>
      <c r="G143" s="12">
        <v>0</v>
      </c>
      <c r="I143" s="12">
        <v>2.5000000000000001E-3</v>
      </c>
      <c r="J143" s="12">
        <v>0</v>
      </c>
      <c r="K143" s="20">
        <v>1.4999999999999999E-2</v>
      </c>
      <c r="L143" s="12">
        <v>1.6205214023852E-3</v>
      </c>
      <c r="M143" s="12">
        <v>0</v>
      </c>
      <c r="N143" s="12">
        <v>-1.4999999999999999E-2</v>
      </c>
      <c r="O143" s="12">
        <v>0</v>
      </c>
      <c r="P143" s="12">
        <v>5.0000000000000001E-3</v>
      </c>
      <c r="Q143" s="20">
        <v>2.5000000000000001E-3</v>
      </c>
      <c r="R143" s="20">
        <v>2.5000000000000001E-2</v>
      </c>
      <c r="S143" s="20">
        <v>0.02</v>
      </c>
      <c r="T143" s="20">
        <v>0.02</v>
      </c>
      <c r="U143" s="20">
        <v>1.4999999999999999E-2</v>
      </c>
      <c r="V143" s="20">
        <v>0</v>
      </c>
      <c r="W143" s="20">
        <v>0.01</v>
      </c>
      <c r="X143" s="20">
        <v>0</v>
      </c>
      <c r="Y143" s="20">
        <v>0</v>
      </c>
      <c r="AA143" s="20">
        <v>1.4999999999999999E-2</v>
      </c>
      <c r="AB143" s="20">
        <v>-1.4999999999999999E-2</v>
      </c>
      <c r="AC143" s="20">
        <v>0</v>
      </c>
      <c r="AD143" s="12">
        <v>0.01</v>
      </c>
    </row>
    <row r="144" spans="3:30" x14ac:dyDescent="0.2">
      <c r="C144" s="12">
        <v>2.5000000000000001E-3</v>
      </c>
      <c r="D144" s="12">
        <v>0</v>
      </c>
      <c r="E144" s="12">
        <v>0.03</v>
      </c>
      <c r="F144" s="12">
        <v>0</v>
      </c>
      <c r="G144" s="12">
        <v>0</v>
      </c>
      <c r="I144" s="12">
        <v>2.5000000000000001E-3</v>
      </c>
      <c r="J144" s="12">
        <v>0</v>
      </c>
      <c r="K144" s="20">
        <v>1.4999999999999999E-2</v>
      </c>
      <c r="L144" s="12">
        <v>1.6199908986178999E-3</v>
      </c>
      <c r="M144" s="12">
        <v>0</v>
      </c>
      <c r="N144" s="12">
        <v>-1.4999999999999999E-2</v>
      </c>
      <c r="O144" s="12">
        <v>0</v>
      </c>
      <c r="P144" s="12">
        <v>5.0000000000000001E-3</v>
      </c>
      <c r="Q144" s="20">
        <v>2.5000000000000001E-3</v>
      </c>
      <c r="R144" s="20">
        <v>2.5000000000000001E-2</v>
      </c>
      <c r="S144" s="20">
        <v>0.02</v>
      </c>
      <c r="T144" s="20">
        <v>0.02</v>
      </c>
      <c r="U144" s="20">
        <v>1.4999999999999999E-2</v>
      </c>
      <c r="V144" s="20">
        <v>0</v>
      </c>
      <c r="W144" s="20">
        <v>0.01</v>
      </c>
      <c r="X144" s="20">
        <v>0</v>
      </c>
      <c r="Y144" s="20">
        <v>0</v>
      </c>
      <c r="AA144" s="20">
        <v>1.4999999999999999E-2</v>
      </c>
      <c r="AB144" s="20">
        <v>-1.4999999999999999E-2</v>
      </c>
      <c r="AC144" s="20">
        <v>0</v>
      </c>
      <c r="AD144" s="12">
        <v>0.01</v>
      </c>
    </row>
    <row r="145" spans="3:30" x14ac:dyDescent="0.2">
      <c r="C145" s="12">
        <v>2.5000000000000001E-3</v>
      </c>
      <c r="D145" s="12">
        <v>0</v>
      </c>
      <c r="E145" s="12">
        <v>0.03</v>
      </c>
      <c r="F145" s="12">
        <v>0</v>
      </c>
      <c r="G145" s="12">
        <v>0</v>
      </c>
      <c r="I145" s="12">
        <v>2.5000000000000001E-3</v>
      </c>
      <c r="J145" s="12">
        <v>0</v>
      </c>
      <c r="K145" s="20">
        <v>1.4999999999999999E-2</v>
      </c>
      <c r="L145" s="12">
        <v>1.6194567855132001E-3</v>
      </c>
      <c r="M145" s="12">
        <v>0</v>
      </c>
      <c r="N145" s="12">
        <v>-1.4999999999999999E-2</v>
      </c>
      <c r="O145" s="12">
        <v>0</v>
      </c>
      <c r="P145" s="12">
        <v>5.0000000000000001E-3</v>
      </c>
      <c r="Q145" s="20">
        <v>2.5000000000000001E-3</v>
      </c>
      <c r="R145" s="20">
        <v>2.5000000000000001E-2</v>
      </c>
      <c r="S145" s="20">
        <v>0.02</v>
      </c>
      <c r="T145" s="20">
        <v>0.02</v>
      </c>
      <c r="U145" s="20">
        <v>1.4999999999999999E-2</v>
      </c>
      <c r="V145" s="20">
        <v>0</v>
      </c>
      <c r="W145" s="20">
        <v>0.01</v>
      </c>
      <c r="X145" s="20">
        <v>0</v>
      </c>
      <c r="Y145" s="20">
        <v>0</v>
      </c>
      <c r="AA145" s="20">
        <v>1.4999999999999999E-2</v>
      </c>
      <c r="AB145" s="20">
        <v>-1.4999999999999999E-2</v>
      </c>
      <c r="AC145" s="20">
        <v>0</v>
      </c>
      <c r="AD145" s="12">
        <v>0.01</v>
      </c>
    </row>
    <row r="146" spans="3:30" x14ac:dyDescent="0.2">
      <c r="C146" s="12">
        <v>2.5000000000000001E-3</v>
      </c>
      <c r="D146" s="12">
        <v>0</v>
      </c>
      <c r="E146" s="12">
        <v>0.03</v>
      </c>
      <c r="F146" s="12">
        <v>0</v>
      </c>
      <c r="G146" s="12">
        <v>0</v>
      </c>
      <c r="I146" s="12">
        <v>2.5000000000000001E-3</v>
      </c>
      <c r="J146" s="12">
        <v>0</v>
      </c>
      <c r="K146" s="20">
        <v>1.4999999999999999E-2</v>
      </c>
      <c r="L146" s="12">
        <v>1.6189364690172999E-3</v>
      </c>
      <c r="M146" s="12">
        <v>0</v>
      </c>
      <c r="N146" s="12">
        <v>-1.4999999999999999E-2</v>
      </c>
      <c r="O146" s="12">
        <v>0</v>
      </c>
      <c r="P146" s="12">
        <v>5.0000000000000001E-3</v>
      </c>
      <c r="Q146" s="20">
        <v>2.5000000000000001E-3</v>
      </c>
      <c r="R146" s="20">
        <v>2.5000000000000001E-2</v>
      </c>
      <c r="S146" s="20">
        <v>0.02</v>
      </c>
      <c r="T146" s="20">
        <v>0.02</v>
      </c>
      <c r="U146" s="20">
        <v>1.4999999999999999E-2</v>
      </c>
      <c r="V146" s="20">
        <v>0</v>
      </c>
      <c r="W146" s="20">
        <v>0.01</v>
      </c>
      <c r="X146" s="20">
        <v>0</v>
      </c>
      <c r="Y146" s="20">
        <v>0</v>
      </c>
      <c r="AA146" s="20">
        <v>1.4999999999999999E-2</v>
      </c>
      <c r="AB146" s="20">
        <v>-1.4999999999999999E-2</v>
      </c>
      <c r="AC146" s="20">
        <v>0</v>
      </c>
      <c r="AD146" s="12">
        <v>0.01</v>
      </c>
    </row>
    <row r="147" spans="3:30" x14ac:dyDescent="0.2">
      <c r="C147" s="12">
        <v>2.5000000000000001E-3</v>
      </c>
      <c r="D147" s="12">
        <v>0</v>
      </c>
      <c r="E147" s="12">
        <v>0.03</v>
      </c>
      <c r="F147" s="12">
        <v>0</v>
      </c>
      <c r="G147" s="12">
        <v>0</v>
      </c>
      <c r="I147" s="12">
        <v>5.0000000000000001E-3</v>
      </c>
      <c r="J147" s="12">
        <v>0</v>
      </c>
      <c r="K147" s="20">
        <v>0.05</v>
      </c>
      <c r="L147" s="12">
        <v>5.1788648487495004E-3</v>
      </c>
      <c r="M147" s="12">
        <v>0</v>
      </c>
      <c r="N147" s="12">
        <v>-5.0000000000000001E-3</v>
      </c>
      <c r="O147" s="12">
        <v>0</v>
      </c>
      <c r="P147" s="12">
        <v>5.0000000000000001E-3</v>
      </c>
      <c r="Q147" s="20">
        <v>2.5000000000000001E-3</v>
      </c>
      <c r="R147" s="20">
        <v>2.5000000000000001E-2</v>
      </c>
      <c r="S147" s="20">
        <v>0.02</v>
      </c>
      <c r="T147" s="20">
        <v>0.02</v>
      </c>
      <c r="U147" s="20">
        <v>1.4999999999999999E-2</v>
      </c>
      <c r="V147" s="20">
        <v>0</v>
      </c>
      <c r="W147" s="20">
        <v>0.01</v>
      </c>
      <c r="X147" s="20">
        <v>0</v>
      </c>
      <c r="Y147" s="20">
        <v>0</v>
      </c>
      <c r="AA147" s="20">
        <v>1.4999999999999999E-2</v>
      </c>
      <c r="AB147" s="20">
        <v>-5.0000000000000001E-3</v>
      </c>
      <c r="AC147" s="20">
        <v>0</v>
      </c>
      <c r="AD147" s="12">
        <v>0.01</v>
      </c>
    </row>
    <row r="148" spans="3:30" x14ac:dyDescent="0.2">
      <c r="C148" s="12">
        <v>2.5000000000000001E-3</v>
      </c>
      <c r="D148" s="12">
        <v>0</v>
      </c>
      <c r="E148" s="12">
        <v>0.03</v>
      </c>
      <c r="F148" s="12">
        <v>0</v>
      </c>
      <c r="G148" s="12">
        <v>0</v>
      </c>
      <c r="I148" s="12">
        <v>5.0000000000000001E-3</v>
      </c>
      <c r="J148" s="12">
        <v>0</v>
      </c>
      <c r="K148" s="20">
        <v>0.05</v>
      </c>
      <c r="L148" s="12">
        <v>5.1771779016436996E-3</v>
      </c>
      <c r="M148" s="12">
        <v>0</v>
      </c>
      <c r="N148" s="12">
        <v>-5.0000000000000001E-3</v>
      </c>
      <c r="O148" s="12">
        <v>0</v>
      </c>
      <c r="P148" s="12">
        <v>5.0000000000000001E-3</v>
      </c>
      <c r="Q148" s="20">
        <v>2.5000000000000001E-3</v>
      </c>
      <c r="R148" s="20">
        <v>2.5000000000000001E-2</v>
      </c>
      <c r="S148" s="20">
        <v>0.02</v>
      </c>
      <c r="T148" s="20">
        <v>0.02</v>
      </c>
      <c r="U148" s="20">
        <v>1.4999999999999999E-2</v>
      </c>
      <c r="V148" s="20">
        <v>0</v>
      </c>
      <c r="W148" s="20">
        <v>0.01</v>
      </c>
      <c r="X148" s="20">
        <v>0</v>
      </c>
      <c r="Y148" s="20">
        <v>0</v>
      </c>
      <c r="AA148" s="20">
        <v>1.4999999999999999E-2</v>
      </c>
      <c r="AB148" s="20">
        <v>-5.0000000000000001E-3</v>
      </c>
      <c r="AC148" s="20">
        <v>0</v>
      </c>
      <c r="AD148" s="12">
        <v>0.01</v>
      </c>
    </row>
    <row r="149" spans="3:30" x14ac:dyDescent="0.2">
      <c r="C149" s="12">
        <v>2.5000000000000001E-3</v>
      </c>
      <c r="D149" s="12">
        <v>0</v>
      </c>
      <c r="E149" s="12">
        <v>0.03</v>
      </c>
      <c r="F149" s="12">
        <v>0</v>
      </c>
      <c r="G149" s="12">
        <v>0</v>
      </c>
      <c r="I149" s="12">
        <v>5.0000000000000001E-3</v>
      </c>
      <c r="J149" s="12">
        <v>0</v>
      </c>
      <c r="K149" s="20">
        <v>0.05</v>
      </c>
      <c r="L149" s="12">
        <v>5.1754234089277998E-3</v>
      </c>
      <c r="M149" s="12">
        <v>0</v>
      </c>
      <c r="N149" s="12">
        <v>-5.0000000000000001E-3</v>
      </c>
      <c r="O149" s="12">
        <v>0</v>
      </c>
      <c r="P149" s="12">
        <v>5.0000000000000001E-3</v>
      </c>
      <c r="Q149" s="20">
        <v>2.5000000000000001E-3</v>
      </c>
      <c r="R149" s="20">
        <v>2.5000000000000001E-2</v>
      </c>
      <c r="S149" s="20">
        <v>0.02</v>
      </c>
      <c r="T149" s="20">
        <v>0.02</v>
      </c>
      <c r="U149" s="20">
        <v>1.4999999999999999E-2</v>
      </c>
      <c r="V149" s="20">
        <v>0</v>
      </c>
      <c r="W149" s="20">
        <v>0.01</v>
      </c>
      <c r="X149" s="20">
        <v>0</v>
      </c>
      <c r="Y149" s="20">
        <v>0</v>
      </c>
      <c r="AA149" s="20">
        <v>1.4999999999999999E-2</v>
      </c>
      <c r="AB149" s="20">
        <v>-5.0000000000000001E-3</v>
      </c>
      <c r="AC149" s="20">
        <v>0</v>
      </c>
      <c r="AD149" s="12">
        <v>0.01</v>
      </c>
    </row>
    <row r="150" spans="3:30" x14ac:dyDescent="0.2">
      <c r="C150" s="12">
        <v>2.5000000000000001E-3</v>
      </c>
      <c r="D150" s="12">
        <v>0</v>
      </c>
      <c r="E150" s="12">
        <v>0.03</v>
      </c>
      <c r="F150" s="12">
        <v>0</v>
      </c>
      <c r="G150" s="12">
        <v>0</v>
      </c>
      <c r="I150" s="12">
        <v>5.0000000000000001E-3</v>
      </c>
      <c r="J150" s="12">
        <v>0</v>
      </c>
      <c r="K150" s="20">
        <v>0.05</v>
      </c>
      <c r="L150" s="12">
        <v>5.1736574295053999E-3</v>
      </c>
      <c r="M150" s="12">
        <v>0</v>
      </c>
      <c r="N150" s="12">
        <v>-5.0000000000000001E-3</v>
      </c>
      <c r="O150" s="12">
        <v>0</v>
      </c>
      <c r="P150" s="12">
        <v>5.0000000000000001E-3</v>
      </c>
      <c r="Q150" s="20">
        <v>2.5000000000000001E-3</v>
      </c>
      <c r="R150" s="20">
        <v>2.5000000000000001E-2</v>
      </c>
      <c r="S150" s="20">
        <v>0.02</v>
      </c>
      <c r="T150" s="20">
        <v>0.02</v>
      </c>
      <c r="U150" s="20">
        <v>1.4999999999999999E-2</v>
      </c>
      <c r="V150" s="20">
        <v>0</v>
      </c>
      <c r="W150" s="20">
        <v>0.01</v>
      </c>
      <c r="X150" s="20">
        <v>0</v>
      </c>
      <c r="Y150" s="20">
        <v>0</v>
      </c>
      <c r="AA150" s="20">
        <v>1.4999999999999999E-2</v>
      </c>
      <c r="AB150" s="20">
        <v>-5.0000000000000001E-3</v>
      </c>
      <c r="AC150" s="20">
        <v>0</v>
      </c>
      <c r="AD150" s="12">
        <v>0.01</v>
      </c>
    </row>
    <row r="151" spans="3:30" x14ac:dyDescent="0.2">
      <c r="C151" s="12">
        <v>2.5000000000000001E-3</v>
      </c>
      <c r="D151" s="12">
        <v>0</v>
      </c>
      <c r="E151" s="12">
        <v>0.03</v>
      </c>
      <c r="F151" s="12">
        <v>0</v>
      </c>
      <c r="G151" s="12">
        <v>0</v>
      </c>
      <c r="I151" s="12">
        <v>5.0000000000000001E-3</v>
      </c>
      <c r="J151" s="12">
        <v>0</v>
      </c>
      <c r="K151" s="20">
        <v>0.05</v>
      </c>
      <c r="L151" s="12">
        <v>5.1720524890793004E-3</v>
      </c>
      <c r="M151" s="12">
        <v>0</v>
      </c>
      <c r="N151" s="12">
        <v>-5.0000000000000001E-3</v>
      </c>
      <c r="O151" s="12">
        <v>0</v>
      </c>
      <c r="P151" s="12">
        <v>5.0000000000000001E-3</v>
      </c>
      <c r="Q151" s="20">
        <v>2.5000000000000001E-3</v>
      </c>
      <c r="R151" s="20">
        <v>2.5000000000000001E-2</v>
      </c>
      <c r="S151" s="20">
        <v>0.02</v>
      </c>
      <c r="T151" s="20">
        <v>0.02</v>
      </c>
      <c r="U151" s="20">
        <v>1.4999999999999999E-2</v>
      </c>
      <c r="V151" s="20">
        <v>0</v>
      </c>
      <c r="W151" s="20">
        <v>0.01</v>
      </c>
      <c r="X151" s="20">
        <v>0</v>
      </c>
      <c r="Y151" s="20">
        <v>0</v>
      </c>
      <c r="AA151" s="20">
        <v>1.4999999999999999E-2</v>
      </c>
      <c r="AB151" s="20">
        <v>-5.0000000000000001E-3</v>
      </c>
      <c r="AC151" s="20">
        <v>0</v>
      </c>
      <c r="AD151" s="12">
        <v>0.01</v>
      </c>
    </row>
    <row r="152" spans="3:30" x14ac:dyDescent="0.2">
      <c r="C152" s="12">
        <v>2.5000000000000001E-3</v>
      </c>
      <c r="D152" s="12">
        <v>0</v>
      </c>
      <c r="E152" s="12">
        <v>0.03</v>
      </c>
      <c r="F152" s="12">
        <v>0</v>
      </c>
      <c r="G152" s="12">
        <v>0</v>
      </c>
      <c r="I152" s="12">
        <v>2.5000000000000001E-3</v>
      </c>
      <c r="J152" s="12">
        <v>0</v>
      </c>
      <c r="K152" s="20">
        <v>1.4999999999999999E-2</v>
      </c>
      <c r="L152" s="12">
        <v>1.6157077137196E-3</v>
      </c>
      <c r="M152" s="12">
        <v>0</v>
      </c>
      <c r="N152" s="12">
        <v>-1.4999999999999999E-2</v>
      </c>
      <c r="O152" s="12">
        <v>0</v>
      </c>
      <c r="P152" s="12">
        <v>5.0000000000000001E-3</v>
      </c>
      <c r="Q152" s="20">
        <v>2.5000000000000001E-3</v>
      </c>
      <c r="R152" s="20">
        <v>2.5000000000000001E-2</v>
      </c>
      <c r="S152" s="20">
        <v>0.02</v>
      </c>
      <c r="T152" s="20">
        <v>0.02</v>
      </c>
      <c r="U152" s="20">
        <v>1.4999999999999999E-2</v>
      </c>
      <c r="V152" s="20">
        <v>0</v>
      </c>
      <c r="W152" s="20">
        <v>0.01</v>
      </c>
      <c r="X152" s="20">
        <v>0</v>
      </c>
      <c r="Y152" s="20">
        <v>0</v>
      </c>
      <c r="AA152" s="20">
        <v>1.4999999999999999E-2</v>
      </c>
      <c r="AB152" s="20">
        <v>-1.4999999999999999E-2</v>
      </c>
      <c r="AC152" s="20">
        <v>0</v>
      </c>
      <c r="AD152" s="12">
        <v>0.01</v>
      </c>
    </row>
    <row r="153" spans="3:30" x14ac:dyDescent="0.2">
      <c r="C153" s="12">
        <v>2.5000000000000001E-3</v>
      </c>
      <c r="D153" s="12">
        <v>0</v>
      </c>
      <c r="E153" s="12">
        <v>0.03</v>
      </c>
      <c r="F153" s="12">
        <v>0</v>
      </c>
      <c r="G153" s="12">
        <v>0</v>
      </c>
      <c r="I153" s="12">
        <v>2.5000000000000001E-3</v>
      </c>
      <c r="J153" s="12">
        <v>0</v>
      </c>
      <c r="K153" s="20">
        <v>1.4999999999999999E-2</v>
      </c>
      <c r="L153" s="12">
        <v>1.6151636403274E-3</v>
      </c>
      <c r="M153" s="12">
        <v>0</v>
      </c>
      <c r="N153" s="12">
        <v>-1.4999999999999999E-2</v>
      </c>
      <c r="O153" s="12">
        <v>0</v>
      </c>
      <c r="P153" s="12">
        <v>5.0000000000000001E-3</v>
      </c>
      <c r="Q153" s="20">
        <v>2.5000000000000001E-3</v>
      </c>
      <c r="R153" s="20">
        <v>2.5000000000000001E-2</v>
      </c>
      <c r="S153" s="20">
        <v>0.02</v>
      </c>
      <c r="T153" s="20">
        <v>0.02</v>
      </c>
      <c r="U153" s="20">
        <v>1.4999999999999999E-2</v>
      </c>
      <c r="V153" s="20">
        <v>0</v>
      </c>
      <c r="W153" s="20">
        <v>0.01</v>
      </c>
      <c r="X153" s="20">
        <v>0</v>
      </c>
      <c r="Y153" s="20">
        <v>0</v>
      </c>
      <c r="AA153" s="20">
        <v>1.4999999999999999E-2</v>
      </c>
      <c r="AB153" s="20">
        <v>-1.4999999999999999E-2</v>
      </c>
      <c r="AC153" s="20">
        <v>0</v>
      </c>
      <c r="AD153" s="12">
        <v>0.01</v>
      </c>
    </row>
    <row r="154" spans="3:30" x14ac:dyDescent="0.2">
      <c r="C154" s="12">
        <v>2.5000000000000001E-3</v>
      </c>
      <c r="D154" s="12">
        <v>0</v>
      </c>
      <c r="E154" s="12">
        <v>0.03</v>
      </c>
      <c r="F154" s="12">
        <v>0</v>
      </c>
      <c r="G154" s="12">
        <v>0</v>
      </c>
      <c r="I154" s="12">
        <v>2.5000000000000001E-3</v>
      </c>
      <c r="J154" s="12">
        <v>0</v>
      </c>
      <c r="K154" s="20">
        <v>1.4999999999999999E-2</v>
      </c>
      <c r="L154" s="12">
        <v>1.6145979151279001E-3</v>
      </c>
      <c r="M154" s="12">
        <v>0</v>
      </c>
      <c r="N154" s="12">
        <v>-1.4999999999999999E-2</v>
      </c>
      <c r="O154" s="12">
        <v>0</v>
      </c>
      <c r="P154" s="12">
        <v>5.0000000000000001E-3</v>
      </c>
      <c r="Q154" s="20">
        <v>2.5000000000000001E-3</v>
      </c>
      <c r="R154" s="20">
        <v>2.5000000000000001E-2</v>
      </c>
      <c r="S154" s="20">
        <v>0.02</v>
      </c>
      <c r="T154" s="20">
        <v>0.02</v>
      </c>
      <c r="U154" s="20">
        <v>1.4999999999999999E-2</v>
      </c>
      <c r="V154" s="20">
        <v>0</v>
      </c>
      <c r="W154" s="20">
        <v>0.01</v>
      </c>
      <c r="X154" s="20">
        <v>0</v>
      </c>
      <c r="Y154" s="20">
        <v>0</v>
      </c>
      <c r="AA154" s="20">
        <v>1.4999999999999999E-2</v>
      </c>
      <c r="AB154" s="20">
        <v>-1.4999999999999999E-2</v>
      </c>
      <c r="AC154" s="20">
        <v>0</v>
      </c>
      <c r="AD154" s="12">
        <v>0.01</v>
      </c>
    </row>
    <row r="155" spans="3:30" x14ac:dyDescent="0.2">
      <c r="C155" s="12">
        <v>2.5000000000000001E-3</v>
      </c>
      <c r="D155" s="12">
        <v>0</v>
      </c>
      <c r="E155" s="12">
        <v>0.03</v>
      </c>
      <c r="F155" s="12">
        <v>0</v>
      </c>
      <c r="G155" s="12">
        <v>0</v>
      </c>
      <c r="I155" s="12">
        <v>2.5000000000000001E-3</v>
      </c>
      <c r="J155" s="12">
        <v>0</v>
      </c>
      <c r="K155" s="20">
        <v>1.4999999999999999E-2</v>
      </c>
      <c r="L155" s="12">
        <v>1.6140470403969E-3</v>
      </c>
      <c r="M155" s="12">
        <v>0</v>
      </c>
      <c r="N155" s="12">
        <v>-1.4999999999999999E-2</v>
      </c>
      <c r="O155" s="12">
        <v>0</v>
      </c>
      <c r="P155" s="12">
        <v>5.0000000000000001E-3</v>
      </c>
      <c r="Q155" s="20">
        <v>2.5000000000000001E-3</v>
      </c>
      <c r="R155" s="20">
        <v>2.5000000000000001E-2</v>
      </c>
      <c r="S155" s="20">
        <v>0.02</v>
      </c>
      <c r="T155" s="20">
        <v>0.02</v>
      </c>
      <c r="U155" s="20">
        <v>1.4999999999999999E-2</v>
      </c>
      <c r="V155" s="20">
        <v>0</v>
      </c>
      <c r="W155" s="20">
        <v>0.01</v>
      </c>
      <c r="X155" s="20">
        <v>0</v>
      </c>
      <c r="Y155" s="20">
        <v>0</v>
      </c>
      <c r="AA155" s="20">
        <v>1.4999999999999999E-2</v>
      </c>
      <c r="AB155" s="20">
        <v>-1.4999999999999999E-2</v>
      </c>
      <c r="AC155" s="20">
        <v>0</v>
      </c>
      <c r="AD155" s="12">
        <v>0.01</v>
      </c>
    </row>
    <row r="156" spans="3:30" x14ac:dyDescent="0.2">
      <c r="C156" s="12">
        <v>2.5000000000000001E-3</v>
      </c>
      <c r="D156" s="12">
        <v>0</v>
      </c>
      <c r="E156" s="12">
        <v>0.03</v>
      </c>
      <c r="F156" s="12">
        <v>0</v>
      </c>
      <c r="G156" s="12">
        <v>0</v>
      </c>
      <c r="I156" s="12">
        <v>2.5000000000000001E-3</v>
      </c>
      <c r="J156" s="12">
        <v>0</v>
      </c>
      <c r="K156" s="20">
        <v>1.4999999999999999E-2</v>
      </c>
      <c r="L156" s="12">
        <v>1.6134742952233999E-3</v>
      </c>
      <c r="M156" s="12">
        <v>0</v>
      </c>
      <c r="N156" s="12">
        <v>-1.4999999999999999E-2</v>
      </c>
      <c r="O156" s="12">
        <v>0</v>
      </c>
      <c r="P156" s="12">
        <v>5.0000000000000001E-3</v>
      </c>
      <c r="Q156" s="20">
        <v>2.5000000000000001E-3</v>
      </c>
      <c r="R156" s="20">
        <v>2.5000000000000001E-2</v>
      </c>
      <c r="S156" s="20">
        <v>0.02</v>
      </c>
      <c r="T156" s="20">
        <v>0.02</v>
      </c>
      <c r="U156" s="20">
        <v>1.4999999999999999E-2</v>
      </c>
      <c r="V156" s="20">
        <v>0</v>
      </c>
      <c r="W156" s="20">
        <v>0.01</v>
      </c>
      <c r="X156" s="20">
        <v>0</v>
      </c>
      <c r="Y156" s="20">
        <v>0</v>
      </c>
      <c r="AA156" s="20">
        <v>1.4999999999999999E-2</v>
      </c>
      <c r="AB156" s="20">
        <v>-1.4999999999999999E-2</v>
      </c>
      <c r="AC156" s="20">
        <v>0</v>
      </c>
      <c r="AD156" s="12">
        <v>0.01</v>
      </c>
    </row>
    <row r="157" spans="3:30" x14ac:dyDescent="0.2">
      <c r="C157" s="12">
        <v>2.5000000000000001E-3</v>
      </c>
      <c r="D157" s="12">
        <v>0</v>
      </c>
      <c r="E157" s="12">
        <v>0.03</v>
      </c>
      <c r="F157" s="12">
        <v>0</v>
      </c>
      <c r="G157" s="12">
        <v>0</v>
      </c>
      <c r="I157" s="12">
        <v>2.5000000000000001E-3</v>
      </c>
      <c r="J157" s="12">
        <v>0</v>
      </c>
      <c r="K157" s="20">
        <v>1.4999999999999999E-2</v>
      </c>
      <c r="L157" s="12">
        <v>1.6128979887520001E-3</v>
      </c>
      <c r="M157" s="12">
        <v>0</v>
      </c>
      <c r="N157" s="12">
        <v>-1.4999999999999999E-2</v>
      </c>
      <c r="O157" s="12">
        <v>0</v>
      </c>
      <c r="P157" s="12">
        <v>5.0000000000000001E-3</v>
      </c>
      <c r="Q157" s="20">
        <v>2.5000000000000001E-3</v>
      </c>
      <c r="R157" s="20">
        <v>2.5000000000000001E-2</v>
      </c>
      <c r="S157" s="20">
        <v>0.02</v>
      </c>
      <c r="T157" s="20">
        <v>0.02</v>
      </c>
      <c r="U157" s="20">
        <v>1.4999999999999999E-2</v>
      </c>
      <c r="V157" s="20">
        <v>0</v>
      </c>
      <c r="W157" s="20">
        <v>0.01</v>
      </c>
      <c r="X157" s="20">
        <v>0</v>
      </c>
      <c r="Y157" s="20">
        <v>0</v>
      </c>
      <c r="AA157" s="20">
        <v>1.4999999999999999E-2</v>
      </c>
      <c r="AB157" s="20">
        <v>-1.4999999999999999E-2</v>
      </c>
      <c r="AC157" s="20">
        <v>0</v>
      </c>
      <c r="AD157" s="12">
        <v>0.01</v>
      </c>
    </row>
    <row r="158" spans="3:30" x14ac:dyDescent="0.2">
      <c r="C158" s="12">
        <v>2.5000000000000001E-3</v>
      </c>
      <c r="D158" s="12">
        <v>0</v>
      </c>
      <c r="E158" s="12">
        <v>0.03</v>
      </c>
      <c r="F158" s="12">
        <v>0</v>
      </c>
      <c r="G158" s="12">
        <v>0</v>
      </c>
      <c r="I158" s="12">
        <v>2.5000000000000001E-3</v>
      </c>
      <c r="J158" s="12">
        <v>0</v>
      </c>
      <c r="K158" s="20">
        <v>1.4999999999999999E-2</v>
      </c>
      <c r="L158" s="12">
        <v>1.6123368859648E-3</v>
      </c>
      <c r="M158" s="12">
        <v>0</v>
      </c>
      <c r="N158" s="12">
        <v>-1.4999999999999999E-2</v>
      </c>
      <c r="O158" s="12">
        <v>0</v>
      </c>
      <c r="P158" s="12">
        <v>5.0000000000000001E-3</v>
      </c>
      <c r="Q158" s="20">
        <v>2.5000000000000001E-3</v>
      </c>
      <c r="R158" s="20">
        <v>2.5000000000000001E-2</v>
      </c>
      <c r="S158" s="20">
        <v>0.02</v>
      </c>
      <c r="T158" s="20">
        <v>0.02</v>
      </c>
      <c r="U158" s="20">
        <v>1.4999999999999999E-2</v>
      </c>
      <c r="V158" s="20">
        <v>0</v>
      </c>
      <c r="W158" s="20">
        <v>0.01</v>
      </c>
      <c r="X158" s="20">
        <v>0</v>
      </c>
      <c r="Y158" s="20">
        <v>0</v>
      </c>
      <c r="AA158" s="20">
        <v>1.4999999999999999E-2</v>
      </c>
      <c r="AB158" s="20">
        <v>-1.4999999999999999E-2</v>
      </c>
      <c r="AC158" s="20">
        <v>0</v>
      </c>
      <c r="AD158" s="12">
        <v>0.01</v>
      </c>
    </row>
    <row r="159" spans="3:30" x14ac:dyDescent="0.2">
      <c r="C159" s="12">
        <v>2.5000000000000001E-3</v>
      </c>
      <c r="D159" s="12">
        <v>0</v>
      </c>
      <c r="E159" s="12">
        <v>0.03</v>
      </c>
      <c r="F159" s="12">
        <v>0</v>
      </c>
      <c r="G159" s="12">
        <v>0</v>
      </c>
      <c r="I159" s="12">
        <v>5.0000000000000001E-3</v>
      </c>
      <c r="J159" s="12">
        <v>0</v>
      </c>
      <c r="K159" s="20">
        <v>0.05</v>
      </c>
      <c r="L159" s="12">
        <v>5.1576114692723002E-3</v>
      </c>
      <c r="M159" s="12">
        <v>0</v>
      </c>
      <c r="N159" s="12">
        <v>-5.0000000000000001E-3</v>
      </c>
      <c r="O159" s="12">
        <v>0</v>
      </c>
      <c r="P159" s="12">
        <v>5.0000000000000001E-3</v>
      </c>
      <c r="Q159" s="20">
        <v>2.5000000000000001E-3</v>
      </c>
      <c r="R159" s="20">
        <v>2.5000000000000001E-2</v>
      </c>
      <c r="S159" s="20">
        <v>0.02</v>
      </c>
      <c r="T159" s="20">
        <v>0.02</v>
      </c>
      <c r="U159" s="20">
        <v>1.4999999999999999E-2</v>
      </c>
      <c r="V159" s="20">
        <v>0</v>
      </c>
      <c r="W159" s="20">
        <v>0.01</v>
      </c>
      <c r="X159" s="20">
        <v>0</v>
      </c>
      <c r="Y159" s="20">
        <v>0</v>
      </c>
      <c r="AA159" s="20">
        <v>1.4999999999999999E-2</v>
      </c>
      <c r="AB159" s="20">
        <v>-5.0000000000000001E-3</v>
      </c>
      <c r="AC159" s="20">
        <v>0</v>
      </c>
      <c r="AD159" s="12">
        <v>0.01</v>
      </c>
    </row>
    <row r="160" spans="3:30" x14ac:dyDescent="0.2">
      <c r="C160" s="12">
        <v>2.5000000000000001E-3</v>
      </c>
      <c r="D160" s="12">
        <v>0</v>
      </c>
      <c r="E160" s="12">
        <v>0.03</v>
      </c>
      <c r="F160" s="12">
        <v>0</v>
      </c>
      <c r="G160" s="12">
        <v>0</v>
      </c>
      <c r="I160" s="12">
        <v>5.0000000000000001E-3</v>
      </c>
      <c r="J160" s="12">
        <v>0</v>
      </c>
      <c r="K160" s="20">
        <v>0.05</v>
      </c>
      <c r="L160" s="12">
        <v>5.1557943029045001E-3</v>
      </c>
      <c r="M160" s="12">
        <v>0</v>
      </c>
      <c r="N160" s="12">
        <v>-5.0000000000000001E-3</v>
      </c>
      <c r="O160" s="12">
        <v>0</v>
      </c>
      <c r="P160" s="12">
        <v>5.0000000000000001E-3</v>
      </c>
      <c r="Q160" s="20">
        <v>2.5000000000000001E-3</v>
      </c>
      <c r="R160" s="20">
        <v>2.5000000000000001E-2</v>
      </c>
      <c r="S160" s="20">
        <v>0.02</v>
      </c>
      <c r="T160" s="20">
        <v>0.02</v>
      </c>
      <c r="U160" s="20">
        <v>1.4999999999999999E-2</v>
      </c>
      <c r="V160" s="20">
        <v>0</v>
      </c>
      <c r="W160" s="20">
        <v>0.01</v>
      </c>
      <c r="X160" s="20">
        <v>0</v>
      </c>
      <c r="Y160" s="20">
        <v>0</v>
      </c>
      <c r="AA160" s="20">
        <v>1.4999999999999999E-2</v>
      </c>
      <c r="AB160" s="20">
        <v>-5.0000000000000001E-3</v>
      </c>
      <c r="AC160" s="20">
        <v>0</v>
      </c>
      <c r="AD160" s="12">
        <v>0.01</v>
      </c>
    </row>
    <row r="161" spans="3:30" x14ac:dyDescent="0.2">
      <c r="C161" s="12">
        <v>2.5000000000000001E-3</v>
      </c>
      <c r="D161" s="12">
        <v>0</v>
      </c>
      <c r="E161" s="12">
        <v>0.03</v>
      </c>
      <c r="F161" s="12">
        <v>0</v>
      </c>
      <c r="G161" s="12">
        <v>0</v>
      </c>
      <c r="I161" s="12">
        <v>5.0000000000000001E-3</v>
      </c>
      <c r="J161" s="12">
        <v>0</v>
      </c>
      <c r="K161" s="20">
        <v>0.05</v>
      </c>
      <c r="L161" s="12">
        <v>5.1539054049421999E-3</v>
      </c>
      <c r="M161" s="12">
        <v>0</v>
      </c>
      <c r="N161" s="12">
        <v>-5.0000000000000001E-3</v>
      </c>
      <c r="O161" s="12">
        <v>0</v>
      </c>
      <c r="P161" s="12">
        <v>5.0000000000000001E-3</v>
      </c>
      <c r="Q161" s="20">
        <v>2.5000000000000001E-3</v>
      </c>
      <c r="R161" s="20">
        <v>2.5000000000000001E-2</v>
      </c>
      <c r="S161" s="20">
        <v>0.02</v>
      </c>
      <c r="T161" s="20">
        <v>0.02</v>
      </c>
      <c r="U161" s="20">
        <v>1.4999999999999999E-2</v>
      </c>
      <c r="V161" s="20">
        <v>0</v>
      </c>
      <c r="W161" s="20">
        <v>0.01</v>
      </c>
      <c r="X161" s="20">
        <v>0</v>
      </c>
      <c r="Y161" s="20">
        <v>0</v>
      </c>
      <c r="AA161" s="20">
        <v>1.4999999999999999E-2</v>
      </c>
      <c r="AB161" s="20">
        <v>-5.0000000000000001E-3</v>
      </c>
      <c r="AC161" s="20">
        <v>0</v>
      </c>
      <c r="AD161" s="12">
        <v>0.01</v>
      </c>
    </row>
    <row r="162" spans="3:30" x14ac:dyDescent="0.2">
      <c r="C162" s="12">
        <v>2.5000000000000001E-3</v>
      </c>
      <c r="D162" s="12">
        <v>0</v>
      </c>
      <c r="E162" s="12">
        <v>0.03</v>
      </c>
      <c r="F162" s="12">
        <v>0</v>
      </c>
      <c r="G162" s="12">
        <v>0</v>
      </c>
      <c r="I162" s="12">
        <v>5.0000000000000001E-3</v>
      </c>
      <c r="J162" s="12">
        <v>0</v>
      </c>
      <c r="K162" s="20">
        <v>0.05</v>
      </c>
      <c r="L162" s="12">
        <v>5.1520051783311999E-3</v>
      </c>
      <c r="M162" s="12">
        <v>0</v>
      </c>
      <c r="N162" s="12">
        <v>-5.0000000000000001E-3</v>
      </c>
      <c r="O162" s="12">
        <v>0</v>
      </c>
      <c r="P162" s="12">
        <v>5.0000000000000001E-3</v>
      </c>
      <c r="Q162" s="20">
        <v>2.5000000000000001E-3</v>
      </c>
      <c r="R162" s="20">
        <v>2.5000000000000001E-2</v>
      </c>
      <c r="S162" s="20">
        <v>0.02</v>
      </c>
      <c r="T162" s="20">
        <v>0.02</v>
      </c>
      <c r="U162" s="20">
        <v>1.4999999999999999E-2</v>
      </c>
      <c r="V162" s="20">
        <v>0</v>
      </c>
      <c r="W162" s="20">
        <v>0.01</v>
      </c>
      <c r="X162" s="20">
        <v>0</v>
      </c>
      <c r="Y162" s="20">
        <v>0</v>
      </c>
      <c r="AA162" s="20">
        <v>1.4999999999999999E-2</v>
      </c>
      <c r="AB162" s="20">
        <v>-5.0000000000000001E-3</v>
      </c>
      <c r="AC162" s="20">
        <v>0</v>
      </c>
      <c r="AD162" s="12">
        <v>0.01</v>
      </c>
    </row>
    <row r="163" spans="3:30" x14ac:dyDescent="0.2">
      <c r="C163" s="12">
        <v>2.5000000000000001E-3</v>
      </c>
      <c r="D163" s="12">
        <v>0</v>
      </c>
      <c r="E163" s="12">
        <v>0.03</v>
      </c>
      <c r="F163" s="12">
        <v>0</v>
      </c>
      <c r="G163" s="12">
        <v>0</v>
      </c>
      <c r="I163" s="12">
        <v>5.0000000000000001E-3</v>
      </c>
      <c r="J163" s="12">
        <v>0</v>
      </c>
      <c r="K163" s="20">
        <v>0.05</v>
      </c>
      <c r="L163" s="12">
        <v>5.1502791189591999E-3</v>
      </c>
      <c r="M163" s="12">
        <v>0</v>
      </c>
      <c r="N163" s="12">
        <v>-5.0000000000000001E-3</v>
      </c>
      <c r="O163" s="12">
        <v>0</v>
      </c>
      <c r="P163" s="12">
        <v>5.0000000000000001E-3</v>
      </c>
      <c r="Q163" s="20">
        <v>2.5000000000000001E-3</v>
      </c>
      <c r="R163" s="20">
        <v>2.5000000000000001E-2</v>
      </c>
      <c r="S163" s="20">
        <v>0.02</v>
      </c>
      <c r="T163" s="20">
        <v>0.02</v>
      </c>
      <c r="U163" s="20">
        <v>1.4999999999999999E-2</v>
      </c>
      <c r="V163" s="20">
        <v>0</v>
      </c>
      <c r="W163" s="20">
        <v>0.01</v>
      </c>
      <c r="X163" s="20">
        <v>0</v>
      </c>
      <c r="Y163" s="20">
        <v>0</v>
      </c>
      <c r="AA163" s="20">
        <v>1.4999999999999999E-2</v>
      </c>
      <c r="AB163" s="20">
        <v>-5.0000000000000001E-3</v>
      </c>
      <c r="AC163" s="20">
        <v>0</v>
      </c>
      <c r="AD163" s="12">
        <v>0.01</v>
      </c>
    </row>
    <row r="164" spans="3:30" x14ac:dyDescent="0.2">
      <c r="C164" s="12">
        <v>2.5000000000000001E-3</v>
      </c>
      <c r="D164" s="12">
        <v>0</v>
      </c>
      <c r="E164" s="12">
        <v>0.03</v>
      </c>
      <c r="F164" s="12">
        <v>0</v>
      </c>
      <c r="G164" s="12">
        <v>0</v>
      </c>
      <c r="I164" s="12">
        <v>2.5000000000000001E-3</v>
      </c>
      <c r="J164" s="12">
        <v>0</v>
      </c>
      <c r="K164" s="20">
        <v>1.4999999999999999E-2</v>
      </c>
      <c r="L164" s="12">
        <v>1.6088616780691001E-3</v>
      </c>
      <c r="M164" s="12">
        <v>0</v>
      </c>
      <c r="N164" s="12">
        <v>-1.4999999999999999E-2</v>
      </c>
      <c r="O164" s="12">
        <v>0</v>
      </c>
      <c r="P164" s="12">
        <v>5.0000000000000001E-3</v>
      </c>
      <c r="Q164" s="20">
        <v>2.5000000000000001E-3</v>
      </c>
      <c r="R164" s="20">
        <v>2.5000000000000001E-2</v>
      </c>
      <c r="S164" s="20">
        <v>0.02</v>
      </c>
      <c r="T164" s="20">
        <v>0.02</v>
      </c>
      <c r="U164" s="20">
        <v>1.4999999999999999E-2</v>
      </c>
      <c r="V164" s="20">
        <v>0</v>
      </c>
      <c r="W164" s="20">
        <v>0.01</v>
      </c>
      <c r="X164" s="20">
        <v>0</v>
      </c>
      <c r="Y164" s="20">
        <v>0</v>
      </c>
      <c r="AA164" s="20">
        <v>1.4999999999999999E-2</v>
      </c>
      <c r="AB164" s="20">
        <v>-1.4999999999999999E-2</v>
      </c>
      <c r="AC164" s="20">
        <v>0</v>
      </c>
      <c r="AD164" s="12">
        <v>0.01</v>
      </c>
    </row>
    <row r="165" spans="3:30" x14ac:dyDescent="0.2">
      <c r="C165" s="12">
        <v>2.5000000000000001E-3</v>
      </c>
      <c r="D165" s="12">
        <v>0</v>
      </c>
      <c r="E165" s="12">
        <v>0.03</v>
      </c>
      <c r="F165" s="12">
        <v>0</v>
      </c>
      <c r="G165" s="12">
        <v>0</v>
      </c>
      <c r="I165" s="12">
        <v>2.5000000000000001E-3</v>
      </c>
      <c r="J165" s="12">
        <v>0</v>
      </c>
      <c r="K165" s="20">
        <v>1.4999999999999999E-2</v>
      </c>
      <c r="L165" s="12">
        <v>1.6082771452081001E-3</v>
      </c>
      <c r="M165" s="12">
        <v>0</v>
      </c>
      <c r="N165" s="12">
        <v>-1.4999999999999999E-2</v>
      </c>
      <c r="O165" s="12">
        <v>0</v>
      </c>
      <c r="P165" s="12">
        <v>5.0000000000000001E-3</v>
      </c>
      <c r="Q165" s="20">
        <v>2.5000000000000001E-3</v>
      </c>
      <c r="R165" s="20">
        <v>2.5000000000000001E-2</v>
      </c>
      <c r="S165" s="20">
        <v>0.02</v>
      </c>
      <c r="T165" s="20">
        <v>0.02</v>
      </c>
      <c r="U165" s="20">
        <v>1.4999999999999999E-2</v>
      </c>
      <c r="V165" s="20">
        <v>0</v>
      </c>
      <c r="W165" s="20">
        <v>0.01</v>
      </c>
      <c r="X165" s="20">
        <v>0</v>
      </c>
      <c r="Y165" s="20">
        <v>0</v>
      </c>
      <c r="AA165" s="20">
        <v>1.4999999999999999E-2</v>
      </c>
      <c r="AB165" s="20">
        <v>-1.4999999999999999E-2</v>
      </c>
      <c r="AC165" s="20">
        <v>0</v>
      </c>
      <c r="AD165" s="12">
        <v>0.01</v>
      </c>
    </row>
    <row r="166" spans="3:30" x14ac:dyDescent="0.2">
      <c r="C166" s="12">
        <v>2.5000000000000001E-3</v>
      </c>
      <c r="D166" s="12">
        <v>0</v>
      </c>
      <c r="E166" s="12">
        <v>0.03</v>
      </c>
      <c r="F166" s="12">
        <v>0</v>
      </c>
      <c r="G166" s="12">
        <v>0</v>
      </c>
      <c r="I166" s="12">
        <v>2.5000000000000001E-3</v>
      </c>
      <c r="J166" s="12">
        <v>0</v>
      </c>
      <c r="K166" s="20">
        <v>1.4999999999999999E-2</v>
      </c>
      <c r="L166" s="12">
        <v>1.6076696615246E-3</v>
      </c>
      <c r="M166" s="12">
        <v>0</v>
      </c>
      <c r="N166" s="12">
        <v>-1.4999999999999999E-2</v>
      </c>
      <c r="O166" s="12">
        <v>0</v>
      </c>
      <c r="P166" s="12">
        <v>5.0000000000000001E-3</v>
      </c>
      <c r="Q166" s="20">
        <v>2.5000000000000001E-3</v>
      </c>
      <c r="R166" s="20">
        <v>2.5000000000000001E-2</v>
      </c>
      <c r="S166" s="20">
        <v>0.02</v>
      </c>
      <c r="T166" s="20">
        <v>0.02</v>
      </c>
      <c r="U166" s="20">
        <v>1.4999999999999999E-2</v>
      </c>
      <c r="V166" s="20">
        <v>0</v>
      </c>
      <c r="W166" s="20">
        <v>0.01</v>
      </c>
      <c r="X166" s="20">
        <v>0</v>
      </c>
      <c r="Y166" s="20">
        <v>0</v>
      </c>
      <c r="AA166" s="20">
        <v>1.4999999999999999E-2</v>
      </c>
      <c r="AB166" s="20">
        <v>-1.4999999999999999E-2</v>
      </c>
      <c r="AC166" s="20">
        <v>0</v>
      </c>
      <c r="AD166" s="12">
        <v>0.01</v>
      </c>
    </row>
    <row r="167" spans="3:30" x14ac:dyDescent="0.2">
      <c r="C167" s="12">
        <v>2.5000000000000001E-3</v>
      </c>
      <c r="D167" s="12">
        <v>0</v>
      </c>
      <c r="E167" s="12">
        <v>0.03</v>
      </c>
      <c r="F167" s="12">
        <v>0</v>
      </c>
      <c r="G167" s="12">
        <v>0</v>
      </c>
      <c r="I167" s="12">
        <v>2.5000000000000001E-3</v>
      </c>
      <c r="J167" s="12">
        <v>0</v>
      </c>
      <c r="K167" s="20">
        <v>1.4999999999999999E-2</v>
      </c>
      <c r="L167" s="12">
        <v>1.6070784236419001E-3</v>
      </c>
      <c r="M167" s="12">
        <v>0</v>
      </c>
      <c r="N167" s="12">
        <v>-1.4999999999999999E-2</v>
      </c>
      <c r="O167" s="12">
        <v>0</v>
      </c>
      <c r="P167" s="12">
        <v>5.0000000000000001E-3</v>
      </c>
      <c r="Q167" s="20">
        <v>2.5000000000000001E-3</v>
      </c>
      <c r="R167" s="20">
        <v>2.5000000000000001E-2</v>
      </c>
      <c r="S167" s="20">
        <v>0.02</v>
      </c>
      <c r="T167" s="20">
        <v>0.02</v>
      </c>
      <c r="U167" s="20">
        <v>1.4999999999999999E-2</v>
      </c>
      <c r="V167" s="20">
        <v>0</v>
      </c>
      <c r="W167" s="20">
        <v>0.01</v>
      </c>
      <c r="X167" s="20">
        <v>0</v>
      </c>
      <c r="Y167" s="20">
        <v>0</v>
      </c>
      <c r="AA167" s="20">
        <v>1.4999999999999999E-2</v>
      </c>
      <c r="AB167" s="20">
        <v>-1.4999999999999999E-2</v>
      </c>
      <c r="AC167" s="20">
        <v>0</v>
      </c>
      <c r="AD167" s="12">
        <v>0.01</v>
      </c>
    </row>
    <row r="168" spans="3:30" x14ac:dyDescent="0.2">
      <c r="C168" s="12">
        <v>2.5000000000000001E-3</v>
      </c>
      <c r="D168" s="12">
        <v>0</v>
      </c>
      <c r="E168" s="12">
        <v>0.03</v>
      </c>
      <c r="F168" s="12">
        <v>0</v>
      </c>
      <c r="G168" s="12">
        <v>0</v>
      </c>
      <c r="I168" s="12">
        <v>2.5000000000000001E-3</v>
      </c>
      <c r="J168" s="12">
        <v>0</v>
      </c>
      <c r="K168" s="20">
        <v>1.4999999999999999E-2</v>
      </c>
      <c r="L168" s="12">
        <v>1.6064640200347E-3</v>
      </c>
      <c r="M168" s="12">
        <v>0</v>
      </c>
      <c r="N168" s="12">
        <v>-1.4999999999999999E-2</v>
      </c>
      <c r="O168" s="12">
        <v>0</v>
      </c>
      <c r="P168" s="12">
        <v>5.0000000000000001E-3</v>
      </c>
      <c r="Q168" s="20">
        <v>2.5000000000000001E-3</v>
      </c>
      <c r="R168" s="20">
        <v>2.5000000000000001E-2</v>
      </c>
      <c r="S168" s="20">
        <v>0.02</v>
      </c>
      <c r="T168" s="20">
        <v>0.02</v>
      </c>
      <c r="U168" s="20">
        <v>1.4999999999999999E-2</v>
      </c>
      <c r="V168" s="20">
        <v>0</v>
      </c>
      <c r="W168" s="20">
        <v>0.01</v>
      </c>
      <c r="X168" s="20">
        <v>0</v>
      </c>
      <c r="Y168" s="20">
        <v>0</v>
      </c>
      <c r="AA168" s="20">
        <v>1.4999999999999999E-2</v>
      </c>
      <c r="AB168" s="20">
        <v>-1.4999999999999999E-2</v>
      </c>
      <c r="AC168" s="20">
        <v>0</v>
      </c>
      <c r="AD168" s="12">
        <v>0.01</v>
      </c>
    </row>
    <row r="169" spans="3:30" x14ac:dyDescent="0.2">
      <c r="C169" s="12">
        <v>2.5000000000000001E-3</v>
      </c>
      <c r="D169" s="12">
        <v>0</v>
      </c>
      <c r="E169" s="12">
        <v>0.03</v>
      </c>
      <c r="F169" s="12">
        <v>0</v>
      </c>
      <c r="G169" s="12">
        <v>0</v>
      </c>
      <c r="I169" s="12">
        <v>2.5000000000000001E-3</v>
      </c>
      <c r="J169" s="12">
        <v>0</v>
      </c>
      <c r="K169" s="20">
        <v>1.4999999999999999E-2</v>
      </c>
      <c r="L169" s="12">
        <v>1.6058461063740001E-3</v>
      </c>
      <c r="M169" s="12">
        <v>0</v>
      </c>
      <c r="N169" s="12">
        <v>-1.4999999999999999E-2</v>
      </c>
      <c r="O169" s="12">
        <v>0</v>
      </c>
      <c r="P169" s="12">
        <v>5.0000000000000001E-3</v>
      </c>
      <c r="Q169" s="20">
        <v>2.5000000000000001E-3</v>
      </c>
      <c r="R169" s="20">
        <v>2.5000000000000001E-2</v>
      </c>
      <c r="S169" s="20">
        <v>0.02</v>
      </c>
      <c r="T169" s="20">
        <v>0.02</v>
      </c>
      <c r="U169" s="20">
        <v>1.4999999999999999E-2</v>
      </c>
      <c r="V169" s="20">
        <v>0</v>
      </c>
      <c r="W169" s="20">
        <v>0.01</v>
      </c>
      <c r="X169" s="20">
        <v>0</v>
      </c>
      <c r="Y169" s="20">
        <v>0</v>
      </c>
      <c r="AA169" s="20">
        <v>1.4999999999999999E-2</v>
      </c>
      <c r="AB169" s="20">
        <v>-1.4999999999999999E-2</v>
      </c>
      <c r="AC169" s="20">
        <v>0</v>
      </c>
      <c r="AD169" s="12">
        <v>0.01</v>
      </c>
    </row>
    <row r="170" spans="3:30" x14ac:dyDescent="0.2">
      <c r="C170" s="12">
        <v>2.5000000000000001E-3</v>
      </c>
      <c r="D170" s="12">
        <v>0</v>
      </c>
      <c r="E170" s="12">
        <v>0.03</v>
      </c>
      <c r="F170" s="12">
        <v>0</v>
      </c>
      <c r="G170" s="12">
        <v>0</v>
      </c>
      <c r="I170" s="12">
        <v>2.5000000000000001E-3</v>
      </c>
      <c r="J170" s="12">
        <v>0</v>
      </c>
      <c r="K170" s="20">
        <v>1.4999999999999999E-2</v>
      </c>
      <c r="L170" s="12">
        <v>1.6052447876095E-3</v>
      </c>
      <c r="M170" s="12">
        <v>0</v>
      </c>
      <c r="N170" s="12">
        <v>-1.4999999999999999E-2</v>
      </c>
      <c r="O170" s="12">
        <v>0</v>
      </c>
      <c r="P170" s="12">
        <v>5.0000000000000001E-3</v>
      </c>
      <c r="Q170" s="20">
        <v>2.5000000000000001E-3</v>
      </c>
      <c r="R170" s="20">
        <v>2.5000000000000001E-2</v>
      </c>
      <c r="S170" s="20">
        <v>0.02</v>
      </c>
      <c r="T170" s="20">
        <v>0.02</v>
      </c>
      <c r="U170" s="20">
        <v>1.4999999999999999E-2</v>
      </c>
      <c r="V170" s="20">
        <v>0</v>
      </c>
      <c r="W170" s="20">
        <v>0.01</v>
      </c>
      <c r="X170" s="20">
        <v>0</v>
      </c>
      <c r="Y170" s="20">
        <v>0</v>
      </c>
      <c r="AA170" s="20">
        <v>1.4999999999999999E-2</v>
      </c>
      <c r="AB170" s="20">
        <v>-1.4999999999999999E-2</v>
      </c>
      <c r="AC170" s="20">
        <v>0</v>
      </c>
      <c r="AD170" s="12">
        <v>0.01</v>
      </c>
    </row>
    <row r="171" spans="3:30" x14ac:dyDescent="0.2">
      <c r="C171" s="12">
        <v>2.5000000000000001E-3</v>
      </c>
      <c r="D171" s="12">
        <v>0</v>
      </c>
      <c r="E171" s="12">
        <v>0.03</v>
      </c>
      <c r="F171" s="12">
        <v>0</v>
      </c>
      <c r="G171" s="12">
        <v>0</v>
      </c>
      <c r="I171" s="12">
        <v>5.0000000000000001E-3</v>
      </c>
      <c r="J171" s="12">
        <v>0</v>
      </c>
      <c r="K171" s="20">
        <v>0.05</v>
      </c>
      <c r="L171" s="12">
        <v>5.1347839367106001E-3</v>
      </c>
      <c r="M171" s="12">
        <v>0</v>
      </c>
      <c r="N171" s="12">
        <v>-5.0000000000000001E-3</v>
      </c>
      <c r="O171" s="12">
        <v>0</v>
      </c>
      <c r="P171" s="12">
        <v>5.0000000000000001E-3</v>
      </c>
      <c r="Q171" s="20">
        <v>2.5000000000000001E-3</v>
      </c>
      <c r="R171" s="20">
        <v>2.5000000000000001E-2</v>
      </c>
      <c r="S171" s="20">
        <v>0.02</v>
      </c>
      <c r="T171" s="20">
        <v>0.02</v>
      </c>
      <c r="U171" s="20">
        <v>1.4999999999999999E-2</v>
      </c>
      <c r="V171" s="20">
        <v>0</v>
      </c>
      <c r="W171" s="20">
        <v>0.01</v>
      </c>
      <c r="X171" s="20">
        <v>0</v>
      </c>
      <c r="Y171" s="20">
        <v>0</v>
      </c>
      <c r="AA171" s="20">
        <v>1.4999999999999999E-2</v>
      </c>
      <c r="AB171" s="20">
        <v>-5.0000000000000001E-3</v>
      </c>
      <c r="AC171" s="20">
        <v>0</v>
      </c>
      <c r="AD171" s="12">
        <v>0.01</v>
      </c>
    </row>
    <row r="172" spans="3:30" x14ac:dyDescent="0.2">
      <c r="C172" s="12">
        <v>2.5000000000000001E-3</v>
      </c>
      <c r="D172" s="12">
        <v>0</v>
      </c>
      <c r="E172" s="12">
        <v>0.03</v>
      </c>
      <c r="F172" s="12">
        <v>0</v>
      </c>
      <c r="G172" s="12">
        <v>0</v>
      </c>
      <c r="I172" s="12">
        <v>5.0000000000000001E-3</v>
      </c>
      <c r="J172" s="12">
        <v>0</v>
      </c>
      <c r="K172" s="20">
        <v>0.05</v>
      </c>
      <c r="L172" s="12">
        <v>5.1328383955095997E-3</v>
      </c>
      <c r="M172" s="12">
        <v>0</v>
      </c>
      <c r="N172" s="12">
        <v>-5.0000000000000001E-3</v>
      </c>
      <c r="O172" s="12">
        <v>0</v>
      </c>
      <c r="P172" s="12">
        <v>5.0000000000000001E-3</v>
      </c>
      <c r="Q172" s="20">
        <v>2.5000000000000001E-3</v>
      </c>
      <c r="R172" s="20">
        <v>2.5000000000000001E-2</v>
      </c>
      <c r="S172" s="20">
        <v>0.02</v>
      </c>
      <c r="T172" s="20">
        <v>0.02</v>
      </c>
      <c r="U172" s="20">
        <v>1.4999999999999999E-2</v>
      </c>
      <c r="V172" s="20">
        <v>0</v>
      </c>
      <c r="W172" s="20">
        <v>0.01</v>
      </c>
      <c r="X172" s="20">
        <v>0</v>
      </c>
      <c r="Y172" s="20">
        <v>0</v>
      </c>
      <c r="AA172" s="20">
        <v>1.4999999999999999E-2</v>
      </c>
      <c r="AB172" s="20">
        <v>-5.0000000000000001E-3</v>
      </c>
      <c r="AC172" s="20">
        <v>0</v>
      </c>
      <c r="AD172" s="12">
        <v>0.01</v>
      </c>
    </row>
    <row r="173" spans="3:30" x14ac:dyDescent="0.2">
      <c r="C173" s="12">
        <v>2.5000000000000001E-3</v>
      </c>
      <c r="D173" s="12">
        <v>0</v>
      </c>
      <c r="E173" s="12">
        <v>0.03</v>
      </c>
      <c r="F173" s="12">
        <v>0</v>
      </c>
      <c r="G173" s="12">
        <v>0</v>
      </c>
      <c r="I173" s="12">
        <v>0</v>
      </c>
      <c r="J173" s="12">
        <v>0</v>
      </c>
      <c r="K173" s="20">
        <v>0.05</v>
      </c>
      <c r="L173" s="12">
        <v>5.1308170082133E-3</v>
      </c>
      <c r="M173" s="12">
        <v>0</v>
      </c>
      <c r="N173" s="12">
        <v>-5.0000000000000001E-3</v>
      </c>
      <c r="O173" s="12">
        <v>0</v>
      </c>
      <c r="P173" s="12">
        <v>5.0000000000000001E-3</v>
      </c>
      <c r="Q173" s="20">
        <v>2.5000000000000001E-3</v>
      </c>
      <c r="R173" s="20">
        <v>2.5000000000000001E-2</v>
      </c>
      <c r="S173" s="20">
        <v>0.02</v>
      </c>
      <c r="T173" s="20">
        <v>0.02</v>
      </c>
      <c r="U173" s="20">
        <v>1.4999999999999999E-2</v>
      </c>
      <c r="V173" s="20">
        <v>0</v>
      </c>
      <c r="W173" s="20">
        <v>0.01</v>
      </c>
      <c r="X173" s="20">
        <v>0</v>
      </c>
      <c r="Y173" s="20">
        <v>0</v>
      </c>
      <c r="AA173" s="20">
        <v>1.4999999999999999E-2</v>
      </c>
      <c r="AB173" s="20">
        <v>-5.0000000000000001E-3</v>
      </c>
      <c r="AC173" s="20">
        <v>0</v>
      </c>
      <c r="AD173" s="12">
        <v>0.01</v>
      </c>
    </row>
    <row r="174" spans="3:30" x14ac:dyDescent="0.2">
      <c r="C174" s="12">
        <v>2.5000000000000001E-3</v>
      </c>
      <c r="D174" s="12">
        <v>0</v>
      </c>
      <c r="E174" s="12">
        <v>0.03</v>
      </c>
      <c r="F174" s="12">
        <v>0</v>
      </c>
      <c r="G174" s="12">
        <v>0</v>
      </c>
      <c r="I174" s="12">
        <v>0</v>
      </c>
      <c r="J174" s="12">
        <v>0</v>
      </c>
      <c r="K174" s="20">
        <v>0.05</v>
      </c>
      <c r="L174" s="12">
        <v>5.1287844604695999E-3</v>
      </c>
      <c r="M174" s="12">
        <v>0</v>
      </c>
      <c r="N174" s="12">
        <v>-5.0000000000000001E-3</v>
      </c>
      <c r="O174" s="12">
        <v>0</v>
      </c>
      <c r="P174" s="12">
        <v>5.0000000000000001E-3</v>
      </c>
      <c r="Q174" s="20">
        <v>2.5000000000000001E-3</v>
      </c>
      <c r="R174" s="20">
        <v>2.5000000000000001E-2</v>
      </c>
      <c r="S174" s="20">
        <v>0.02</v>
      </c>
      <c r="T174" s="20">
        <v>0.02</v>
      </c>
      <c r="U174" s="20">
        <v>1.4999999999999999E-2</v>
      </c>
      <c r="V174" s="20">
        <v>0</v>
      </c>
      <c r="W174" s="20">
        <v>0.01</v>
      </c>
      <c r="X174" s="20">
        <v>0</v>
      </c>
      <c r="Y174" s="20">
        <v>0</v>
      </c>
      <c r="AA174" s="20">
        <v>1.4999999999999999E-2</v>
      </c>
      <c r="AB174" s="20">
        <v>-5.0000000000000001E-3</v>
      </c>
      <c r="AC174" s="20">
        <v>0</v>
      </c>
      <c r="AD174" s="12">
        <v>0.01</v>
      </c>
    </row>
    <row r="175" spans="3:30" x14ac:dyDescent="0.2">
      <c r="C175" s="12">
        <v>2.5000000000000001E-3</v>
      </c>
      <c r="D175" s="12">
        <v>0</v>
      </c>
      <c r="E175" s="12">
        <v>0.03</v>
      </c>
      <c r="F175" s="12">
        <v>0</v>
      </c>
      <c r="G175" s="12">
        <v>0</v>
      </c>
      <c r="I175" s="12">
        <v>0</v>
      </c>
      <c r="J175" s="12">
        <v>0</v>
      </c>
      <c r="K175" s="20">
        <v>0.05</v>
      </c>
      <c r="L175" s="12">
        <v>5.1269390305146E-3</v>
      </c>
      <c r="M175" s="12">
        <v>0</v>
      </c>
      <c r="N175" s="12">
        <v>-5.0000000000000001E-3</v>
      </c>
      <c r="O175" s="12">
        <v>0</v>
      </c>
      <c r="P175" s="12">
        <v>5.0000000000000001E-3</v>
      </c>
      <c r="Q175" s="20">
        <v>2.5000000000000001E-3</v>
      </c>
      <c r="R175" s="20">
        <v>2.5000000000000001E-2</v>
      </c>
      <c r="S175" s="20">
        <v>0.02</v>
      </c>
      <c r="T175" s="20">
        <v>0.02</v>
      </c>
      <c r="U175" s="20">
        <v>1.4999999999999999E-2</v>
      </c>
      <c r="V175" s="20">
        <v>0</v>
      </c>
      <c r="W175" s="20">
        <v>0.01</v>
      </c>
      <c r="X175" s="20">
        <v>0</v>
      </c>
      <c r="Y175" s="20">
        <v>0</v>
      </c>
      <c r="AA175" s="20">
        <v>1.4999999999999999E-2</v>
      </c>
      <c r="AB175" s="20">
        <v>-5.0000000000000001E-3</v>
      </c>
      <c r="AC175" s="20">
        <v>0</v>
      </c>
      <c r="AD175" s="12">
        <v>0.01</v>
      </c>
    </row>
    <row r="176" spans="3:30" x14ac:dyDescent="0.2">
      <c r="C176" s="12">
        <v>2.5000000000000001E-3</v>
      </c>
      <c r="D176" s="12">
        <v>0</v>
      </c>
      <c r="E176" s="12">
        <v>0.03</v>
      </c>
      <c r="F176" s="12">
        <v>0</v>
      </c>
      <c r="G176" s="12">
        <v>0</v>
      </c>
      <c r="I176" s="12">
        <v>0</v>
      </c>
      <c r="J176" s="12">
        <v>0</v>
      </c>
      <c r="K176" s="20">
        <v>1.4999999999999999E-2</v>
      </c>
      <c r="L176" s="12">
        <v>5.1248852827124004E-3</v>
      </c>
      <c r="M176" s="12">
        <v>0</v>
      </c>
      <c r="N176" s="12">
        <v>-1.4999999999999999E-2</v>
      </c>
      <c r="O176" s="12">
        <v>0</v>
      </c>
      <c r="P176" s="12">
        <v>5.0000000000000001E-3</v>
      </c>
      <c r="Q176" s="20">
        <v>2.5000000000000001E-3</v>
      </c>
      <c r="R176" s="20">
        <v>2.5000000000000001E-2</v>
      </c>
      <c r="S176" s="20">
        <v>0.02</v>
      </c>
      <c r="T176" s="20">
        <v>0.02</v>
      </c>
      <c r="U176" s="20">
        <v>1.4999999999999999E-2</v>
      </c>
      <c r="V176" s="20">
        <v>0</v>
      </c>
      <c r="W176" s="20">
        <v>0.01</v>
      </c>
      <c r="X176" s="20">
        <v>0</v>
      </c>
      <c r="Y176" s="20">
        <v>0</v>
      </c>
      <c r="AA176" s="20">
        <v>1.4999999999999999E-2</v>
      </c>
      <c r="AB176" s="20">
        <v>-1.4999999999999999E-2</v>
      </c>
      <c r="AC176" s="20">
        <v>0</v>
      </c>
      <c r="AD176" s="12">
        <v>0.01</v>
      </c>
    </row>
    <row r="177" spans="3:30" x14ac:dyDescent="0.2">
      <c r="C177" s="12">
        <v>2.5000000000000001E-3</v>
      </c>
      <c r="D177" s="12">
        <v>0</v>
      </c>
      <c r="E177" s="12">
        <v>0.03</v>
      </c>
      <c r="F177" s="12">
        <v>0</v>
      </c>
      <c r="G177" s="12">
        <v>0</v>
      </c>
      <c r="I177" s="12">
        <v>0</v>
      </c>
      <c r="J177" s="12">
        <v>0</v>
      </c>
      <c r="K177" s="20">
        <v>1.4999999999999999E-2</v>
      </c>
      <c r="L177" s="12">
        <v>5.1228871993968996E-3</v>
      </c>
      <c r="M177" s="12">
        <v>0</v>
      </c>
      <c r="N177" s="12">
        <v>-1.4999999999999999E-2</v>
      </c>
      <c r="O177" s="12">
        <v>0</v>
      </c>
      <c r="P177" s="12">
        <v>5.0000000000000001E-3</v>
      </c>
      <c r="Q177" s="20">
        <v>2.5000000000000001E-3</v>
      </c>
      <c r="R177" s="20">
        <v>2.5000000000000001E-2</v>
      </c>
      <c r="S177" s="20">
        <v>0.02</v>
      </c>
      <c r="T177" s="20">
        <v>0.02</v>
      </c>
      <c r="U177" s="20">
        <v>1.4999999999999999E-2</v>
      </c>
      <c r="V177" s="20">
        <v>0</v>
      </c>
      <c r="W177" s="20">
        <v>0.01</v>
      </c>
      <c r="X177" s="20">
        <v>0</v>
      </c>
      <c r="Y177" s="20">
        <v>0</v>
      </c>
      <c r="AA177" s="20">
        <v>1.4999999999999999E-2</v>
      </c>
      <c r="AB177" s="20">
        <v>-1.4999999999999999E-2</v>
      </c>
      <c r="AC177" s="20">
        <v>0</v>
      </c>
      <c r="AD177" s="12">
        <v>0.01</v>
      </c>
    </row>
    <row r="178" spans="3:30" x14ac:dyDescent="0.2">
      <c r="C178" s="12">
        <v>2.5000000000000001E-3</v>
      </c>
      <c r="D178" s="12">
        <v>0</v>
      </c>
      <c r="E178" s="12">
        <v>0.03</v>
      </c>
      <c r="F178" s="12">
        <v>0</v>
      </c>
      <c r="G178" s="12">
        <v>0</v>
      </c>
      <c r="I178" s="12">
        <v>0</v>
      </c>
      <c r="J178" s="12">
        <v>0</v>
      </c>
      <c r="K178" s="20">
        <v>1.4999999999999999E-2</v>
      </c>
      <c r="L178" s="12">
        <v>5.1208115895628997E-3</v>
      </c>
      <c r="M178" s="12">
        <v>0</v>
      </c>
      <c r="N178" s="12">
        <v>-1.4999999999999999E-2</v>
      </c>
      <c r="O178" s="12">
        <v>0</v>
      </c>
      <c r="P178" s="12">
        <v>5.0000000000000001E-3</v>
      </c>
      <c r="Q178" s="20">
        <v>2.5000000000000001E-3</v>
      </c>
      <c r="R178" s="20">
        <v>2.5000000000000001E-2</v>
      </c>
      <c r="S178" s="20">
        <v>0.02</v>
      </c>
      <c r="T178" s="20">
        <v>0.02</v>
      </c>
      <c r="U178" s="20">
        <v>1.4999999999999999E-2</v>
      </c>
      <c r="V178" s="20">
        <v>0</v>
      </c>
      <c r="W178" s="20">
        <v>0.01</v>
      </c>
      <c r="X178" s="20">
        <v>0</v>
      </c>
      <c r="Y178" s="20">
        <v>0</v>
      </c>
      <c r="AA178" s="20">
        <v>1.4999999999999999E-2</v>
      </c>
      <c r="AB178" s="20">
        <v>-1.4999999999999999E-2</v>
      </c>
      <c r="AC178" s="20">
        <v>0</v>
      </c>
      <c r="AD178" s="12">
        <v>0.01</v>
      </c>
    </row>
    <row r="179" spans="3:30" x14ac:dyDescent="0.2">
      <c r="C179" s="12">
        <v>2.5000000000000001E-3</v>
      </c>
      <c r="D179" s="12">
        <v>0</v>
      </c>
      <c r="E179" s="12">
        <v>0.03</v>
      </c>
      <c r="F179" s="12">
        <v>0</v>
      </c>
      <c r="G179" s="12">
        <v>0</v>
      </c>
      <c r="I179" s="12">
        <v>0</v>
      </c>
      <c r="J179" s="12">
        <v>0</v>
      </c>
      <c r="K179" s="20">
        <v>1.4999999999999999E-2</v>
      </c>
      <c r="L179" s="12">
        <v>5.1187923775138002E-3</v>
      </c>
      <c r="M179" s="12">
        <v>0</v>
      </c>
      <c r="N179" s="12">
        <v>-1.4999999999999999E-2</v>
      </c>
      <c r="O179" s="12">
        <v>0</v>
      </c>
      <c r="P179" s="12">
        <v>5.0000000000000001E-3</v>
      </c>
      <c r="Q179" s="20">
        <v>2.5000000000000001E-3</v>
      </c>
      <c r="R179" s="20">
        <v>2.5000000000000001E-2</v>
      </c>
      <c r="S179" s="20">
        <v>0.02</v>
      </c>
      <c r="T179" s="20">
        <v>0.02</v>
      </c>
      <c r="U179" s="20">
        <v>1.4999999999999999E-2</v>
      </c>
      <c r="V179" s="20">
        <v>0</v>
      </c>
      <c r="W179" s="20">
        <v>0.01</v>
      </c>
      <c r="X179" s="20">
        <v>0</v>
      </c>
      <c r="Y179" s="20">
        <v>0</v>
      </c>
      <c r="AA179" s="20">
        <v>1.4999999999999999E-2</v>
      </c>
      <c r="AB179" s="20">
        <v>-1.4999999999999999E-2</v>
      </c>
      <c r="AC179" s="20">
        <v>0</v>
      </c>
      <c r="AD179" s="12">
        <v>0.01</v>
      </c>
    </row>
    <row r="180" spans="3:30" x14ac:dyDescent="0.2">
      <c r="C180" s="12">
        <v>2.5000000000000001E-3</v>
      </c>
      <c r="D180" s="12">
        <v>0</v>
      </c>
      <c r="E180" s="12">
        <v>0.03</v>
      </c>
      <c r="F180" s="12">
        <v>0</v>
      </c>
      <c r="G180" s="12">
        <v>0</v>
      </c>
      <c r="I180" s="12">
        <v>0</v>
      </c>
      <c r="J180" s="12">
        <v>0</v>
      </c>
      <c r="K180" s="20">
        <v>1.4999999999999999E-2</v>
      </c>
      <c r="L180" s="12">
        <v>5.1166949637971E-3</v>
      </c>
      <c r="M180" s="12">
        <v>0</v>
      </c>
      <c r="N180" s="12">
        <v>-1.4999999999999999E-2</v>
      </c>
      <c r="O180" s="12">
        <v>0</v>
      </c>
      <c r="P180" s="12">
        <v>5.0000000000000001E-3</v>
      </c>
      <c r="Q180" s="20">
        <v>2.5000000000000001E-3</v>
      </c>
      <c r="R180" s="20">
        <v>2.5000000000000001E-2</v>
      </c>
      <c r="S180" s="20">
        <v>0.02</v>
      </c>
      <c r="T180" s="20">
        <v>0.02</v>
      </c>
      <c r="U180" s="20">
        <v>1.4999999999999999E-2</v>
      </c>
      <c r="V180" s="20">
        <v>0</v>
      </c>
      <c r="W180" s="20">
        <v>0.01</v>
      </c>
      <c r="X180" s="20">
        <v>0</v>
      </c>
      <c r="Y180" s="20">
        <v>0</v>
      </c>
      <c r="AA180" s="20">
        <v>1.4999999999999999E-2</v>
      </c>
      <c r="AB180" s="20">
        <v>-1.4999999999999999E-2</v>
      </c>
      <c r="AC180" s="20">
        <v>0</v>
      </c>
      <c r="AD180" s="12">
        <v>0.01</v>
      </c>
    </row>
    <row r="181" spans="3:30" x14ac:dyDescent="0.2">
      <c r="C181" s="12">
        <v>2.5000000000000001E-3</v>
      </c>
      <c r="D181" s="12">
        <v>0</v>
      </c>
      <c r="E181" s="12">
        <v>0.03</v>
      </c>
      <c r="F181" s="12">
        <v>0</v>
      </c>
      <c r="G181" s="12">
        <v>0</v>
      </c>
      <c r="I181" s="12">
        <v>0</v>
      </c>
      <c r="J181" s="12">
        <v>0</v>
      </c>
      <c r="K181" s="20">
        <v>1.4999999999999999E-2</v>
      </c>
      <c r="L181" s="12">
        <v>5.1145864918746E-3</v>
      </c>
      <c r="M181" s="12">
        <v>0</v>
      </c>
      <c r="N181" s="12">
        <v>-1.4999999999999999E-2</v>
      </c>
      <c r="O181" s="12">
        <v>0</v>
      </c>
      <c r="P181" s="12">
        <v>5.0000000000000001E-3</v>
      </c>
      <c r="Q181" s="20">
        <v>2.5000000000000001E-3</v>
      </c>
      <c r="R181" s="20">
        <v>2.5000000000000001E-2</v>
      </c>
      <c r="S181" s="20">
        <v>0.02</v>
      </c>
      <c r="T181" s="20">
        <v>0.02</v>
      </c>
      <c r="U181" s="20">
        <v>1.4999999999999999E-2</v>
      </c>
      <c r="V181" s="20">
        <v>0</v>
      </c>
      <c r="W181" s="20">
        <v>0.01</v>
      </c>
      <c r="X181" s="20">
        <v>0</v>
      </c>
      <c r="Y181" s="20">
        <v>0</v>
      </c>
      <c r="AA181" s="20">
        <v>1.4999999999999999E-2</v>
      </c>
      <c r="AB181" s="20">
        <v>-1.4999999999999999E-2</v>
      </c>
      <c r="AC181" s="20">
        <v>0</v>
      </c>
      <c r="AD181" s="12">
        <v>0.01</v>
      </c>
    </row>
    <row r="182" spans="3:30" x14ac:dyDescent="0.2">
      <c r="C182" s="12">
        <v>2.5000000000000001E-3</v>
      </c>
      <c r="D182" s="12">
        <v>0</v>
      </c>
      <c r="E182" s="12">
        <v>0.03</v>
      </c>
      <c r="F182" s="12">
        <v>0</v>
      </c>
      <c r="G182" s="12">
        <v>0</v>
      </c>
      <c r="I182" s="12">
        <v>0</v>
      </c>
      <c r="J182" s="12">
        <v>0</v>
      </c>
      <c r="K182" s="20">
        <v>1.4999999999999999E-2</v>
      </c>
      <c r="L182" s="12">
        <v>5.1125355206313996E-3</v>
      </c>
      <c r="M182" s="12">
        <v>0</v>
      </c>
      <c r="N182" s="12">
        <v>-1.4999999999999999E-2</v>
      </c>
      <c r="O182" s="12">
        <v>0</v>
      </c>
      <c r="P182" s="12">
        <v>5.0000000000000001E-3</v>
      </c>
      <c r="Q182" s="20">
        <v>2.5000000000000001E-3</v>
      </c>
      <c r="R182" s="20">
        <v>2.5000000000000001E-2</v>
      </c>
      <c r="S182" s="20">
        <v>0.02</v>
      </c>
      <c r="T182" s="20">
        <v>0.02</v>
      </c>
      <c r="U182" s="20">
        <v>1.4999999999999999E-2</v>
      </c>
      <c r="V182" s="20">
        <v>0</v>
      </c>
      <c r="W182" s="20">
        <v>0.01</v>
      </c>
      <c r="X182" s="20">
        <v>0</v>
      </c>
      <c r="Y182" s="20">
        <v>0</v>
      </c>
      <c r="AA182" s="20">
        <v>1.4999999999999999E-2</v>
      </c>
      <c r="AB182" s="20">
        <v>-1.4999999999999999E-2</v>
      </c>
      <c r="AC182" s="20">
        <v>0</v>
      </c>
      <c r="AD182" s="12">
        <v>0.01</v>
      </c>
    </row>
    <row r="183" spans="3:30" x14ac:dyDescent="0.2">
      <c r="C183" s="12">
        <v>2.5000000000000001E-3</v>
      </c>
      <c r="D183" s="12">
        <v>0</v>
      </c>
      <c r="E183" s="12">
        <v>0</v>
      </c>
      <c r="F183" s="12">
        <v>0</v>
      </c>
      <c r="G183" s="12">
        <v>0</v>
      </c>
      <c r="I183" s="12">
        <v>0</v>
      </c>
      <c r="J183" s="12">
        <v>0</v>
      </c>
      <c r="K183" s="20">
        <v>0.05</v>
      </c>
      <c r="L183" s="12">
        <v>5.1104053335371E-3</v>
      </c>
      <c r="M183" s="12">
        <v>0</v>
      </c>
      <c r="N183" s="12">
        <v>-5.0000000000000001E-3</v>
      </c>
      <c r="O183" s="12">
        <v>0</v>
      </c>
      <c r="P183" s="12">
        <v>5.0000000000000001E-3</v>
      </c>
      <c r="Q183" s="20">
        <v>2.5000000000000001E-3</v>
      </c>
      <c r="R183" s="20">
        <v>2.5000000000000001E-2</v>
      </c>
      <c r="S183" s="20">
        <v>0.02</v>
      </c>
      <c r="T183" s="20">
        <v>0.02</v>
      </c>
      <c r="U183" s="20">
        <v>1.4999999999999999E-2</v>
      </c>
      <c r="V183" s="20">
        <v>0</v>
      </c>
      <c r="W183" s="20">
        <v>0.01</v>
      </c>
      <c r="X183" s="20">
        <v>0</v>
      </c>
      <c r="Y183" s="20">
        <v>0</v>
      </c>
      <c r="AA183" s="20">
        <v>1.4999999999999999E-2</v>
      </c>
      <c r="AB183" s="20">
        <v>-5.0000000000000001E-3</v>
      </c>
      <c r="AC183" s="20">
        <v>0</v>
      </c>
      <c r="AD183" s="12">
        <v>0.01</v>
      </c>
    </row>
    <row r="184" spans="3:30" x14ac:dyDescent="0.2">
      <c r="C184" s="12">
        <v>2.5000000000000001E-3</v>
      </c>
      <c r="D184" s="12">
        <v>0</v>
      </c>
      <c r="E184" s="12">
        <v>0</v>
      </c>
      <c r="F184" s="12">
        <v>0</v>
      </c>
      <c r="G184" s="12">
        <v>0</v>
      </c>
      <c r="I184" s="12">
        <v>0</v>
      </c>
      <c r="J184" s="12">
        <v>0</v>
      </c>
      <c r="K184" s="20">
        <v>0.05</v>
      </c>
      <c r="L184" s="12">
        <v>5.1083333763302999E-3</v>
      </c>
      <c r="M184" s="12">
        <v>0</v>
      </c>
      <c r="N184" s="12">
        <v>-5.0000000000000001E-3</v>
      </c>
      <c r="O184" s="12">
        <v>0</v>
      </c>
      <c r="P184" s="12">
        <v>5.0000000000000001E-3</v>
      </c>
      <c r="Q184" s="20">
        <v>2.5000000000000001E-3</v>
      </c>
      <c r="R184" s="20">
        <v>2.5000000000000001E-2</v>
      </c>
      <c r="S184" s="20">
        <v>0.02</v>
      </c>
      <c r="T184" s="20">
        <v>0.02</v>
      </c>
      <c r="U184" s="20">
        <v>1.4999999999999999E-2</v>
      </c>
      <c r="V184" s="20">
        <v>0</v>
      </c>
      <c r="W184" s="20">
        <v>0.01</v>
      </c>
      <c r="X184" s="20">
        <v>0</v>
      </c>
      <c r="Y184" s="20">
        <v>0</v>
      </c>
      <c r="AA184" s="20">
        <v>1.4999999999999999E-2</v>
      </c>
      <c r="AB184" s="20">
        <v>-5.0000000000000001E-3</v>
      </c>
      <c r="AC184" s="20">
        <v>0</v>
      </c>
      <c r="AD184" s="12">
        <v>0.01</v>
      </c>
    </row>
    <row r="185" spans="3:30" x14ac:dyDescent="0.2">
      <c r="C185" s="12">
        <v>2.5000000000000001E-3</v>
      </c>
      <c r="D185" s="12">
        <v>0</v>
      </c>
      <c r="E185" s="12">
        <v>0</v>
      </c>
      <c r="F185" s="12">
        <v>0</v>
      </c>
      <c r="G185" s="12">
        <v>0</v>
      </c>
      <c r="I185" s="12">
        <v>0</v>
      </c>
      <c r="J185" s="12">
        <v>0</v>
      </c>
      <c r="K185" s="20">
        <v>0.05</v>
      </c>
      <c r="L185" s="12">
        <v>5.1061815335496996E-3</v>
      </c>
      <c r="M185" s="12">
        <v>0</v>
      </c>
      <c r="N185" s="12">
        <v>-5.0000000000000001E-3</v>
      </c>
      <c r="O185" s="12">
        <v>0</v>
      </c>
      <c r="P185" s="12">
        <v>5.0000000000000001E-3</v>
      </c>
      <c r="Q185" s="20">
        <v>2.5000000000000001E-3</v>
      </c>
      <c r="R185" s="20">
        <v>2.5000000000000001E-2</v>
      </c>
      <c r="S185" s="20">
        <v>0.02</v>
      </c>
      <c r="T185" s="20">
        <v>0.02</v>
      </c>
      <c r="U185" s="20">
        <v>1.4999999999999999E-2</v>
      </c>
      <c r="V185" s="20">
        <v>0</v>
      </c>
      <c r="W185" s="20">
        <v>0.01</v>
      </c>
      <c r="X185" s="20">
        <v>0</v>
      </c>
      <c r="Y185" s="20">
        <v>0</v>
      </c>
      <c r="AA185" s="20">
        <v>1.4999999999999999E-2</v>
      </c>
      <c r="AB185" s="20">
        <v>-5.0000000000000001E-3</v>
      </c>
      <c r="AC185" s="20">
        <v>0</v>
      </c>
      <c r="AD185" s="12">
        <v>0.01</v>
      </c>
    </row>
    <row r="186" spans="3:30" x14ac:dyDescent="0.2">
      <c r="C186" s="12">
        <v>2.5000000000000001E-3</v>
      </c>
      <c r="D186" s="12">
        <v>0</v>
      </c>
      <c r="E186" s="12">
        <v>0</v>
      </c>
      <c r="F186" s="12">
        <v>0</v>
      </c>
      <c r="G186" s="12">
        <v>0</v>
      </c>
      <c r="I186" s="12">
        <v>0</v>
      </c>
      <c r="J186" s="12">
        <v>0</v>
      </c>
      <c r="K186" s="20">
        <v>0.05</v>
      </c>
      <c r="L186" s="12">
        <v>5.1040187083861996E-3</v>
      </c>
      <c r="M186" s="12">
        <v>0</v>
      </c>
      <c r="N186" s="12">
        <v>-5.0000000000000001E-3</v>
      </c>
      <c r="O186" s="12">
        <v>0</v>
      </c>
      <c r="P186" s="12">
        <v>5.0000000000000001E-3</v>
      </c>
      <c r="Q186" s="20">
        <v>2.5000000000000001E-3</v>
      </c>
      <c r="R186" s="20">
        <v>2.5000000000000001E-2</v>
      </c>
      <c r="S186" s="20">
        <v>0.02</v>
      </c>
      <c r="T186" s="20">
        <v>0.02</v>
      </c>
      <c r="U186" s="20">
        <v>1.4999999999999999E-2</v>
      </c>
      <c r="V186" s="20">
        <v>0</v>
      </c>
      <c r="W186" s="20">
        <v>0.01</v>
      </c>
      <c r="Y186" s="20">
        <v>0</v>
      </c>
      <c r="AA186" s="20">
        <v>1.4999999999999999E-2</v>
      </c>
      <c r="AB186" s="20">
        <v>-5.0000000000000001E-3</v>
      </c>
      <c r="AC186" s="20">
        <v>0</v>
      </c>
      <c r="AD186" s="12">
        <v>0.01</v>
      </c>
    </row>
    <row r="187" spans="3:30" x14ac:dyDescent="0.2"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I187" s="12">
        <v>0</v>
      </c>
      <c r="J187" s="12">
        <v>0</v>
      </c>
      <c r="K187" s="20">
        <v>0.05</v>
      </c>
      <c r="L187" s="12">
        <v>5.1019854916924002E-3</v>
      </c>
      <c r="M187" s="12">
        <v>0</v>
      </c>
      <c r="N187" s="12">
        <v>-5.0000000000000001E-3</v>
      </c>
      <c r="O187" s="12">
        <v>0</v>
      </c>
      <c r="P187" s="12">
        <v>5.0000000000000001E-3</v>
      </c>
      <c r="Q187" s="20">
        <v>0</v>
      </c>
      <c r="R187" s="20">
        <v>2.5000000000000001E-2</v>
      </c>
      <c r="S187" s="20">
        <v>0.02</v>
      </c>
      <c r="T187" s="20">
        <v>0.02</v>
      </c>
      <c r="U187" s="20">
        <v>1.4999999999999999E-2</v>
      </c>
      <c r="V187" s="20">
        <v>0</v>
      </c>
      <c r="W187" s="20">
        <v>0.01</v>
      </c>
      <c r="Y187" s="20">
        <v>0</v>
      </c>
      <c r="AA187" s="20">
        <v>1.4999999999999999E-2</v>
      </c>
      <c r="AB187" s="20">
        <v>-5.0000000000000001E-3</v>
      </c>
      <c r="AC187" s="20">
        <v>0</v>
      </c>
      <c r="AD187" s="12">
        <v>0.01</v>
      </c>
    </row>
    <row r="188" spans="3:30" x14ac:dyDescent="0.2"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I188" s="12">
        <v>0</v>
      </c>
      <c r="J188" s="12">
        <v>0</v>
      </c>
      <c r="K188" s="20">
        <v>1.4999999999999999E-2</v>
      </c>
      <c r="L188" s="12">
        <v>5.0998014545915998E-3</v>
      </c>
      <c r="M188" s="12">
        <v>0</v>
      </c>
      <c r="N188" s="12">
        <v>-1.4999999999999999E-2</v>
      </c>
      <c r="O188" s="12">
        <v>0</v>
      </c>
      <c r="P188" s="12">
        <v>5.0000000000000001E-3</v>
      </c>
      <c r="Q188" s="20">
        <v>0</v>
      </c>
      <c r="R188" s="20">
        <v>2.5000000000000001E-2</v>
      </c>
      <c r="S188" s="20">
        <v>0.02</v>
      </c>
      <c r="T188" s="20">
        <v>0.02</v>
      </c>
      <c r="U188" s="20">
        <v>1.4999999999999999E-2</v>
      </c>
      <c r="V188" s="20">
        <v>0</v>
      </c>
      <c r="W188" s="20">
        <v>0.01</v>
      </c>
      <c r="Y188" s="20">
        <v>0</v>
      </c>
      <c r="AA188" s="20">
        <v>1.4999999999999999E-2</v>
      </c>
      <c r="AB188" s="20">
        <v>-1.4999999999999999E-2</v>
      </c>
      <c r="AC188" s="20">
        <v>0</v>
      </c>
      <c r="AD188" s="12">
        <v>0.01</v>
      </c>
    </row>
    <row r="189" spans="3:30" x14ac:dyDescent="0.2"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I189" s="12">
        <v>0</v>
      </c>
      <c r="J189" s="12">
        <v>0</v>
      </c>
      <c r="K189" s="20">
        <v>1.4999999999999999E-2</v>
      </c>
      <c r="L189" s="12">
        <v>5.0976774571470998E-3</v>
      </c>
      <c r="M189" s="12">
        <v>0</v>
      </c>
      <c r="N189" s="12">
        <v>0</v>
      </c>
      <c r="O189" s="12">
        <v>0</v>
      </c>
      <c r="P189" s="12">
        <v>5.0000000000000001E-3</v>
      </c>
      <c r="Q189" s="20">
        <v>0</v>
      </c>
      <c r="R189" s="20">
        <v>2.5000000000000001E-2</v>
      </c>
      <c r="S189" s="20">
        <v>0.02</v>
      </c>
      <c r="T189" s="20">
        <v>0.02</v>
      </c>
      <c r="U189" s="20">
        <v>1.4999999999999999E-2</v>
      </c>
      <c r="V189" s="20">
        <v>0</v>
      </c>
      <c r="W189" s="20">
        <v>0.01</v>
      </c>
      <c r="Y189" s="20">
        <v>0</v>
      </c>
      <c r="AA189" s="20">
        <v>1.4999999999999999E-2</v>
      </c>
      <c r="AB189" s="20">
        <v>0</v>
      </c>
      <c r="AC189" s="20">
        <v>0</v>
      </c>
      <c r="AD189" s="12">
        <v>0.01</v>
      </c>
    </row>
    <row r="190" spans="3:30" x14ac:dyDescent="0.2">
      <c r="C190" s="12">
        <v>0</v>
      </c>
      <c r="D190" s="12">
        <v>0</v>
      </c>
      <c r="E190" s="12">
        <v>0</v>
      </c>
      <c r="F190" s="12">
        <v>0</v>
      </c>
      <c r="G190" s="12">
        <v>0</v>
      </c>
      <c r="I190" s="12">
        <v>0</v>
      </c>
      <c r="J190" s="12">
        <v>0</v>
      </c>
      <c r="K190" s="20">
        <v>1.4999999999999999E-2</v>
      </c>
      <c r="L190" s="12">
        <v>5.0954719148771999E-3</v>
      </c>
      <c r="M190" s="12">
        <v>0</v>
      </c>
      <c r="N190" s="12">
        <v>0</v>
      </c>
      <c r="O190" s="12">
        <v>0</v>
      </c>
      <c r="P190" s="12">
        <v>5.0000000000000001E-3</v>
      </c>
      <c r="Q190" s="20">
        <v>0</v>
      </c>
      <c r="R190" s="20">
        <v>2.5000000000000001E-2</v>
      </c>
      <c r="S190" s="20">
        <v>0.02</v>
      </c>
      <c r="T190" s="20">
        <v>0.02</v>
      </c>
      <c r="U190" s="20">
        <v>1.4999999999999999E-2</v>
      </c>
      <c r="V190" s="20">
        <v>0</v>
      </c>
      <c r="W190" s="20">
        <v>0.01</v>
      </c>
      <c r="Y190" s="20">
        <v>0</v>
      </c>
      <c r="AA190" s="20">
        <v>1.4999999999999999E-2</v>
      </c>
      <c r="AB190" s="20">
        <v>0</v>
      </c>
      <c r="AC190" s="20">
        <v>0</v>
      </c>
      <c r="AD190" s="12">
        <v>0.01</v>
      </c>
    </row>
    <row r="191" spans="3:30" x14ac:dyDescent="0.2"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I191" s="12">
        <v>0</v>
      </c>
      <c r="J191" s="12">
        <v>0</v>
      </c>
      <c r="K191" s="20">
        <v>1.4999999999999999E-2</v>
      </c>
      <c r="L191" s="12">
        <v>5.0933271355852001E-3</v>
      </c>
      <c r="M191" s="12">
        <v>0</v>
      </c>
      <c r="N191" s="12">
        <v>0</v>
      </c>
      <c r="O191" s="12">
        <v>0</v>
      </c>
      <c r="P191" s="12">
        <v>5.0000000000000001E-3</v>
      </c>
      <c r="Q191" s="20">
        <v>0</v>
      </c>
      <c r="R191" s="20">
        <v>2.5000000000000001E-2</v>
      </c>
      <c r="S191" s="20">
        <v>0.02</v>
      </c>
      <c r="T191" s="20">
        <v>0.02</v>
      </c>
      <c r="U191" s="20">
        <v>1.4999999999999999E-2</v>
      </c>
      <c r="V191" s="20">
        <v>0</v>
      </c>
      <c r="W191" s="20">
        <v>0.01</v>
      </c>
      <c r="Y191" s="20">
        <v>0</v>
      </c>
      <c r="AA191" s="20">
        <v>1.4999999999999999E-2</v>
      </c>
      <c r="AB191" s="20">
        <v>0</v>
      </c>
      <c r="AC191" s="20">
        <v>0</v>
      </c>
      <c r="AD191" s="12">
        <v>0.01</v>
      </c>
    </row>
    <row r="192" spans="3:30" x14ac:dyDescent="0.2"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I192" s="12">
        <v>0</v>
      </c>
      <c r="J192" s="12">
        <v>0</v>
      </c>
      <c r="K192" s="20">
        <v>1.4999999999999999E-2</v>
      </c>
      <c r="L192" s="12">
        <v>5.0911001494632997E-3</v>
      </c>
      <c r="M192" s="12">
        <v>0</v>
      </c>
      <c r="N192" s="12">
        <v>0</v>
      </c>
      <c r="O192" s="12">
        <v>0</v>
      </c>
      <c r="P192" s="12">
        <v>5.0000000000000001E-3</v>
      </c>
      <c r="Q192" s="20">
        <v>0</v>
      </c>
      <c r="R192" s="20">
        <v>2.5000000000000001E-2</v>
      </c>
      <c r="S192" s="20">
        <v>0.02</v>
      </c>
      <c r="T192" s="20">
        <v>0.02</v>
      </c>
      <c r="U192" s="20">
        <v>1.4999999999999999E-2</v>
      </c>
      <c r="V192" s="20">
        <v>0</v>
      </c>
      <c r="W192" s="20">
        <v>0.01</v>
      </c>
      <c r="Y192" s="20">
        <v>0</v>
      </c>
      <c r="AA192" s="20">
        <v>1.4999999999999999E-2</v>
      </c>
      <c r="AB192" s="20">
        <v>0</v>
      </c>
      <c r="AC192" s="20">
        <v>0</v>
      </c>
      <c r="AD192" s="12">
        <v>0.01</v>
      </c>
    </row>
    <row r="193" spans="3:30" x14ac:dyDescent="0.2"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I193" s="12">
        <v>0</v>
      </c>
      <c r="J193" s="12">
        <v>0</v>
      </c>
      <c r="K193" s="20">
        <v>1.4999999999999999E-2</v>
      </c>
      <c r="L193" s="12">
        <v>5.0888622893109003E-3</v>
      </c>
      <c r="M193" s="12">
        <v>0</v>
      </c>
      <c r="N193" s="12">
        <v>0</v>
      </c>
      <c r="O193" s="12">
        <v>0</v>
      </c>
      <c r="P193" s="12">
        <v>5.0000000000000001E-3</v>
      </c>
      <c r="Q193" s="20">
        <v>0</v>
      </c>
      <c r="R193" s="20">
        <v>2.5000000000000001E-2</v>
      </c>
      <c r="S193" s="20">
        <v>0.02</v>
      </c>
      <c r="T193" s="20">
        <v>0.02</v>
      </c>
      <c r="U193" s="20">
        <v>1.4999999999999999E-2</v>
      </c>
      <c r="V193" s="20">
        <v>0</v>
      </c>
      <c r="W193" s="20">
        <v>0.01</v>
      </c>
      <c r="Y193" s="20">
        <v>0</v>
      </c>
      <c r="AA193" s="20">
        <v>1.4999999999999999E-2</v>
      </c>
      <c r="AB193" s="20">
        <v>0</v>
      </c>
      <c r="AC193" s="20">
        <v>0</v>
      </c>
      <c r="AD193" s="12">
        <v>0.01</v>
      </c>
    </row>
    <row r="194" spans="3:30" x14ac:dyDescent="0.2"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I194" s="12">
        <v>0</v>
      </c>
      <c r="J194" s="12">
        <v>0</v>
      </c>
      <c r="K194" s="20">
        <v>1.4999999999999999E-2</v>
      </c>
      <c r="L194" s="12">
        <v>5.0866862797757E-3</v>
      </c>
      <c r="M194" s="12">
        <v>0</v>
      </c>
      <c r="N194" s="12">
        <v>0</v>
      </c>
      <c r="O194" s="12">
        <v>0</v>
      </c>
      <c r="P194" s="12">
        <v>5.0000000000000001E-3</v>
      </c>
      <c r="Q194" s="20">
        <v>0</v>
      </c>
      <c r="R194" s="20">
        <v>2.5000000000000001E-2</v>
      </c>
      <c r="S194" s="20">
        <v>0.02</v>
      </c>
      <c r="T194" s="20">
        <v>0.02</v>
      </c>
      <c r="U194" s="20">
        <v>1.4999999999999999E-2</v>
      </c>
      <c r="V194" s="20">
        <v>0</v>
      </c>
      <c r="W194" s="20">
        <v>0.01</v>
      </c>
      <c r="Y194" s="20">
        <v>0</v>
      </c>
      <c r="AA194" s="20">
        <v>1.4999999999999999E-2</v>
      </c>
      <c r="AB194" s="20">
        <v>0</v>
      </c>
      <c r="AC194" s="20">
        <v>0</v>
      </c>
      <c r="AD194" s="12">
        <v>0.01</v>
      </c>
    </row>
    <row r="195" spans="3:30" x14ac:dyDescent="0.2"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I195" s="12">
        <v>0</v>
      </c>
      <c r="J195" s="12">
        <v>0</v>
      </c>
      <c r="K195" s="20">
        <v>0.05</v>
      </c>
      <c r="L195" s="12">
        <v>5.0844270692293001E-3</v>
      </c>
      <c r="M195" s="12">
        <v>0</v>
      </c>
      <c r="N195" s="12">
        <v>0</v>
      </c>
      <c r="O195" s="12">
        <v>0</v>
      </c>
      <c r="P195" s="12">
        <v>5.0000000000000001E-3</v>
      </c>
      <c r="Q195" s="20">
        <v>0</v>
      </c>
      <c r="R195" s="20">
        <v>2.5000000000000001E-2</v>
      </c>
      <c r="S195" s="20">
        <v>0.02</v>
      </c>
      <c r="T195" s="20">
        <v>0.02</v>
      </c>
      <c r="U195" s="20">
        <v>1.4999999999999999E-2</v>
      </c>
      <c r="V195" s="20">
        <v>0</v>
      </c>
      <c r="W195" s="20">
        <v>0.01</v>
      </c>
      <c r="Y195" s="20">
        <v>0</v>
      </c>
      <c r="AA195" s="20">
        <v>1.4999999999999999E-2</v>
      </c>
      <c r="AB195" s="20">
        <v>0</v>
      </c>
      <c r="AC195" s="20">
        <v>0</v>
      </c>
      <c r="AD195" s="12">
        <v>0.01</v>
      </c>
    </row>
    <row r="196" spans="3:30" x14ac:dyDescent="0.2">
      <c r="C196" s="12">
        <v>0</v>
      </c>
      <c r="D196" s="12">
        <v>0</v>
      </c>
      <c r="E196" s="12">
        <v>0</v>
      </c>
      <c r="F196" s="12">
        <v>0</v>
      </c>
      <c r="G196" s="12">
        <v>0</v>
      </c>
      <c r="I196" s="12">
        <v>0</v>
      </c>
      <c r="J196" s="12">
        <v>0</v>
      </c>
      <c r="K196" s="20">
        <v>0.05</v>
      </c>
      <c r="L196" s="12">
        <v>5.083805356959E-3</v>
      </c>
      <c r="M196" s="12">
        <v>0</v>
      </c>
      <c r="N196" s="12">
        <v>0</v>
      </c>
      <c r="O196" s="12">
        <v>0</v>
      </c>
      <c r="P196" s="12">
        <v>5.0000000000000001E-3</v>
      </c>
      <c r="Q196" s="20">
        <v>0</v>
      </c>
      <c r="R196" s="20">
        <v>2.5000000000000001E-2</v>
      </c>
      <c r="S196" s="20">
        <v>0.02</v>
      </c>
      <c r="T196" s="20">
        <v>0.02</v>
      </c>
      <c r="U196" s="20">
        <v>1.4999999999999999E-2</v>
      </c>
      <c r="V196" s="20">
        <v>0</v>
      </c>
      <c r="W196" s="20">
        <v>0.01</v>
      </c>
      <c r="Y196" s="20">
        <v>0</v>
      </c>
      <c r="AA196" s="20">
        <v>1.4999999999999999E-2</v>
      </c>
      <c r="AB196" s="20">
        <v>0</v>
      </c>
      <c r="AC196" s="20">
        <v>0</v>
      </c>
      <c r="AD196" s="12">
        <v>0.01</v>
      </c>
    </row>
    <row r="197" spans="3:30" x14ac:dyDescent="0.2">
      <c r="C197" s="12">
        <v>0</v>
      </c>
      <c r="D197" s="12">
        <v>0</v>
      </c>
      <c r="E197" s="12">
        <v>0</v>
      </c>
      <c r="F197" s="12">
        <v>0</v>
      </c>
      <c r="G197" s="12">
        <v>0</v>
      </c>
      <c r="I197" s="12">
        <v>0</v>
      </c>
      <c r="J197" s="12">
        <v>0</v>
      </c>
      <c r="K197" s="20">
        <v>0.05</v>
      </c>
      <c r="L197" s="12">
        <v>5.0848062718751004E-3</v>
      </c>
      <c r="M197" s="12">
        <v>0</v>
      </c>
      <c r="N197" s="12">
        <v>0</v>
      </c>
      <c r="O197" s="12">
        <v>0</v>
      </c>
      <c r="P197" s="12">
        <v>5.0000000000000001E-3</v>
      </c>
      <c r="Q197" s="20">
        <v>0</v>
      </c>
      <c r="R197" s="20">
        <v>2.5000000000000001E-2</v>
      </c>
      <c r="S197" s="20">
        <v>0.02</v>
      </c>
      <c r="T197" s="20">
        <v>0.02</v>
      </c>
      <c r="U197" s="20">
        <v>1.4999999999999999E-2</v>
      </c>
      <c r="V197" s="20">
        <v>0</v>
      </c>
      <c r="W197" s="20">
        <v>0.01</v>
      </c>
      <c r="Y197" s="20">
        <v>0</v>
      </c>
      <c r="AA197" s="20">
        <v>1.4999999999999999E-2</v>
      </c>
      <c r="AB197" s="20">
        <v>0</v>
      </c>
      <c r="AC197" s="20">
        <v>0</v>
      </c>
      <c r="AD197" s="12">
        <v>0.01</v>
      </c>
    </row>
    <row r="198" spans="3:30" x14ac:dyDescent="0.2">
      <c r="C198" s="12">
        <v>0</v>
      </c>
      <c r="D198" s="12">
        <v>0</v>
      </c>
      <c r="E198" s="12">
        <v>0</v>
      </c>
      <c r="F198" s="12">
        <v>0</v>
      </c>
      <c r="G198" s="12">
        <v>0</v>
      </c>
      <c r="I198" s="12">
        <v>0</v>
      </c>
      <c r="J198" s="12">
        <v>0</v>
      </c>
      <c r="K198" s="20">
        <v>0.05</v>
      </c>
      <c r="L198" s="12">
        <v>5.0858321895191003E-3</v>
      </c>
      <c r="M198" s="12">
        <v>0</v>
      </c>
      <c r="N198" s="12">
        <v>0</v>
      </c>
      <c r="O198" s="12">
        <v>0</v>
      </c>
      <c r="P198" s="12">
        <v>5.0000000000000001E-3</v>
      </c>
      <c r="Q198" s="20">
        <v>0</v>
      </c>
      <c r="R198" s="20">
        <v>2.5000000000000001E-2</v>
      </c>
      <c r="S198" s="20">
        <v>0.02</v>
      </c>
      <c r="T198" s="20">
        <v>0.02</v>
      </c>
      <c r="U198" s="20">
        <v>1.4999999999999999E-2</v>
      </c>
      <c r="V198" s="20">
        <v>0</v>
      </c>
      <c r="W198" s="20">
        <v>0.01</v>
      </c>
      <c r="Y198" s="20">
        <v>0</v>
      </c>
      <c r="AA198" s="20">
        <v>1.4999999999999999E-2</v>
      </c>
      <c r="AB198" s="20">
        <v>0</v>
      </c>
      <c r="AC198" s="20">
        <v>0</v>
      </c>
      <c r="AD198" s="12">
        <v>0.01</v>
      </c>
    </row>
    <row r="199" spans="3:30" x14ac:dyDescent="0.2">
      <c r="C199" s="12">
        <v>0</v>
      </c>
      <c r="D199" s="12">
        <v>0</v>
      </c>
      <c r="E199" s="12">
        <v>0</v>
      </c>
      <c r="F199" s="12">
        <v>0</v>
      </c>
      <c r="G199" s="12">
        <v>0</v>
      </c>
      <c r="I199" s="12">
        <v>0</v>
      </c>
      <c r="J199" s="12">
        <v>0</v>
      </c>
      <c r="K199" s="20">
        <v>0.05</v>
      </c>
      <c r="L199" s="12">
        <v>5.0867803268975003E-3</v>
      </c>
      <c r="M199" s="12">
        <v>0</v>
      </c>
      <c r="N199" s="12">
        <v>0</v>
      </c>
      <c r="O199" s="12">
        <v>0</v>
      </c>
      <c r="P199" s="12">
        <v>5.0000000000000001E-3</v>
      </c>
      <c r="Q199" s="20">
        <v>0</v>
      </c>
      <c r="R199" s="20">
        <v>2.5000000000000001E-2</v>
      </c>
      <c r="S199" s="20">
        <v>0.02</v>
      </c>
      <c r="T199" s="20">
        <v>0.02</v>
      </c>
      <c r="U199" s="20">
        <v>1.4999999999999999E-2</v>
      </c>
      <c r="V199" s="20">
        <v>0</v>
      </c>
      <c r="W199" s="20">
        <v>0.01</v>
      </c>
      <c r="Y199" s="20">
        <v>0</v>
      </c>
      <c r="AA199" s="20">
        <v>1.4999999999999999E-2</v>
      </c>
      <c r="AB199" s="20">
        <v>0</v>
      </c>
      <c r="AC199" s="20">
        <v>0</v>
      </c>
      <c r="AD199" s="12">
        <v>0.01</v>
      </c>
    </row>
    <row r="200" spans="3:30" x14ac:dyDescent="0.2"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I200" s="12">
        <v>0</v>
      </c>
      <c r="J200" s="12">
        <v>0</v>
      </c>
      <c r="K200" s="20">
        <v>1.4999999999999999E-2</v>
      </c>
      <c r="L200" s="12">
        <v>5.0878538696000003E-3</v>
      </c>
      <c r="M200" s="12">
        <v>0</v>
      </c>
      <c r="N200" s="12">
        <v>0</v>
      </c>
      <c r="O200" s="12">
        <v>0</v>
      </c>
      <c r="P200" s="12">
        <v>5.0000000000000001E-3</v>
      </c>
      <c r="Q200" s="20">
        <v>0</v>
      </c>
      <c r="R200" s="20">
        <v>2.5000000000000001E-2</v>
      </c>
      <c r="S200" s="20">
        <v>0.02</v>
      </c>
      <c r="T200" s="20">
        <v>0.02</v>
      </c>
      <c r="U200" s="20">
        <v>1.4999999999999999E-2</v>
      </c>
      <c r="V200" s="20">
        <v>0</v>
      </c>
      <c r="W200" s="20">
        <v>0.01</v>
      </c>
      <c r="Y200" s="20">
        <v>0</v>
      </c>
      <c r="AA200" s="20">
        <v>1.4999999999999999E-2</v>
      </c>
      <c r="AB200" s="20">
        <v>0</v>
      </c>
      <c r="AC200" s="20">
        <v>0</v>
      </c>
      <c r="AD200" s="12">
        <v>0.01</v>
      </c>
    </row>
    <row r="201" spans="3:30" x14ac:dyDescent="0.2"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I201" s="12">
        <v>0</v>
      </c>
      <c r="J201" s="12">
        <v>0</v>
      </c>
      <c r="K201" s="20">
        <v>1.4999999999999999E-2</v>
      </c>
      <c r="L201" s="12">
        <v>5.0889166275711996E-3</v>
      </c>
      <c r="M201" s="12">
        <v>0</v>
      </c>
      <c r="N201" s="12">
        <v>0</v>
      </c>
      <c r="O201" s="12">
        <v>0</v>
      </c>
      <c r="P201" s="12">
        <v>5.0000000000000001E-3</v>
      </c>
      <c r="Q201" s="20">
        <v>0</v>
      </c>
      <c r="R201" s="20">
        <v>2.5000000000000001E-2</v>
      </c>
      <c r="S201" s="20">
        <v>0.02</v>
      </c>
      <c r="T201" s="20">
        <v>0.02</v>
      </c>
      <c r="U201" s="20">
        <v>1.4999999999999999E-2</v>
      </c>
      <c r="V201" s="20">
        <v>0</v>
      </c>
      <c r="W201" s="20">
        <v>0.01</v>
      </c>
      <c r="Y201" s="20">
        <v>0</v>
      </c>
      <c r="AA201" s="20">
        <v>1.4999999999999999E-2</v>
      </c>
      <c r="AB201" s="20">
        <v>0</v>
      </c>
      <c r="AC201" s="20">
        <v>0</v>
      </c>
      <c r="AD201" s="12">
        <v>0.01</v>
      </c>
    </row>
    <row r="202" spans="3:30" x14ac:dyDescent="0.2"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I202" s="12">
        <v>0</v>
      </c>
      <c r="J202" s="12">
        <v>0</v>
      </c>
      <c r="K202" s="20">
        <v>1.4999999999999999E-2</v>
      </c>
      <c r="L202" s="12">
        <v>5.090039466088E-3</v>
      </c>
      <c r="M202" s="12">
        <v>0</v>
      </c>
      <c r="N202" s="12">
        <v>0</v>
      </c>
      <c r="O202" s="12">
        <v>0</v>
      </c>
      <c r="P202" s="12">
        <v>5.0000000000000001E-3</v>
      </c>
      <c r="Q202" s="20">
        <v>0</v>
      </c>
      <c r="R202" s="20">
        <v>2.5000000000000001E-2</v>
      </c>
      <c r="S202" s="20">
        <v>0.02</v>
      </c>
      <c r="T202" s="20">
        <v>0.02</v>
      </c>
      <c r="U202" s="20">
        <v>1.4999999999999999E-2</v>
      </c>
      <c r="V202" s="20">
        <v>0</v>
      </c>
      <c r="W202" s="20">
        <v>0.01</v>
      </c>
      <c r="Y202" s="20">
        <v>0</v>
      </c>
      <c r="AA202" s="20">
        <v>1.4999999999999999E-2</v>
      </c>
      <c r="AB202" s="20">
        <v>0</v>
      </c>
      <c r="AC202" s="20">
        <v>0</v>
      </c>
      <c r="AD202" s="12">
        <v>0.01</v>
      </c>
    </row>
    <row r="203" spans="3:30" x14ac:dyDescent="0.2"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I203" s="12">
        <v>0</v>
      </c>
      <c r="J203" s="12">
        <v>0</v>
      </c>
      <c r="K203" s="20">
        <v>1.4999999999999999E-2</v>
      </c>
      <c r="L203" s="12">
        <v>5.0911499584091998E-3</v>
      </c>
      <c r="M203" s="12">
        <v>0</v>
      </c>
      <c r="N203" s="12">
        <v>0</v>
      </c>
      <c r="O203" s="12">
        <v>0</v>
      </c>
      <c r="P203" s="12">
        <v>5.0000000000000001E-3</v>
      </c>
      <c r="Q203" s="20">
        <v>0</v>
      </c>
      <c r="R203" s="20">
        <v>2.5000000000000001E-2</v>
      </c>
      <c r="S203" s="20">
        <v>0.02</v>
      </c>
      <c r="T203" s="20">
        <v>0.02</v>
      </c>
      <c r="U203" s="20">
        <v>1.4999999999999999E-2</v>
      </c>
      <c r="V203" s="20">
        <v>0</v>
      </c>
      <c r="W203" s="20">
        <v>0.01</v>
      </c>
      <c r="Y203" s="20">
        <v>0</v>
      </c>
      <c r="AA203" s="20">
        <v>1.4999999999999999E-2</v>
      </c>
      <c r="AB203" s="20">
        <v>0</v>
      </c>
      <c r="AC203" s="20">
        <v>0</v>
      </c>
      <c r="AD203" s="12">
        <v>0.01</v>
      </c>
    </row>
    <row r="204" spans="3:30" x14ac:dyDescent="0.2"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I204" s="12">
        <v>0</v>
      </c>
      <c r="J204" s="12">
        <v>0</v>
      </c>
      <c r="K204" s="20">
        <v>1.4999999999999999E-2</v>
      </c>
      <c r="L204" s="12">
        <v>5.0923221528092998E-3</v>
      </c>
      <c r="M204" s="12">
        <v>0</v>
      </c>
      <c r="N204" s="12">
        <v>0</v>
      </c>
      <c r="O204" s="12">
        <v>0</v>
      </c>
      <c r="P204" s="12">
        <v>5.0000000000000001E-3</v>
      </c>
      <c r="Q204" s="20">
        <v>0</v>
      </c>
      <c r="R204" s="20">
        <v>2.5000000000000001E-2</v>
      </c>
      <c r="S204" s="20">
        <v>0.02</v>
      </c>
      <c r="T204" s="20">
        <v>0.02</v>
      </c>
      <c r="U204" s="20">
        <v>1.4999999999999999E-2</v>
      </c>
      <c r="V204" s="20">
        <v>0</v>
      </c>
      <c r="W204" s="20">
        <v>0.01</v>
      </c>
      <c r="Y204" s="20">
        <v>0</v>
      </c>
      <c r="AA204" s="20">
        <v>1.4999999999999999E-2</v>
      </c>
      <c r="AB204" s="20">
        <v>0</v>
      </c>
      <c r="AC204" s="20">
        <v>0</v>
      </c>
      <c r="AD204" s="12">
        <v>0.01</v>
      </c>
    </row>
    <row r="205" spans="3:30" x14ac:dyDescent="0.2"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I205" s="12">
        <v>0</v>
      </c>
      <c r="J205" s="12">
        <v>0</v>
      </c>
      <c r="K205" s="20">
        <v>1.4999999999999999E-2</v>
      </c>
      <c r="L205" s="12">
        <v>5.0935194536304001E-3</v>
      </c>
      <c r="M205" s="12">
        <v>0</v>
      </c>
      <c r="N205" s="12">
        <v>0</v>
      </c>
      <c r="O205" s="12">
        <v>0</v>
      </c>
      <c r="P205" s="12">
        <v>5.0000000000000001E-3</v>
      </c>
      <c r="Q205" s="20">
        <v>0</v>
      </c>
      <c r="R205" s="20">
        <v>2.5000000000000001E-2</v>
      </c>
      <c r="S205" s="20">
        <v>0.02</v>
      </c>
      <c r="T205" s="20">
        <v>0.02</v>
      </c>
      <c r="U205" s="20">
        <v>1.4999999999999999E-2</v>
      </c>
      <c r="V205" s="20">
        <v>0</v>
      </c>
      <c r="W205" s="20">
        <v>0.01</v>
      </c>
      <c r="Y205" s="20">
        <v>0</v>
      </c>
      <c r="AA205" s="20">
        <v>1.4999999999999999E-2</v>
      </c>
      <c r="AB205" s="20">
        <v>0</v>
      </c>
      <c r="AC205" s="20">
        <v>0</v>
      </c>
      <c r="AD205" s="12">
        <v>0.01</v>
      </c>
    </row>
    <row r="206" spans="3:30" x14ac:dyDescent="0.2">
      <c r="C206" s="12">
        <v>0</v>
      </c>
      <c r="D206" s="12">
        <v>0</v>
      </c>
      <c r="E206" s="12">
        <v>0</v>
      </c>
      <c r="F206" s="12">
        <v>0</v>
      </c>
      <c r="G206" s="12">
        <v>0</v>
      </c>
      <c r="I206" s="12">
        <v>0</v>
      </c>
      <c r="J206" s="12">
        <v>0</v>
      </c>
      <c r="K206" s="20">
        <v>1.4999999999999999E-2</v>
      </c>
      <c r="L206" s="12">
        <v>5.0947020521452E-3</v>
      </c>
      <c r="M206" s="12">
        <v>0</v>
      </c>
      <c r="N206" s="12">
        <v>0</v>
      </c>
      <c r="O206" s="12">
        <v>0</v>
      </c>
      <c r="P206" s="12">
        <v>5.0000000000000001E-3</v>
      </c>
      <c r="Q206" s="20">
        <v>0</v>
      </c>
      <c r="R206" s="20">
        <v>2.5000000000000001E-2</v>
      </c>
      <c r="S206" s="20">
        <v>0.02</v>
      </c>
      <c r="T206" s="20">
        <v>0.02</v>
      </c>
      <c r="U206" s="20">
        <v>1.4999999999999999E-2</v>
      </c>
      <c r="V206" s="20">
        <v>0</v>
      </c>
      <c r="W206" s="20">
        <v>0.01</v>
      </c>
      <c r="Y206" s="20">
        <v>0</v>
      </c>
      <c r="AA206" s="20">
        <v>1.4999999999999999E-2</v>
      </c>
      <c r="AB206" s="20">
        <v>0</v>
      </c>
      <c r="AC206" s="20">
        <v>0</v>
      </c>
      <c r="AD206" s="12">
        <v>0.01</v>
      </c>
    </row>
    <row r="207" spans="3:30" x14ac:dyDescent="0.2">
      <c r="C207" s="12">
        <v>0</v>
      </c>
      <c r="D207" s="12">
        <v>0</v>
      </c>
      <c r="E207" s="12">
        <v>0</v>
      </c>
      <c r="F207" s="12">
        <v>0</v>
      </c>
      <c r="G207" s="12">
        <v>0</v>
      </c>
      <c r="I207" s="12">
        <v>0</v>
      </c>
      <c r="J207" s="12">
        <v>0</v>
      </c>
      <c r="K207" s="20">
        <v>0.05</v>
      </c>
      <c r="L207" s="12">
        <v>5.0959488047779E-3</v>
      </c>
      <c r="M207" s="12">
        <v>0</v>
      </c>
      <c r="N207" s="12">
        <v>0</v>
      </c>
      <c r="O207" s="12">
        <v>0</v>
      </c>
      <c r="P207" s="12">
        <v>5.0000000000000001E-3</v>
      </c>
      <c r="Q207" s="20">
        <v>0</v>
      </c>
      <c r="R207" s="20">
        <v>2.5000000000000001E-2</v>
      </c>
      <c r="S207" s="20">
        <v>0.02</v>
      </c>
      <c r="T207" s="20">
        <v>0.02</v>
      </c>
      <c r="U207" s="20">
        <v>1.4999999999999999E-2</v>
      </c>
      <c r="V207" s="20">
        <v>0</v>
      </c>
      <c r="W207" s="20">
        <v>0.01</v>
      </c>
      <c r="Y207" s="20">
        <v>0</v>
      </c>
      <c r="AA207" s="20">
        <v>1.4999999999999999E-2</v>
      </c>
      <c r="AB207" s="20">
        <v>0</v>
      </c>
      <c r="AC207" s="20">
        <v>0</v>
      </c>
      <c r="AD207" s="12">
        <v>0.01</v>
      </c>
    </row>
    <row r="208" spans="3:30" x14ac:dyDescent="0.2">
      <c r="C208" s="12">
        <v>0</v>
      </c>
      <c r="D208" s="12">
        <v>0</v>
      </c>
      <c r="E208" s="12">
        <v>0</v>
      </c>
      <c r="F208" s="12">
        <v>0</v>
      </c>
      <c r="G208" s="12">
        <v>0</v>
      </c>
      <c r="I208" s="12">
        <v>0</v>
      </c>
      <c r="J208" s="12">
        <v>0</v>
      </c>
      <c r="K208" s="20">
        <v>0.05</v>
      </c>
      <c r="L208" s="12">
        <v>5.0971792920315997E-3</v>
      </c>
      <c r="M208" s="12">
        <v>0</v>
      </c>
      <c r="N208" s="12">
        <v>0</v>
      </c>
      <c r="O208" s="12">
        <v>0</v>
      </c>
      <c r="P208" s="12">
        <v>5.0000000000000001E-3</v>
      </c>
      <c r="Q208" s="20">
        <v>0</v>
      </c>
      <c r="R208" s="20">
        <v>2.5000000000000001E-2</v>
      </c>
      <c r="S208" s="20">
        <v>0.02</v>
      </c>
      <c r="T208" s="20">
        <v>0.02</v>
      </c>
      <c r="U208" s="20">
        <v>1.4999999999999999E-2</v>
      </c>
      <c r="V208" s="20">
        <v>0</v>
      </c>
      <c r="W208" s="20">
        <v>0.01</v>
      </c>
      <c r="Y208" s="20">
        <v>0</v>
      </c>
      <c r="AA208" s="20">
        <v>1.4999999999999999E-2</v>
      </c>
      <c r="AC208" s="20">
        <v>0</v>
      </c>
      <c r="AD208" s="12">
        <v>0.01</v>
      </c>
    </row>
    <row r="209" spans="3:30" x14ac:dyDescent="0.2"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I209" s="12">
        <v>0</v>
      </c>
      <c r="J209" s="12">
        <v>0</v>
      </c>
      <c r="K209" s="20">
        <v>0.05</v>
      </c>
      <c r="L209" s="12">
        <v>5.0984755636246E-3</v>
      </c>
      <c r="M209" s="12">
        <v>0</v>
      </c>
      <c r="N209" s="12">
        <v>0</v>
      </c>
      <c r="O209" s="12">
        <v>0</v>
      </c>
      <c r="P209" s="12">
        <v>5.0000000000000001E-3</v>
      </c>
      <c r="Q209" s="20">
        <v>0</v>
      </c>
      <c r="R209" s="20">
        <v>2.5000000000000001E-2</v>
      </c>
      <c r="S209" s="20">
        <v>0.02</v>
      </c>
      <c r="T209" s="20">
        <v>0.02</v>
      </c>
      <c r="U209" s="20">
        <v>1.4999999999999999E-2</v>
      </c>
      <c r="V209" s="20">
        <v>0</v>
      </c>
      <c r="W209" s="20">
        <v>0.01</v>
      </c>
      <c r="Y209" s="20">
        <v>0</v>
      </c>
      <c r="AA209" s="20">
        <v>1.4999999999999999E-2</v>
      </c>
      <c r="AC209" s="20">
        <v>0</v>
      </c>
      <c r="AD209" s="12">
        <v>0.01</v>
      </c>
    </row>
    <row r="210" spans="3:30" x14ac:dyDescent="0.2"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I210" s="12">
        <v>0</v>
      </c>
      <c r="J210" s="12">
        <v>0</v>
      </c>
      <c r="K210" s="20">
        <v>0.05</v>
      </c>
      <c r="L210" s="12">
        <v>5.0997970272317001E-3</v>
      </c>
      <c r="M210" s="12">
        <v>0</v>
      </c>
      <c r="N210" s="12">
        <v>0</v>
      </c>
      <c r="O210" s="12">
        <v>0</v>
      </c>
      <c r="P210" s="12">
        <v>5.0000000000000001E-3</v>
      </c>
      <c r="Q210" s="20">
        <v>0</v>
      </c>
      <c r="R210" s="20">
        <v>2.5000000000000001E-2</v>
      </c>
      <c r="S210" s="20">
        <v>0.02</v>
      </c>
      <c r="T210" s="20">
        <v>0.02</v>
      </c>
      <c r="U210" s="20">
        <v>1.4999999999999999E-2</v>
      </c>
      <c r="V210" s="20">
        <v>0</v>
      </c>
      <c r="W210" s="20">
        <v>0.01</v>
      </c>
      <c r="Y210" s="20">
        <v>0</v>
      </c>
      <c r="AA210" s="20">
        <v>1.4999999999999999E-2</v>
      </c>
      <c r="AC210" s="20">
        <v>0</v>
      </c>
      <c r="AD210" s="12">
        <v>0.01</v>
      </c>
    </row>
    <row r="211" spans="3:30" x14ac:dyDescent="0.2"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I211" s="12">
        <v>0</v>
      </c>
      <c r="J211" s="12">
        <v>0</v>
      </c>
      <c r="K211" s="20">
        <v>0.05</v>
      </c>
      <c r="L211" s="12">
        <v>5.1010122756734999E-3</v>
      </c>
      <c r="M211" s="12">
        <v>0</v>
      </c>
      <c r="N211" s="12">
        <v>0</v>
      </c>
      <c r="O211" s="12">
        <v>0</v>
      </c>
      <c r="P211" s="12">
        <v>5.0000000000000001E-3</v>
      </c>
      <c r="Q211" s="20">
        <v>0</v>
      </c>
      <c r="R211" s="20">
        <v>2.5000000000000001E-2</v>
      </c>
      <c r="S211" s="20">
        <v>0.02</v>
      </c>
      <c r="T211" s="20">
        <v>0.02</v>
      </c>
      <c r="U211" s="20">
        <v>1.4999999999999999E-2</v>
      </c>
      <c r="V211" s="20">
        <v>0</v>
      </c>
      <c r="W211" s="20">
        <v>0.01</v>
      </c>
      <c r="Y211" s="20">
        <v>0</v>
      </c>
      <c r="AA211" s="20">
        <v>1.4999999999999999E-2</v>
      </c>
      <c r="AC211" s="20">
        <v>0</v>
      </c>
      <c r="AD211" s="12">
        <v>0.01</v>
      </c>
    </row>
    <row r="212" spans="3:30" x14ac:dyDescent="0.2"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I212" s="12">
        <v>0</v>
      </c>
      <c r="J212" s="12">
        <v>0</v>
      </c>
      <c r="K212" s="20">
        <v>1.4999999999999999E-2</v>
      </c>
      <c r="L212" s="12">
        <v>5.1023817366442001E-3</v>
      </c>
      <c r="M212" s="12">
        <v>0</v>
      </c>
      <c r="N212" s="12">
        <v>0</v>
      </c>
      <c r="O212" s="12">
        <v>0</v>
      </c>
      <c r="P212" s="12">
        <v>5.0000000000000001E-3</v>
      </c>
      <c r="Q212" s="20">
        <v>0</v>
      </c>
      <c r="R212" s="20">
        <v>2.5000000000000001E-2</v>
      </c>
      <c r="S212" s="20">
        <v>0.02</v>
      </c>
      <c r="T212" s="20">
        <v>0.02</v>
      </c>
      <c r="U212" s="20">
        <v>1.4999999999999999E-2</v>
      </c>
      <c r="V212" s="20">
        <v>0</v>
      </c>
      <c r="W212" s="20">
        <v>0.01</v>
      </c>
      <c r="Y212" s="20">
        <v>0</v>
      </c>
      <c r="AA212" s="20">
        <v>1.4999999999999999E-2</v>
      </c>
      <c r="AC212" s="20">
        <v>0</v>
      </c>
      <c r="AD212" s="12">
        <v>0.01</v>
      </c>
    </row>
    <row r="213" spans="3:30" x14ac:dyDescent="0.2"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I213" s="12">
        <v>0</v>
      </c>
      <c r="J213" s="12">
        <v>0</v>
      </c>
      <c r="K213" s="20">
        <v>1.4999999999999999E-2</v>
      </c>
      <c r="L213" s="12">
        <v>5.1037310593794998E-3</v>
      </c>
      <c r="M213" s="12">
        <v>0</v>
      </c>
      <c r="N213" s="12">
        <v>0</v>
      </c>
      <c r="O213" s="12">
        <v>0</v>
      </c>
      <c r="P213" s="12">
        <v>5.0000000000000001E-3</v>
      </c>
      <c r="Q213" s="20">
        <v>0</v>
      </c>
      <c r="R213" s="20">
        <v>2.5000000000000001E-2</v>
      </c>
      <c r="S213" s="20">
        <v>0.02</v>
      </c>
      <c r="T213" s="20">
        <v>0.02</v>
      </c>
      <c r="U213" s="20">
        <v>1.4999999999999999E-2</v>
      </c>
      <c r="V213" s="20">
        <v>0</v>
      </c>
      <c r="W213" s="20">
        <v>0.01</v>
      </c>
      <c r="Y213" s="20">
        <v>0</v>
      </c>
      <c r="AA213" s="20">
        <v>1.4999999999999999E-2</v>
      </c>
      <c r="AC213" s="20">
        <v>0</v>
      </c>
      <c r="AD213" s="12">
        <v>0.01</v>
      </c>
    </row>
    <row r="214" spans="3:30" x14ac:dyDescent="0.2">
      <c r="C214" s="12">
        <v>0</v>
      </c>
      <c r="D214" s="12">
        <v>0</v>
      </c>
      <c r="E214" s="12">
        <v>0</v>
      </c>
      <c r="F214" s="12">
        <v>0</v>
      </c>
      <c r="G214" s="12">
        <v>0</v>
      </c>
      <c r="I214" s="12">
        <v>0</v>
      </c>
      <c r="J214" s="12">
        <v>0</v>
      </c>
      <c r="K214" s="20">
        <v>1.4999999999999999E-2</v>
      </c>
      <c r="L214" s="12">
        <v>5.1051502177309003E-3</v>
      </c>
      <c r="M214" s="12">
        <v>0</v>
      </c>
      <c r="N214" s="12">
        <v>0</v>
      </c>
      <c r="O214" s="12">
        <v>0</v>
      </c>
      <c r="P214" s="12">
        <v>5.0000000000000001E-3</v>
      </c>
      <c r="Q214" s="20">
        <v>0</v>
      </c>
      <c r="R214" s="20">
        <v>2.5000000000000001E-2</v>
      </c>
      <c r="S214" s="20">
        <v>0.02</v>
      </c>
      <c r="T214" s="20">
        <v>0.02</v>
      </c>
      <c r="U214" s="20">
        <v>1.4999999999999999E-2</v>
      </c>
      <c r="V214" s="20">
        <v>0</v>
      </c>
      <c r="W214" s="20">
        <v>0.01</v>
      </c>
      <c r="Y214" s="20">
        <v>0</v>
      </c>
      <c r="AA214" s="20">
        <v>1.4999999999999999E-2</v>
      </c>
      <c r="AC214" s="20">
        <v>0</v>
      </c>
      <c r="AD214" s="12">
        <v>0.01</v>
      </c>
    </row>
    <row r="215" spans="3:30" x14ac:dyDescent="0.2">
      <c r="C215" s="12">
        <v>0</v>
      </c>
      <c r="D215" s="12">
        <v>0</v>
      </c>
      <c r="E215" s="12">
        <v>0</v>
      </c>
      <c r="F215" s="12">
        <v>0</v>
      </c>
      <c r="G215" s="12">
        <v>0</v>
      </c>
      <c r="I215" s="12">
        <v>0</v>
      </c>
      <c r="J215" s="12">
        <v>0</v>
      </c>
      <c r="K215" s="20">
        <v>1.4999999999999999E-2</v>
      </c>
      <c r="L215" s="12">
        <v>5.1065476716273999E-3</v>
      </c>
      <c r="M215" s="12">
        <v>0</v>
      </c>
      <c r="N215" s="12">
        <v>0</v>
      </c>
      <c r="O215" s="12">
        <v>0</v>
      </c>
      <c r="P215" s="12">
        <v>5.0000000000000001E-3</v>
      </c>
      <c r="Q215" s="20">
        <v>0</v>
      </c>
      <c r="R215" s="20">
        <v>2.5000000000000001E-2</v>
      </c>
      <c r="S215" s="20">
        <v>0.02</v>
      </c>
      <c r="T215" s="20">
        <v>0.02</v>
      </c>
      <c r="U215" s="20">
        <v>1.4999999999999999E-2</v>
      </c>
      <c r="V215" s="20">
        <v>0</v>
      </c>
      <c r="W215" s="20">
        <v>0.01</v>
      </c>
      <c r="Y215" s="20">
        <v>0</v>
      </c>
      <c r="AA215" s="20">
        <v>1.4999999999999999E-2</v>
      </c>
      <c r="AC215" s="20">
        <v>0</v>
      </c>
      <c r="AD215" s="12">
        <v>0.01</v>
      </c>
    </row>
    <row r="216" spans="3:30" x14ac:dyDescent="0.2">
      <c r="C216" s="12">
        <v>0</v>
      </c>
      <c r="D216" s="12">
        <v>0</v>
      </c>
      <c r="E216" s="12">
        <v>0</v>
      </c>
      <c r="F216" s="12">
        <v>0</v>
      </c>
      <c r="G216" s="12">
        <v>0</v>
      </c>
      <c r="I216" s="12">
        <v>0</v>
      </c>
      <c r="J216" s="12">
        <v>0</v>
      </c>
      <c r="K216" s="20">
        <v>1.4999999999999999E-2</v>
      </c>
      <c r="L216" s="12">
        <v>5.1080166043816003E-3</v>
      </c>
      <c r="M216" s="12">
        <v>0</v>
      </c>
      <c r="N216" s="12">
        <v>0</v>
      </c>
      <c r="O216" s="12">
        <v>0</v>
      </c>
      <c r="P216" s="12">
        <v>5.0000000000000001E-3</v>
      </c>
      <c r="Q216" s="20">
        <v>0</v>
      </c>
      <c r="R216" s="20">
        <v>2.5000000000000001E-2</v>
      </c>
      <c r="S216" s="20">
        <v>0.02</v>
      </c>
      <c r="T216" s="20">
        <v>0.02</v>
      </c>
      <c r="U216" s="20">
        <v>1.4999999999999999E-2</v>
      </c>
      <c r="V216" s="20">
        <v>0</v>
      </c>
      <c r="W216" s="20">
        <v>0.01</v>
      </c>
      <c r="Y216" s="20">
        <v>0</v>
      </c>
      <c r="AA216" s="20">
        <v>1.4999999999999999E-2</v>
      </c>
      <c r="AC216" s="20">
        <v>0</v>
      </c>
      <c r="AD216" s="12">
        <v>0.01</v>
      </c>
    </row>
    <row r="217" spans="3:30" x14ac:dyDescent="0.2">
      <c r="C217" s="12">
        <v>0</v>
      </c>
      <c r="D217" s="12">
        <v>0</v>
      </c>
      <c r="E217" s="12">
        <v>0</v>
      </c>
      <c r="F217" s="12">
        <v>0</v>
      </c>
      <c r="G217" s="12">
        <v>0</v>
      </c>
      <c r="I217" s="12">
        <v>0</v>
      </c>
      <c r="J217" s="12">
        <v>0</v>
      </c>
      <c r="K217" s="20">
        <v>1.4999999999999999E-2</v>
      </c>
      <c r="L217" s="12">
        <v>5.1095108627562001E-3</v>
      </c>
      <c r="M217" s="12">
        <v>0</v>
      </c>
      <c r="N217" s="12">
        <v>0</v>
      </c>
      <c r="O217" s="12">
        <v>0</v>
      </c>
      <c r="P217" s="12">
        <v>5.0000000000000001E-3</v>
      </c>
      <c r="Q217" s="20">
        <v>0</v>
      </c>
      <c r="R217" s="20">
        <v>2.5000000000000001E-2</v>
      </c>
      <c r="S217" s="20">
        <v>0.02</v>
      </c>
      <c r="T217" s="20">
        <v>0.02</v>
      </c>
      <c r="U217" s="20">
        <v>1.4999999999999999E-2</v>
      </c>
      <c r="V217" s="20">
        <v>0</v>
      </c>
      <c r="W217" s="20">
        <v>0.01</v>
      </c>
      <c r="Y217" s="20">
        <v>0</v>
      </c>
      <c r="AA217" s="20">
        <v>1.4999999999999999E-2</v>
      </c>
      <c r="AC217" s="20">
        <v>0</v>
      </c>
      <c r="AD217" s="12">
        <v>0.01</v>
      </c>
    </row>
    <row r="218" spans="3:30" x14ac:dyDescent="0.2">
      <c r="C218" s="12">
        <v>0</v>
      </c>
      <c r="D218" s="12">
        <v>0</v>
      </c>
      <c r="E218" s="12">
        <v>0</v>
      </c>
      <c r="F218" s="12">
        <v>0</v>
      </c>
      <c r="G218" s="12">
        <v>0</v>
      </c>
      <c r="I218" s="12">
        <v>0</v>
      </c>
      <c r="J218" s="12">
        <v>0</v>
      </c>
      <c r="K218" s="20">
        <v>1.4999999999999999E-2</v>
      </c>
      <c r="L218" s="12">
        <v>5.1109810523931997E-3</v>
      </c>
      <c r="M218" s="12">
        <v>0</v>
      </c>
      <c r="N218" s="12">
        <v>0</v>
      </c>
      <c r="O218" s="12">
        <v>0</v>
      </c>
      <c r="P218" s="12">
        <v>5.0000000000000001E-3</v>
      </c>
      <c r="Q218" s="20">
        <v>0</v>
      </c>
      <c r="R218" s="20">
        <v>2.5000000000000001E-2</v>
      </c>
      <c r="S218" s="20">
        <v>0.02</v>
      </c>
      <c r="T218" s="20">
        <v>0.02</v>
      </c>
      <c r="U218" s="20">
        <v>1.4999999999999999E-2</v>
      </c>
      <c r="V218" s="20">
        <v>0</v>
      </c>
      <c r="W218" s="20">
        <v>0.01</v>
      </c>
      <c r="Y218" s="20">
        <v>0</v>
      </c>
      <c r="AA218" s="20">
        <v>1.4999999999999999E-2</v>
      </c>
      <c r="AC218" s="20">
        <v>0</v>
      </c>
      <c r="AD218" s="12">
        <v>0.01</v>
      </c>
    </row>
    <row r="219" spans="3:30" x14ac:dyDescent="0.2">
      <c r="C219" s="12">
        <v>0</v>
      </c>
      <c r="D219" s="12">
        <v>0</v>
      </c>
      <c r="E219" s="12">
        <v>0</v>
      </c>
      <c r="F219" s="12">
        <v>0</v>
      </c>
      <c r="G219" s="12">
        <v>0</v>
      </c>
      <c r="I219" s="12">
        <v>0</v>
      </c>
      <c r="J219" s="12">
        <v>0</v>
      </c>
      <c r="K219" s="20">
        <v>0.05</v>
      </c>
      <c r="L219" s="12">
        <v>5.1125252067393996E-3</v>
      </c>
      <c r="M219" s="12">
        <v>0</v>
      </c>
      <c r="N219" s="12">
        <v>0</v>
      </c>
      <c r="O219" s="12">
        <v>0</v>
      </c>
      <c r="P219" s="12">
        <v>5.0000000000000001E-3</v>
      </c>
      <c r="Q219" s="20">
        <v>0</v>
      </c>
      <c r="R219" s="20">
        <v>2.5000000000000001E-2</v>
      </c>
      <c r="S219" s="20">
        <v>0.02</v>
      </c>
      <c r="T219" s="20">
        <v>0.02</v>
      </c>
      <c r="U219" s="20">
        <v>1.4999999999999999E-2</v>
      </c>
      <c r="V219" s="20">
        <v>0</v>
      </c>
      <c r="W219" s="20">
        <v>0.01</v>
      </c>
      <c r="Y219" s="20">
        <v>0</v>
      </c>
      <c r="AA219" s="20">
        <v>1.4999999999999999E-2</v>
      </c>
      <c r="AC219" s="20">
        <v>0</v>
      </c>
      <c r="AD219" s="12">
        <v>0.01</v>
      </c>
    </row>
    <row r="220" spans="3:30" x14ac:dyDescent="0.2"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I220" s="12">
        <v>0</v>
      </c>
      <c r="J220" s="12">
        <v>0</v>
      </c>
      <c r="K220" s="20">
        <v>0.05</v>
      </c>
      <c r="L220" s="12">
        <v>5.1140437231931004E-3</v>
      </c>
      <c r="M220" s="12">
        <v>0</v>
      </c>
      <c r="N220" s="12">
        <v>0</v>
      </c>
      <c r="O220" s="12">
        <v>0</v>
      </c>
      <c r="P220" s="12">
        <v>5.0000000000000001E-3</v>
      </c>
      <c r="Q220" s="20">
        <v>0</v>
      </c>
      <c r="R220" s="20">
        <v>2.5000000000000001E-2</v>
      </c>
      <c r="S220" s="20">
        <v>0.02</v>
      </c>
      <c r="T220" s="20">
        <v>0.02</v>
      </c>
      <c r="U220" s="20">
        <v>1.4999999999999999E-2</v>
      </c>
      <c r="V220" s="20">
        <v>0</v>
      </c>
      <c r="W220" s="20">
        <v>0.01</v>
      </c>
      <c r="Y220" s="20">
        <v>0</v>
      </c>
      <c r="AA220" s="20">
        <v>1.4999999999999999E-2</v>
      </c>
      <c r="AC220" s="20">
        <v>0</v>
      </c>
      <c r="AD220" s="12">
        <v>0.01</v>
      </c>
    </row>
    <row r="221" spans="3:30" x14ac:dyDescent="0.2"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I221" s="12">
        <v>0</v>
      </c>
      <c r="J221" s="12">
        <v>0</v>
      </c>
      <c r="K221" s="20">
        <v>0.05</v>
      </c>
      <c r="L221" s="12">
        <v>5.1156378577101999E-3</v>
      </c>
      <c r="M221" s="12">
        <v>0</v>
      </c>
      <c r="N221" s="12">
        <v>0</v>
      </c>
      <c r="O221" s="12">
        <v>0</v>
      </c>
      <c r="P221" s="12">
        <v>5.0000000000000001E-3</v>
      </c>
      <c r="Q221" s="20">
        <v>0</v>
      </c>
      <c r="R221" s="20">
        <v>2.5000000000000001E-2</v>
      </c>
      <c r="S221" s="20">
        <v>0.02</v>
      </c>
      <c r="T221" s="20">
        <v>0.02</v>
      </c>
      <c r="U221" s="20">
        <v>1.4999999999999999E-2</v>
      </c>
      <c r="V221" s="20">
        <v>0</v>
      </c>
      <c r="W221" s="20">
        <v>0.01</v>
      </c>
      <c r="Y221" s="20">
        <v>0</v>
      </c>
      <c r="AA221" s="20">
        <v>1.4999999999999999E-2</v>
      </c>
      <c r="AC221" s="20">
        <v>0</v>
      </c>
      <c r="AD221" s="12">
        <v>0.01</v>
      </c>
    </row>
    <row r="222" spans="3:30" x14ac:dyDescent="0.2"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I222" s="12">
        <v>0</v>
      </c>
      <c r="J222" s="12">
        <v>0</v>
      </c>
      <c r="K222" s="20">
        <v>0.05</v>
      </c>
      <c r="L222" s="12">
        <v>5.1172574251748997E-3</v>
      </c>
      <c r="M222" s="12">
        <v>0</v>
      </c>
      <c r="N222" s="12">
        <v>0</v>
      </c>
      <c r="O222" s="12">
        <v>0</v>
      </c>
      <c r="P222" s="12">
        <v>0</v>
      </c>
      <c r="Q222" s="20">
        <v>0</v>
      </c>
      <c r="R222" s="20">
        <v>2.5000000000000001E-2</v>
      </c>
      <c r="S222" s="20">
        <v>0.02</v>
      </c>
      <c r="T222" s="20">
        <v>0.02</v>
      </c>
      <c r="U222" s="20">
        <v>1.4999999999999999E-2</v>
      </c>
      <c r="V222" s="20">
        <v>0</v>
      </c>
      <c r="W222" s="20">
        <v>0.01</v>
      </c>
      <c r="Y222" s="20">
        <v>0</v>
      </c>
      <c r="AA222" s="20">
        <v>1.4999999999999999E-2</v>
      </c>
      <c r="AC222" s="20">
        <v>0</v>
      </c>
      <c r="AD222" s="12">
        <v>0.01</v>
      </c>
    </row>
    <row r="223" spans="3:30" x14ac:dyDescent="0.2">
      <c r="C223" s="12">
        <v>0</v>
      </c>
      <c r="D223" s="12">
        <v>0</v>
      </c>
      <c r="E223" s="12">
        <v>0</v>
      </c>
      <c r="F223" s="12">
        <v>0</v>
      </c>
      <c r="G223" s="12">
        <v>0</v>
      </c>
      <c r="I223" s="12">
        <v>0</v>
      </c>
      <c r="J223" s="12">
        <v>0</v>
      </c>
      <c r="K223" s="20">
        <v>0.05</v>
      </c>
      <c r="L223" s="12">
        <v>5.1187421394773003E-3</v>
      </c>
      <c r="M223" s="12">
        <v>0</v>
      </c>
      <c r="N223" s="12">
        <v>0</v>
      </c>
      <c r="O223" s="12">
        <v>0</v>
      </c>
      <c r="P223" s="12">
        <v>0</v>
      </c>
      <c r="Q223" s="20">
        <v>0</v>
      </c>
      <c r="R223" s="20">
        <v>2.5000000000000001E-2</v>
      </c>
      <c r="S223" s="20">
        <v>0.02</v>
      </c>
      <c r="T223" s="20">
        <v>0.02</v>
      </c>
      <c r="U223" s="20">
        <v>1.4999999999999999E-2</v>
      </c>
      <c r="V223" s="20">
        <v>0</v>
      </c>
      <c r="W223" s="20">
        <v>0.01</v>
      </c>
      <c r="Y223" s="20">
        <v>0</v>
      </c>
      <c r="AA223" s="20">
        <v>1.4999999999999999E-2</v>
      </c>
      <c r="AC223" s="20">
        <v>0</v>
      </c>
      <c r="AD223" s="12">
        <v>0.01</v>
      </c>
    </row>
    <row r="224" spans="3:30" x14ac:dyDescent="0.2">
      <c r="C224" s="12">
        <v>0</v>
      </c>
      <c r="D224" s="12">
        <v>0</v>
      </c>
      <c r="E224" s="12">
        <v>0</v>
      </c>
      <c r="F224" s="12">
        <v>0</v>
      </c>
      <c r="G224" s="12">
        <v>0</v>
      </c>
      <c r="I224" s="12">
        <v>0</v>
      </c>
      <c r="J224" s="12">
        <v>0</v>
      </c>
      <c r="K224" s="20">
        <v>1.4999999999999999E-2</v>
      </c>
      <c r="L224" s="12">
        <v>5.1204101750716999E-3</v>
      </c>
      <c r="M224" s="12">
        <v>0</v>
      </c>
      <c r="N224" s="12">
        <v>0</v>
      </c>
      <c r="O224" s="12">
        <v>0</v>
      </c>
      <c r="P224" s="12">
        <v>0</v>
      </c>
      <c r="Q224" s="20">
        <v>0</v>
      </c>
      <c r="R224" s="20">
        <v>2.5000000000000001E-2</v>
      </c>
      <c r="S224" s="20">
        <v>0.02</v>
      </c>
      <c r="T224" s="20">
        <v>0.02</v>
      </c>
      <c r="U224" s="20">
        <v>1.4999999999999999E-2</v>
      </c>
      <c r="V224" s="20">
        <v>0</v>
      </c>
      <c r="W224" s="20">
        <v>0.01</v>
      </c>
      <c r="Y224" s="20">
        <v>0</v>
      </c>
      <c r="AA224" s="20">
        <v>1.4999999999999999E-2</v>
      </c>
      <c r="AC224" s="20">
        <v>0</v>
      </c>
      <c r="AD224" s="12">
        <v>0.01</v>
      </c>
    </row>
    <row r="225" spans="3:30" x14ac:dyDescent="0.2">
      <c r="C225" s="12">
        <v>0</v>
      </c>
      <c r="D225" s="12">
        <v>0</v>
      </c>
      <c r="E225" s="12">
        <v>0</v>
      </c>
      <c r="F225" s="12">
        <v>0</v>
      </c>
      <c r="G225" s="12">
        <v>0</v>
      </c>
      <c r="I225" s="12">
        <v>0</v>
      </c>
      <c r="J225" s="12">
        <v>0</v>
      </c>
      <c r="K225" s="20">
        <v>1.4999999999999999E-2</v>
      </c>
      <c r="L225" s="12">
        <v>5.1220486825793001E-3</v>
      </c>
      <c r="M225" s="12">
        <v>0</v>
      </c>
      <c r="N225" s="12">
        <v>0</v>
      </c>
      <c r="O225" s="12">
        <v>0</v>
      </c>
      <c r="P225" s="12">
        <v>0</v>
      </c>
      <c r="Q225" s="20">
        <v>0</v>
      </c>
      <c r="R225" s="20">
        <v>2.5000000000000001E-2</v>
      </c>
      <c r="S225" s="20">
        <v>0.02</v>
      </c>
      <c r="T225" s="20">
        <v>0.02</v>
      </c>
      <c r="U225" s="20">
        <v>1.4999999999999999E-2</v>
      </c>
      <c r="V225" s="20">
        <v>0</v>
      </c>
      <c r="W225" s="20">
        <v>0.01</v>
      </c>
      <c r="Y225" s="20">
        <v>0</v>
      </c>
      <c r="AA225" s="20">
        <v>1.4999999999999999E-2</v>
      </c>
      <c r="AC225" s="20">
        <v>0</v>
      </c>
      <c r="AD225" s="12">
        <v>0.01</v>
      </c>
    </row>
    <row r="226" spans="3:30" x14ac:dyDescent="0.2">
      <c r="C226" s="12">
        <v>0</v>
      </c>
      <c r="D226" s="12">
        <v>0</v>
      </c>
      <c r="E226" s="12">
        <v>0</v>
      </c>
      <c r="F226" s="12">
        <v>0</v>
      </c>
      <c r="G226" s="12">
        <v>0</v>
      </c>
      <c r="I226" s="12">
        <v>0</v>
      </c>
      <c r="J226" s="12">
        <v>0</v>
      </c>
      <c r="K226" s="20">
        <v>1.4999999999999999E-2</v>
      </c>
      <c r="L226" s="12">
        <v>5.1237669191544002E-3</v>
      </c>
      <c r="M226" s="12">
        <v>0</v>
      </c>
      <c r="N226" s="12">
        <v>0</v>
      </c>
      <c r="O226" s="12">
        <v>0</v>
      </c>
      <c r="P226" s="12">
        <v>0</v>
      </c>
      <c r="Q226" s="20">
        <v>0</v>
      </c>
      <c r="R226" s="20">
        <v>2.5000000000000001E-2</v>
      </c>
      <c r="S226" s="20">
        <v>0.02</v>
      </c>
      <c r="T226" s="20">
        <v>0.02</v>
      </c>
      <c r="U226" s="20">
        <v>1.4999999999999999E-2</v>
      </c>
      <c r="V226" s="20">
        <v>0</v>
      </c>
      <c r="W226" s="20">
        <v>0.01</v>
      </c>
      <c r="Y226" s="20">
        <v>0</v>
      </c>
      <c r="AA226" s="20">
        <v>1.4999999999999999E-2</v>
      </c>
      <c r="AC226" s="20">
        <v>0</v>
      </c>
      <c r="AD226" s="12">
        <v>0.01</v>
      </c>
    </row>
    <row r="227" spans="3:30" x14ac:dyDescent="0.2"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I227" s="12">
        <v>0</v>
      </c>
      <c r="J227" s="12">
        <v>0</v>
      </c>
      <c r="K227" s="20">
        <v>1.4999999999999999E-2</v>
      </c>
      <c r="L227" s="12">
        <v>5.1254540534959999E-3</v>
      </c>
      <c r="M227" s="12">
        <v>0</v>
      </c>
      <c r="N227" s="12">
        <v>0</v>
      </c>
      <c r="O227" s="12">
        <v>0</v>
      </c>
      <c r="P227" s="12">
        <v>0</v>
      </c>
      <c r="Q227" s="20">
        <v>0</v>
      </c>
      <c r="R227" s="20">
        <v>2.5000000000000001E-2</v>
      </c>
      <c r="S227" s="20">
        <v>0.02</v>
      </c>
      <c r="T227" s="20">
        <v>0.02</v>
      </c>
      <c r="U227" s="20">
        <v>1.4999999999999999E-2</v>
      </c>
      <c r="V227" s="20">
        <v>0</v>
      </c>
      <c r="W227" s="20">
        <v>0.01</v>
      </c>
      <c r="Y227" s="20">
        <v>0</v>
      </c>
      <c r="AA227" s="20">
        <v>1.4999999999999999E-2</v>
      </c>
      <c r="AC227" s="20">
        <v>0</v>
      </c>
      <c r="AD227" s="12">
        <v>0.01</v>
      </c>
    </row>
    <row r="228" spans="3:30" x14ac:dyDescent="0.2"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I228" s="12">
        <v>0</v>
      </c>
      <c r="J228" s="12">
        <v>0</v>
      </c>
      <c r="K228" s="20">
        <v>1.4999999999999999E-2</v>
      </c>
      <c r="L228" s="12">
        <v>5.1272225852761998E-3</v>
      </c>
      <c r="M228" s="12">
        <v>0</v>
      </c>
      <c r="N228" s="12">
        <v>0</v>
      </c>
      <c r="O228" s="12">
        <v>0</v>
      </c>
      <c r="P228" s="12">
        <v>0</v>
      </c>
      <c r="Q228" s="20">
        <v>0</v>
      </c>
      <c r="R228" s="20">
        <v>2.5000000000000001E-2</v>
      </c>
      <c r="S228" s="20">
        <v>0.02</v>
      </c>
      <c r="T228" s="20">
        <v>0.02</v>
      </c>
      <c r="U228" s="20">
        <v>1.4999999999999999E-2</v>
      </c>
      <c r="V228" s="20">
        <v>0</v>
      </c>
      <c r="W228" s="20">
        <v>0.01</v>
      </c>
      <c r="Y228" s="20">
        <v>0</v>
      </c>
      <c r="AA228" s="20">
        <v>1.4999999999999999E-2</v>
      </c>
      <c r="AC228" s="20">
        <v>0</v>
      </c>
      <c r="AD228" s="12">
        <v>0.01</v>
      </c>
    </row>
    <row r="229" spans="3:30" x14ac:dyDescent="0.2"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I229" s="12">
        <v>0</v>
      </c>
      <c r="J229" s="12">
        <v>0</v>
      </c>
      <c r="K229" s="20">
        <v>1.4999999999999999E-2</v>
      </c>
      <c r="L229" s="12">
        <v>5.1290167139541E-3</v>
      </c>
      <c r="M229" s="12">
        <v>0</v>
      </c>
      <c r="N229" s="12">
        <v>0</v>
      </c>
      <c r="O229" s="12">
        <v>0</v>
      </c>
      <c r="P229" s="12">
        <v>0</v>
      </c>
      <c r="Q229" s="20">
        <v>0</v>
      </c>
      <c r="R229" s="20">
        <v>2.5000000000000001E-2</v>
      </c>
      <c r="S229" s="20">
        <v>0.02</v>
      </c>
      <c r="T229" s="20">
        <v>0.02</v>
      </c>
      <c r="U229" s="20">
        <v>1.4999999999999999E-2</v>
      </c>
      <c r="V229" s="20">
        <v>0</v>
      </c>
      <c r="W229" s="20">
        <v>0.01</v>
      </c>
      <c r="Y229" s="20">
        <v>0</v>
      </c>
      <c r="AA229" s="20">
        <v>1.4999999999999999E-2</v>
      </c>
      <c r="AC229" s="20">
        <v>0</v>
      </c>
      <c r="AD229" s="12">
        <v>0.01</v>
      </c>
    </row>
    <row r="230" spans="3:30" x14ac:dyDescent="0.2"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I230" s="12">
        <v>0</v>
      </c>
      <c r="J230" s="12">
        <v>0</v>
      </c>
      <c r="K230" s="20">
        <v>1.4999999999999999E-2</v>
      </c>
      <c r="L230" s="12">
        <v>5.1307773631531E-3</v>
      </c>
      <c r="M230" s="12">
        <v>0</v>
      </c>
      <c r="N230" s="12">
        <v>0</v>
      </c>
      <c r="O230" s="12">
        <v>0</v>
      </c>
      <c r="P230" s="12">
        <v>0</v>
      </c>
      <c r="Q230" s="20">
        <v>0</v>
      </c>
      <c r="R230" s="20">
        <v>2.5000000000000001E-2</v>
      </c>
      <c r="S230" s="20">
        <v>0.02</v>
      </c>
      <c r="T230" s="20">
        <v>0.02</v>
      </c>
      <c r="U230" s="20">
        <v>1.4999999999999999E-2</v>
      </c>
      <c r="V230" s="20">
        <v>0</v>
      </c>
      <c r="W230" s="20">
        <v>0.01</v>
      </c>
      <c r="Y230" s="20">
        <v>0</v>
      </c>
      <c r="AA230" s="20">
        <v>1.4999999999999999E-2</v>
      </c>
      <c r="AC230" s="20">
        <v>0</v>
      </c>
      <c r="AD230" s="12">
        <v>0.01</v>
      </c>
    </row>
    <row r="231" spans="3:30" x14ac:dyDescent="0.2"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I231" s="12">
        <v>0</v>
      </c>
      <c r="J231" s="12">
        <v>0</v>
      </c>
      <c r="K231" s="20">
        <v>0.05</v>
      </c>
      <c r="L231" s="12">
        <v>5.1326219346390003E-3</v>
      </c>
      <c r="M231" s="12">
        <v>0</v>
      </c>
      <c r="N231" s="12">
        <v>0</v>
      </c>
      <c r="O231" s="12">
        <v>0</v>
      </c>
      <c r="P231" s="12">
        <v>0</v>
      </c>
      <c r="Q231" s="20">
        <v>0</v>
      </c>
      <c r="R231" s="20">
        <v>2.5000000000000001E-2</v>
      </c>
      <c r="S231" s="20">
        <v>0.02</v>
      </c>
      <c r="T231" s="20">
        <v>0.02</v>
      </c>
      <c r="U231" s="20">
        <v>1.4999999999999999E-2</v>
      </c>
      <c r="V231" s="20">
        <v>0</v>
      </c>
      <c r="W231" s="20">
        <v>0.01</v>
      </c>
      <c r="Y231" s="20">
        <v>0</v>
      </c>
      <c r="AA231" s="20">
        <v>1.4999999999999999E-2</v>
      </c>
      <c r="AC231" s="20">
        <v>0</v>
      </c>
      <c r="AD231" s="12">
        <v>0.01</v>
      </c>
    </row>
    <row r="232" spans="3:30" x14ac:dyDescent="0.2">
      <c r="C232" s="12">
        <v>0</v>
      </c>
      <c r="D232" s="12">
        <v>0</v>
      </c>
      <c r="E232" s="12">
        <v>0</v>
      </c>
      <c r="F232" s="12">
        <v>0</v>
      </c>
      <c r="G232" s="12">
        <v>0</v>
      </c>
      <c r="I232" s="12">
        <v>0</v>
      </c>
      <c r="J232" s="12">
        <v>0</v>
      </c>
      <c r="K232" s="20">
        <v>0.05</v>
      </c>
      <c r="L232" s="12">
        <v>5.1344314482273E-3</v>
      </c>
      <c r="M232" s="12">
        <v>0</v>
      </c>
      <c r="N232" s="12">
        <v>0</v>
      </c>
      <c r="O232" s="12">
        <v>0</v>
      </c>
      <c r="P232" s="12">
        <v>0</v>
      </c>
      <c r="Q232" s="20">
        <v>0</v>
      </c>
      <c r="R232" s="20">
        <v>2.5000000000000001E-2</v>
      </c>
      <c r="S232" s="20">
        <v>0.02</v>
      </c>
      <c r="T232" s="20">
        <v>0.02</v>
      </c>
      <c r="U232" s="20">
        <v>1.4999999999999999E-2</v>
      </c>
      <c r="V232" s="20">
        <v>0</v>
      </c>
      <c r="W232" s="20">
        <v>0.01</v>
      </c>
      <c r="Y232" s="20">
        <v>0</v>
      </c>
      <c r="AA232" s="20">
        <v>1.4999999999999999E-2</v>
      </c>
      <c r="AC232" s="20">
        <v>0</v>
      </c>
      <c r="AD232" s="12">
        <v>0.01</v>
      </c>
    </row>
    <row r="233" spans="3:30" x14ac:dyDescent="0.2">
      <c r="C233" s="12">
        <v>0</v>
      </c>
      <c r="D233" s="12">
        <v>0</v>
      </c>
      <c r="E233" s="12">
        <v>0</v>
      </c>
      <c r="F233" s="12">
        <v>0</v>
      </c>
      <c r="G233" s="12">
        <v>0</v>
      </c>
      <c r="I233" s="12">
        <v>0</v>
      </c>
      <c r="J233" s="12">
        <v>0</v>
      </c>
      <c r="K233" s="20">
        <v>0.05</v>
      </c>
      <c r="L233" s="12">
        <v>5.1363265640442003E-3</v>
      </c>
      <c r="M233" s="12">
        <v>0</v>
      </c>
      <c r="N233" s="12">
        <v>0</v>
      </c>
      <c r="O233" s="12">
        <v>0</v>
      </c>
      <c r="P233" s="12">
        <v>0</v>
      </c>
      <c r="Q233" s="20">
        <v>0</v>
      </c>
      <c r="R233" s="20">
        <v>2.5000000000000001E-2</v>
      </c>
      <c r="S233" s="20">
        <v>0.02</v>
      </c>
      <c r="T233" s="20">
        <v>0.02</v>
      </c>
      <c r="U233" s="20">
        <v>1.4999999999999999E-2</v>
      </c>
      <c r="V233" s="20">
        <v>0</v>
      </c>
      <c r="W233" s="20">
        <v>0.01</v>
      </c>
      <c r="Y233" s="20">
        <v>0</v>
      </c>
      <c r="AA233" s="20">
        <v>1.4999999999999999E-2</v>
      </c>
      <c r="AC233" s="20">
        <v>0</v>
      </c>
      <c r="AD233" s="12">
        <v>0.01</v>
      </c>
    </row>
    <row r="234" spans="3:30" x14ac:dyDescent="0.2"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I234" s="12">
        <v>0</v>
      </c>
      <c r="J234" s="12">
        <v>0</v>
      </c>
      <c r="K234" s="20">
        <v>0.05</v>
      </c>
      <c r="L234" s="12">
        <v>5.1382474061682001E-3</v>
      </c>
      <c r="M234" s="12">
        <v>0</v>
      </c>
      <c r="N234" s="12">
        <v>0</v>
      </c>
      <c r="O234" s="12">
        <v>0</v>
      </c>
      <c r="P234" s="12">
        <v>0</v>
      </c>
      <c r="Q234" s="20">
        <v>0</v>
      </c>
      <c r="R234" s="20">
        <v>2.5000000000000001E-2</v>
      </c>
      <c r="S234" s="20">
        <v>0.02</v>
      </c>
      <c r="T234" s="20">
        <v>0.02</v>
      </c>
      <c r="U234" s="20">
        <v>1.4999999999999999E-2</v>
      </c>
      <c r="V234" s="20">
        <v>0</v>
      </c>
      <c r="W234" s="20">
        <v>0.01</v>
      </c>
      <c r="Y234" s="20">
        <v>0</v>
      </c>
      <c r="AA234" s="20">
        <v>1.4999999999999999E-2</v>
      </c>
      <c r="AC234" s="20">
        <v>0</v>
      </c>
      <c r="AD234" s="12">
        <v>0.01</v>
      </c>
    </row>
    <row r="235" spans="3:30" x14ac:dyDescent="0.2">
      <c r="C235" s="12">
        <v>0</v>
      </c>
      <c r="D235" s="12">
        <v>0</v>
      </c>
      <c r="E235" s="12">
        <v>0</v>
      </c>
      <c r="F235" s="12">
        <v>0</v>
      </c>
      <c r="G235" s="12">
        <v>0</v>
      </c>
      <c r="I235" s="12">
        <v>0</v>
      </c>
      <c r="J235" s="12">
        <v>0</v>
      </c>
      <c r="K235" s="20">
        <v>0.05</v>
      </c>
      <c r="L235" s="12">
        <v>5.1400676374304E-3</v>
      </c>
      <c r="M235" s="12">
        <v>0</v>
      </c>
      <c r="N235" s="12">
        <v>0</v>
      </c>
      <c r="O235" s="12">
        <v>0</v>
      </c>
      <c r="P235" s="12">
        <v>0</v>
      </c>
      <c r="Q235" s="20">
        <v>0</v>
      </c>
      <c r="R235" s="20">
        <v>2.5000000000000001E-2</v>
      </c>
      <c r="S235" s="20">
        <v>0.02</v>
      </c>
      <c r="T235" s="20">
        <v>0.02</v>
      </c>
      <c r="U235" s="20">
        <v>1.4999999999999999E-2</v>
      </c>
      <c r="V235" s="20">
        <v>0</v>
      </c>
      <c r="W235" s="20">
        <v>0.01</v>
      </c>
      <c r="Y235" s="20">
        <v>0</v>
      </c>
      <c r="AA235" s="20">
        <v>1.4999999999999999E-2</v>
      </c>
      <c r="AC235" s="20">
        <v>0</v>
      </c>
      <c r="AD235" s="12">
        <v>0.01</v>
      </c>
    </row>
    <row r="236" spans="3:30" x14ac:dyDescent="0.2"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I236" s="12">
        <v>0</v>
      </c>
      <c r="J236" s="12">
        <v>0</v>
      </c>
      <c r="K236" s="20">
        <v>1.4999999999999999E-2</v>
      </c>
      <c r="L236" s="12">
        <v>5.1420383504734001E-3</v>
      </c>
      <c r="M236" s="12">
        <v>0</v>
      </c>
      <c r="N236" s="12">
        <v>0</v>
      </c>
      <c r="O236" s="12">
        <v>0</v>
      </c>
      <c r="P236" s="12">
        <v>0</v>
      </c>
      <c r="Q236" s="20">
        <v>0</v>
      </c>
      <c r="R236" s="20">
        <v>2.5000000000000001E-2</v>
      </c>
      <c r="S236" s="20">
        <v>0.02</v>
      </c>
      <c r="T236" s="20">
        <v>0.02</v>
      </c>
      <c r="U236" s="20">
        <v>1.4999999999999999E-2</v>
      </c>
      <c r="V236" s="20">
        <v>0</v>
      </c>
      <c r="W236" s="20">
        <v>0.01</v>
      </c>
      <c r="Y236" s="20">
        <v>0</v>
      </c>
      <c r="AA236" s="20">
        <v>1.4999999999999999E-2</v>
      </c>
      <c r="AC236" s="20">
        <v>0</v>
      </c>
      <c r="AD236" s="12">
        <v>0.01</v>
      </c>
    </row>
    <row r="237" spans="3:30" x14ac:dyDescent="0.2"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I237" s="12">
        <v>0</v>
      </c>
      <c r="J237" s="12">
        <v>0</v>
      </c>
      <c r="K237" s="20">
        <v>1.4999999999999999E-2</v>
      </c>
      <c r="L237" s="12">
        <v>5.1439700642228999E-3</v>
      </c>
      <c r="M237" s="12">
        <v>0</v>
      </c>
      <c r="N237" s="12">
        <v>0</v>
      </c>
      <c r="O237" s="12">
        <v>0</v>
      </c>
      <c r="P237" s="12">
        <v>0</v>
      </c>
      <c r="Q237" s="20">
        <v>0</v>
      </c>
      <c r="R237" s="20">
        <v>2.5000000000000001E-2</v>
      </c>
      <c r="S237" s="20">
        <v>0.02</v>
      </c>
      <c r="T237" s="20">
        <v>0.02</v>
      </c>
      <c r="U237" s="20">
        <v>1.4999999999999999E-2</v>
      </c>
      <c r="V237" s="20">
        <v>0</v>
      </c>
      <c r="W237" s="20">
        <v>0.01</v>
      </c>
      <c r="Y237" s="20">
        <v>0</v>
      </c>
      <c r="AA237" s="20">
        <v>1.4999999999999999E-2</v>
      </c>
      <c r="AC237" s="20">
        <v>0</v>
      </c>
      <c r="AD237" s="12">
        <v>0.01</v>
      </c>
    </row>
    <row r="238" spans="3:30" x14ac:dyDescent="0.2"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I238" s="12">
        <v>0</v>
      </c>
      <c r="J238" s="12">
        <v>0</v>
      </c>
      <c r="K238" s="20">
        <v>1.4999999999999999E-2</v>
      </c>
      <c r="L238" s="12">
        <v>5.1459915873227997E-3</v>
      </c>
      <c r="M238" s="12">
        <v>0</v>
      </c>
      <c r="N238" s="12">
        <v>0</v>
      </c>
      <c r="O238" s="12">
        <v>0</v>
      </c>
      <c r="P238" s="12">
        <v>0</v>
      </c>
      <c r="Q238" s="20">
        <v>0</v>
      </c>
      <c r="R238" s="20">
        <v>2.5000000000000001E-2</v>
      </c>
      <c r="S238" s="20">
        <v>0.02</v>
      </c>
      <c r="T238" s="20">
        <v>0.02</v>
      </c>
      <c r="U238" s="20">
        <v>1.4999999999999999E-2</v>
      </c>
      <c r="V238" s="20">
        <v>0</v>
      </c>
      <c r="W238" s="20">
        <v>0.01</v>
      </c>
      <c r="Y238" s="20">
        <v>0</v>
      </c>
      <c r="AA238" s="20">
        <v>1.4999999999999999E-2</v>
      </c>
      <c r="AC238" s="20">
        <v>0</v>
      </c>
      <c r="AD238" s="12">
        <v>0.01</v>
      </c>
    </row>
    <row r="239" spans="3:30" x14ac:dyDescent="0.2"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I239" s="12">
        <v>0</v>
      </c>
      <c r="J239" s="12">
        <v>0</v>
      </c>
      <c r="K239" s="20">
        <v>1.4999999999999999E-2</v>
      </c>
      <c r="L239" s="12">
        <v>5.1479725258239996E-3</v>
      </c>
      <c r="M239" s="12">
        <v>0</v>
      </c>
      <c r="N239" s="12">
        <v>0</v>
      </c>
      <c r="O239" s="12">
        <v>0</v>
      </c>
      <c r="P239" s="12">
        <v>0</v>
      </c>
      <c r="Q239" s="20">
        <v>0</v>
      </c>
      <c r="R239" s="20">
        <v>2.5000000000000001E-2</v>
      </c>
      <c r="S239" s="20">
        <v>0.02</v>
      </c>
      <c r="T239" s="20">
        <v>0.02</v>
      </c>
      <c r="U239" s="20">
        <v>1.4999999999999999E-2</v>
      </c>
      <c r="V239" s="20">
        <v>0</v>
      </c>
      <c r="W239" s="20">
        <v>0.01</v>
      </c>
      <c r="Y239" s="20">
        <v>0</v>
      </c>
      <c r="AA239" s="20">
        <v>1.4999999999999999E-2</v>
      </c>
      <c r="AC239" s="20">
        <v>0</v>
      </c>
      <c r="AD239" s="12">
        <v>0.01</v>
      </c>
    </row>
    <row r="240" spans="3:30" x14ac:dyDescent="0.2"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I240" s="12">
        <v>0</v>
      </c>
      <c r="J240" s="12">
        <v>0</v>
      </c>
      <c r="K240" s="20">
        <v>1.4999999999999999E-2</v>
      </c>
      <c r="L240" s="12">
        <v>5.1500449707632002E-3</v>
      </c>
      <c r="M240" s="12">
        <v>0</v>
      </c>
      <c r="N240" s="12">
        <v>0</v>
      </c>
      <c r="O240" s="12">
        <v>0</v>
      </c>
      <c r="P240" s="12">
        <v>0</v>
      </c>
      <c r="Q240" s="20">
        <v>0</v>
      </c>
      <c r="R240" s="20">
        <v>2.5000000000000001E-2</v>
      </c>
      <c r="S240" s="20">
        <v>0.02</v>
      </c>
      <c r="T240" s="20">
        <v>0.02</v>
      </c>
      <c r="U240" s="20">
        <v>1.4999999999999999E-2</v>
      </c>
      <c r="V240" s="20">
        <v>0</v>
      </c>
      <c r="W240" s="20">
        <v>0.01</v>
      </c>
      <c r="Y240" s="20">
        <v>0</v>
      </c>
      <c r="AA240" s="20">
        <v>1.4999999999999999E-2</v>
      </c>
      <c r="AC240" s="20">
        <v>0</v>
      </c>
      <c r="AD240" s="12">
        <v>0.01</v>
      </c>
    </row>
    <row r="241" spans="3:30" x14ac:dyDescent="0.2">
      <c r="C241" s="12">
        <v>0</v>
      </c>
      <c r="D241" s="12">
        <v>0</v>
      </c>
      <c r="E241" s="12">
        <v>0</v>
      </c>
      <c r="F241" s="12">
        <v>0</v>
      </c>
      <c r="G241" s="12">
        <v>0</v>
      </c>
      <c r="I241" s="12">
        <v>0</v>
      </c>
      <c r="J241" s="12">
        <v>0</v>
      </c>
      <c r="K241" s="20">
        <v>1.4999999999999999E-2</v>
      </c>
      <c r="L241" s="12">
        <v>5.1521433378008E-3</v>
      </c>
      <c r="M241" s="12">
        <v>0</v>
      </c>
      <c r="N241" s="12">
        <v>0</v>
      </c>
      <c r="O241" s="12">
        <v>0</v>
      </c>
      <c r="P241" s="12">
        <v>0</v>
      </c>
      <c r="Q241" s="20">
        <v>0</v>
      </c>
      <c r="R241" s="20">
        <v>2.5000000000000001E-2</v>
      </c>
      <c r="S241" s="20">
        <v>0.02</v>
      </c>
      <c r="T241" s="20">
        <v>0.02</v>
      </c>
      <c r="U241" s="20">
        <v>1.4999999999999999E-2</v>
      </c>
      <c r="V241" s="20">
        <v>0</v>
      </c>
      <c r="W241" s="20">
        <v>0.01</v>
      </c>
      <c r="Y241" s="20">
        <v>0</v>
      </c>
      <c r="AA241" s="20">
        <v>1.4999999999999999E-2</v>
      </c>
      <c r="AC241" s="20">
        <v>0</v>
      </c>
      <c r="AD241" s="12">
        <v>0.01</v>
      </c>
    </row>
    <row r="242" spans="3:30" x14ac:dyDescent="0.2">
      <c r="C242" s="12">
        <v>0</v>
      </c>
      <c r="D242" s="12">
        <v>0</v>
      </c>
      <c r="E242" s="12">
        <v>0</v>
      </c>
      <c r="F242" s="12">
        <v>0</v>
      </c>
      <c r="G242" s="12">
        <v>0</v>
      </c>
      <c r="I242" s="12">
        <v>0</v>
      </c>
      <c r="J242" s="12">
        <v>0</v>
      </c>
      <c r="K242" s="20">
        <v>1.4999999999999999E-2</v>
      </c>
      <c r="L242" s="12">
        <v>5.1541987251456003E-3</v>
      </c>
      <c r="M242" s="12">
        <v>0</v>
      </c>
      <c r="N242" s="12">
        <v>0</v>
      </c>
      <c r="O242" s="12">
        <v>0</v>
      </c>
      <c r="P242" s="12">
        <v>0</v>
      </c>
      <c r="Q242" s="20">
        <v>0</v>
      </c>
      <c r="R242" s="20">
        <v>2.5000000000000001E-2</v>
      </c>
      <c r="S242" s="20">
        <v>0.02</v>
      </c>
      <c r="T242" s="20">
        <v>0.02</v>
      </c>
      <c r="U242" s="20">
        <v>1.4999999999999999E-2</v>
      </c>
      <c r="V242" s="20">
        <v>0</v>
      </c>
      <c r="W242" s="20">
        <v>0.01</v>
      </c>
      <c r="Y242" s="20">
        <v>0</v>
      </c>
      <c r="AA242" s="20">
        <v>1.4999999999999999E-2</v>
      </c>
      <c r="AC242" s="20">
        <v>0</v>
      </c>
      <c r="AD242" s="12">
        <v>0.01</v>
      </c>
    </row>
    <row r="243" spans="3:30" x14ac:dyDescent="0.2">
      <c r="C243" s="12">
        <v>0</v>
      </c>
      <c r="D243" s="12">
        <v>0</v>
      </c>
      <c r="E243" s="12">
        <v>0</v>
      </c>
      <c r="F243" s="12">
        <v>0</v>
      </c>
      <c r="G243" s="12">
        <v>0</v>
      </c>
      <c r="I243" s="12">
        <v>0</v>
      </c>
      <c r="J243" s="12">
        <v>0</v>
      </c>
      <c r="K243" s="20">
        <v>0.05</v>
      </c>
      <c r="L243" s="12">
        <v>5.1563481882156998E-3</v>
      </c>
      <c r="M243" s="12">
        <v>0</v>
      </c>
      <c r="N243" s="12">
        <v>0</v>
      </c>
      <c r="O243" s="12">
        <v>0</v>
      </c>
      <c r="P243" s="12">
        <v>0</v>
      </c>
      <c r="Q243" s="20">
        <v>0</v>
      </c>
      <c r="R243" s="20">
        <v>2.5000000000000001E-2</v>
      </c>
      <c r="S243" s="20">
        <v>0.02</v>
      </c>
      <c r="T243" s="20">
        <v>0.02</v>
      </c>
      <c r="U243" s="20">
        <v>1.4999999999999999E-2</v>
      </c>
      <c r="V243" s="20">
        <v>0</v>
      </c>
      <c r="W243" s="20">
        <v>0.01</v>
      </c>
      <c r="Y243" s="20">
        <v>0</v>
      </c>
      <c r="AA243" s="20">
        <v>1.4999999999999999E-2</v>
      </c>
      <c r="AC243" s="20">
        <v>0</v>
      </c>
      <c r="AD243" s="12">
        <v>0.01</v>
      </c>
    </row>
    <row r="244" spans="3:30" x14ac:dyDescent="0.2"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I244" s="12">
        <v>0</v>
      </c>
      <c r="J244" s="12">
        <v>0</v>
      </c>
      <c r="K244" s="20">
        <v>0.05</v>
      </c>
      <c r="L244" s="12">
        <v>5.1584530806623001E-3</v>
      </c>
      <c r="M244" s="12">
        <v>0</v>
      </c>
      <c r="N244" s="12">
        <v>0</v>
      </c>
      <c r="O244" s="12">
        <v>0</v>
      </c>
      <c r="P244" s="12">
        <v>0</v>
      </c>
      <c r="Q244" s="20">
        <v>0</v>
      </c>
      <c r="R244" s="20">
        <v>2.5000000000000001E-2</v>
      </c>
      <c r="S244" s="20">
        <v>0.02</v>
      </c>
      <c r="T244" s="20">
        <v>0.02</v>
      </c>
      <c r="U244" s="20">
        <v>1.4999999999999999E-2</v>
      </c>
      <c r="V244" s="20">
        <v>0</v>
      </c>
      <c r="W244" s="20">
        <v>0.01</v>
      </c>
      <c r="Y244" s="20">
        <v>0</v>
      </c>
      <c r="AA244" s="20">
        <v>1.4999999999999999E-2</v>
      </c>
      <c r="AC244" s="20">
        <v>0</v>
      </c>
      <c r="AD244" s="12">
        <v>0.01</v>
      </c>
    </row>
    <row r="245" spans="3:30" x14ac:dyDescent="0.2"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I245" s="12">
        <v>0</v>
      </c>
      <c r="J245" s="12">
        <v>0</v>
      </c>
      <c r="K245" s="20">
        <v>0.06</v>
      </c>
      <c r="L245" s="12">
        <v>5.0320775484299996E-3</v>
      </c>
      <c r="M245" s="12">
        <v>0</v>
      </c>
      <c r="N245" s="12">
        <v>0</v>
      </c>
      <c r="O245" s="12">
        <v>0</v>
      </c>
      <c r="P245" s="12">
        <v>0</v>
      </c>
      <c r="Q245" s="20">
        <v>0</v>
      </c>
      <c r="R245" s="20">
        <v>2.5000000000000001E-2</v>
      </c>
      <c r="S245" s="20">
        <v>0.02</v>
      </c>
      <c r="T245" s="20">
        <v>0.02</v>
      </c>
      <c r="U245" s="20">
        <v>1.4999999999999999E-2</v>
      </c>
      <c r="V245" s="20">
        <v>0</v>
      </c>
      <c r="W245" s="20">
        <v>0.01</v>
      </c>
      <c r="Y245" s="20">
        <v>0</v>
      </c>
      <c r="AA245" s="20">
        <v>1.4999999999999999E-2</v>
      </c>
      <c r="AC245" s="20">
        <v>0</v>
      </c>
      <c r="AD245" s="12">
        <v>0.01</v>
      </c>
    </row>
    <row r="246" spans="3:30" x14ac:dyDescent="0.2"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I246" s="12">
        <v>0</v>
      </c>
      <c r="J246" s="12">
        <v>0</v>
      </c>
      <c r="K246" s="20">
        <v>-0.06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20">
        <v>0</v>
      </c>
      <c r="R246" s="20">
        <v>2.5000000000000001E-2</v>
      </c>
      <c r="S246" s="20">
        <v>0.02</v>
      </c>
      <c r="T246" s="20">
        <v>0.02</v>
      </c>
      <c r="U246" s="20">
        <v>1.4999999999999999E-2</v>
      </c>
      <c r="V246" s="20">
        <v>0</v>
      </c>
      <c r="W246" s="20">
        <v>0.01</v>
      </c>
      <c r="Y246" s="20">
        <v>0</v>
      </c>
      <c r="AA246" s="20">
        <v>1.4999999999999999E-2</v>
      </c>
      <c r="AC246" s="20">
        <v>0</v>
      </c>
      <c r="AD246" s="12">
        <v>0.01</v>
      </c>
    </row>
    <row r="247" spans="3:30" x14ac:dyDescent="0.2"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I247" s="12">
        <v>0</v>
      </c>
      <c r="J247" s="12">
        <v>0</v>
      </c>
      <c r="K247" s="20">
        <v>-0.06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20">
        <v>0</v>
      </c>
      <c r="R247" s="20">
        <v>2.5000000000000001E-2</v>
      </c>
      <c r="S247" s="20">
        <v>0.02</v>
      </c>
      <c r="T247" s="20">
        <v>0.02</v>
      </c>
      <c r="U247" s="20">
        <v>1.4999999999999999E-2</v>
      </c>
      <c r="V247" s="20">
        <v>0</v>
      </c>
      <c r="W247" s="20">
        <v>0.01</v>
      </c>
      <c r="Y247" s="20">
        <v>0</v>
      </c>
      <c r="AA247" s="20">
        <v>1.4999999999999999E-2</v>
      </c>
      <c r="AC247" s="20">
        <v>0</v>
      </c>
      <c r="AD247" s="12">
        <v>0.01</v>
      </c>
    </row>
    <row r="248" spans="3:30" x14ac:dyDescent="0.2"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I248" s="12">
        <v>0</v>
      </c>
      <c r="J248" s="12">
        <v>0</v>
      </c>
      <c r="K248" s="20">
        <v>-0.06</v>
      </c>
      <c r="L248" s="12">
        <v>-0.73799999999999999</v>
      </c>
      <c r="M248" s="12">
        <v>0</v>
      </c>
      <c r="N248" s="12">
        <v>0</v>
      </c>
      <c r="O248" s="12">
        <v>0</v>
      </c>
      <c r="P248" s="12">
        <v>0</v>
      </c>
      <c r="Q248" s="20">
        <v>0</v>
      </c>
      <c r="R248" s="20">
        <v>2.5000000000000001E-2</v>
      </c>
      <c r="S248" s="20">
        <v>0.02</v>
      </c>
      <c r="T248" s="20">
        <v>0.02</v>
      </c>
      <c r="U248" s="20">
        <v>1.4999999999999999E-2</v>
      </c>
      <c r="V248" s="20">
        <v>0</v>
      </c>
      <c r="W248" s="20">
        <v>0.01</v>
      </c>
      <c r="Y248" s="20">
        <v>0</v>
      </c>
      <c r="AA248" s="20">
        <v>1.4999999999999999E-2</v>
      </c>
      <c r="AC248" s="20">
        <v>0</v>
      </c>
      <c r="AD248" s="12">
        <v>0.01</v>
      </c>
    </row>
    <row r="249" spans="3:30" x14ac:dyDescent="0.2"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I249" s="12">
        <v>0</v>
      </c>
      <c r="J249" s="12">
        <v>0</v>
      </c>
      <c r="K249" s="20">
        <v>-0.06</v>
      </c>
      <c r="L249" s="12">
        <v>-0.73799999999999999</v>
      </c>
      <c r="M249" s="12">
        <v>0</v>
      </c>
      <c r="N249" s="12">
        <v>0</v>
      </c>
      <c r="O249" s="12">
        <v>0</v>
      </c>
      <c r="P249" s="12">
        <v>0</v>
      </c>
      <c r="Q249" s="20">
        <v>0</v>
      </c>
      <c r="R249" s="20">
        <v>2.5000000000000001E-2</v>
      </c>
      <c r="S249" s="20">
        <v>0.02</v>
      </c>
      <c r="T249" s="20">
        <v>0.02</v>
      </c>
      <c r="U249" s="20">
        <v>1.4999999999999999E-2</v>
      </c>
      <c r="V249" s="20">
        <v>0</v>
      </c>
      <c r="W249" s="20">
        <v>0.01</v>
      </c>
      <c r="Y249" s="20">
        <v>0</v>
      </c>
      <c r="AA249" s="20">
        <v>1.4999999999999999E-2</v>
      </c>
      <c r="AC249" s="20">
        <v>0</v>
      </c>
      <c r="AD249" s="12">
        <v>0.01</v>
      </c>
    </row>
    <row r="250" spans="3:30" x14ac:dyDescent="0.2">
      <c r="C250" s="12">
        <v>0</v>
      </c>
      <c r="D250" s="12">
        <v>0</v>
      </c>
      <c r="E250" s="12">
        <v>0</v>
      </c>
      <c r="F250" s="12">
        <v>0</v>
      </c>
      <c r="G250" s="12">
        <v>0</v>
      </c>
      <c r="I250" s="12">
        <v>0</v>
      </c>
      <c r="J250" s="12">
        <v>0</v>
      </c>
      <c r="K250" s="20">
        <v>-0.06</v>
      </c>
      <c r="M250" s="12">
        <v>0</v>
      </c>
      <c r="N250" s="12">
        <v>0</v>
      </c>
      <c r="O250" s="12">
        <v>0</v>
      </c>
      <c r="P250" s="12">
        <v>0</v>
      </c>
      <c r="Q250" s="20">
        <v>0</v>
      </c>
      <c r="R250" s="20">
        <v>2.5000000000000001E-2</v>
      </c>
      <c r="S250" s="20">
        <v>0.02</v>
      </c>
      <c r="T250" s="20">
        <v>0.02</v>
      </c>
      <c r="U250" s="20">
        <v>1.4999999999999999E-2</v>
      </c>
      <c r="V250" s="20">
        <v>0</v>
      </c>
      <c r="W250" s="20">
        <v>0.01</v>
      </c>
      <c r="Y250" s="20">
        <v>0</v>
      </c>
      <c r="AA250" s="20">
        <v>1.4999999999999999E-2</v>
      </c>
      <c r="AC250" s="20">
        <v>0</v>
      </c>
      <c r="AD250" s="12">
        <v>0.01</v>
      </c>
    </row>
    <row r="251" spans="3:30" x14ac:dyDescent="0.2">
      <c r="C251" s="12">
        <v>0</v>
      </c>
      <c r="D251" s="12">
        <v>0</v>
      </c>
      <c r="E251" s="12">
        <v>0</v>
      </c>
      <c r="F251" s="12">
        <v>0</v>
      </c>
      <c r="G251" s="12">
        <v>0</v>
      </c>
      <c r="I251" s="12">
        <v>0</v>
      </c>
      <c r="J251" s="12">
        <v>0</v>
      </c>
      <c r="K251" s="20">
        <v>-0.06</v>
      </c>
      <c r="M251" s="12">
        <v>0</v>
      </c>
      <c r="N251" s="12">
        <v>0</v>
      </c>
      <c r="O251" s="12">
        <v>0</v>
      </c>
      <c r="P251" s="12">
        <v>0</v>
      </c>
      <c r="Q251" s="20">
        <v>0</v>
      </c>
      <c r="R251" s="20">
        <v>2.5000000000000001E-2</v>
      </c>
      <c r="S251" s="20">
        <v>0.02</v>
      </c>
      <c r="T251" s="20">
        <v>0.02</v>
      </c>
      <c r="U251" s="20">
        <v>1.4999999999999999E-2</v>
      </c>
      <c r="V251" s="20">
        <v>0</v>
      </c>
      <c r="W251" s="20">
        <v>0.01</v>
      </c>
      <c r="Y251" s="20">
        <v>0</v>
      </c>
      <c r="AA251" s="20">
        <v>1.4999999999999999E-2</v>
      </c>
      <c r="AC251" s="20">
        <v>0</v>
      </c>
      <c r="AD251" s="12">
        <v>0.01</v>
      </c>
    </row>
    <row r="252" spans="3:30" x14ac:dyDescent="0.2"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I252" s="12">
        <v>0</v>
      </c>
      <c r="J252" s="12">
        <v>0</v>
      </c>
      <c r="K252" s="20">
        <v>-0.06</v>
      </c>
      <c r="M252" s="12">
        <v>0</v>
      </c>
      <c r="N252" s="12">
        <v>0</v>
      </c>
      <c r="O252" s="12">
        <v>0</v>
      </c>
      <c r="P252" s="12">
        <v>0</v>
      </c>
      <c r="Q252" s="20">
        <v>0</v>
      </c>
      <c r="R252" s="20">
        <v>2.5000000000000001E-2</v>
      </c>
      <c r="S252" s="20">
        <v>0.02</v>
      </c>
      <c r="T252" s="20">
        <v>0.02</v>
      </c>
      <c r="U252" s="20">
        <v>1.4999999999999999E-2</v>
      </c>
      <c r="V252" s="20">
        <v>0</v>
      </c>
      <c r="W252" s="20">
        <v>0.01</v>
      </c>
      <c r="Y252" s="20">
        <v>0</v>
      </c>
      <c r="AA252" s="20">
        <v>1.4999999999999999E-2</v>
      </c>
      <c r="AC252" s="20">
        <v>0</v>
      </c>
      <c r="AD252" s="12">
        <v>0.01</v>
      </c>
    </row>
    <row r="253" spans="3:30" x14ac:dyDescent="0.2"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I253" s="12">
        <v>0</v>
      </c>
      <c r="J253" s="12">
        <v>0</v>
      </c>
      <c r="K253" s="20">
        <v>-0.06</v>
      </c>
      <c r="M253" s="12">
        <v>0</v>
      </c>
      <c r="N253" s="12">
        <v>0</v>
      </c>
      <c r="O253" s="12">
        <v>0</v>
      </c>
      <c r="P253" s="12">
        <v>0</v>
      </c>
      <c r="Q253" s="20">
        <v>0</v>
      </c>
      <c r="R253" s="20">
        <v>2.5000000000000001E-2</v>
      </c>
      <c r="S253" s="20">
        <v>0.02</v>
      </c>
      <c r="T253" s="20">
        <v>0.02</v>
      </c>
      <c r="U253" s="20">
        <v>1.4999999999999999E-2</v>
      </c>
      <c r="V253" s="20">
        <v>0</v>
      </c>
      <c r="W253" s="20">
        <v>0.01</v>
      </c>
      <c r="Y253" s="20">
        <v>0</v>
      </c>
      <c r="AA253" s="20">
        <v>1.4999999999999999E-2</v>
      </c>
      <c r="AC253" s="20">
        <v>0</v>
      </c>
      <c r="AD253" s="12">
        <v>0.01</v>
      </c>
    </row>
    <row r="254" spans="3:30" x14ac:dyDescent="0.2"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I254" s="12">
        <v>0</v>
      </c>
      <c r="J254" s="12">
        <v>0</v>
      </c>
      <c r="K254" s="20">
        <v>-0.06</v>
      </c>
      <c r="M254" s="12">
        <v>0</v>
      </c>
      <c r="N254" s="12">
        <v>0</v>
      </c>
      <c r="O254" s="12">
        <v>0</v>
      </c>
      <c r="P254" s="12">
        <v>0</v>
      </c>
      <c r="Q254" s="20">
        <v>0</v>
      </c>
      <c r="R254" s="20">
        <v>2.5000000000000001E-2</v>
      </c>
      <c r="S254" s="20">
        <v>0.02</v>
      </c>
      <c r="T254" s="20">
        <v>0.02</v>
      </c>
      <c r="U254" s="20">
        <v>1.4999999999999999E-2</v>
      </c>
      <c r="V254" s="20">
        <v>0</v>
      </c>
      <c r="W254" s="20">
        <v>0.01</v>
      </c>
      <c r="Y254" s="20">
        <v>0</v>
      </c>
      <c r="AA254" s="20">
        <v>1.4999999999999999E-2</v>
      </c>
      <c r="AC254" s="20">
        <v>0</v>
      </c>
      <c r="AD254" s="12">
        <v>0.01</v>
      </c>
    </row>
    <row r="255" spans="3:30" x14ac:dyDescent="0.2"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I255" s="12">
        <v>0</v>
      </c>
      <c r="J255" s="12">
        <v>0</v>
      </c>
      <c r="K255" s="20">
        <v>-0.06</v>
      </c>
      <c r="M255" s="12">
        <v>0</v>
      </c>
      <c r="N255" s="12">
        <v>0</v>
      </c>
      <c r="O255" s="12">
        <v>0</v>
      </c>
      <c r="P255" s="12">
        <v>0</v>
      </c>
      <c r="Q255" s="20">
        <v>0</v>
      </c>
      <c r="R255" s="20">
        <v>2.5000000000000001E-2</v>
      </c>
      <c r="S255" s="20">
        <v>0.02</v>
      </c>
      <c r="T255" s="20">
        <v>0.02</v>
      </c>
      <c r="U255" s="20">
        <v>1.4999999999999999E-2</v>
      </c>
      <c r="V255" s="20">
        <v>0</v>
      </c>
      <c r="W255" s="20">
        <v>0.01</v>
      </c>
      <c r="Y255" s="20">
        <v>0</v>
      </c>
      <c r="AA255" s="20">
        <v>1.4999999999999999E-2</v>
      </c>
      <c r="AC255" s="20">
        <v>0</v>
      </c>
      <c r="AD255" s="12">
        <v>0.01</v>
      </c>
    </row>
    <row r="256" spans="3:30" x14ac:dyDescent="0.2"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I256" s="12">
        <v>0</v>
      </c>
      <c r="J256" s="12">
        <v>0</v>
      </c>
      <c r="K256" s="20">
        <v>-0.06</v>
      </c>
      <c r="M256" s="12">
        <v>0</v>
      </c>
      <c r="N256" s="12">
        <v>0</v>
      </c>
      <c r="O256" s="12">
        <v>0</v>
      </c>
      <c r="P256" s="12">
        <v>0</v>
      </c>
      <c r="Q256" s="20">
        <v>0</v>
      </c>
      <c r="R256" s="20">
        <v>2.5000000000000001E-2</v>
      </c>
      <c r="S256" s="20">
        <v>0.02</v>
      </c>
      <c r="T256" s="20">
        <v>0.02</v>
      </c>
      <c r="U256" s="20">
        <v>1.4999999999999999E-2</v>
      </c>
      <c r="V256" s="20">
        <v>0</v>
      </c>
      <c r="W256" s="20">
        <v>0.01</v>
      </c>
      <c r="Y256" s="20">
        <v>0</v>
      </c>
      <c r="AA256" s="20">
        <v>1.4999999999999999E-2</v>
      </c>
      <c r="AC256" s="20">
        <v>0</v>
      </c>
      <c r="AD256" s="12">
        <v>0.01</v>
      </c>
    </row>
    <row r="257" spans="3:30" x14ac:dyDescent="0.2"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I257" s="12">
        <v>0</v>
      </c>
      <c r="J257" s="12">
        <v>0</v>
      </c>
      <c r="K257" s="20">
        <v>-0.06</v>
      </c>
      <c r="M257" s="12">
        <v>0</v>
      </c>
      <c r="N257" s="12">
        <v>0</v>
      </c>
      <c r="O257" s="12">
        <v>0</v>
      </c>
      <c r="P257" s="12">
        <v>0</v>
      </c>
      <c r="Q257" s="20">
        <v>0</v>
      </c>
      <c r="R257" s="20">
        <v>2.5000000000000001E-2</v>
      </c>
      <c r="S257" s="20">
        <v>0.02</v>
      </c>
      <c r="T257" s="20">
        <v>0.02</v>
      </c>
      <c r="U257" s="20">
        <v>1.4999999999999999E-2</v>
      </c>
      <c r="V257" s="20">
        <v>0</v>
      </c>
      <c r="W257" s="20">
        <v>0.01</v>
      </c>
      <c r="Y257" s="20">
        <v>0</v>
      </c>
      <c r="AA257" s="20">
        <v>1.4999999999999999E-2</v>
      </c>
      <c r="AC257" s="20">
        <v>0</v>
      </c>
      <c r="AD257" s="12">
        <v>0.01</v>
      </c>
    </row>
    <row r="258" spans="3:30" x14ac:dyDescent="0.2"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I258" s="12">
        <v>0</v>
      </c>
      <c r="J258" s="12">
        <v>0</v>
      </c>
      <c r="K258" s="20">
        <v>-0.06</v>
      </c>
      <c r="M258" s="12">
        <v>0</v>
      </c>
      <c r="N258" s="12">
        <v>0</v>
      </c>
      <c r="O258" s="12">
        <v>0</v>
      </c>
      <c r="P258" s="12">
        <v>0</v>
      </c>
      <c r="Q258" s="20">
        <v>0</v>
      </c>
      <c r="R258" s="20">
        <v>2.5000000000000001E-2</v>
      </c>
      <c r="S258" s="20">
        <v>0.02</v>
      </c>
      <c r="T258" s="20">
        <v>0.02</v>
      </c>
      <c r="U258" s="20">
        <v>1.4999999999999999E-2</v>
      </c>
      <c r="V258" s="20">
        <v>0</v>
      </c>
      <c r="W258" s="20">
        <v>0.01</v>
      </c>
      <c r="Y258" s="20">
        <v>0</v>
      </c>
      <c r="AA258" s="20">
        <v>1.4999999999999999E-2</v>
      </c>
      <c r="AC258" s="20">
        <v>0</v>
      </c>
      <c r="AD258" s="12">
        <v>0.01</v>
      </c>
    </row>
    <row r="259" spans="3:30" x14ac:dyDescent="0.2">
      <c r="C259" s="12">
        <v>0</v>
      </c>
      <c r="D259" s="12">
        <v>0</v>
      </c>
      <c r="E259" s="12">
        <v>0</v>
      </c>
      <c r="F259" s="12">
        <v>0</v>
      </c>
      <c r="G259" s="12">
        <v>0</v>
      </c>
      <c r="I259" s="12">
        <v>0</v>
      </c>
      <c r="J259" s="12">
        <v>0</v>
      </c>
      <c r="K259" s="20">
        <v>-0.06</v>
      </c>
      <c r="M259" s="12">
        <v>0</v>
      </c>
      <c r="N259" s="12">
        <v>0</v>
      </c>
      <c r="O259" s="12">
        <v>0</v>
      </c>
      <c r="P259" s="12">
        <v>0</v>
      </c>
      <c r="Q259" s="20">
        <v>0</v>
      </c>
      <c r="R259" s="20">
        <v>2.5000000000000001E-2</v>
      </c>
      <c r="S259" s="20">
        <v>0.02</v>
      </c>
      <c r="T259" s="20">
        <v>0.02</v>
      </c>
      <c r="U259" s="20">
        <v>1.4999999999999999E-2</v>
      </c>
      <c r="V259" s="20">
        <v>0</v>
      </c>
      <c r="W259" s="20">
        <v>0.01</v>
      </c>
      <c r="Y259" s="20">
        <v>0</v>
      </c>
      <c r="AA259" s="20">
        <v>1.4999999999999999E-2</v>
      </c>
      <c r="AC259" s="20">
        <v>0</v>
      </c>
      <c r="AD259" s="12">
        <v>0.01</v>
      </c>
    </row>
    <row r="260" spans="3:30" x14ac:dyDescent="0.2">
      <c r="C260" s="12">
        <v>0</v>
      </c>
      <c r="D260" s="12">
        <v>0</v>
      </c>
      <c r="E260" s="12">
        <v>0</v>
      </c>
      <c r="F260" s="12">
        <v>0</v>
      </c>
      <c r="G260" s="12">
        <v>0</v>
      </c>
      <c r="I260" s="12">
        <v>0</v>
      </c>
      <c r="J260" s="12">
        <v>0</v>
      </c>
      <c r="K260" s="20">
        <v>-0.06</v>
      </c>
      <c r="M260" s="12">
        <v>0</v>
      </c>
      <c r="N260" s="12">
        <v>0</v>
      </c>
      <c r="O260" s="12">
        <v>0</v>
      </c>
      <c r="P260" s="12">
        <v>0</v>
      </c>
      <c r="Q260" s="20">
        <v>0</v>
      </c>
      <c r="R260" s="20">
        <v>2.5000000000000001E-2</v>
      </c>
      <c r="S260" s="20">
        <v>0.02</v>
      </c>
      <c r="T260" s="20">
        <v>0.02</v>
      </c>
      <c r="U260" s="20">
        <v>1.4999999999999999E-2</v>
      </c>
      <c r="V260" s="20">
        <v>0</v>
      </c>
      <c r="W260" s="20">
        <v>0.01</v>
      </c>
      <c r="Y260" s="20">
        <v>0</v>
      </c>
      <c r="AA260" s="20">
        <v>1.4999999999999999E-2</v>
      </c>
      <c r="AC260" s="20">
        <v>0</v>
      </c>
      <c r="AD260" s="12">
        <v>0.01</v>
      </c>
    </row>
    <row r="261" spans="3:30" x14ac:dyDescent="0.2">
      <c r="C261" s="12">
        <v>0</v>
      </c>
      <c r="D261" s="12">
        <v>0</v>
      </c>
      <c r="E261" s="12">
        <v>0</v>
      </c>
      <c r="F261" s="12">
        <v>0</v>
      </c>
      <c r="G261" s="12">
        <v>0</v>
      </c>
      <c r="I261" s="12">
        <v>0</v>
      </c>
      <c r="J261" s="12">
        <v>0</v>
      </c>
      <c r="K261" s="20">
        <v>-0.06</v>
      </c>
      <c r="M261" s="12">
        <v>0</v>
      </c>
      <c r="N261" s="12">
        <v>0</v>
      </c>
      <c r="O261" s="12">
        <v>0</v>
      </c>
      <c r="P261" s="12">
        <v>0</v>
      </c>
      <c r="Q261" s="20">
        <v>0</v>
      </c>
      <c r="R261" s="20">
        <v>2.5000000000000001E-2</v>
      </c>
      <c r="S261" s="20">
        <v>0.02</v>
      </c>
      <c r="T261" s="20">
        <v>0.02</v>
      </c>
      <c r="U261" s="20">
        <v>1.4999999999999999E-2</v>
      </c>
      <c r="V261" s="20">
        <v>0</v>
      </c>
      <c r="W261" s="20">
        <v>0.01</v>
      </c>
      <c r="Y261" s="20">
        <v>0</v>
      </c>
      <c r="AA261" s="20">
        <v>1.4999999999999999E-2</v>
      </c>
      <c r="AC261" s="20">
        <v>0</v>
      </c>
      <c r="AD261" s="12">
        <v>0.01</v>
      </c>
    </row>
    <row r="262" spans="3:30" x14ac:dyDescent="0.2">
      <c r="C262" s="12">
        <v>0</v>
      </c>
      <c r="D262" s="12">
        <v>0</v>
      </c>
      <c r="E262" s="12">
        <v>0</v>
      </c>
      <c r="F262" s="12">
        <v>0</v>
      </c>
      <c r="G262" s="12">
        <v>0</v>
      </c>
      <c r="I262" s="12">
        <v>0</v>
      </c>
      <c r="J262" s="12">
        <v>0</v>
      </c>
      <c r="K262" s="20">
        <v>-0.06</v>
      </c>
      <c r="M262" s="12">
        <v>0</v>
      </c>
      <c r="N262" s="12">
        <v>0</v>
      </c>
      <c r="O262" s="12">
        <v>0</v>
      </c>
      <c r="P262" s="12">
        <v>0</v>
      </c>
      <c r="Q262" s="20">
        <v>0</v>
      </c>
      <c r="R262" s="20">
        <v>2.5000000000000001E-2</v>
      </c>
      <c r="S262" s="20">
        <v>0.02</v>
      </c>
      <c r="T262" s="20">
        <v>0.02</v>
      </c>
      <c r="U262" s="20">
        <v>1.4999999999999999E-2</v>
      </c>
      <c r="V262" s="20">
        <v>0</v>
      </c>
      <c r="W262" s="20">
        <v>0.01</v>
      </c>
      <c r="Y262" s="20">
        <v>0</v>
      </c>
      <c r="AA262" s="20">
        <v>1.4999999999999999E-2</v>
      </c>
      <c r="AC262" s="20">
        <v>0</v>
      </c>
      <c r="AD262" s="12">
        <v>0.01</v>
      </c>
    </row>
    <row r="263" spans="3:30" x14ac:dyDescent="0.2"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I263" s="12">
        <v>0</v>
      </c>
      <c r="J263" s="12">
        <v>0</v>
      </c>
      <c r="K263" s="20">
        <v>-0.06</v>
      </c>
      <c r="M263" s="12">
        <v>0</v>
      </c>
      <c r="N263" s="12">
        <v>0</v>
      </c>
      <c r="O263" s="12">
        <v>0</v>
      </c>
      <c r="P263" s="12">
        <v>0</v>
      </c>
      <c r="Q263" s="20">
        <v>0</v>
      </c>
      <c r="R263" s="20">
        <v>2.5000000000000001E-2</v>
      </c>
      <c r="S263" s="20">
        <v>0.02</v>
      </c>
      <c r="T263" s="20">
        <v>0.02</v>
      </c>
      <c r="U263" s="20">
        <v>1.4999999999999999E-2</v>
      </c>
      <c r="V263" s="20">
        <v>0</v>
      </c>
      <c r="W263" s="20">
        <v>0.01</v>
      </c>
      <c r="Y263" s="20">
        <v>0</v>
      </c>
      <c r="AA263" s="20">
        <v>1.4999999999999999E-2</v>
      </c>
      <c r="AC263" s="20">
        <v>0</v>
      </c>
      <c r="AD263" s="12">
        <v>0.01</v>
      </c>
    </row>
    <row r="264" spans="3:30" x14ac:dyDescent="0.2"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I264" s="12">
        <v>0</v>
      </c>
      <c r="J264" s="12">
        <v>0</v>
      </c>
      <c r="K264" s="20">
        <v>-0.06</v>
      </c>
      <c r="M264" s="12">
        <v>0</v>
      </c>
      <c r="N264" s="12">
        <v>0</v>
      </c>
      <c r="O264" s="12">
        <v>0</v>
      </c>
      <c r="P264" s="12">
        <v>0</v>
      </c>
      <c r="Q264" s="20">
        <v>0</v>
      </c>
      <c r="R264" s="20">
        <v>2.5000000000000001E-2</v>
      </c>
      <c r="S264" s="20">
        <v>0.02</v>
      </c>
      <c r="T264" s="20">
        <v>0.02</v>
      </c>
      <c r="U264" s="20">
        <v>1.4999999999999999E-2</v>
      </c>
      <c r="V264" s="20">
        <v>0</v>
      </c>
      <c r="W264" s="20">
        <v>0.01</v>
      </c>
      <c r="Y264" s="20">
        <v>0</v>
      </c>
      <c r="AA264" s="20">
        <v>1.4999999999999999E-2</v>
      </c>
      <c r="AC264" s="20">
        <v>0</v>
      </c>
      <c r="AD264" s="12">
        <v>0.01</v>
      </c>
    </row>
    <row r="265" spans="3:30" x14ac:dyDescent="0.2"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I265" s="12">
        <v>0</v>
      </c>
      <c r="J265" s="12">
        <v>0</v>
      </c>
      <c r="K265" s="20">
        <v>-0.06</v>
      </c>
      <c r="M265" s="12">
        <v>0</v>
      </c>
      <c r="N265" s="12">
        <v>0</v>
      </c>
      <c r="O265" s="12">
        <v>0</v>
      </c>
      <c r="P265" s="12">
        <v>0</v>
      </c>
      <c r="Q265" s="20">
        <v>0</v>
      </c>
      <c r="R265" s="20">
        <v>2.5000000000000001E-2</v>
      </c>
      <c r="S265" s="20">
        <v>0.02</v>
      </c>
      <c r="T265" s="20">
        <v>0.02</v>
      </c>
      <c r="U265" s="20">
        <v>1.4999999999999999E-2</v>
      </c>
      <c r="V265" s="20">
        <v>0</v>
      </c>
      <c r="W265" s="20">
        <v>0.01</v>
      </c>
      <c r="Y265" s="20">
        <v>0</v>
      </c>
      <c r="AA265" s="20">
        <v>1.4999999999999999E-2</v>
      </c>
      <c r="AC265" s="20">
        <v>0</v>
      </c>
      <c r="AD265" s="12">
        <v>0.01</v>
      </c>
    </row>
    <row r="266" spans="3:30" x14ac:dyDescent="0.2"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I266" s="12">
        <v>0</v>
      </c>
      <c r="J266" s="12">
        <v>0</v>
      </c>
      <c r="K266" s="20">
        <v>-0.06</v>
      </c>
      <c r="M266" s="12">
        <v>0</v>
      </c>
      <c r="N266" s="12">
        <v>0</v>
      </c>
      <c r="O266" s="12">
        <v>0</v>
      </c>
      <c r="P266" s="12">
        <v>0</v>
      </c>
      <c r="Q266" s="20">
        <v>0</v>
      </c>
      <c r="R266" s="20">
        <v>2.5000000000000001E-2</v>
      </c>
      <c r="S266" s="20">
        <v>0.02</v>
      </c>
      <c r="T266" s="20">
        <v>0.02</v>
      </c>
      <c r="U266" s="20">
        <v>1.4999999999999999E-2</v>
      </c>
      <c r="V266" s="20">
        <v>0</v>
      </c>
      <c r="W266" s="20">
        <v>0.01</v>
      </c>
      <c r="Y266" s="20">
        <v>0</v>
      </c>
      <c r="AA266" s="20">
        <v>1.4999999999999999E-2</v>
      </c>
      <c r="AC266" s="20">
        <v>0</v>
      </c>
      <c r="AD266" s="12">
        <v>0.01</v>
      </c>
    </row>
    <row r="267" spans="3:30" x14ac:dyDescent="0.2"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I267" s="12">
        <v>0</v>
      </c>
      <c r="J267" s="12">
        <v>0</v>
      </c>
      <c r="K267" s="20">
        <v>-0.06</v>
      </c>
      <c r="M267" s="12">
        <v>0</v>
      </c>
      <c r="N267" s="12">
        <v>0</v>
      </c>
      <c r="O267" s="12">
        <v>0</v>
      </c>
      <c r="P267" s="12">
        <v>0</v>
      </c>
      <c r="Q267" s="20">
        <v>0</v>
      </c>
      <c r="R267" s="20">
        <v>2.5000000000000001E-2</v>
      </c>
      <c r="S267" s="20">
        <v>0.02</v>
      </c>
      <c r="T267" s="20">
        <v>0.02</v>
      </c>
      <c r="U267" s="20">
        <v>1.4999999999999999E-2</v>
      </c>
      <c r="V267" s="20">
        <v>0</v>
      </c>
      <c r="W267" s="20">
        <v>0.01</v>
      </c>
      <c r="Y267" s="20">
        <v>0</v>
      </c>
      <c r="AA267" s="20">
        <v>1.4999999999999999E-2</v>
      </c>
      <c r="AC267" s="20">
        <v>0</v>
      </c>
      <c r="AD267" s="12">
        <v>0.01</v>
      </c>
    </row>
    <row r="268" spans="3:30" x14ac:dyDescent="0.2">
      <c r="C268" s="12">
        <v>0</v>
      </c>
      <c r="D268" s="12">
        <v>0</v>
      </c>
      <c r="E268" s="12">
        <v>0</v>
      </c>
      <c r="F268" s="12">
        <v>0</v>
      </c>
      <c r="G268" s="12">
        <v>0</v>
      </c>
      <c r="I268" s="12">
        <v>0</v>
      </c>
      <c r="J268" s="12">
        <v>0</v>
      </c>
      <c r="K268" s="20">
        <v>-0.06</v>
      </c>
      <c r="M268" s="12">
        <v>0</v>
      </c>
      <c r="N268" s="12">
        <v>0</v>
      </c>
      <c r="O268" s="12">
        <v>0</v>
      </c>
      <c r="P268" s="12">
        <v>0</v>
      </c>
      <c r="Q268" s="20">
        <v>0</v>
      </c>
      <c r="R268" s="20">
        <v>2.5000000000000001E-2</v>
      </c>
      <c r="S268" s="20">
        <v>0.02</v>
      </c>
      <c r="T268" s="20">
        <v>0.02</v>
      </c>
      <c r="U268" s="20">
        <v>1.4999999999999999E-2</v>
      </c>
      <c r="V268" s="20">
        <v>0</v>
      </c>
      <c r="W268" s="20">
        <v>0.01</v>
      </c>
      <c r="Y268" s="20">
        <v>0</v>
      </c>
      <c r="AA268" s="20">
        <v>1.4999999999999999E-2</v>
      </c>
      <c r="AC268" s="20">
        <v>0</v>
      </c>
      <c r="AD268" s="12">
        <v>0.01</v>
      </c>
    </row>
    <row r="269" spans="3:30" x14ac:dyDescent="0.2">
      <c r="C269" s="12">
        <v>0</v>
      </c>
      <c r="D269" s="12">
        <v>0</v>
      </c>
      <c r="E269" s="12">
        <v>0</v>
      </c>
      <c r="F269" s="12">
        <v>0</v>
      </c>
      <c r="G269" s="12">
        <v>0</v>
      </c>
      <c r="I269" s="12">
        <v>0</v>
      </c>
      <c r="J269" s="12">
        <v>0</v>
      </c>
      <c r="K269" s="20">
        <v>-0.06</v>
      </c>
      <c r="M269" s="12">
        <v>0</v>
      </c>
      <c r="N269" s="12">
        <v>0</v>
      </c>
      <c r="O269" s="12">
        <v>0</v>
      </c>
      <c r="P269" s="12">
        <v>0</v>
      </c>
      <c r="Q269" s="20">
        <v>0</v>
      </c>
      <c r="R269" s="20">
        <v>2.5000000000000001E-2</v>
      </c>
      <c r="S269" s="20">
        <v>0.02</v>
      </c>
      <c r="T269" s="20">
        <v>0.02</v>
      </c>
      <c r="U269" s="20">
        <v>1.4999999999999999E-2</v>
      </c>
      <c r="V269" s="20">
        <v>0</v>
      </c>
      <c r="W269" s="20">
        <v>0.01</v>
      </c>
      <c r="Y269" s="20">
        <v>0</v>
      </c>
      <c r="AA269" s="20">
        <v>1.4999999999999999E-2</v>
      </c>
      <c r="AC269" s="20">
        <v>0</v>
      </c>
      <c r="AD269" s="12">
        <v>0.01</v>
      </c>
    </row>
    <row r="270" spans="3:30" x14ac:dyDescent="0.2">
      <c r="C270" s="12">
        <v>6.0354999999999999</v>
      </c>
      <c r="D270" s="12">
        <v>0</v>
      </c>
      <c r="E270" s="12">
        <v>0</v>
      </c>
      <c r="F270" s="12">
        <v>0</v>
      </c>
      <c r="G270" s="12">
        <v>0</v>
      </c>
      <c r="I270" s="12">
        <v>0</v>
      </c>
      <c r="J270" s="12">
        <v>0</v>
      </c>
      <c r="K270" s="20">
        <v>-0.06</v>
      </c>
      <c r="M270" s="12">
        <v>0</v>
      </c>
      <c r="N270" s="12">
        <v>0</v>
      </c>
      <c r="O270" s="12">
        <v>0</v>
      </c>
      <c r="P270" s="12">
        <v>0</v>
      </c>
      <c r="Q270" s="20">
        <v>0</v>
      </c>
      <c r="R270" s="20">
        <v>2.5000000000000001E-2</v>
      </c>
      <c r="S270" s="20">
        <v>0.02</v>
      </c>
      <c r="T270" s="20">
        <v>0.02</v>
      </c>
      <c r="U270" s="20">
        <v>1.4999999999999999E-2</v>
      </c>
      <c r="V270" s="20">
        <v>0</v>
      </c>
      <c r="W270" s="20">
        <v>0.01</v>
      </c>
      <c r="Y270" s="20">
        <v>0</v>
      </c>
      <c r="AA270" s="20">
        <v>1.4999999999999999E-2</v>
      </c>
      <c r="AC270" s="20">
        <v>0</v>
      </c>
      <c r="AD270" s="12">
        <v>0.01</v>
      </c>
    </row>
    <row r="271" spans="3:30" x14ac:dyDescent="0.2">
      <c r="C271" s="12">
        <v>5.9485000000000001</v>
      </c>
      <c r="D271" s="12">
        <v>0</v>
      </c>
      <c r="E271" s="12">
        <v>0</v>
      </c>
      <c r="F271" s="12">
        <v>0</v>
      </c>
      <c r="G271" s="12">
        <v>0</v>
      </c>
      <c r="I271" s="12">
        <v>0</v>
      </c>
      <c r="J271" s="12">
        <v>0</v>
      </c>
      <c r="K271" s="20">
        <v>-0.06</v>
      </c>
      <c r="M271" s="12">
        <v>0</v>
      </c>
      <c r="N271" s="12">
        <v>0</v>
      </c>
      <c r="O271" s="12">
        <v>0</v>
      </c>
      <c r="P271" s="12">
        <v>0</v>
      </c>
      <c r="Q271" s="20">
        <v>0</v>
      </c>
      <c r="R271" s="20">
        <v>2.5000000000000001E-2</v>
      </c>
      <c r="S271" s="20">
        <v>0.02</v>
      </c>
      <c r="T271" s="20">
        <v>0.02</v>
      </c>
      <c r="U271" s="20">
        <v>1.4999999999999999E-2</v>
      </c>
      <c r="V271" s="20">
        <v>0</v>
      </c>
      <c r="W271" s="20">
        <v>0.01</v>
      </c>
      <c r="Y271" s="20">
        <v>0</v>
      </c>
      <c r="AA271" s="20">
        <v>1.4999999999999999E-2</v>
      </c>
      <c r="AC271" s="20">
        <v>0</v>
      </c>
      <c r="AD271" s="12">
        <v>0.01</v>
      </c>
    </row>
    <row r="272" spans="3:30" x14ac:dyDescent="0.2">
      <c r="C272" s="12">
        <v>5.8094999999999999</v>
      </c>
      <c r="D272" s="12">
        <v>0</v>
      </c>
      <c r="E272" s="12">
        <v>0</v>
      </c>
      <c r="F272" s="12">
        <v>0</v>
      </c>
      <c r="G272" s="12">
        <v>0</v>
      </c>
      <c r="I272" s="12">
        <v>0</v>
      </c>
      <c r="J272" s="12">
        <v>0</v>
      </c>
      <c r="K272" s="20">
        <v>-0.06</v>
      </c>
      <c r="M272" s="12">
        <v>0</v>
      </c>
      <c r="N272" s="12">
        <v>0</v>
      </c>
      <c r="O272" s="12">
        <v>0</v>
      </c>
      <c r="P272" s="12">
        <v>0</v>
      </c>
      <c r="Q272" s="20">
        <v>0</v>
      </c>
      <c r="R272" s="20">
        <v>2.5000000000000001E-2</v>
      </c>
      <c r="S272" s="20">
        <v>0.02</v>
      </c>
      <c r="T272" s="20">
        <v>0.02</v>
      </c>
      <c r="U272" s="20">
        <v>1.4999999999999999E-2</v>
      </c>
      <c r="V272" s="20">
        <v>0</v>
      </c>
      <c r="W272" s="20">
        <v>0.01</v>
      </c>
      <c r="Y272" s="20">
        <v>0</v>
      </c>
      <c r="AA272" s="20">
        <v>1.4999999999999999E-2</v>
      </c>
      <c r="AC272" s="20">
        <v>0</v>
      </c>
      <c r="AD272" s="12">
        <v>0.01</v>
      </c>
    </row>
    <row r="273" spans="3:30" x14ac:dyDescent="0.2">
      <c r="C273" s="12">
        <v>5.6555</v>
      </c>
      <c r="D273" s="12">
        <v>0</v>
      </c>
      <c r="E273" s="12">
        <v>0</v>
      </c>
      <c r="F273" s="12">
        <v>0</v>
      </c>
      <c r="G273" s="12">
        <v>0</v>
      </c>
      <c r="I273" s="12">
        <v>0</v>
      </c>
      <c r="J273" s="12">
        <v>0</v>
      </c>
      <c r="K273" s="20">
        <v>-0.06</v>
      </c>
      <c r="M273" s="12">
        <v>0</v>
      </c>
      <c r="N273" s="12">
        <v>0</v>
      </c>
      <c r="O273" s="12">
        <v>0</v>
      </c>
      <c r="P273" s="12">
        <v>0</v>
      </c>
      <c r="Q273" s="20">
        <v>0</v>
      </c>
      <c r="R273" s="20">
        <v>2.5000000000000001E-2</v>
      </c>
      <c r="S273" s="20">
        <v>0.02</v>
      </c>
      <c r="T273" s="20">
        <v>0.02</v>
      </c>
      <c r="U273" s="20">
        <v>1.4999999999999999E-2</v>
      </c>
      <c r="V273" s="20">
        <v>0</v>
      </c>
      <c r="W273" s="20">
        <v>0.01</v>
      </c>
      <c r="Y273" s="20">
        <v>0</v>
      </c>
      <c r="AA273" s="20">
        <v>1.4999999999999999E-2</v>
      </c>
      <c r="AC273" s="20">
        <v>0</v>
      </c>
      <c r="AD273" s="12">
        <v>0.01</v>
      </c>
    </row>
    <row r="274" spans="3:30" x14ac:dyDescent="0.2">
      <c r="C274" s="12">
        <v>5.6604999999999999</v>
      </c>
      <c r="D274" s="12">
        <v>0</v>
      </c>
      <c r="E274" s="12">
        <v>0</v>
      </c>
      <c r="F274" s="12">
        <v>0</v>
      </c>
      <c r="G274" s="12">
        <v>0</v>
      </c>
      <c r="I274" s="12">
        <v>0</v>
      </c>
      <c r="J274" s="12">
        <v>0</v>
      </c>
      <c r="K274" s="20">
        <v>-0.06</v>
      </c>
      <c r="M274" s="12">
        <v>0</v>
      </c>
      <c r="N274" s="12">
        <v>0</v>
      </c>
      <c r="O274" s="12">
        <v>0</v>
      </c>
      <c r="P274" s="12">
        <v>0</v>
      </c>
      <c r="Q274" s="20">
        <v>0</v>
      </c>
      <c r="R274" s="20">
        <v>2.5000000000000001E-2</v>
      </c>
      <c r="S274" s="20">
        <v>0.02</v>
      </c>
      <c r="T274" s="20">
        <v>0.02</v>
      </c>
      <c r="U274" s="20">
        <v>1.4999999999999999E-2</v>
      </c>
      <c r="V274" s="20">
        <v>0</v>
      </c>
      <c r="W274" s="20">
        <v>0.01</v>
      </c>
      <c r="Y274" s="20">
        <v>0</v>
      </c>
      <c r="AA274" s="20">
        <v>1.4999999999999999E-2</v>
      </c>
      <c r="AC274" s="20">
        <v>0</v>
      </c>
      <c r="AD274" s="12">
        <v>0.01</v>
      </c>
    </row>
    <row r="275" spans="3:30" x14ac:dyDescent="0.2">
      <c r="C275" s="12">
        <v>5.6985000000000001</v>
      </c>
      <c r="D275" s="12">
        <v>0</v>
      </c>
      <c r="E275" s="12">
        <v>0</v>
      </c>
      <c r="F275" s="12">
        <v>0</v>
      </c>
      <c r="G275" s="12">
        <v>0</v>
      </c>
      <c r="I275" s="12">
        <v>0</v>
      </c>
      <c r="J275" s="12">
        <v>0</v>
      </c>
      <c r="K275" s="20">
        <v>-0.06</v>
      </c>
      <c r="M275" s="12">
        <v>0</v>
      </c>
      <c r="N275" s="12">
        <v>0</v>
      </c>
      <c r="O275" s="12">
        <v>0</v>
      </c>
      <c r="P275" s="12">
        <v>0</v>
      </c>
      <c r="Q275" s="20">
        <v>0</v>
      </c>
      <c r="R275" s="20">
        <v>2.5000000000000001E-2</v>
      </c>
      <c r="S275" s="20">
        <v>0.02</v>
      </c>
      <c r="T275" s="20">
        <v>0.02</v>
      </c>
      <c r="U275" s="20">
        <v>1.4999999999999999E-2</v>
      </c>
      <c r="V275" s="20">
        <v>0</v>
      </c>
      <c r="W275" s="20">
        <v>0.01</v>
      </c>
      <c r="Y275" s="20">
        <v>0</v>
      </c>
      <c r="AA275" s="20">
        <v>1.4999999999999999E-2</v>
      </c>
      <c r="AC275" s="20">
        <v>0</v>
      </c>
      <c r="AD275" s="12">
        <v>0.01</v>
      </c>
    </row>
    <row r="276" spans="3:30" x14ac:dyDescent="0.2">
      <c r="C276" s="12">
        <v>5.7435</v>
      </c>
      <c r="D276" s="12">
        <v>0</v>
      </c>
      <c r="E276" s="12">
        <v>0</v>
      </c>
      <c r="F276" s="12">
        <v>0</v>
      </c>
      <c r="G276" s="12">
        <v>0</v>
      </c>
      <c r="I276" s="12">
        <v>0</v>
      </c>
      <c r="J276" s="12">
        <v>0</v>
      </c>
      <c r="K276" s="20">
        <v>-0.06</v>
      </c>
      <c r="M276" s="12">
        <v>0</v>
      </c>
      <c r="N276" s="12">
        <v>0</v>
      </c>
      <c r="O276" s="12">
        <v>0</v>
      </c>
      <c r="P276" s="12">
        <v>0</v>
      </c>
      <c r="Q276" s="20">
        <v>0</v>
      </c>
      <c r="R276" s="20">
        <v>2.5000000000000001E-2</v>
      </c>
      <c r="S276" s="20">
        <v>0.02</v>
      </c>
      <c r="T276" s="20">
        <v>0.02</v>
      </c>
      <c r="U276" s="20">
        <v>1.4999999999999999E-2</v>
      </c>
      <c r="V276" s="20">
        <v>0</v>
      </c>
      <c r="W276" s="20">
        <v>0.01</v>
      </c>
      <c r="Y276" s="20">
        <v>0</v>
      </c>
      <c r="AA276" s="20">
        <v>1.4999999999999999E-2</v>
      </c>
      <c r="AC276" s="20">
        <v>0</v>
      </c>
      <c r="AD276" s="12">
        <v>0.01</v>
      </c>
    </row>
    <row r="277" spans="3:30" x14ac:dyDescent="0.2">
      <c r="C277" s="12">
        <v>5.7815000000000003</v>
      </c>
      <c r="D277" s="12">
        <v>0</v>
      </c>
      <c r="E277" s="12">
        <v>0</v>
      </c>
      <c r="F277" s="12">
        <v>0</v>
      </c>
      <c r="G277" s="12">
        <v>0</v>
      </c>
      <c r="I277" s="12">
        <v>0</v>
      </c>
      <c r="J277" s="12">
        <v>0</v>
      </c>
      <c r="K277" s="20">
        <v>-0.06</v>
      </c>
      <c r="M277" s="12">
        <v>0</v>
      </c>
      <c r="N277" s="12">
        <v>0</v>
      </c>
      <c r="O277" s="12">
        <v>0</v>
      </c>
      <c r="P277" s="12">
        <v>0</v>
      </c>
      <c r="Q277" s="20">
        <v>0</v>
      </c>
      <c r="R277" s="20">
        <v>2.5000000000000001E-2</v>
      </c>
      <c r="S277" s="20">
        <v>0.02</v>
      </c>
      <c r="T277" s="20">
        <v>0.02</v>
      </c>
      <c r="U277" s="20">
        <v>1.4999999999999999E-2</v>
      </c>
      <c r="V277" s="20">
        <v>0</v>
      </c>
      <c r="W277" s="20">
        <v>0.01</v>
      </c>
      <c r="Y277" s="20">
        <v>0</v>
      </c>
      <c r="AA277" s="20">
        <v>1.4999999999999999E-2</v>
      </c>
      <c r="AC277" s="20">
        <v>0</v>
      </c>
      <c r="AD277" s="12">
        <v>0.01</v>
      </c>
    </row>
    <row r="278" spans="3:30" x14ac:dyDescent="0.2">
      <c r="C278" s="12">
        <v>5.7755000000000001</v>
      </c>
      <c r="D278" s="12">
        <v>0</v>
      </c>
      <c r="E278" s="12">
        <v>0</v>
      </c>
      <c r="F278" s="12">
        <v>0</v>
      </c>
      <c r="G278" s="12">
        <v>0</v>
      </c>
      <c r="I278" s="12">
        <v>0</v>
      </c>
      <c r="J278" s="12">
        <v>0</v>
      </c>
      <c r="K278" s="20">
        <v>-0.06</v>
      </c>
      <c r="M278" s="12">
        <v>0</v>
      </c>
      <c r="N278" s="12">
        <v>0</v>
      </c>
      <c r="O278" s="12">
        <v>0</v>
      </c>
      <c r="P278" s="12">
        <v>0</v>
      </c>
      <c r="Q278" s="20">
        <v>0</v>
      </c>
      <c r="R278" s="20">
        <v>2.5000000000000001E-2</v>
      </c>
      <c r="S278" s="20">
        <v>0.02</v>
      </c>
      <c r="T278" s="20">
        <v>0.02</v>
      </c>
      <c r="U278" s="20">
        <v>1.4999999999999999E-2</v>
      </c>
      <c r="V278" s="20">
        <v>0</v>
      </c>
      <c r="W278" s="20">
        <v>0.01</v>
      </c>
      <c r="Y278" s="20">
        <v>0</v>
      </c>
      <c r="AA278" s="20">
        <v>1.4999999999999999E-2</v>
      </c>
      <c r="AC278" s="20">
        <v>0</v>
      </c>
      <c r="AD278" s="12">
        <v>0.01</v>
      </c>
    </row>
    <row r="279" spans="3:30" x14ac:dyDescent="0.2">
      <c r="C279" s="12">
        <v>5.7755000000000001</v>
      </c>
      <c r="D279" s="12">
        <v>0</v>
      </c>
      <c r="E279" s="12">
        <v>0</v>
      </c>
      <c r="F279" s="12">
        <v>0</v>
      </c>
      <c r="G279" s="12">
        <v>0</v>
      </c>
      <c r="I279" s="12">
        <v>0</v>
      </c>
      <c r="J279" s="12">
        <v>0</v>
      </c>
      <c r="K279" s="20">
        <v>-0.06</v>
      </c>
      <c r="M279" s="12">
        <v>0</v>
      </c>
      <c r="N279" s="12">
        <v>0</v>
      </c>
      <c r="O279" s="12">
        <v>0</v>
      </c>
      <c r="P279" s="12">
        <v>0</v>
      </c>
      <c r="Q279" s="20">
        <v>0</v>
      </c>
      <c r="R279" s="20">
        <v>2.5000000000000001E-2</v>
      </c>
      <c r="S279" s="20">
        <v>0.02</v>
      </c>
      <c r="T279" s="20">
        <v>0.02</v>
      </c>
      <c r="U279" s="20">
        <v>1.4999999999999999E-2</v>
      </c>
      <c r="V279" s="20">
        <v>0</v>
      </c>
      <c r="W279" s="20">
        <v>0.01</v>
      </c>
      <c r="Y279" s="20">
        <v>0</v>
      </c>
      <c r="AA279" s="20">
        <v>1.4999999999999999E-2</v>
      </c>
      <c r="AC279" s="20">
        <v>0</v>
      </c>
      <c r="AD279" s="12">
        <v>0.01</v>
      </c>
    </row>
    <row r="280" spans="3:30" x14ac:dyDescent="0.2">
      <c r="C280" s="12">
        <v>5.9234999999999998</v>
      </c>
      <c r="D280" s="12">
        <v>0</v>
      </c>
      <c r="E280" s="12">
        <v>0</v>
      </c>
      <c r="F280" s="12">
        <v>0</v>
      </c>
      <c r="G280" s="12">
        <v>0</v>
      </c>
      <c r="I280" s="12">
        <v>0</v>
      </c>
      <c r="J280" s="12">
        <v>0</v>
      </c>
      <c r="K280" s="20">
        <v>-0.06</v>
      </c>
      <c r="M280" s="12">
        <v>0</v>
      </c>
      <c r="N280" s="12">
        <v>0</v>
      </c>
      <c r="O280" s="12">
        <v>0</v>
      </c>
      <c r="P280" s="12">
        <v>0</v>
      </c>
      <c r="Q280" s="20">
        <v>0</v>
      </c>
      <c r="R280" s="20">
        <v>2.5000000000000001E-2</v>
      </c>
      <c r="S280" s="20">
        <v>0.02</v>
      </c>
      <c r="T280" s="20">
        <v>0.02</v>
      </c>
      <c r="U280" s="20">
        <v>1.4999999999999999E-2</v>
      </c>
      <c r="V280" s="20">
        <v>0</v>
      </c>
      <c r="W280" s="20">
        <v>0.01</v>
      </c>
      <c r="Y280" s="20">
        <v>0</v>
      </c>
      <c r="AA280" s="20">
        <v>1.4999999999999999E-2</v>
      </c>
      <c r="AC280" s="20">
        <v>0</v>
      </c>
      <c r="AD280" s="12">
        <v>0.01</v>
      </c>
    </row>
    <row r="281" spans="3:30" x14ac:dyDescent="0.2">
      <c r="C281" s="12">
        <v>6.0754999999999999</v>
      </c>
      <c r="D281" s="12">
        <v>0</v>
      </c>
      <c r="E281" s="12">
        <v>0</v>
      </c>
      <c r="F281" s="12">
        <v>0</v>
      </c>
      <c r="G281" s="12">
        <v>0</v>
      </c>
      <c r="I281" s="12">
        <v>0</v>
      </c>
      <c r="J281" s="12">
        <v>0</v>
      </c>
      <c r="K281" s="20">
        <v>-0.06</v>
      </c>
      <c r="M281" s="12">
        <v>0</v>
      </c>
      <c r="N281" s="12">
        <v>0</v>
      </c>
      <c r="O281" s="12">
        <v>0</v>
      </c>
      <c r="P281" s="12">
        <v>0</v>
      </c>
      <c r="Q281" s="20">
        <v>0</v>
      </c>
      <c r="R281" s="20">
        <v>2.5000000000000001E-2</v>
      </c>
      <c r="S281" s="20">
        <v>0.02</v>
      </c>
      <c r="T281" s="20">
        <v>0.02</v>
      </c>
      <c r="U281" s="20">
        <v>1.4999999999999999E-2</v>
      </c>
      <c r="V281" s="20">
        <v>0</v>
      </c>
      <c r="W281" s="20">
        <v>0.01</v>
      </c>
      <c r="Y281" s="20">
        <v>0</v>
      </c>
      <c r="AA281" s="20">
        <v>1.4999999999999999E-2</v>
      </c>
      <c r="AC281" s="20">
        <v>0</v>
      </c>
      <c r="AD281" s="12">
        <v>0.01</v>
      </c>
    </row>
    <row r="282" spans="3:30" x14ac:dyDescent="0.2">
      <c r="C282" s="12">
        <v>6.1479999999999997</v>
      </c>
      <c r="D282" s="12">
        <v>0</v>
      </c>
      <c r="E282" s="12">
        <v>0</v>
      </c>
      <c r="F282" s="12">
        <v>0</v>
      </c>
      <c r="G282" s="12">
        <v>0</v>
      </c>
      <c r="I282" s="12">
        <v>0</v>
      </c>
      <c r="J282" s="12">
        <v>0</v>
      </c>
      <c r="K282" s="20">
        <v>-0.06</v>
      </c>
      <c r="M282" s="12">
        <v>0</v>
      </c>
      <c r="N282" s="12">
        <v>0</v>
      </c>
      <c r="O282" s="12">
        <v>0</v>
      </c>
      <c r="P282" s="12">
        <v>0</v>
      </c>
      <c r="Q282" s="20">
        <v>0</v>
      </c>
      <c r="R282" s="20">
        <v>2.5000000000000001E-2</v>
      </c>
      <c r="S282" s="20">
        <v>0.02</v>
      </c>
      <c r="T282" s="20">
        <v>0.02</v>
      </c>
      <c r="U282" s="20">
        <v>1.4999999999999999E-2</v>
      </c>
      <c r="V282" s="20">
        <v>0</v>
      </c>
      <c r="W282" s="20">
        <v>0.01</v>
      </c>
      <c r="Y282" s="20">
        <v>0</v>
      </c>
      <c r="AA282" s="20">
        <v>1.4999999999999999E-2</v>
      </c>
      <c r="AC282" s="20">
        <v>0</v>
      </c>
      <c r="AD282" s="12">
        <v>0.01</v>
      </c>
    </row>
    <row r="283" spans="3:30" x14ac:dyDescent="0.2">
      <c r="C283" s="12">
        <v>6.0609999999999999</v>
      </c>
      <c r="D283" s="12">
        <v>0</v>
      </c>
      <c r="E283" s="12">
        <v>0</v>
      </c>
      <c r="F283" s="12">
        <v>0</v>
      </c>
      <c r="G283" s="12">
        <v>0</v>
      </c>
      <c r="I283" s="12">
        <v>0</v>
      </c>
      <c r="J283" s="12">
        <v>0</v>
      </c>
      <c r="K283" s="20">
        <v>-0.06</v>
      </c>
      <c r="M283" s="12">
        <v>0</v>
      </c>
      <c r="N283" s="12">
        <v>0</v>
      </c>
      <c r="O283" s="12">
        <v>0</v>
      </c>
      <c r="P283" s="12">
        <v>0</v>
      </c>
      <c r="Q283" s="20">
        <v>0</v>
      </c>
      <c r="R283" s="20">
        <v>2.5000000000000001E-2</v>
      </c>
      <c r="S283" s="20">
        <v>0.02</v>
      </c>
      <c r="T283" s="20">
        <v>0.02</v>
      </c>
      <c r="U283" s="20">
        <v>1.4999999999999999E-2</v>
      </c>
      <c r="V283" s="20">
        <v>0</v>
      </c>
      <c r="W283" s="20">
        <v>0.01</v>
      </c>
      <c r="Y283" s="20">
        <v>0</v>
      </c>
      <c r="AA283" s="20">
        <v>1.4999999999999999E-2</v>
      </c>
      <c r="AC283" s="20">
        <v>0</v>
      </c>
      <c r="AD283" s="12">
        <v>0.01</v>
      </c>
    </row>
    <row r="284" spans="3:30" x14ac:dyDescent="0.2">
      <c r="C284" s="12">
        <v>5.9219999999999997</v>
      </c>
      <c r="D284" s="12">
        <v>0</v>
      </c>
      <c r="E284" s="12">
        <v>0</v>
      </c>
      <c r="F284" s="12">
        <v>0</v>
      </c>
      <c r="G284" s="12">
        <v>0</v>
      </c>
      <c r="I284" s="12">
        <v>0</v>
      </c>
      <c r="J284" s="12">
        <v>0</v>
      </c>
      <c r="K284" s="20">
        <v>-0.06</v>
      </c>
      <c r="M284" s="12">
        <v>0</v>
      </c>
      <c r="N284" s="12">
        <v>0</v>
      </c>
      <c r="O284" s="12">
        <v>0</v>
      </c>
      <c r="P284" s="12">
        <v>0</v>
      </c>
      <c r="Q284" s="20">
        <v>0</v>
      </c>
      <c r="R284" s="20">
        <v>2.5000000000000001E-2</v>
      </c>
      <c r="S284" s="20">
        <v>0.02</v>
      </c>
      <c r="T284" s="20">
        <v>0.02</v>
      </c>
      <c r="U284" s="20">
        <v>1.4999999999999999E-2</v>
      </c>
      <c r="V284" s="20">
        <v>0</v>
      </c>
      <c r="W284" s="20">
        <v>0.01</v>
      </c>
      <c r="Y284" s="20">
        <v>0</v>
      </c>
      <c r="AA284" s="20">
        <v>1.4999999999999999E-2</v>
      </c>
      <c r="AC284" s="20">
        <v>0</v>
      </c>
      <c r="AD284" s="12">
        <v>0.01</v>
      </c>
    </row>
    <row r="285" spans="3:30" x14ac:dyDescent="0.2">
      <c r="C285" s="12">
        <v>5.7679999999999998</v>
      </c>
      <c r="D285" s="12">
        <v>0</v>
      </c>
      <c r="E285" s="12">
        <v>0</v>
      </c>
      <c r="F285" s="12">
        <v>0</v>
      </c>
      <c r="G285" s="12">
        <v>0</v>
      </c>
      <c r="I285" s="12">
        <v>0</v>
      </c>
      <c r="J285" s="12">
        <v>0</v>
      </c>
      <c r="K285" s="20">
        <v>-0.06</v>
      </c>
      <c r="M285" s="12">
        <v>0</v>
      </c>
      <c r="N285" s="12">
        <v>0</v>
      </c>
      <c r="O285" s="12">
        <v>0</v>
      </c>
      <c r="P285" s="12">
        <v>0</v>
      </c>
      <c r="Q285" s="20">
        <v>0</v>
      </c>
      <c r="R285" s="20">
        <v>2.5000000000000001E-2</v>
      </c>
      <c r="S285" s="20">
        <v>0.02</v>
      </c>
      <c r="T285" s="20">
        <v>0.02</v>
      </c>
      <c r="U285" s="20">
        <v>1.4999999999999999E-2</v>
      </c>
      <c r="V285" s="20">
        <v>0</v>
      </c>
      <c r="W285" s="20">
        <v>0.01</v>
      </c>
      <c r="Y285" s="20">
        <v>0</v>
      </c>
      <c r="AA285" s="20">
        <v>1.4999999999999999E-2</v>
      </c>
      <c r="AC285" s="20">
        <v>0</v>
      </c>
      <c r="AD285" s="12">
        <v>0.01</v>
      </c>
    </row>
    <row r="286" spans="3:30" x14ac:dyDescent="0.2">
      <c r="C286" s="12">
        <v>5.7729999999999997</v>
      </c>
      <c r="D286" s="12">
        <v>0</v>
      </c>
      <c r="E286" s="12">
        <v>0</v>
      </c>
      <c r="F286" s="12">
        <v>0</v>
      </c>
      <c r="G286" s="12">
        <v>0</v>
      </c>
      <c r="I286" s="12">
        <v>0</v>
      </c>
      <c r="J286" s="12">
        <v>0</v>
      </c>
      <c r="K286" s="20">
        <v>-0.06</v>
      </c>
      <c r="M286" s="12">
        <v>0</v>
      </c>
      <c r="N286" s="12">
        <v>0</v>
      </c>
      <c r="O286" s="12">
        <v>0</v>
      </c>
      <c r="P286" s="12">
        <v>0</v>
      </c>
      <c r="Q286" s="20">
        <v>0</v>
      </c>
      <c r="R286" s="20">
        <v>2.5000000000000001E-2</v>
      </c>
      <c r="S286" s="20">
        <v>0.02</v>
      </c>
      <c r="T286" s="20">
        <v>0.02</v>
      </c>
      <c r="U286" s="20">
        <v>1.4999999999999999E-2</v>
      </c>
      <c r="V286" s="20">
        <v>0</v>
      </c>
      <c r="W286" s="20">
        <v>0.01</v>
      </c>
      <c r="Y286" s="20">
        <v>0</v>
      </c>
      <c r="AA286" s="20">
        <v>1.4999999999999999E-2</v>
      </c>
      <c r="AC286" s="20">
        <v>0</v>
      </c>
      <c r="AD286" s="12">
        <v>0.01</v>
      </c>
    </row>
    <row r="287" spans="3:30" x14ac:dyDescent="0.2">
      <c r="C287" s="12">
        <v>5.8109999999999999</v>
      </c>
      <c r="D287" s="12">
        <v>0</v>
      </c>
      <c r="E287" s="12">
        <v>0</v>
      </c>
      <c r="F287" s="12">
        <v>0</v>
      </c>
      <c r="G287" s="12">
        <v>0</v>
      </c>
      <c r="I287" s="12">
        <v>0</v>
      </c>
      <c r="J287" s="12">
        <v>0</v>
      </c>
      <c r="K287" s="20">
        <v>-0.06</v>
      </c>
      <c r="M287" s="12">
        <v>0</v>
      </c>
      <c r="N287" s="12">
        <v>0</v>
      </c>
      <c r="O287" s="12">
        <v>0</v>
      </c>
      <c r="P287" s="12">
        <v>0</v>
      </c>
      <c r="Q287" s="20">
        <v>0</v>
      </c>
      <c r="R287" s="20">
        <v>2.5000000000000001E-2</v>
      </c>
      <c r="S287" s="20">
        <v>0.02</v>
      </c>
      <c r="T287" s="20">
        <v>0.02</v>
      </c>
      <c r="U287" s="20">
        <v>1.4999999999999999E-2</v>
      </c>
      <c r="V287" s="20">
        <v>0</v>
      </c>
      <c r="W287" s="20">
        <v>0.01</v>
      </c>
      <c r="Y287" s="20">
        <v>0</v>
      </c>
      <c r="AA287" s="20">
        <v>1.4999999999999999E-2</v>
      </c>
      <c r="AC287" s="20">
        <v>0</v>
      </c>
      <c r="AD287" s="12">
        <v>0.01</v>
      </c>
    </row>
    <row r="288" spans="3:30" x14ac:dyDescent="0.2">
      <c r="C288" s="12">
        <v>5.8559999999999999</v>
      </c>
      <c r="D288" s="12">
        <v>0</v>
      </c>
      <c r="E288" s="12">
        <v>0</v>
      </c>
      <c r="F288" s="12">
        <v>0</v>
      </c>
      <c r="G288" s="12">
        <v>0</v>
      </c>
      <c r="I288" s="12">
        <v>0</v>
      </c>
      <c r="J288" s="12">
        <v>0</v>
      </c>
      <c r="K288" s="20">
        <v>-0.06</v>
      </c>
      <c r="M288" s="12">
        <v>0</v>
      </c>
      <c r="N288" s="12">
        <v>0</v>
      </c>
      <c r="O288" s="12">
        <v>0</v>
      </c>
      <c r="P288" s="12">
        <v>0</v>
      </c>
      <c r="Q288" s="20">
        <v>0</v>
      </c>
      <c r="R288" s="20">
        <v>2.5000000000000001E-2</v>
      </c>
      <c r="S288" s="20">
        <v>0.02</v>
      </c>
      <c r="T288" s="20">
        <v>0.02</v>
      </c>
      <c r="U288" s="20">
        <v>1.4999999999999999E-2</v>
      </c>
      <c r="V288" s="20">
        <v>0</v>
      </c>
      <c r="W288" s="20">
        <v>0.01</v>
      </c>
      <c r="Y288" s="20">
        <v>0</v>
      </c>
      <c r="AA288" s="20">
        <v>1.4999999999999999E-2</v>
      </c>
      <c r="AC288" s="20">
        <v>0</v>
      </c>
      <c r="AD288" s="12">
        <v>0.01</v>
      </c>
    </row>
    <row r="289" spans="3:30" x14ac:dyDescent="0.2">
      <c r="C289" s="12">
        <v>5.8940000000000001</v>
      </c>
      <c r="D289" s="12">
        <v>0</v>
      </c>
      <c r="E289" s="12">
        <v>0</v>
      </c>
      <c r="F289" s="12">
        <v>0</v>
      </c>
      <c r="G289" s="12">
        <v>0</v>
      </c>
      <c r="I289" s="12">
        <v>0</v>
      </c>
      <c r="J289" s="12">
        <v>0</v>
      </c>
      <c r="K289" s="20">
        <v>-0.06</v>
      </c>
      <c r="M289" s="12">
        <v>0</v>
      </c>
      <c r="N289" s="12">
        <v>0</v>
      </c>
      <c r="O289" s="12">
        <v>0</v>
      </c>
      <c r="P289" s="12">
        <v>0</v>
      </c>
      <c r="Q289" s="20">
        <v>0</v>
      </c>
      <c r="R289" s="20">
        <v>2.5000000000000001E-2</v>
      </c>
      <c r="S289" s="20">
        <v>0.02</v>
      </c>
      <c r="T289" s="20">
        <v>0.02</v>
      </c>
      <c r="U289" s="20">
        <v>1.4999999999999999E-2</v>
      </c>
      <c r="V289" s="20">
        <v>0</v>
      </c>
      <c r="W289" s="20">
        <v>0.01</v>
      </c>
      <c r="Y289" s="20">
        <v>0</v>
      </c>
      <c r="AA289" s="20">
        <v>1.4999999999999999E-2</v>
      </c>
      <c r="AC289" s="20">
        <v>0</v>
      </c>
      <c r="AD289" s="12">
        <v>0.01</v>
      </c>
    </row>
    <row r="290" spans="3:30" x14ac:dyDescent="0.2">
      <c r="C290" s="12">
        <v>5.8879999999999999</v>
      </c>
      <c r="D290" s="12">
        <v>0</v>
      </c>
      <c r="E290" s="12">
        <v>0</v>
      </c>
      <c r="F290" s="12">
        <v>0</v>
      </c>
      <c r="G290" s="12">
        <v>0</v>
      </c>
      <c r="I290" s="12">
        <v>0</v>
      </c>
      <c r="J290" s="12">
        <v>0</v>
      </c>
      <c r="K290" s="20">
        <v>-0.06</v>
      </c>
      <c r="M290" s="12">
        <v>0</v>
      </c>
      <c r="N290" s="12">
        <v>0</v>
      </c>
      <c r="O290" s="12">
        <v>0</v>
      </c>
      <c r="P290" s="12">
        <v>0</v>
      </c>
      <c r="Q290" s="20">
        <v>0</v>
      </c>
      <c r="R290" s="20">
        <v>2.5000000000000001E-2</v>
      </c>
      <c r="S290" s="20">
        <v>0.02</v>
      </c>
      <c r="T290" s="20">
        <v>0.02</v>
      </c>
      <c r="U290" s="20">
        <v>1.4999999999999999E-2</v>
      </c>
      <c r="V290" s="20">
        <v>0</v>
      </c>
      <c r="W290" s="20">
        <v>0.01</v>
      </c>
      <c r="Y290" s="20">
        <v>0</v>
      </c>
      <c r="AA290" s="20">
        <v>1.4999999999999999E-2</v>
      </c>
      <c r="AC290" s="20">
        <v>0</v>
      </c>
      <c r="AD290" s="12">
        <v>0.01</v>
      </c>
    </row>
    <row r="291" spans="3:30" x14ac:dyDescent="0.2">
      <c r="C291" s="12">
        <v>5.8879999999999999</v>
      </c>
      <c r="D291" s="12">
        <v>0</v>
      </c>
      <c r="E291" s="12">
        <v>0</v>
      </c>
      <c r="F291" s="12">
        <v>0</v>
      </c>
      <c r="G291" s="12">
        <v>0</v>
      </c>
      <c r="I291" s="12">
        <v>0</v>
      </c>
      <c r="J291" s="12">
        <v>0</v>
      </c>
      <c r="K291" s="20">
        <v>-0.06</v>
      </c>
      <c r="M291" s="12">
        <v>0</v>
      </c>
      <c r="N291" s="12">
        <v>0</v>
      </c>
      <c r="O291" s="12">
        <v>0</v>
      </c>
      <c r="P291" s="12">
        <v>0</v>
      </c>
      <c r="Q291" s="20">
        <v>0</v>
      </c>
      <c r="R291" s="20">
        <v>2.5000000000000001E-2</v>
      </c>
      <c r="S291" s="20">
        <v>0.02</v>
      </c>
      <c r="T291" s="20">
        <v>0.02</v>
      </c>
      <c r="U291" s="20">
        <v>1.4999999999999999E-2</v>
      </c>
      <c r="V291" s="20">
        <v>0</v>
      </c>
      <c r="W291" s="20">
        <v>0.01</v>
      </c>
      <c r="Y291" s="20">
        <v>0</v>
      </c>
      <c r="AA291" s="20">
        <v>1.4999999999999999E-2</v>
      </c>
      <c r="AC291" s="20">
        <v>0</v>
      </c>
      <c r="AD291" s="12">
        <v>0.01</v>
      </c>
    </row>
    <row r="292" spans="3:30" x14ac:dyDescent="0.2">
      <c r="C292" s="12">
        <v>6.0359999999999996</v>
      </c>
      <c r="D292" s="12">
        <v>0</v>
      </c>
      <c r="E292" s="12">
        <v>0</v>
      </c>
      <c r="F292" s="12">
        <v>0</v>
      </c>
      <c r="G292" s="12">
        <v>0</v>
      </c>
      <c r="I292" s="12">
        <v>0</v>
      </c>
      <c r="J292" s="12">
        <v>0</v>
      </c>
      <c r="K292" s="20">
        <v>-0.06</v>
      </c>
      <c r="M292" s="12">
        <v>0</v>
      </c>
      <c r="N292" s="12">
        <v>0</v>
      </c>
      <c r="O292" s="12">
        <v>0</v>
      </c>
      <c r="P292" s="12">
        <v>0</v>
      </c>
      <c r="Q292" s="20">
        <v>0</v>
      </c>
      <c r="R292" s="20">
        <v>2.5000000000000001E-2</v>
      </c>
      <c r="S292" s="20">
        <v>0.02</v>
      </c>
      <c r="T292" s="20">
        <v>0.02</v>
      </c>
      <c r="U292" s="20">
        <v>1.4999999999999999E-2</v>
      </c>
      <c r="V292" s="20">
        <v>0</v>
      </c>
      <c r="W292" s="20">
        <v>0.01</v>
      </c>
      <c r="Y292" s="20">
        <v>0</v>
      </c>
      <c r="AA292" s="20">
        <v>1.4999999999999999E-2</v>
      </c>
      <c r="AC292" s="20">
        <v>0</v>
      </c>
      <c r="AD292" s="12">
        <v>0.01</v>
      </c>
    </row>
    <row r="293" spans="3:30" x14ac:dyDescent="0.2">
      <c r="C293" s="12">
        <v>6.1879999999999997</v>
      </c>
      <c r="D293" s="12">
        <v>0</v>
      </c>
      <c r="E293" s="12">
        <v>0</v>
      </c>
      <c r="F293" s="12">
        <v>0</v>
      </c>
      <c r="G293" s="12">
        <v>0</v>
      </c>
      <c r="I293" s="12">
        <v>0</v>
      </c>
      <c r="J293" s="12">
        <v>0</v>
      </c>
      <c r="K293" s="20">
        <v>-0.06</v>
      </c>
      <c r="M293" s="12">
        <v>0</v>
      </c>
      <c r="N293" s="12">
        <v>0</v>
      </c>
      <c r="O293" s="12">
        <v>0</v>
      </c>
      <c r="P293" s="12">
        <v>0</v>
      </c>
      <c r="Q293" s="20">
        <v>0</v>
      </c>
      <c r="R293" s="20">
        <v>2.5000000000000001E-2</v>
      </c>
      <c r="S293" s="20">
        <v>0.02</v>
      </c>
      <c r="T293" s="20">
        <v>0.02</v>
      </c>
      <c r="U293" s="20">
        <v>1.4999999999999999E-2</v>
      </c>
      <c r="V293" s="20">
        <v>0</v>
      </c>
      <c r="W293" s="20">
        <v>0.01</v>
      </c>
      <c r="Y293" s="20">
        <v>0</v>
      </c>
      <c r="AA293" s="20">
        <v>1.4999999999999999E-2</v>
      </c>
      <c r="AC293" s="20">
        <v>0</v>
      </c>
      <c r="AD293" s="12">
        <v>0.01</v>
      </c>
    </row>
    <row r="294" spans="3:30" x14ac:dyDescent="0.2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I294" s="12">
        <v>0</v>
      </c>
      <c r="J294" s="12">
        <v>0</v>
      </c>
      <c r="K294" s="20">
        <v>-0.06</v>
      </c>
      <c r="M294" s="12">
        <v>0</v>
      </c>
      <c r="N294" s="12">
        <v>0</v>
      </c>
      <c r="O294" s="12">
        <v>0</v>
      </c>
      <c r="P294" s="12">
        <v>0</v>
      </c>
      <c r="Q294" s="20">
        <v>0</v>
      </c>
      <c r="R294" s="20">
        <v>2.5000000000000001E-2</v>
      </c>
      <c r="S294" s="20">
        <v>0.02</v>
      </c>
      <c r="T294" s="20">
        <v>0.02</v>
      </c>
      <c r="U294" s="20">
        <v>1.4999999999999999E-2</v>
      </c>
      <c r="V294" s="20">
        <v>0</v>
      </c>
      <c r="W294" s="20">
        <v>0.01</v>
      </c>
      <c r="Y294" s="20">
        <v>0</v>
      </c>
      <c r="AA294" s="20">
        <v>1.4999999999999999E-2</v>
      </c>
      <c r="AC294" s="20">
        <v>0</v>
      </c>
      <c r="AD294" s="12">
        <v>0.01</v>
      </c>
    </row>
    <row r="295" spans="3:30" x14ac:dyDescent="0.2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I295" s="12">
        <v>0</v>
      </c>
      <c r="J295" s="12">
        <v>0</v>
      </c>
      <c r="K295" s="20">
        <v>-0.06</v>
      </c>
      <c r="M295" s="12">
        <v>0</v>
      </c>
      <c r="N295" s="12">
        <v>0</v>
      </c>
      <c r="O295" s="12">
        <v>0</v>
      </c>
      <c r="P295" s="12">
        <v>0</v>
      </c>
      <c r="Q295" s="20">
        <v>0</v>
      </c>
      <c r="R295" s="20">
        <v>2.5000000000000001E-2</v>
      </c>
      <c r="S295" s="20">
        <v>0.02</v>
      </c>
      <c r="T295" s="20">
        <v>0.02</v>
      </c>
      <c r="U295" s="20">
        <v>1.4999999999999999E-2</v>
      </c>
      <c r="V295" s="20">
        <v>0</v>
      </c>
      <c r="W295" s="20">
        <v>0.01</v>
      </c>
      <c r="Y295" s="20">
        <v>0</v>
      </c>
      <c r="AA295" s="20">
        <v>1.4999999999999999E-2</v>
      </c>
      <c r="AC295" s="20">
        <v>0</v>
      </c>
      <c r="AD295" s="12">
        <v>0.01</v>
      </c>
    </row>
    <row r="296" spans="3:30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I296" s="12">
        <v>0</v>
      </c>
      <c r="J296" s="12">
        <v>0</v>
      </c>
      <c r="K296" s="20">
        <v>-0.06</v>
      </c>
      <c r="M296" s="12">
        <v>0</v>
      </c>
      <c r="N296" s="12">
        <v>0</v>
      </c>
      <c r="O296" s="12">
        <v>0</v>
      </c>
      <c r="P296" s="12">
        <v>0</v>
      </c>
      <c r="Q296" s="20">
        <v>0</v>
      </c>
      <c r="R296" s="20">
        <v>2.5000000000000001E-2</v>
      </c>
      <c r="S296" s="20">
        <v>0.02</v>
      </c>
      <c r="T296" s="20">
        <v>0.02</v>
      </c>
      <c r="U296" s="20">
        <v>1.4999999999999999E-2</v>
      </c>
      <c r="V296" s="20">
        <v>0</v>
      </c>
      <c r="W296" s="20">
        <v>0.01</v>
      </c>
      <c r="Y296" s="20">
        <v>0</v>
      </c>
      <c r="AA296" s="20">
        <v>1.4999999999999999E-2</v>
      </c>
      <c r="AC296" s="20">
        <v>0</v>
      </c>
      <c r="AD296" s="12">
        <v>0.01</v>
      </c>
    </row>
    <row r="297" spans="3:30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I297" s="12">
        <v>0</v>
      </c>
      <c r="J297" s="12">
        <v>0</v>
      </c>
      <c r="K297" s="20">
        <v>-0.06</v>
      </c>
      <c r="M297" s="12">
        <v>0</v>
      </c>
      <c r="N297" s="12">
        <v>0</v>
      </c>
      <c r="O297" s="12">
        <v>0</v>
      </c>
      <c r="P297" s="12">
        <v>0</v>
      </c>
      <c r="Q297" s="20">
        <v>0</v>
      </c>
      <c r="R297" s="20">
        <v>2.5000000000000001E-2</v>
      </c>
      <c r="S297" s="20">
        <v>0.02</v>
      </c>
      <c r="T297" s="20">
        <v>0.02</v>
      </c>
      <c r="U297" s="20">
        <v>1.4999999999999999E-2</v>
      </c>
      <c r="V297" s="20">
        <v>0</v>
      </c>
      <c r="W297" s="20">
        <v>0.01</v>
      </c>
      <c r="Y297" s="20">
        <v>0</v>
      </c>
      <c r="AA297" s="20">
        <v>1.4999999999999999E-2</v>
      </c>
      <c r="AC297" s="20">
        <v>0</v>
      </c>
      <c r="AD297" s="12">
        <v>0.01</v>
      </c>
    </row>
    <row r="298" spans="3:30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I298" s="12">
        <v>0</v>
      </c>
      <c r="J298" s="12">
        <v>0</v>
      </c>
      <c r="K298" s="20">
        <v>-0.06</v>
      </c>
      <c r="M298" s="12">
        <v>0</v>
      </c>
      <c r="N298" s="12">
        <v>0</v>
      </c>
      <c r="O298" s="12">
        <v>0</v>
      </c>
      <c r="P298" s="12">
        <v>0</v>
      </c>
      <c r="Q298" s="20">
        <v>0</v>
      </c>
      <c r="R298" s="20">
        <v>2.5000000000000001E-2</v>
      </c>
      <c r="S298" s="20">
        <v>0.02</v>
      </c>
      <c r="T298" s="20">
        <v>0.02</v>
      </c>
      <c r="U298" s="20">
        <v>1.4999999999999999E-2</v>
      </c>
      <c r="V298" s="20">
        <v>0</v>
      </c>
      <c r="W298" s="20">
        <v>0.01</v>
      </c>
      <c r="Y298" s="20">
        <v>0</v>
      </c>
      <c r="AA298" s="20">
        <v>1.4999999999999999E-2</v>
      </c>
      <c r="AC298" s="20">
        <v>0</v>
      </c>
      <c r="AD298" s="12">
        <v>0.01</v>
      </c>
    </row>
    <row r="299" spans="3:30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I299" s="12">
        <v>0</v>
      </c>
      <c r="J299" s="12">
        <v>0</v>
      </c>
      <c r="K299" s="20">
        <v>-0.06</v>
      </c>
      <c r="M299" s="12">
        <v>0</v>
      </c>
      <c r="N299" s="12">
        <v>0</v>
      </c>
      <c r="O299" s="12">
        <v>0</v>
      </c>
      <c r="P299" s="12">
        <v>0</v>
      </c>
      <c r="Q299" s="20">
        <v>0</v>
      </c>
      <c r="R299" s="20">
        <v>2.5000000000000001E-2</v>
      </c>
      <c r="S299" s="20">
        <v>0.02</v>
      </c>
      <c r="T299" s="20">
        <v>0.02</v>
      </c>
      <c r="U299" s="20">
        <v>1.4999999999999999E-2</v>
      </c>
      <c r="V299" s="20">
        <v>0</v>
      </c>
      <c r="W299" s="20">
        <v>0.01</v>
      </c>
      <c r="Y299" s="20">
        <v>0</v>
      </c>
      <c r="AA299" s="20">
        <v>1.4999999999999999E-2</v>
      </c>
      <c r="AC299" s="20">
        <v>0</v>
      </c>
      <c r="AD299" s="12">
        <v>0.01</v>
      </c>
    </row>
    <row r="300" spans="3:30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I300" s="12">
        <v>0</v>
      </c>
      <c r="J300" s="12">
        <v>0</v>
      </c>
      <c r="K300" s="20">
        <v>-0.06</v>
      </c>
      <c r="M300" s="12">
        <v>0</v>
      </c>
      <c r="N300" s="12">
        <v>0</v>
      </c>
      <c r="O300" s="12">
        <v>0</v>
      </c>
      <c r="P300" s="12">
        <v>0</v>
      </c>
      <c r="Q300" s="20">
        <v>0</v>
      </c>
      <c r="R300" s="20">
        <v>2.5000000000000001E-2</v>
      </c>
      <c r="S300" s="20">
        <v>0.02</v>
      </c>
      <c r="T300" s="20">
        <v>0.02</v>
      </c>
      <c r="U300" s="20">
        <v>1.4999999999999999E-2</v>
      </c>
      <c r="V300" s="20">
        <v>0</v>
      </c>
      <c r="W300" s="20">
        <v>0.01</v>
      </c>
      <c r="Y300" s="20">
        <v>0</v>
      </c>
      <c r="AA300" s="20">
        <v>1.4999999999999999E-2</v>
      </c>
      <c r="AC300" s="20">
        <v>0</v>
      </c>
      <c r="AD300" s="12">
        <v>0.01</v>
      </c>
    </row>
    <row r="301" spans="3:30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I301" s="12">
        <v>0</v>
      </c>
      <c r="J301" s="12">
        <v>0</v>
      </c>
      <c r="K301" s="20">
        <v>-0.06</v>
      </c>
      <c r="M301" s="12">
        <v>0</v>
      </c>
      <c r="N301" s="12">
        <v>0</v>
      </c>
      <c r="O301" s="12">
        <v>0</v>
      </c>
      <c r="P301" s="12">
        <v>0</v>
      </c>
      <c r="Q301" s="20">
        <v>0</v>
      </c>
      <c r="R301" s="20">
        <v>2.5000000000000001E-2</v>
      </c>
      <c r="S301" s="20">
        <v>0.02</v>
      </c>
      <c r="T301" s="20">
        <v>0.02</v>
      </c>
      <c r="U301" s="20">
        <v>1.4999999999999999E-2</v>
      </c>
      <c r="V301" s="20">
        <v>0</v>
      </c>
      <c r="W301" s="20">
        <v>0.01</v>
      </c>
      <c r="Y301" s="20">
        <v>0</v>
      </c>
      <c r="AA301" s="20">
        <v>1.4999999999999999E-2</v>
      </c>
      <c r="AC301" s="20">
        <v>0</v>
      </c>
      <c r="AD301" s="12">
        <v>0.01</v>
      </c>
    </row>
    <row r="302" spans="3:30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I302" s="12">
        <v>0</v>
      </c>
      <c r="J302" s="12">
        <v>0</v>
      </c>
      <c r="K302" s="20">
        <v>-0.06</v>
      </c>
      <c r="M302" s="12">
        <v>0</v>
      </c>
      <c r="N302" s="12">
        <v>0</v>
      </c>
      <c r="O302" s="12">
        <v>0</v>
      </c>
      <c r="P302" s="12">
        <v>0</v>
      </c>
      <c r="Q302" s="20">
        <v>0</v>
      </c>
      <c r="R302" s="20">
        <v>2.5000000000000001E-2</v>
      </c>
      <c r="S302" s="20">
        <v>0.02</v>
      </c>
      <c r="T302" s="20">
        <v>0.02</v>
      </c>
      <c r="U302" s="20">
        <v>1.4999999999999999E-2</v>
      </c>
      <c r="V302" s="20">
        <v>0</v>
      </c>
      <c r="W302" s="20">
        <v>0.01</v>
      </c>
      <c r="Y302" s="20">
        <v>0</v>
      </c>
      <c r="AA302" s="20">
        <v>1.4999999999999999E-2</v>
      </c>
      <c r="AC302" s="20">
        <v>0</v>
      </c>
      <c r="AD302" s="12">
        <v>0.01</v>
      </c>
    </row>
    <row r="303" spans="3:30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I303" s="12">
        <v>0</v>
      </c>
      <c r="J303" s="12">
        <v>0</v>
      </c>
      <c r="K303" s="20">
        <v>-0.06</v>
      </c>
      <c r="M303" s="12">
        <v>0</v>
      </c>
      <c r="N303" s="12">
        <v>0</v>
      </c>
      <c r="O303" s="12">
        <v>0</v>
      </c>
      <c r="P303" s="12">
        <v>0</v>
      </c>
      <c r="Q303" s="20">
        <v>0</v>
      </c>
      <c r="R303" s="20">
        <v>2.5000000000000001E-2</v>
      </c>
      <c r="S303" s="20">
        <v>0.02</v>
      </c>
      <c r="T303" s="20">
        <v>0.02</v>
      </c>
      <c r="U303" s="20">
        <v>1.4999999999999999E-2</v>
      </c>
      <c r="V303" s="20">
        <v>0</v>
      </c>
      <c r="W303" s="20">
        <v>0.01</v>
      </c>
      <c r="Y303" s="20">
        <v>0</v>
      </c>
      <c r="AA303" s="20">
        <v>1.4999999999999999E-2</v>
      </c>
      <c r="AC303" s="20">
        <v>0</v>
      </c>
      <c r="AD303" s="12">
        <v>0.01</v>
      </c>
    </row>
    <row r="304" spans="3:30" x14ac:dyDescent="0.2">
      <c r="D304" s="12">
        <v>0</v>
      </c>
      <c r="E304" s="12">
        <v>0</v>
      </c>
      <c r="F304" s="12">
        <v>0</v>
      </c>
      <c r="G304" s="12">
        <v>0</v>
      </c>
      <c r="I304" s="12">
        <v>0</v>
      </c>
      <c r="J304" s="12">
        <v>0</v>
      </c>
      <c r="K304" s="20">
        <v>-0.06</v>
      </c>
      <c r="M304" s="12">
        <v>0</v>
      </c>
      <c r="N304" s="12">
        <v>0</v>
      </c>
      <c r="O304" s="12">
        <v>0</v>
      </c>
      <c r="P304" s="12">
        <v>0</v>
      </c>
      <c r="Q304" s="20">
        <v>0</v>
      </c>
      <c r="R304" s="20">
        <v>2.5000000000000001E-2</v>
      </c>
      <c r="S304" s="20">
        <v>0.02</v>
      </c>
      <c r="T304" s="20">
        <v>0.02</v>
      </c>
      <c r="U304" s="20">
        <v>1.4999999999999999E-2</v>
      </c>
      <c r="V304" s="20">
        <v>0</v>
      </c>
      <c r="W304" s="20">
        <v>0.01</v>
      </c>
      <c r="Y304" s="20">
        <v>0</v>
      </c>
      <c r="AA304" s="20">
        <v>1.4999999999999999E-2</v>
      </c>
      <c r="AC304" s="20">
        <v>0</v>
      </c>
      <c r="AD304" s="12">
        <v>0.01</v>
      </c>
    </row>
    <row r="305" spans="4:30" x14ac:dyDescent="0.2">
      <c r="D305" s="12">
        <v>0</v>
      </c>
      <c r="E305" s="12">
        <v>0</v>
      </c>
      <c r="F305" s="12">
        <v>0</v>
      </c>
      <c r="G305" s="12">
        <v>0</v>
      </c>
      <c r="I305" s="12">
        <v>0</v>
      </c>
      <c r="J305" s="12">
        <v>0</v>
      </c>
      <c r="K305" s="20">
        <v>-0.06</v>
      </c>
      <c r="M305" s="12">
        <v>0</v>
      </c>
      <c r="N305" s="12">
        <v>0</v>
      </c>
      <c r="O305" s="12">
        <v>0</v>
      </c>
      <c r="P305" s="12">
        <v>0</v>
      </c>
      <c r="Q305" s="20">
        <v>0</v>
      </c>
      <c r="R305" s="20">
        <v>2.5000000000000001E-2</v>
      </c>
      <c r="S305" s="20">
        <v>0.02</v>
      </c>
      <c r="T305" s="20">
        <v>0.02</v>
      </c>
      <c r="U305" s="20">
        <v>1.4999999999999999E-2</v>
      </c>
      <c r="V305" s="20">
        <v>0</v>
      </c>
      <c r="W305" s="20">
        <v>0.01</v>
      </c>
      <c r="Y305" s="20">
        <v>0</v>
      </c>
      <c r="AA305" s="20">
        <v>1.4999999999999999E-2</v>
      </c>
      <c r="AC305" s="20">
        <v>0</v>
      </c>
      <c r="AD305" s="12">
        <v>0.01</v>
      </c>
    </row>
    <row r="306" spans="4:30" x14ac:dyDescent="0.2">
      <c r="D306" s="12">
        <v>0</v>
      </c>
      <c r="E306" s="12">
        <v>0</v>
      </c>
      <c r="F306" s="12">
        <v>0</v>
      </c>
      <c r="G306" s="12">
        <v>0</v>
      </c>
      <c r="I306" s="12">
        <v>0</v>
      </c>
      <c r="J306" s="12">
        <v>0</v>
      </c>
      <c r="K306" s="20">
        <v>-0.06</v>
      </c>
      <c r="M306" s="12">
        <v>0</v>
      </c>
      <c r="N306" s="12">
        <v>0</v>
      </c>
      <c r="O306" s="12">
        <v>0</v>
      </c>
      <c r="P306" s="12">
        <v>0</v>
      </c>
      <c r="Q306" s="20">
        <v>0</v>
      </c>
      <c r="R306" s="20">
        <v>2.5000000000000001E-2</v>
      </c>
      <c r="S306" s="20">
        <v>0.02</v>
      </c>
      <c r="T306" s="20">
        <v>0.02</v>
      </c>
      <c r="U306" s="20">
        <v>1.4999999999999999E-2</v>
      </c>
      <c r="V306" s="20">
        <v>0</v>
      </c>
      <c r="W306" s="20">
        <v>0.01</v>
      </c>
      <c r="Y306" s="20">
        <v>0</v>
      </c>
      <c r="AA306" s="20">
        <v>1.4999999999999999E-2</v>
      </c>
      <c r="AC306" s="20">
        <v>0</v>
      </c>
      <c r="AD306" s="12">
        <v>0.01</v>
      </c>
    </row>
    <row r="307" spans="4:30" x14ac:dyDescent="0.2">
      <c r="D307" s="12">
        <v>0</v>
      </c>
      <c r="E307" s="12">
        <v>0</v>
      </c>
      <c r="F307" s="12">
        <v>0</v>
      </c>
      <c r="G307" s="12">
        <v>0</v>
      </c>
      <c r="I307" s="12">
        <v>0</v>
      </c>
      <c r="J307" s="12">
        <v>0</v>
      </c>
      <c r="K307" s="20">
        <v>-0.06</v>
      </c>
      <c r="M307" s="12">
        <v>0</v>
      </c>
      <c r="N307" s="12">
        <v>0</v>
      </c>
      <c r="O307" s="12">
        <v>0</v>
      </c>
      <c r="P307" s="12">
        <v>0</v>
      </c>
      <c r="Q307" s="20">
        <v>0</v>
      </c>
      <c r="R307" s="20">
        <v>2.5000000000000001E-2</v>
      </c>
      <c r="S307" s="20">
        <v>0.02</v>
      </c>
      <c r="T307" s="20">
        <v>0.02</v>
      </c>
      <c r="U307" s="20">
        <v>1.4999999999999999E-2</v>
      </c>
      <c r="V307" s="20">
        <v>0</v>
      </c>
      <c r="W307" s="20">
        <v>0.01</v>
      </c>
      <c r="Y307" s="20">
        <v>0</v>
      </c>
      <c r="AA307" s="20">
        <v>1.4999999999999999E-2</v>
      </c>
      <c r="AC307" s="20">
        <v>0</v>
      </c>
      <c r="AD307" s="12">
        <v>0.01</v>
      </c>
    </row>
    <row r="308" spans="4:30" x14ac:dyDescent="0.2">
      <c r="D308" s="12">
        <v>0</v>
      </c>
      <c r="E308" s="12">
        <v>0</v>
      </c>
      <c r="F308" s="12">
        <v>0</v>
      </c>
      <c r="G308" s="12">
        <v>0</v>
      </c>
      <c r="I308" s="12">
        <v>0</v>
      </c>
      <c r="J308" s="12">
        <v>0</v>
      </c>
      <c r="K308" s="20">
        <v>-0.06</v>
      </c>
      <c r="M308" s="12">
        <v>0</v>
      </c>
      <c r="N308" s="12">
        <v>0</v>
      </c>
      <c r="O308" s="12">
        <v>0</v>
      </c>
      <c r="P308" s="12">
        <v>0</v>
      </c>
      <c r="Q308" s="20">
        <v>0</v>
      </c>
      <c r="R308" s="20">
        <v>2.5000000000000001E-2</v>
      </c>
      <c r="S308" s="20">
        <v>0.02</v>
      </c>
      <c r="T308" s="20">
        <v>0.02</v>
      </c>
      <c r="U308" s="20">
        <v>1.4999999999999999E-2</v>
      </c>
      <c r="V308" s="20">
        <v>0</v>
      </c>
      <c r="W308" s="20">
        <v>0.01</v>
      </c>
      <c r="Y308" s="20">
        <v>0</v>
      </c>
      <c r="AA308" s="20">
        <v>1.4999999999999999E-2</v>
      </c>
      <c r="AC308" s="20">
        <v>0</v>
      </c>
      <c r="AD308" s="12">
        <v>0.01</v>
      </c>
    </row>
    <row r="309" spans="4:30" x14ac:dyDescent="0.2">
      <c r="D309" s="12">
        <v>0</v>
      </c>
      <c r="E309" s="12">
        <v>0</v>
      </c>
      <c r="F309" s="12">
        <v>0</v>
      </c>
      <c r="G309" s="12">
        <v>0</v>
      </c>
      <c r="I309" s="12">
        <v>0</v>
      </c>
      <c r="J309" s="12">
        <v>0</v>
      </c>
      <c r="K309" s="20">
        <v>-0.06</v>
      </c>
      <c r="M309" s="12">
        <v>0</v>
      </c>
      <c r="N309" s="12">
        <v>0</v>
      </c>
      <c r="O309" s="12">
        <v>0</v>
      </c>
      <c r="P309" s="12">
        <v>0</v>
      </c>
      <c r="Q309" s="20">
        <v>0</v>
      </c>
      <c r="R309" s="20">
        <v>2.5000000000000001E-2</v>
      </c>
      <c r="S309" s="20">
        <v>0.02</v>
      </c>
      <c r="T309" s="20">
        <v>0.02</v>
      </c>
      <c r="U309" s="20">
        <v>1.4999999999999999E-2</v>
      </c>
      <c r="V309" s="20">
        <v>0</v>
      </c>
      <c r="W309" s="20">
        <v>0.01</v>
      </c>
      <c r="Y309" s="20">
        <v>0</v>
      </c>
      <c r="AA309" s="20">
        <v>1.4999999999999999E-2</v>
      </c>
      <c r="AC309" s="20">
        <v>0</v>
      </c>
      <c r="AD309" s="12">
        <v>0.01</v>
      </c>
    </row>
    <row r="310" spans="4:30" x14ac:dyDescent="0.2">
      <c r="D310" s="12">
        <v>0</v>
      </c>
      <c r="E310" s="12">
        <v>0</v>
      </c>
      <c r="F310" s="12">
        <v>0</v>
      </c>
      <c r="G310" s="12">
        <v>0</v>
      </c>
      <c r="I310" s="12">
        <v>0</v>
      </c>
      <c r="J310" s="12">
        <v>0</v>
      </c>
      <c r="K310" s="20">
        <v>-0.06</v>
      </c>
      <c r="M310" s="12">
        <v>0</v>
      </c>
      <c r="N310" s="12">
        <v>0</v>
      </c>
      <c r="O310" s="12">
        <v>0</v>
      </c>
      <c r="P310" s="12">
        <v>0</v>
      </c>
      <c r="Q310" s="20">
        <v>0</v>
      </c>
      <c r="R310" s="20">
        <v>2.5000000000000001E-2</v>
      </c>
      <c r="S310" s="20">
        <v>0.02</v>
      </c>
      <c r="T310" s="20">
        <v>0.02</v>
      </c>
      <c r="U310" s="20">
        <v>1.4999999999999999E-2</v>
      </c>
      <c r="V310" s="20">
        <v>0</v>
      </c>
      <c r="W310" s="20">
        <v>0.01</v>
      </c>
      <c r="Y310" s="20">
        <v>0</v>
      </c>
      <c r="AA310" s="20">
        <v>1.4999999999999999E-2</v>
      </c>
      <c r="AC310" s="20">
        <v>0</v>
      </c>
      <c r="AD310" s="12">
        <v>0.01</v>
      </c>
    </row>
    <row r="311" spans="4:30" x14ac:dyDescent="0.2">
      <c r="D311" s="12">
        <v>0</v>
      </c>
      <c r="E311" s="12">
        <v>0</v>
      </c>
      <c r="F311" s="12">
        <v>0</v>
      </c>
      <c r="G311" s="12">
        <v>0</v>
      </c>
      <c r="I311" s="12">
        <v>0</v>
      </c>
      <c r="J311" s="12">
        <v>0</v>
      </c>
      <c r="K311" s="20">
        <v>-0.06</v>
      </c>
      <c r="M311" s="12">
        <v>0</v>
      </c>
      <c r="N311" s="12">
        <v>0</v>
      </c>
      <c r="O311" s="12">
        <v>0</v>
      </c>
      <c r="P311" s="12">
        <v>0</v>
      </c>
      <c r="Q311" s="20">
        <v>0</v>
      </c>
      <c r="R311" s="20">
        <v>2.5000000000000001E-2</v>
      </c>
      <c r="S311" s="20">
        <v>0.02</v>
      </c>
      <c r="T311" s="20">
        <v>0.02</v>
      </c>
      <c r="U311" s="20">
        <v>1.4999999999999999E-2</v>
      </c>
      <c r="V311" s="20">
        <v>0</v>
      </c>
      <c r="W311" s="20">
        <v>0.01</v>
      </c>
      <c r="Y311" s="20">
        <v>0</v>
      </c>
      <c r="AA311" s="20">
        <v>1.4999999999999999E-2</v>
      </c>
      <c r="AC311" s="20">
        <v>0</v>
      </c>
      <c r="AD311" s="12">
        <v>0.01</v>
      </c>
    </row>
    <row r="312" spans="4:30" x14ac:dyDescent="0.2">
      <c r="D312" s="12">
        <v>0</v>
      </c>
      <c r="E312" s="12">
        <v>0</v>
      </c>
      <c r="F312" s="12">
        <v>0</v>
      </c>
      <c r="G312" s="12">
        <v>0</v>
      </c>
      <c r="I312" s="12">
        <v>0</v>
      </c>
      <c r="J312" s="12">
        <v>0</v>
      </c>
      <c r="K312" s="20">
        <v>-0.06</v>
      </c>
      <c r="M312" s="12">
        <v>0</v>
      </c>
      <c r="N312" s="12">
        <v>0</v>
      </c>
      <c r="O312" s="12">
        <v>0</v>
      </c>
      <c r="P312" s="12">
        <v>0</v>
      </c>
      <c r="Q312" s="20">
        <v>0</v>
      </c>
      <c r="R312" s="20">
        <v>2.5000000000000001E-2</v>
      </c>
      <c r="S312" s="20">
        <v>0.02</v>
      </c>
      <c r="T312" s="20">
        <v>0.02</v>
      </c>
      <c r="U312" s="20">
        <v>1.4999999999999999E-2</v>
      </c>
      <c r="V312" s="20">
        <v>0</v>
      </c>
      <c r="W312" s="20">
        <v>0.01</v>
      </c>
      <c r="Y312" s="20">
        <v>0</v>
      </c>
      <c r="AA312" s="20">
        <v>1.4999999999999999E-2</v>
      </c>
      <c r="AC312" s="20">
        <v>0</v>
      </c>
      <c r="AD312" s="12">
        <v>0.01</v>
      </c>
    </row>
    <row r="313" spans="4:30" x14ac:dyDescent="0.2">
      <c r="D313" s="12">
        <v>0</v>
      </c>
      <c r="E313" s="12">
        <v>0</v>
      </c>
      <c r="F313" s="12">
        <v>0</v>
      </c>
      <c r="G313" s="12">
        <v>0</v>
      </c>
      <c r="I313" s="12">
        <v>0</v>
      </c>
      <c r="J313" s="12">
        <v>0</v>
      </c>
      <c r="K313" s="20">
        <v>-0.06</v>
      </c>
      <c r="M313" s="12">
        <v>0</v>
      </c>
      <c r="N313" s="12">
        <v>0</v>
      </c>
      <c r="O313" s="12">
        <v>0</v>
      </c>
      <c r="P313" s="12">
        <v>0</v>
      </c>
      <c r="Q313" s="20">
        <v>0</v>
      </c>
      <c r="R313" s="20">
        <v>2.5000000000000001E-2</v>
      </c>
      <c r="S313" s="20">
        <v>0.02</v>
      </c>
      <c r="T313" s="20">
        <v>0.02</v>
      </c>
      <c r="U313" s="20">
        <v>1.4999999999999999E-2</v>
      </c>
      <c r="V313" s="20">
        <v>0</v>
      </c>
      <c r="W313" s="20">
        <v>0.01</v>
      </c>
      <c r="Y313" s="20">
        <v>0</v>
      </c>
      <c r="AA313" s="20">
        <v>1.4999999999999999E-2</v>
      </c>
      <c r="AC313" s="20">
        <v>0</v>
      </c>
      <c r="AD313" s="12">
        <v>0.01</v>
      </c>
    </row>
    <row r="314" spans="4:30" x14ac:dyDescent="0.2">
      <c r="D314" s="12">
        <v>0</v>
      </c>
      <c r="E314" s="12">
        <v>0</v>
      </c>
      <c r="F314" s="12">
        <v>0</v>
      </c>
      <c r="G314" s="12">
        <v>0</v>
      </c>
      <c r="I314" s="12">
        <v>0</v>
      </c>
      <c r="J314" s="12">
        <v>0</v>
      </c>
      <c r="K314" s="20">
        <v>-0.06</v>
      </c>
      <c r="M314" s="12">
        <v>0</v>
      </c>
      <c r="N314" s="12">
        <v>0</v>
      </c>
      <c r="O314" s="12">
        <v>0</v>
      </c>
      <c r="P314" s="12">
        <v>0</v>
      </c>
      <c r="Q314" s="20">
        <v>0</v>
      </c>
      <c r="R314" s="20">
        <v>2.5000000000000001E-2</v>
      </c>
      <c r="S314" s="20">
        <v>0.02</v>
      </c>
      <c r="T314" s="20">
        <v>0.02</v>
      </c>
      <c r="U314" s="20">
        <v>1.4999999999999999E-2</v>
      </c>
      <c r="V314" s="20">
        <v>0</v>
      </c>
      <c r="W314" s="20">
        <v>0.01</v>
      </c>
      <c r="Y314" s="20">
        <v>0</v>
      </c>
      <c r="AA314" s="20">
        <v>1.4999999999999999E-2</v>
      </c>
      <c r="AC314" s="20">
        <v>0</v>
      </c>
      <c r="AD314" s="12">
        <v>0.01</v>
      </c>
    </row>
    <row r="315" spans="4:30" x14ac:dyDescent="0.2">
      <c r="D315" s="12">
        <v>0</v>
      </c>
      <c r="E315" s="12">
        <v>0</v>
      </c>
      <c r="F315" s="12">
        <v>0</v>
      </c>
      <c r="G315" s="12">
        <v>0</v>
      </c>
      <c r="I315" s="12">
        <v>0</v>
      </c>
      <c r="J315" s="12">
        <v>0</v>
      </c>
      <c r="K315" s="20">
        <v>-0.06</v>
      </c>
      <c r="M315" s="12">
        <v>0</v>
      </c>
      <c r="N315" s="12">
        <v>0</v>
      </c>
      <c r="O315" s="12">
        <v>0</v>
      </c>
      <c r="P315" s="12">
        <v>0</v>
      </c>
      <c r="Q315" s="20">
        <v>0</v>
      </c>
      <c r="R315" s="20">
        <v>2.5000000000000001E-2</v>
      </c>
      <c r="S315" s="20">
        <v>0.02</v>
      </c>
      <c r="T315" s="20">
        <v>0.02</v>
      </c>
      <c r="U315" s="20">
        <v>1.4999999999999999E-2</v>
      </c>
      <c r="V315" s="20">
        <v>0</v>
      </c>
      <c r="W315" s="20">
        <v>0.01</v>
      </c>
      <c r="Y315" s="20">
        <v>0</v>
      </c>
      <c r="AA315" s="20">
        <v>1.4999999999999999E-2</v>
      </c>
      <c r="AC315" s="20">
        <v>0</v>
      </c>
      <c r="AD315" s="12">
        <v>0.01</v>
      </c>
    </row>
    <row r="316" spans="4:30" x14ac:dyDescent="0.2">
      <c r="D316" s="12">
        <v>0</v>
      </c>
      <c r="E316" s="12">
        <v>0</v>
      </c>
      <c r="F316" s="12">
        <v>0</v>
      </c>
      <c r="G316" s="12">
        <v>0</v>
      </c>
      <c r="I316" s="12">
        <v>0</v>
      </c>
      <c r="J316" s="12">
        <v>0</v>
      </c>
      <c r="K316" s="20">
        <v>-0.06</v>
      </c>
      <c r="M316" s="12">
        <v>0</v>
      </c>
      <c r="N316" s="12">
        <v>0</v>
      </c>
      <c r="O316" s="12">
        <v>0</v>
      </c>
      <c r="P316" s="12">
        <v>0</v>
      </c>
      <c r="Q316" s="20">
        <v>0</v>
      </c>
      <c r="R316" s="20">
        <v>2.5000000000000001E-2</v>
      </c>
      <c r="S316" s="20">
        <v>0.02</v>
      </c>
      <c r="T316" s="20">
        <v>0.02</v>
      </c>
      <c r="U316" s="20">
        <v>1.4999999999999999E-2</v>
      </c>
      <c r="V316" s="20">
        <v>0</v>
      </c>
      <c r="W316" s="20">
        <v>0.01</v>
      </c>
      <c r="Y316" s="20">
        <v>0</v>
      </c>
      <c r="AA316" s="20">
        <v>1.4999999999999999E-2</v>
      </c>
      <c r="AC316" s="20">
        <v>0</v>
      </c>
      <c r="AD316" s="12">
        <v>0.01</v>
      </c>
    </row>
    <row r="317" spans="4:30" x14ac:dyDescent="0.2">
      <c r="D317" s="12">
        <v>0</v>
      </c>
      <c r="E317" s="12">
        <v>0</v>
      </c>
      <c r="F317" s="12">
        <v>0</v>
      </c>
      <c r="G317" s="12">
        <v>0</v>
      </c>
      <c r="I317" s="12">
        <v>0</v>
      </c>
      <c r="J317" s="12">
        <v>0</v>
      </c>
      <c r="K317" s="20">
        <v>-0.06</v>
      </c>
      <c r="M317" s="12">
        <v>0</v>
      </c>
      <c r="N317" s="12">
        <v>0</v>
      </c>
      <c r="O317" s="12">
        <v>0</v>
      </c>
      <c r="P317" s="12">
        <v>0</v>
      </c>
      <c r="Q317" s="20">
        <v>0</v>
      </c>
      <c r="R317" s="20">
        <v>2.5000000000000001E-2</v>
      </c>
      <c r="S317" s="20">
        <v>0.02</v>
      </c>
      <c r="T317" s="20">
        <v>0.02</v>
      </c>
      <c r="U317" s="20">
        <v>1.4999999999999999E-2</v>
      </c>
      <c r="V317" s="20">
        <v>0</v>
      </c>
      <c r="W317" s="20">
        <v>0.01</v>
      </c>
      <c r="Y317" s="20">
        <v>0</v>
      </c>
      <c r="AA317" s="20">
        <v>1.4999999999999999E-2</v>
      </c>
      <c r="AC317" s="20">
        <v>0</v>
      </c>
      <c r="AD317" s="12">
        <v>0.01</v>
      </c>
    </row>
    <row r="318" spans="4:30" x14ac:dyDescent="0.2">
      <c r="D318" s="12">
        <v>0</v>
      </c>
      <c r="E318" s="12">
        <v>0</v>
      </c>
      <c r="F318" s="12">
        <v>0</v>
      </c>
      <c r="G318" s="12">
        <v>0</v>
      </c>
      <c r="I318" s="12">
        <v>0</v>
      </c>
      <c r="J318" s="12">
        <v>0</v>
      </c>
      <c r="K318" s="20">
        <v>-0.06</v>
      </c>
      <c r="M318" s="12">
        <v>0</v>
      </c>
      <c r="N318" s="12">
        <v>0</v>
      </c>
      <c r="O318" s="12">
        <v>0</v>
      </c>
      <c r="P318" s="12">
        <v>0</v>
      </c>
      <c r="Q318" s="20">
        <v>0</v>
      </c>
      <c r="R318" s="20">
        <v>2.5000000000000001E-2</v>
      </c>
      <c r="S318" s="20">
        <v>0.02</v>
      </c>
      <c r="T318" s="20">
        <v>0.02</v>
      </c>
      <c r="U318" s="20">
        <v>1.4999999999999999E-2</v>
      </c>
      <c r="V318" s="20">
        <v>0</v>
      </c>
      <c r="W318" s="20">
        <v>0.01</v>
      </c>
      <c r="Y318" s="20">
        <v>0</v>
      </c>
      <c r="AA318" s="20">
        <v>1.4999999999999999E-2</v>
      </c>
      <c r="AC318" s="20">
        <v>0</v>
      </c>
      <c r="AD318" s="12">
        <v>0.01</v>
      </c>
    </row>
    <row r="319" spans="4:30" x14ac:dyDescent="0.2">
      <c r="D319" s="12">
        <v>0</v>
      </c>
      <c r="E319" s="12">
        <v>0</v>
      </c>
      <c r="F319" s="12">
        <v>0</v>
      </c>
      <c r="G319" s="12">
        <v>0</v>
      </c>
      <c r="I319" s="12">
        <v>0</v>
      </c>
      <c r="J319" s="12">
        <v>0</v>
      </c>
      <c r="K319" s="20">
        <v>-0.06</v>
      </c>
      <c r="M319" s="12">
        <v>0</v>
      </c>
      <c r="N319" s="12">
        <v>0</v>
      </c>
      <c r="O319" s="12">
        <v>0</v>
      </c>
      <c r="P319" s="12">
        <v>0</v>
      </c>
      <c r="Q319" s="20">
        <v>0</v>
      </c>
      <c r="R319" s="20">
        <v>2.5000000000000001E-2</v>
      </c>
      <c r="S319" s="20">
        <v>0.02</v>
      </c>
      <c r="T319" s="20">
        <v>0.02</v>
      </c>
      <c r="U319" s="20">
        <v>1.4999999999999999E-2</v>
      </c>
      <c r="V319" s="20">
        <v>0</v>
      </c>
      <c r="W319" s="20">
        <v>0.01</v>
      </c>
      <c r="Y319" s="20">
        <v>0</v>
      </c>
      <c r="AA319" s="20">
        <v>1.4999999999999999E-2</v>
      </c>
      <c r="AC319" s="20">
        <v>0</v>
      </c>
      <c r="AD319" s="12">
        <v>0.01</v>
      </c>
    </row>
    <row r="320" spans="4:30" x14ac:dyDescent="0.2">
      <c r="D320" s="12">
        <v>0</v>
      </c>
      <c r="E320" s="12">
        <v>0</v>
      </c>
      <c r="F320" s="12">
        <v>0</v>
      </c>
      <c r="G320" s="12">
        <v>0</v>
      </c>
      <c r="I320" s="12">
        <v>0</v>
      </c>
      <c r="J320" s="12">
        <v>0</v>
      </c>
      <c r="K320" s="20">
        <v>-0.06</v>
      </c>
      <c r="M320" s="12">
        <v>0</v>
      </c>
      <c r="N320" s="12">
        <v>0</v>
      </c>
      <c r="O320" s="12">
        <v>0</v>
      </c>
      <c r="P320" s="12">
        <v>0</v>
      </c>
      <c r="Q320" s="20">
        <v>0</v>
      </c>
      <c r="R320" s="20">
        <v>2.5000000000000001E-2</v>
      </c>
      <c r="S320" s="20">
        <v>0.02</v>
      </c>
      <c r="T320" s="20">
        <v>0.02</v>
      </c>
      <c r="U320" s="20">
        <v>1.4999999999999999E-2</v>
      </c>
      <c r="V320" s="20">
        <v>0</v>
      </c>
      <c r="W320" s="20">
        <v>0.01</v>
      </c>
      <c r="Y320" s="20">
        <v>0</v>
      </c>
      <c r="AA320" s="20">
        <v>1.4999999999999999E-2</v>
      </c>
      <c r="AC320" s="20">
        <v>0</v>
      </c>
      <c r="AD320" s="12">
        <v>0.01</v>
      </c>
    </row>
    <row r="321" spans="4:30" x14ac:dyDescent="0.2">
      <c r="D321" s="12">
        <v>0</v>
      </c>
      <c r="E321" s="12">
        <v>0</v>
      </c>
      <c r="F321" s="12">
        <v>0</v>
      </c>
      <c r="G321" s="12">
        <v>0</v>
      </c>
      <c r="I321" s="12">
        <v>0</v>
      </c>
      <c r="J321" s="12">
        <v>0</v>
      </c>
      <c r="K321" s="20">
        <v>-0.06</v>
      </c>
      <c r="M321" s="12">
        <v>0</v>
      </c>
      <c r="N321" s="12">
        <v>0</v>
      </c>
      <c r="O321" s="12">
        <v>0</v>
      </c>
      <c r="P321" s="12">
        <v>0</v>
      </c>
      <c r="Q321" s="20">
        <v>0</v>
      </c>
      <c r="R321" s="20">
        <v>2.5000000000000001E-2</v>
      </c>
      <c r="S321" s="20">
        <v>0.02</v>
      </c>
      <c r="T321" s="20">
        <v>0.02</v>
      </c>
      <c r="U321" s="20">
        <v>1.4999999999999999E-2</v>
      </c>
      <c r="V321" s="20">
        <v>0</v>
      </c>
      <c r="W321" s="20">
        <v>0.01</v>
      </c>
      <c r="Y321" s="20">
        <v>0</v>
      </c>
      <c r="AA321" s="20">
        <v>1.4999999999999999E-2</v>
      </c>
      <c r="AC321" s="20">
        <v>0</v>
      </c>
      <c r="AD321" s="12">
        <v>0.01</v>
      </c>
    </row>
    <row r="322" spans="4:30" x14ac:dyDescent="0.2">
      <c r="D322" s="12">
        <v>0</v>
      </c>
      <c r="E322" s="12">
        <v>0</v>
      </c>
      <c r="F322" s="12">
        <v>0</v>
      </c>
      <c r="G322" s="12">
        <v>0</v>
      </c>
      <c r="I322" s="12">
        <v>0</v>
      </c>
      <c r="J322" s="12">
        <v>0</v>
      </c>
      <c r="K322" s="20">
        <v>-0.06</v>
      </c>
      <c r="M322" s="12">
        <v>0</v>
      </c>
      <c r="N322" s="12">
        <v>0</v>
      </c>
      <c r="O322" s="12">
        <v>0</v>
      </c>
      <c r="P322" s="12">
        <v>0</v>
      </c>
      <c r="Q322" s="20">
        <v>0</v>
      </c>
      <c r="R322" s="20">
        <v>2.5000000000000001E-2</v>
      </c>
      <c r="S322" s="20">
        <v>0.02</v>
      </c>
      <c r="T322" s="20">
        <v>0.02</v>
      </c>
      <c r="U322" s="20">
        <v>1.4999999999999999E-2</v>
      </c>
      <c r="V322" s="20">
        <v>0</v>
      </c>
      <c r="W322" s="20">
        <v>0.01</v>
      </c>
      <c r="Y322" s="20">
        <v>0</v>
      </c>
      <c r="AA322" s="20">
        <v>1.4999999999999999E-2</v>
      </c>
      <c r="AC322" s="20">
        <v>0</v>
      </c>
      <c r="AD322" s="12">
        <v>0.01</v>
      </c>
    </row>
    <row r="323" spans="4:30" x14ac:dyDescent="0.2">
      <c r="D323" s="12">
        <v>0</v>
      </c>
      <c r="E323" s="12">
        <v>0</v>
      </c>
      <c r="F323" s="12">
        <v>0</v>
      </c>
      <c r="G323" s="12">
        <v>0</v>
      </c>
      <c r="I323" s="12">
        <v>0</v>
      </c>
      <c r="J323" s="12">
        <v>0</v>
      </c>
      <c r="K323" s="20">
        <v>-0.06</v>
      </c>
      <c r="M323" s="12">
        <v>0</v>
      </c>
      <c r="N323" s="12">
        <v>0</v>
      </c>
      <c r="O323" s="12">
        <v>0</v>
      </c>
      <c r="P323" s="12">
        <v>0</v>
      </c>
      <c r="Q323" s="20">
        <v>0</v>
      </c>
      <c r="R323" s="20">
        <v>2.5000000000000001E-2</v>
      </c>
      <c r="S323" s="20">
        <v>0.02</v>
      </c>
      <c r="T323" s="20">
        <v>0.02</v>
      </c>
      <c r="U323" s="20">
        <v>1.4999999999999999E-2</v>
      </c>
      <c r="V323" s="20">
        <v>0</v>
      </c>
      <c r="W323" s="20">
        <v>0.01</v>
      </c>
      <c r="Y323" s="20">
        <v>0</v>
      </c>
      <c r="AA323" s="20">
        <v>1.4999999999999999E-2</v>
      </c>
      <c r="AC323" s="20">
        <v>0</v>
      </c>
      <c r="AD323" s="12">
        <v>0.01</v>
      </c>
    </row>
    <row r="324" spans="4:30" x14ac:dyDescent="0.2">
      <c r="D324" s="12">
        <v>0</v>
      </c>
      <c r="E324" s="12">
        <v>0</v>
      </c>
      <c r="F324" s="12">
        <v>0</v>
      </c>
      <c r="G324" s="12">
        <v>0</v>
      </c>
      <c r="I324" s="12">
        <v>0</v>
      </c>
      <c r="J324" s="12">
        <v>0</v>
      </c>
      <c r="K324" s="20">
        <v>-0.06</v>
      </c>
      <c r="M324" s="12">
        <v>0</v>
      </c>
      <c r="N324" s="12">
        <v>0</v>
      </c>
      <c r="O324" s="12">
        <v>0</v>
      </c>
      <c r="P324" s="12">
        <v>0</v>
      </c>
      <c r="Q324" s="20">
        <v>0</v>
      </c>
      <c r="R324" s="20">
        <v>2.5000000000000001E-2</v>
      </c>
      <c r="S324" s="20">
        <v>0.02</v>
      </c>
      <c r="T324" s="20">
        <v>0.02</v>
      </c>
      <c r="U324" s="20">
        <v>1.4999999999999999E-2</v>
      </c>
      <c r="V324" s="20">
        <v>0</v>
      </c>
      <c r="W324" s="20">
        <v>0.01</v>
      </c>
      <c r="Y324" s="20">
        <v>0</v>
      </c>
      <c r="AA324" s="20">
        <v>1.4999999999999999E-2</v>
      </c>
      <c r="AC324" s="20">
        <v>0</v>
      </c>
      <c r="AD324" s="12">
        <v>0.01</v>
      </c>
    </row>
    <row r="325" spans="4:30" x14ac:dyDescent="0.2">
      <c r="D325" s="12">
        <v>0</v>
      </c>
      <c r="E325" s="12">
        <v>0</v>
      </c>
      <c r="F325" s="12">
        <v>0</v>
      </c>
      <c r="G325" s="12">
        <v>0</v>
      </c>
      <c r="I325" s="12">
        <v>0</v>
      </c>
      <c r="J325" s="12">
        <v>0</v>
      </c>
      <c r="K325" s="20">
        <v>-0.06</v>
      </c>
      <c r="M325" s="12">
        <v>0</v>
      </c>
      <c r="N325" s="12">
        <v>0</v>
      </c>
      <c r="O325" s="12">
        <v>0</v>
      </c>
      <c r="P325" s="12">
        <v>0</v>
      </c>
      <c r="Q325" s="20">
        <v>0</v>
      </c>
      <c r="R325" s="20">
        <v>2.5000000000000001E-2</v>
      </c>
      <c r="S325" s="20">
        <v>0.02</v>
      </c>
      <c r="T325" s="20">
        <v>0.02</v>
      </c>
      <c r="U325" s="20">
        <v>1.4999999999999999E-2</v>
      </c>
      <c r="V325" s="20">
        <v>0</v>
      </c>
      <c r="W325" s="20">
        <v>0.01</v>
      </c>
      <c r="Y325" s="20">
        <v>0</v>
      </c>
      <c r="AA325" s="20">
        <v>1.4999999999999999E-2</v>
      </c>
      <c r="AC325" s="20">
        <v>0</v>
      </c>
      <c r="AD325" s="12">
        <v>0.01</v>
      </c>
    </row>
    <row r="326" spans="4:30" x14ac:dyDescent="0.2">
      <c r="D326" s="12">
        <v>0</v>
      </c>
      <c r="E326" s="12">
        <v>0</v>
      </c>
      <c r="F326" s="12">
        <v>0</v>
      </c>
      <c r="G326" s="12">
        <v>0</v>
      </c>
      <c r="I326" s="12">
        <v>0</v>
      </c>
      <c r="J326" s="12">
        <v>0</v>
      </c>
      <c r="K326" s="20">
        <v>-0.06</v>
      </c>
      <c r="M326" s="12">
        <v>0</v>
      </c>
      <c r="N326" s="12">
        <v>0</v>
      </c>
      <c r="O326" s="12">
        <v>0</v>
      </c>
      <c r="P326" s="12">
        <v>0</v>
      </c>
      <c r="Q326" s="20">
        <v>0</v>
      </c>
      <c r="R326" s="20">
        <v>2.5000000000000001E-2</v>
      </c>
      <c r="S326" s="20">
        <v>0.02</v>
      </c>
      <c r="T326" s="20">
        <v>0.02</v>
      </c>
      <c r="U326" s="20">
        <v>1.4999999999999999E-2</v>
      </c>
      <c r="V326" s="20">
        <v>0</v>
      </c>
      <c r="W326" s="20">
        <v>0.01</v>
      </c>
      <c r="Y326" s="20">
        <v>0</v>
      </c>
      <c r="AA326" s="20">
        <v>1.4999999999999999E-2</v>
      </c>
      <c r="AC326" s="20">
        <v>0</v>
      </c>
      <c r="AD326" s="12">
        <v>0.01</v>
      </c>
    </row>
    <row r="327" spans="4:30" x14ac:dyDescent="0.2">
      <c r="D327" s="12">
        <v>0</v>
      </c>
      <c r="E327" s="12">
        <v>0</v>
      </c>
      <c r="F327" s="12">
        <v>0</v>
      </c>
      <c r="G327" s="12">
        <v>0</v>
      </c>
      <c r="I327" s="12">
        <v>0</v>
      </c>
      <c r="J327" s="12">
        <v>0</v>
      </c>
      <c r="K327" s="20">
        <v>-0.06</v>
      </c>
      <c r="M327" s="12">
        <v>0</v>
      </c>
      <c r="N327" s="12">
        <v>0</v>
      </c>
      <c r="O327" s="12">
        <v>0</v>
      </c>
      <c r="P327" s="12">
        <v>0</v>
      </c>
      <c r="Q327" s="20">
        <v>0</v>
      </c>
      <c r="R327" s="20">
        <v>2.5000000000000001E-2</v>
      </c>
      <c r="S327" s="20">
        <v>0.02</v>
      </c>
      <c r="T327" s="20">
        <v>0.02</v>
      </c>
      <c r="U327" s="20">
        <v>1.4999999999999999E-2</v>
      </c>
      <c r="V327" s="20">
        <v>0</v>
      </c>
      <c r="W327" s="20">
        <v>0.01</v>
      </c>
      <c r="Y327" s="20">
        <v>0</v>
      </c>
      <c r="AA327" s="20">
        <v>1.4999999999999999E-2</v>
      </c>
      <c r="AC327" s="20">
        <v>0</v>
      </c>
      <c r="AD327" s="12">
        <v>0.01</v>
      </c>
    </row>
    <row r="328" spans="4:30" x14ac:dyDescent="0.2">
      <c r="D328" s="12">
        <v>0</v>
      </c>
      <c r="E328" s="12">
        <v>0</v>
      </c>
      <c r="F328" s="12">
        <v>0</v>
      </c>
      <c r="G328" s="12">
        <v>0</v>
      </c>
      <c r="I328" s="12">
        <v>0</v>
      </c>
      <c r="J328" s="12">
        <v>0</v>
      </c>
      <c r="K328" s="20">
        <v>-0.06</v>
      </c>
      <c r="M328" s="12">
        <v>0</v>
      </c>
      <c r="N328" s="12">
        <v>0</v>
      </c>
      <c r="O328" s="12">
        <v>0</v>
      </c>
      <c r="P328" s="12">
        <v>0</v>
      </c>
      <c r="Q328" s="20">
        <v>0</v>
      </c>
      <c r="R328" s="20">
        <v>2.5000000000000001E-2</v>
      </c>
      <c r="S328" s="20">
        <v>0.02</v>
      </c>
      <c r="T328" s="20">
        <v>0.02</v>
      </c>
      <c r="U328" s="20">
        <v>1.4999999999999999E-2</v>
      </c>
      <c r="V328" s="20">
        <v>0</v>
      </c>
      <c r="W328" s="20">
        <v>0.01</v>
      </c>
      <c r="Y328" s="20">
        <v>0</v>
      </c>
      <c r="AA328" s="20">
        <v>1.4999999999999999E-2</v>
      </c>
      <c r="AC328" s="20">
        <v>0</v>
      </c>
      <c r="AD328" s="12">
        <v>0.01</v>
      </c>
    </row>
    <row r="329" spans="4:30" x14ac:dyDescent="0.2">
      <c r="D329" s="12">
        <v>0</v>
      </c>
      <c r="E329" s="12">
        <v>0</v>
      </c>
      <c r="F329" s="12">
        <v>0</v>
      </c>
      <c r="G329" s="12">
        <v>0</v>
      </c>
      <c r="I329" s="12">
        <v>0</v>
      </c>
      <c r="J329" s="12">
        <v>0</v>
      </c>
      <c r="K329" s="20">
        <v>-0.06</v>
      </c>
      <c r="M329" s="12">
        <v>0</v>
      </c>
      <c r="N329" s="12">
        <v>0</v>
      </c>
      <c r="O329" s="12">
        <v>0</v>
      </c>
      <c r="P329" s="12">
        <v>0</v>
      </c>
      <c r="Q329" s="20">
        <v>0</v>
      </c>
      <c r="R329" s="20">
        <v>2.5000000000000001E-2</v>
      </c>
      <c r="S329" s="20">
        <v>0.02</v>
      </c>
      <c r="T329" s="20">
        <v>0.02</v>
      </c>
      <c r="U329" s="20">
        <v>1.4999999999999999E-2</v>
      </c>
      <c r="V329" s="20">
        <v>0</v>
      </c>
      <c r="W329" s="20">
        <v>0.01</v>
      </c>
      <c r="Y329" s="20">
        <v>0</v>
      </c>
      <c r="AA329" s="20">
        <v>1.4999999999999999E-2</v>
      </c>
      <c r="AC329" s="20">
        <v>0</v>
      </c>
      <c r="AD329" s="12">
        <v>0.01</v>
      </c>
    </row>
    <row r="330" spans="4:30" x14ac:dyDescent="0.2">
      <c r="D330" s="12">
        <v>0</v>
      </c>
      <c r="E330" s="12">
        <v>0</v>
      </c>
      <c r="F330" s="12">
        <v>0</v>
      </c>
      <c r="G330" s="12">
        <v>0</v>
      </c>
      <c r="I330" s="12">
        <v>0</v>
      </c>
      <c r="J330" s="12">
        <v>0</v>
      </c>
      <c r="K330" s="20">
        <v>-0.06</v>
      </c>
      <c r="M330" s="12">
        <v>0</v>
      </c>
      <c r="N330" s="12">
        <v>0</v>
      </c>
      <c r="O330" s="12">
        <v>0</v>
      </c>
      <c r="P330" s="12">
        <v>0</v>
      </c>
      <c r="Q330" s="20">
        <v>0</v>
      </c>
      <c r="R330" s="20">
        <v>2.5000000000000001E-2</v>
      </c>
      <c r="S330" s="20">
        <v>0.02</v>
      </c>
      <c r="T330" s="20">
        <v>0.02</v>
      </c>
      <c r="U330" s="20">
        <v>1.4999999999999999E-2</v>
      </c>
      <c r="V330" s="20">
        <v>0</v>
      </c>
      <c r="W330" s="20">
        <v>0.01</v>
      </c>
      <c r="Y330" s="20">
        <v>0</v>
      </c>
      <c r="AA330" s="20">
        <v>1.4999999999999999E-2</v>
      </c>
      <c r="AC330" s="20">
        <v>0</v>
      </c>
      <c r="AD330" s="12">
        <v>0.01</v>
      </c>
    </row>
    <row r="331" spans="4:30" x14ac:dyDescent="0.2">
      <c r="D331" s="12">
        <v>0</v>
      </c>
      <c r="E331" s="12">
        <v>0</v>
      </c>
      <c r="F331" s="12">
        <v>0</v>
      </c>
      <c r="G331" s="12">
        <v>0</v>
      </c>
      <c r="I331" s="12">
        <v>0</v>
      </c>
      <c r="J331" s="12">
        <v>0</v>
      </c>
      <c r="K331" s="20">
        <v>-0.06</v>
      </c>
      <c r="M331" s="12">
        <v>0</v>
      </c>
      <c r="N331" s="12">
        <v>0</v>
      </c>
      <c r="O331" s="12">
        <v>0</v>
      </c>
      <c r="P331" s="12">
        <v>0</v>
      </c>
      <c r="Q331" s="20">
        <v>0</v>
      </c>
      <c r="R331" s="20">
        <v>2.5000000000000001E-2</v>
      </c>
      <c r="S331" s="20">
        <v>0.02</v>
      </c>
      <c r="T331" s="20">
        <v>0.02</v>
      </c>
      <c r="U331" s="20">
        <v>1.4999999999999999E-2</v>
      </c>
      <c r="V331" s="20">
        <v>0</v>
      </c>
      <c r="W331" s="20">
        <v>0.01</v>
      </c>
      <c r="Y331" s="20">
        <v>0</v>
      </c>
      <c r="AA331" s="20">
        <v>1.4999999999999999E-2</v>
      </c>
      <c r="AC331" s="20">
        <v>0</v>
      </c>
      <c r="AD331" s="12">
        <v>0.01</v>
      </c>
    </row>
    <row r="332" spans="4:30" x14ac:dyDescent="0.2">
      <c r="D332" s="12">
        <v>0</v>
      </c>
      <c r="E332" s="12">
        <v>0</v>
      </c>
      <c r="F332" s="12">
        <v>0</v>
      </c>
      <c r="G332" s="12">
        <v>0</v>
      </c>
      <c r="I332" s="12">
        <v>0</v>
      </c>
      <c r="J332" s="12">
        <v>0</v>
      </c>
      <c r="K332" s="20">
        <v>-0.06</v>
      </c>
      <c r="M332" s="12">
        <v>0</v>
      </c>
      <c r="N332" s="12">
        <v>0</v>
      </c>
      <c r="O332" s="12">
        <v>0</v>
      </c>
      <c r="P332" s="12">
        <v>0</v>
      </c>
      <c r="Q332" s="20">
        <v>0</v>
      </c>
      <c r="R332" s="20">
        <v>2.5000000000000001E-2</v>
      </c>
      <c r="S332" s="20">
        <v>0.02</v>
      </c>
      <c r="T332" s="20">
        <v>0.02</v>
      </c>
      <c r="U332" s="20">
        <v>1.4999999999999999E-2</v>
      </c>
      <c r="V332" s="20">
        <v>0</v>
      </c>
      <c r="W332" s="20">
        <v>0.01</v>
      </c>
      <c r="Y332" s="20">
        <v>0</v>
      </c>
      <c r="AA332" s="20">
        <v>1.4999999999999999E-2</v>
      </c>
      <c r="AC332" s="20">
        <v>0</v>
      </c>
      <c r="AD332" s="12">
        <v>0.01</v>
      </c>
    </row>
    <row r="333" spans="4:30" x14ac:dyDescent="0.2">
      <c r="D333" s="12">
        <v>0</v>
      </c>
      <c r="E333" s="12">
        <v>0</v>
      </c>
      <c r="F333" s="12">
        <v>0</v>
      </c>
      <c r="G333" s="12">
        <v>0</v>
      </c>
      <c r="I333" s="12">
        <v>0</v>
      </c>
      <c r="J333" s="12">
        <v>0</v>
      </c>
      <c r="K333" s="20">
        <v>-0.06</v>
      </c>
      <c r="M333" s="12">
        <v>0</v>
      </c>
      <c r="N333" s="12">
        <v>0</v>
      </c>
      <c r="O333" s="12">
        <v>0</v>
      </c>
      <c r="P333" s="12">
        <v>0</v>
      </c>
      <c r="Q333" s="20">
        <v>0</v>
      </c>
      <c r="R333" s="20">
        <v>2.5000000000000001E-2</v>
      </c>
      <c r="S333" s="20">
        <v>0.02</v>
      </c>
      <c r="T333" s="20">
        <v>0.02</v>
      </c>
      <c r="U333" s="20">
        <v>1.4999999999999999E-2</v>
      </c>
      <c r="V333" s="20">
        <v>0</v>
      </c>
      <c r="W333" s="20">
        <v>0.01</v>
      </c>
      <c r="Y333" s="20">
        <v>0</v>
      </c>
      <c r="AA333" s="20">
        <v>1.4999999999999999E-2</v>
      </c>
      <c r="AC333" s="20">
        <v>0</v>
      </c>
      <c r="AD333" s="12">
        <v>0.01</v>
      </c>
    </row>
    <row r="334" spans="4:30" x14ac:dyDescent="0.2">
      <c r="D334" s="12">
        <v>0</v>
      </c>
      <c r="E334" s="12">
        <v>0</v>
      </c>
      <c r="F334" s="12">
        <v>0</v>
      </c>
      <c r="G334" s="12">
        <v>0</v>
      </c>
      <c r="I334" s="12">
        <v>0</v>
      </c>
      <c r="J334" s="12">
        <v>0</v>
      </c>
      <c r="K334" s="20">
        <v>-0.06</v>
      </c>
      <c r="M334" s="12">
        <v>0</v>
      </c>
      <c r="N334" s="12">
        <v>0</v>
      </c>
      <c r="O334" s="12">
        <v>0</v>
      </c>
      <c r="P334" s="12">
        <v>0</v>
      </c>
      <c r="Q334" s="20">
        <v>0</v>
      </c>
      <c r="R334" s="20">
        <v>2.5000000000000001E-2</v>
      </c>
      <c r="S334" s="20">
        <v>0.02</v>
      </c>
      <c r="T334" s="20">
        <v>0.02</v>
      </c>
      <c r="U334" s="20">
        <v>1.4999999999999999E-2</v>
      </c>
      <c r="V334" s="20">
        <v>0</v>
      </c>
      <c r="W334" s="20">
        <v>0.01</v>
      </c>
      <c r="Y334" s="20">
        <v>0</v>
      </c>
      <c r="AA334" s="20">
        <v>1.4999999999999999E-2</v>
      </c>
      <c r="AC334" s="20">
        <v>0</v>
      </c>
      <c r="AD334" s="12">
        <v>0.01</v>
      </c>
    </row>
    <row r="335" spans="4:30" x14ac:dyDescent="0.2">
      <c r="D335" s="12">
        <v>0</v>
      </c>
      <c r="E335" s="12">
        <v>0</v>
      </c>
      <c r="F335" s="12">
        <v>0</v>
      </c>
      <c r="G335" s="12">
        <v>0</v>
      </c>
      <c r="I335" s="12">
        <v>0</v>
      </c>
      <c r="J335" s="12">
        <v>0</v>
      </c>
      <c r="K335" s="20">
        <v>-0.06</v>
      </c>
      <c r="M335" s="12">
        <v>0</v>
      </c>
      <c r="N335" s="12">
        <v>0</v>
      </c>
      <c r="O335" s="12">
        <v>0</v>
      </c>
      <c r="P335" s="12">
        <v>0</v>
      </c>
      <c r="Q335" s="20">
        <v>0</v>
      </c>
      <c r="R335" s="20">
        <v>2.5000000000000001E-2</v>
      </c>
      <c r="S335" s="20">
        <v>0.02</v>
      </c>
      <c r="T335" s="20">
        <v>0.02</v>
      </c>
      <c r="U335" s="20">
        <v>1.4999999999999999E-2</v>
      </c>
      <c r="V335" s="20">
        <v>0</v>
      </c>
      <c r="W335" s="20">
        <v>0.01</v>
      </c>
      <c r="Y335" s="20">
        <v>0</v>
      </c>
      <c r="AA335" s="20">
        <v>1.4999999999999999E-2</v>
      </c>
      <c r="AC335" s="20">
        <v>0</v>
      </c>
      <c r="AD335" s="12">
        <v>0.01</v>
      </c>
    </row>
    <row r="336" spans="4:30" x14ac:dyDescent="0.2">
      <c r="D336" s="12">
        <v>0</v>
      </c>
      <c r="E336" s="12">
        <v>0</v>
      </c>
      <c r="F336" s="12">
        <v>0</v>
      </c>
      <c r="G336" s="12">
        <v>0</v>
      </c>
      <c r="I336" s="12">
        <v>0</v>
      </c>
      <c r="J336" s="12">
        <v>0</v>
      </c>
      <c r="K336" s="20">
        <v>-0.06</v>
      </c>
      <c r="M336" s="12">
        <v>0</v>
      </c>
      <c r="N336" s="12">
        <v>0</v>
      </c>
      <c r="O336" s="12">
        <v>0</v>
      </c>
      <c r="P336" s="12">
        <v>0</v>
      </c>
      <c r="Q336" s="20">
        <v>0</v>
      </c>
      <c r="R336" s="20">
        <v>2.5000000000000001E-2</v>
      </c>
      <c r="S336" s="20">
        <v>0.02</v>
      </c>
      <c r="T336" s="20">
        <v>0.02</v>
      </c>
      <c r="U336" s="20">
        <v>1.4999999999999999E-2</v>
      </c>
      <c r="V336" s="20">
        <v>0</v>
      </c>
      <c r="W336" s="20">
        <v>0.01</v>
      </c>
      <c r="Y336" s="20">
        <v>0</v>
      </c>
      <c r="AA336" s="20">
        <v>1.4999999999999999E-2</v>
      </c>
      <c r="AC336" s="20">
        <v>0</v>
      </c>
      <c r="AD336" s="12">
        <v>0.01</v>
      </c>
    </row>
    <row r="337" spans="4:30" x14ac:dyDescent="0.2">
      <c r="D337" s="12">
        <v>0</v>
      </c>
      <c r="E337" s="12">
        <v>0</v>
      </c>
      <c r="F337" s="12">
        <v>0</v>
      </c>
      <c r="G337" s="12">
        <v>0</v>
      </c>
      <c r="I337" s="12">
        <v>0</v>
      </c>
      <c r="J337" s="12">
        <v>0</v>
      </c>
      <c r="K337" s="20">
        <v>-0.06</v>
      </c>
      <c r="M337" s="12">
        <v>0</v>
      </c>
      <c r="N337" s="12">
        <v>0</v>
      </c>
      <c r="O337" s="12">
        <v>0</v>
      </c>
      <c r="P337" s="12">
        <v>0</v>
      </c>
      <c r="Q337" s="20">
        <v>0</v>
      </c>
      <c r="R337" s="20">
        <v>2.5000000000000001E-2</v>
      </c>
      <c r="S337" s="20">
        <v>0.02</v>
      </c>
      <c r="T337" s="20">
        <v>0.02</v>
      </c>
      <c r="U337" s="20">
        <v>1.4999999999999999E-2</v>
      </c>
      <c r="V337" s="20">
        <v>0</v>
      </c>
      <c r="W337" s="20">
        <v>0.01</v>
      </c>
      <c r="Y337" s="20">
        <v>0</v>
      </c>
      <c r="AA337" s="20">
        <v>1.4999999999999999E-2</v>
      </c>
      <c r="AC337" s="20">
        <v>0</v>
      </c>
      <c r="AD337" s="12">
        <v>0.01</v>
      </c>
    </row>
    <row r="338" spans="4:30" x14ac:dyDescent="0.2">
      <c r="D338" s="12">
        <v>0</v>
      </c>
      <c r="E338" s="12">
        <v>0</v>
      </c>
      <c r="F338" s="12">
        <v>0</v>
      </c>
      <c r="G338" s="12">
        <v>0</v>
      </c>
      <c r="I338" s="12">
        <v>0</v>
      </c>
      <c r="J338" s="12">
        <v>0</v>
      </c>
      <c r="K338" s="20">
        <v>-0.06</v>
      </c>
      <c r="M338" s="12">
        <v>0</v>
      </c>
      <c r="N338" s="12">
        <v>0</v>
      </c>
      <c r="O338" s="12">
        <v>0</v>
      </c>
      <c r="P338" s="12">
        <v>0</v>
      </c>
      <c r="Q338" s="20">
        <v>0</v>
      </c>
      <c r="R338" s="20">
        <v>2.5000000000000001E-2</v>
      </c>
      <c r="S338" s="20">
        <v>0.02</v>
      </c>
      <c r="T338" s="20">
        <v>0.02</v>
      </c>
      <c r="U338" s="20">
        <v>1.4999999999999999E-2</v>
      </c>
      <c r="V338" s="20">
        <v>0</v>
      </c>
      <c r="W338" s="20">
        <v>0.01</v>
      </c>
      <c r="Y338" s="20">
        <v>0</v>
      </c>
      <c r="AA338" s="20">
        <v>1.4999999999999999E-2</v>
      </c>
      <c r="AC338" s="20">
        <v>0</v>
      </c>
      <c r="AD338" s="12">
        <v>0.01</v>
      </c>
    </row>
    <row r="339" spans="4:30" x14ac:dyDescent="0.2">
      <c r="D339" s="12">
        <v>0</v>
      </c>
      <c r="E339" s="12">
        <v>0</v>
      </c>
      <c r="F339" s="12">
        <v>0</v>
      </c>
      <c r="G339" s="12">
        <v>0</v>
      </c>
      <c r="I339" s="12">
        <v>0</v>
      </c>
      <c r="J339" s="12">
        <v>0</v>
      </c>
      <c r="K339" s="20">
        <v>-0.06</v>
      </c>
      <c r="M339" s="12">
        <v>0</v>
      </c>
      <c r="N339" s="12">
        <v>0</v>
      </c>
      <c r="O339" s="12">
        <v>0</v>
      </c>
      <c r="P339" s="12">
        <v>0</v>
      </c>
      <c r="Q339" s="20">
        <v>0</v>
      </c>
      <c r="R339" s="20">
        <v>2.5000000000000001E-2</v>
      </c>
      <c r="S339" s="20">
        <v>0.02</v>
      </c>
      <c r="T339" s="20">
        <v>0.02</v>
      </c>
      <c r="U339" s="20">
        <v>1.4999999999999999E-2</v>
      </c>
      <c r="V339" s="20">
        <v>0</v>
      </c>
      <c r="W339" s="20">
        <v>0.01</v>
      </c>
      <c r="Y339" s="20">
        <v>0</v>
      </c>
      <c r="AA339" s="20">
        <v>1.4999999999999999E-2</v>
      </c>
      <c r="AC339" s="20">
        <v>0</v>
      </c>
      <c r="AD339" s="12">
        <v>0.01</v>
      </c>
    </row>
    <row r="340" spans="4:30" x14ac:dyDescent="0.2">
      <c r="D340" s="12">
        <v>0</v>
      </c>
      <c r="E340" s="12">
        <v>0</v>
      </c>
      <c r="F340" s="12">
        <v>0</v>
      </c>
      <c r="G340" s="12">
        <v>0</v>
      </c>
      <c r="I340" s="12">
        <v>0</v>
      </c>
      <c r="J340" s="12">
        <v>0</v>
      </c>
      <c r="K340" s="20">
        <v>-0.06</v>
      </c>
      <c r="M340" s="12">
        <v>0</v>
      </c>
      <c r="N340" s="12">
        <v>0</v>
      </c>
      <c r="O340" s="12">
        <v>0</v>
      </c>
      <c r="P340" s="12">
        <v>0</v>
      </c>
      <c r="Q340" s="20">
        <v>0</v>
      </c>
      <c r="R340" s="20">
        <v>2.5000000000000001E-2</v>
      </c>
      <c r="S340" s="20">
        <v>0.02</v>
      </c>
      <c r="T340" s="20">
        <v>0.02</v>
      </c>
      <c r="U340" s="20">
        <v>1.4999999999999999E-2</v>
      </c>
      <c r="V340" s="20">
        <v>0</v>
      </c>
      <c r="W340" s="20">
        <v>0.01</v>
      </c>
      <c r="Y340" s="20">
        <v>0</v>
      </c>
      <c r="AA340" s="20">
        <v>1.4999999999999999E-2</v>
      </c>
      <c r="AC340" s="20">
        <v>0</v>
      </c>
      <c r="AD340" s="12">
        <v>0.01</v>
      </c>
    </row>
    <row r="341" spans="4:30" x14ac:dyDescent="0.2">
      <c r="D341" s="12">
        <v>0</v>
      </c>
      <c r="E341" s="12">
        <v>0</v>
      </c>
      <c r="F341" s="12">
        <v>0</v>
      </c>
      <c r="G341" s="12">
        <v>0</v>
      </c>
      <c r="I341" s="12">
        <v>0</v>
      </c>
      <c r="J341" s="12">
        <v>0</v>
      </c>
      <c r="K341" s="20">
        <v>-0.06</v>
      </c>
      <c r="M341" s="12">
        <v>0</v>
      </c>
      <c r="N341" s="12">
        <v>0</v>
      </c>
      <c r="O341" s="12">
        <v>0</v>
      </c>
      <c r="P341" s="12">
        <v>0</v>
      </c>
      <c r="Q341" s="20">
        <v>0</v>
      </c>
      <c r="R341" s="20">
        <v>2.5000000000000001E-2</v>
      </c>
      <c r="S341" s="20">
        <v>0.02</v>
      </c>
      <c r="T341" s="20">
        <v>0.02</v>
      </c>
      <c r="U341" s="20">
        <v>1.4999999999999999E-2</v>
      </c>
      <c r="V341" s="20">
        <v>0</v>
      </c>
      <c r="W341" s="20">
        <v>0.01</v>
      </c>
      <c r="Y341" s="20">
        <v>0</v>
      </c>
      <c r="AA341" s="20">
        <v>1.4999999999999999E-2</v>
      </c>
      <c r="AC341" s="20">
        <v>0</v>
      </c>
      <c r="AD341" s="12">
        <v>0.01</v>
      </c>
    </row>
    <row r="342" spans="4:30" x14ac:dyDescent="0.2">
      <c r="D342" s="12">
        <v>0</v>
      </c>
      <c r="E342" s="12">
        <v>0</v>
      </c>
      <c r="F342" s="12">
        <v>0</v>
      </c>
      <c r="G342" s="12">
        <v>0</v>
      </c>
      <c r="I342" s="12">
        <v>0</v>
      </c>
      <c r="J342" s="12">
        <v>0</v>
      </c>
      <c r="K342" s="20">
        <v>-0.06</v>
      </c>
      <c r="M342" s="12">
        <v>0</v>
      </c>
      <c r="N342" s="12">
        <v>0</v>
      </c>
      <c r="O342" s="12">
        <v>0</v>
      </c>
      <c r="P342" s="12">
        <v>0</v>
      </c>
      <c r="Q342" s="20">
        <v>0</v>
      </c>
      <c r="R342" s="20">
        <v>2.5000000000000001E-2</v>
      </c>
      <c r="S342" s="20">
        <v>0.02</v>
      </c>
      <c r="T342" s="20">
        <v>0.02</v>
      </c>
      <c r="U342" s="20">
        <v>1.4999999999999999E-2</v>
      </c>
      <c r="V342" s="20">
        <v>0</v>
      </c>
      <c r="W342" s="20">
        <v>0.01</v>
      </c>
      <c r="Y342" s="20">
        <v>0</v>
      </c>
      <c r="AA342" s="20">
        <v>1.4999999999999999E-2</v>
      </c>
      <c r="AC342" s="20">
        <v>0</v>
      </c>
      <c r="AD342" s="12">
        <v>0.01</v>
      </c>
    </row>
    <row r="343" spans="4:30" x14ac:dyDescent="0.2">
      <c r="D343" s="12">
        <v>0</v>
      </c>
      <c r="E343" s="12">
        <v>0</v>
      </c>
      <c r="F343" s="12">
        <v>0</v>
      </c>
      <c r="G343" s="12">
        <v>0</v>
      </c>
      <c r="I343" s="12">
        <v>0</v>
      </c>
      <c r="J343" s="12">
        <v>0</v>
      </c>
      <c r="K343" s="20">
        <v>-0.06</v>
      </c>
      <c r="M343" s="12">
        <v>0</v>
      </c>
      <c r="N343" s="12">
        <v>0</v>
      </c>
      <c r="O343" s="12">
        <v>0</v>
      </c>
      <c r="P343" s="12">
        <v>0</v>
      </c>
      <c r="Q343" s="20">
        <v>0</v>
      </c>
      <c r="R343" s="20">
        <v>2.5000000000000001E-2</v>
      </c>
      <c r="S343" s="20">
        <v>0.02</v>
      </c>
      <c r="T343" s="20">
        <v>0.02</v>
      </c>
      <c r="U343" s="20">
        <v>1.4999999999999999E-2</v>
      </c>
      <c r="V343" s="20">
        <v>0</v>
      </c>
      <c r="W343" s="20">
        <v>0.01</v>
      </c>
      <c r="Y343" s="20">
        <v>0</v>
      </c>
      <c r="AA343" s="20">
        <v>1.4999999999999999E-2</v>
      </c>
      <c r="AC343" s="20">
        <v>0</v>
      </c>
      <c r="AD343" s="12">
        <v>0.01</v>
      </c>
    </row>
    <row r="344" spans="4:30" x14ac:dyDescent="0.2">
      <c r="D344" s="12">
        <v>0</v>
      </c>
      <c r="E344" s="12">
        <v>0</v>
      </c>
      <c r="F344" s="12">
        <v>0</v>
      </c>
      <c r="G344" s="12">
        <v>0</v>
      </c>
      <c r="I344" s="12">
        <v>0</v>
      </c>
      <c r="J344" s="12">
        <v>0</v>
      </c>
      <c r="K344" s="20">
        <v>-0.06</v>
      </c>
      <c r="M344" s="12">
        <v>0</v>
      </c>
      <c r="N344" s="12">
        <v>0</v>
      </c>
      <c r="O344" s="12">
        <v>0</v>
      </c>
      <c r="P344" s="12">
        <v>0</v>
      </c>
      <c r="Q344" s="20">
        <v>0</v>
      </c>
      <c r="R344" s="20">
        <v>2.5000000000000001E-2</v>
      </c>
      <c r="S344" s="20">
        <v>0.02</v>
      </c>
      <c r="T344" s="20">
        <v>0.02</v>
      </c>
      <c r="U344" s="20">
        <v>1.4999999999999999E-2</v>
      </c>
      <c r="V344" s="20">
        <v>0</v>
      </c>
      <c r="W344" s="20">
        <v>0.01</v>
      </c>
      <c r="Y344" s="20">
        <v>0</v>
      </c>
      <c r="AA344" s="20">
        <v>1.4999999999999999E-2</v>
      </c>
      <c r="AC344" s="20">
        <v>0</v>
      </c>
      <c r="AD344" s="12">
        <v>0.01</v>
      </c>
    </row>
    <row r="345" spans="4:30" x14ac:dyDescent="0.2">
      <c r="D345" s="12">
        <v>0</v>
      </c>
      <c r="E345" s="12">
        <v>0</v>
      </c>
      <c r="F345" s="12">
        <v>0</v>
      </c>
      <c r="G345" s="12">
        <v>0</v>
      </c>
      <c r="I345" s="12">
        <v>0</v>
      </c>
      <c r="J345" s="12">
        <v>0</v>
      </c>
      <c r="K345" s="20">
        <v>-0.06</v>
      </c>
      <c r="M345" s="12">
        <v>0</v>
      </c>
      <c r="N345" s="12">
        <v>0</v>
      </c>
      <c r="O345" s="12">
        <v>0</v>
      </c>
      <c r="P345" s="12">
        <v>0</v>
      </c>
      <c r="Q345" s="20">
        <v>0</v>
      </c>
      <c r="R345" s="20">
        <v>2.5000000000000001E-2</v>
      </c>
      <c r="S345" s="20">
        <v>0.02</v>
      </c>
      <c r="T345" s="20">
        <v>0.02</v>
      </c>
      <c r="U345" s="20">
        <v>1.4999999999999999E-2</v>
      </c>
      <c r="V345" s="20">
        <v>0</v>
      </c>
      <c r="W345" s="20">
        <v>0.01</v>
      </c>
      <c r="Y345" s="20">
        <v>0</v>
      </c>
      <c r="AA345" s="20">
        <v>1.4999999999999999E-2</v>
      </c>
      <c r="AC345" s="20">
        <v>0</v>
      </c>
      <c r="AD345" s="12">
        <v>0.01</v>
      </c>
    </row>
    <row r="346" spans="4:30" x14ac:dyDescent="0.2">
      <c r="D346" s="12">
        <v>0</v>
      </c>
      <c r="E346" s="12">
        <v>0</v>
      </c>
      <c r="F346" s="12">
        <v>0</v>
      </c>
      <c r="G346" s="12">
        <v>0</v>
      </c>
      <c r="I346" s="12">
        <v>0</v>
      </c>
      <c r="J346" s="12">
        <v>0</v>
      </c>
      <c r="K346" s="20">
        <v>-0.06</v>
      </c>
      <c r="M346" s="12">
        <v>0</v>
      </c>
      <c r="N346" s="12">
        <v>0</v>
      </c>
      <c r="O346" s="12">
        <v>0</v>
      </c>
      <c r="P346" s="12">
        <v>0</v>
      </c>
      <c r="Q346" s="20">
        <v>0</v>
      </c>
      <c r="R346" s="20">
        <v>2.5000000000000001E-2</v>
      </c>
      <c r="S346" s="20">
        <v>0.02</v>
      </c>
      <c r="T346" s="20">
        <v>0.02</v>
      </c>
      <c r="U346" s="20">
        <v>1.4999999999999999E-2</v>
      </c>
      <c r="V346" s="20">
        <v>0</v>
      </c>
      <c r="W346" s="20">
        <v>0.01</v>
      </c>
      <c r="Y346" s="20">
        <v>0</v>
      </c>
      <c r="AA346" s="20">
        <v>1.4999999999999999E-2</v>
      </c>
      <c r="AC346" s="20">
        <v>0</v>
      </c>
      <c r="AD346" s="12">
        <v>0.01</v>
      </c>
    </row>
    <row r="347" spans="4:30" x14ac:dyDescent="0.2">
      <c r="D347" s="12">
        <v>0</v>
      </c>
      <c r="E347" s="12">
        <v>0</v>
      </c>
      <c r="F347" s="12">
        <v>0</v>
      </c>
      <c r="G347" s="12">
        <v>0</v>
      </c>
      <c r="I347" s="12">
        <v>0</v>
      </c>
      <c r="J347" s="12">
        <v>0</v>
      </c>
      <c r="K347" s="20">
        <v>-0.06</v>
      </c>
      <c r="M347" s="12">
        <v>0</v>
      </c>
      <c r="N347" s="12">
        <v>0</v>
      </c>
      <c r="O347" s="12">
        <v>0</v>
      </c>
      <c r="P347" s="12">
        <v>0</v>
      </c>
      <c r="Q347" s="20">
        <v>0</v>
      </c>
      <c r="R347" s="20">
        <v>2.5000000000000001E-2</v>
      </c>
      <c r="S347" s="20">
        <v>0.02</v>
      </c>
      <c r="T347" s="20">
        <v>0.02</v>
      </c>
      <c r="U347" s="20">
        <v>1.4999999999999999E-2</v>
      </c>
      <c r="V347" s="20">
        <v>0</v>
      </c>
      <c r="W347" s="20">
        <v>0.01</v>
      </c>
      <c r="Y347" s="20">
        <v>0</v>
      </c>
      <c r="AA347" s="20">
        <v>1.4999999999999999E-2</v>
      </c>
      <c r="AC347" s="20">
        <v>0</v>
      </c>
      <c r="AD347" s="12">
        <v>0.01</v>
      </c>
    </row>
    <row r="348" spans="4:30" x14ac:dyDescent="0.2">
      <c r="D348" s="12">
        <v>0</v>
      </c>
      <c r="E348" s="12">
        <v>0</v>
      </c>
      <c r="F348" s="12">
        <v>0</v>
      </c>
      <c r="G348" s="12">
        <v>0</v>
      </c>
      <c r="I348" s="12">
        <v>0</v>
      </c>
      <c r="J348" s="12">
        <v>0</v>
      </c>
      <c r="K348" s="20">
        <v>-0.06</v>
      </c>
      <c r="M348" s="12">
        <v>0</v>
      </c>
      <c r="N348" s="12">
        <v>0</v>
      </c>
      <c r="O348" s="12">
        <v>0</v>
      </c>
      <c r="P348" s="12">
        <v>0</v>
      </c>
      <c r="Q348" s="20">
        <v>0</v>
      </c>
      <c r="R348" s="20">
        <v>2.5000000000000001E-2</v>
      </c>
      <c r="S348" s="20">
        <v>0.02</v>
      </c>
      <c r="T348" s="20">
        <v>0.02</v>
      </c>
      <c r="U348" s="20">
        <v>1.4999999999999999E-2</v>
      </c>
      <c r="V348" s="20">
        <v>0</v>
      </c>
      <c r="W348" s="20">
        <v>0.01</v>
      </c>
      <c r="Y348" s="20">
        <v>0</v>
      </c>
      <c r="AA348" s="20">
        <v>1.4999999999999999E-2</v>
      </c>
      <c r="AC348" s="20">
        <v>0</v>
      </c>
      <c r="AD348" s="12">
        <v>0.01</v>
      </c>
    </row>
    <row r="349" spans="4:30" x14ac:dyDescent="0.2">
      <c r="D349" s="12">
        <v>0</v>
      </c>
      <c r="E349" s="12">
        <v>0</v>
      </c>
      <c r="F349" s="12">
        <v>0</v>
      </c>
      <c r="G349" s="12">
        <v>0</v>
      </c>
      <c r="I349" s="12">
        <v>0</v>
      </c>
      <c r="J349" s="12">
        <v>0</v>
      </c>
      <c r="K349" s="20">
        <v>-0.06</v>
      </c>
      <c r="M349" s="12">
        <v>0</v>
      </c>
      <c r="N349" s="12">
        <v>0</v>
      </c>
      <c r="O349" s="12">
        <v>0</v>
      </c>
      <c r="P349" s="12">
        <v>0</v>
      </c>
      <c r="Q349" s="20">
        <v>0</v>
      </c>
      <c r="R349" s="20">
        <v>2.5000000000000001E-2</v>
      </c>
      <c r="S349" s="20">
        <v>0.02</v>
      </c>
      <c r="T349" s="20">
        <v>0.02</v>
      </c>
      <c r="U349" s="20">
        <v>1.4999999999999999E-2</v>
      </c>
      <c r="V349" s="20">
        <v>0</v>
      </c>
      <c r="W349" s="20">
        <v>0.01</v>
      </c>
      <c r="Y349" s="20">
        <v>0</v>
      </c>
      <c r="AA349" s="20">
        <v>1.4999999999999999E-2</v>
      </c>
      <c r="AC349" s="20">
        <v>0</v>
      </c>
      <c r="AD349" s="12">
        <v>0.01</v>
      </c>
    </row>
    <row r="350" spans="4:30" x14ac:dyDescent="0.2">
      <c r="D350" s="12">
        <v>0</v>
      </c>
      <c r="E350" s="12">
        <v>0</v>
      </c>
      <c r="F350" s="12">
        <v>0</v>
      </c>
      <c r="G350" s="12">
        <v>0</v>
      </c>
      <c r="I350" s="12">
        <v>0</v>
      </c>
      <c r="J350" s="12">
        <v>0</v>
      </c>
      <c r="K350" s="20">
        <v>-0.06</v>
      </c>
      <c r="M350" s="12">
        <v>0</v>
      </c>
      <c r="N350" s="12">
        <v>0</v>
      </c>
      <c r="O350" s="12">
        <v>0</v>
      </c>
      <c r="P350" s="12">
        <v>0</v>
      </c>
      <c r="Q350" s="20">
        <v>0</v>
      </c>
      <c r="R350" s="20">
        <v>2.5000000000000001E-2</v>
      </c>
      <c r="S350" s="20">
        <v>0.02</v>
      </c>
      <c r="T350" s="20">
        <v>0.02</v>
      </c>
      <c r="U350" s="20">
        <v>1.4999999999999999E-2</v>
      </c>
      <c r="V350" s="20">
        <v>0</v>
      </c>
      <c r="W350" s="20">
        <v>0.01</v>
      </c>
      <c r="Y350" s="20">
        <v>0</v>
      </c>
      <c r="AA350" s="20">
        <v>1.4999999999999999E-2</v>
      </c>
      <c r="AC350" s="20">
        <v>0</v>
      </c>
      <c r="AD350" s="12">
        <v>0.01</v>
      </c>
    </row>
    <row r="351" spans="4:30" x14ac:dyDescent="0.2">
      <c r="D351" s="12">
        <v>0</v>
      </c>
      <c r="E351" s="12">
        <v>0</v>
      </c>
      <c r="F351" s="12">
        <v>0</v>
      </c>
      <c r="G351" s="12">
        <v>0</v>
      </c>
      <c r="I351" s="12">
        <v>0</v>
      </c>
      <c r="J351" s="12">
        <v>0</v>
      </c>
      <c r="K351" s="20">
        <v>-0.06</v>
      </c>
      <c r="M351" s="12">
        <v>0</v>
      </c>
      <c r="N351" s="12">
        <v>0</v>
      </c>
      <c r="O351" s="12">
        <v>0</v>
      </c>
      <c r="P351" s="12">
        <v>0</v>
      </c>
      <c r="Q351" s="20">
        <v>0</v>
      </c>
      <c r="R351" s="20">
        <v>2.5000000000000001E-2</v>
      </c>
      <c r="S351" s="20">
        <v>0.02</v>
      </c>
      <c r="T351" s="20">
        <v>0.02</v>
      </c>
      <c r="U351" s="20">
        <v>1.4999999999999999E-2</v>
      </c>
      <c r="V351" s="20">
        <v>0</v>
      </c>
      <c r="W351" s="20">
        <v>0.01</v>
      </c>
      <c r="Y351" s="20">
        <v>0</v>
      </c>
      <c r="AA351" s="20">
        <v>1.4999999999999999E-2</v>
      </c>
      <c r="AC351" s="20">
        <v>0</v>
      </c>
      <c r="AD351" s="12">
        <v>0.01</v>
      </c>
    </row>
    <row r="352" spans="4:30" x14ac:dyDescent="0.2">
      <c r="D352" s="12">
        <v>0</v>
      </c>
      <c r="E352" s="12">
        <v>0</v>
      </c>
      <c r="F352" s="12">
        <v>0</v>
      </c>
      <c r="G352" s="12">
        <v>0</v>
      </c>
      <c r="I352" s="12">
        <v>0</v>
      </c>
      <c r="J352" s="12">
        <v>0</v>
      </c>
      <c r="K352" s="20">
        <v>-0.06</v>
      </c>
      <c r="M352" s="12">
        <v>0</v>
      </c>
      <c r="N352" s="12">
        <v>0</v>
      </c>
      <c r="O352" s="12">
        <v>0</v>
      </c>
      <c r="P352" s="12">
        <v>0</v>
      </c>
      <c r="Q352" s="20">
        <v>0</v>
      </c>
      <c r="R352" s="20">
        <v>2.5000000000000001E-2</v>
      </c>
      <c r="S352" s="20">
        <v>0.02</v>
      </c>
      <c r="T352" s="20">
        <v>0.02</v>
      </c>
      <c r="U352" s="20">
        <v>1.4999999999999999E-2</v>
      </c>
      <c r="V352" s="20">
        <v>0</v>
      </c>
      <c r="W352" s="20">
        <v>0.01</v>
      </c>
      <c r="Y352" s="20">
        <v>0</v>
      </c>
      <c r="AA352" s="20">
        <v>1.4999999999999999E-2</v>
      </c>
      <c r="AC352" s="20">
        <v>0</v>
      </c>
      <c r="AD352" s="12">
        <v>0.01</v>
      </c>
    </row>
    <row r="353" spans="4:30" x14ac:dyDescent="0.2">
      <c r="D353" s="12">
        <v>0</v>
      </c>
      <c r="E353" s="12">
        <v>0</v>
      </c>
      <c r="F353" s="12">
        <v>0</v>
      </c>
      <c r="G353" s="12">
        <v>0</v>
      </c>
      <c r="I353" s="12">
        <v>0</v>
      </c>
      <c r="J353" s="12">
        <v>0</v>
      </c>
      <c r="K353" s="20">
        <v>-0.06</v>
      </c>
      <c r="M353" s="12">
        <v>0</v>
      </c>
      <c r="N353" s="12">
        <v>0</v>
      </c>
      <c r="O353" s="12">
        <v>0</v>
      </c>
      <c r="P353" s="12">
        <v>0</v>
      </c>
      <c r="Q353" s="20">
        <v>0</v>
      </c>
      <c r="R353" s="20">
        <v>2.5000000000000001E-2</v>
      </c>
      <c r="S353" s="20">
        <v>0.02</v>
      </c>
      <c r="T353" s="20">
        <v>0.02</v>
      </c>
      <c r="U353" s="20">
        <v>1.4999999999999999E-2</v>
      </c>
      <c r="V353" s="20">
        <v>0</v>
      </c>
      <c r="W353" s="20">
        <v>0.01</v>
      </c>
      <c r="Y353" s="20">
        <v>0</v>
      </c>
      <c r="AA353" s="20">
        <v>1.4999999999999999E-2</v>
      </c>
      <c r="AC353" s="20">
        <v>0</v>
      </c>
      <c r="AD353" s="12">
        <v>0.01</v>
      </c>
    </row>
    <row r="354" spans="4:30" x14ac:dyDescent="0.2">
      <c r="D354" s="12">
        <v>0</v>
      </c>
      <c r="E354" s="12">
        <v>0</v>
      </c>
      <c r="F354" s="12">
        <v>0</v>
      </c>
      <c r="G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R354" s="20">
        <v>2.5000000000000001E-2</v>
      </c>
      <c r="S354" s="20">
        <v>0.02</v>
      </c>
      <c r="T354" s="20">
        <v>0.02</v>
      </c>
      <c r="U354" s="20">
        <v>1.4999999999999999E-2</v>
      </c>
      <c r="V354" s="20">
        <v>0</v>
      </c>
      <c r="W354" s="20">
        <v>0.01</v>
      </c>
      <c r="Y354" s="20">
        <v>0</v>
      </c>
      <c r="AA354" s="20">
        <v>1.4999999999999999E-2</v>
      </c>
      <c r="AC354" s="20">
        <v>0</v>
      </c>
      <c r="AD354" s="12">
        <v>0.01</v>
      </c>
    </row>
    <row r="355" spans="4:30" x14ac:dyDescent="0.2">
      <c r="D355" s="12">
        <v>0</v>
      </c>
      <c r="E355" s="12">
        <v>0</v>
      </c>
      <c r="F355" s="12">
        <v>0</v>
      </c>
      <c r="G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R355" s="20">
        <v>2.5000000000000001E-2</v>
      </c>
      <c r="S355" s="20">
        <v>0.02</v>
      </c>
      <c r="T355" s="20">
        <v>0.02</v>
      </c>
      <c r="U355" s="20">
        <v>1.4999999999999999E-2</v>
      </c>
      <c r="V355" s="20">
        <v>0</v>
      </c>
      <c r="W355" s="20">
        <v>0.01</v>
      </c>
      <c r="Y355" s="20">
        <v>0</v>
      </c>
      <c r="AA355" s="20">
        <v>1.4999999999999999E-2</v>
      </c>
      <c r="AC355" s="20">
        <v>0</v>
      </c>
      <c r="AD355" s="12">
        <v>0.01</v>
      </c>
    </row>
    <row r="356" spans="4:30" x14ac:dyDescent="0.2">
      <c r="D356" s="12">
        <v>0</v>
      </c>
      <c r="E356" s="12">
        <v>0</v>
      </c>
      <c r="F356" s="12">
        <v>0</v>
      </c>
      <c r="G356" s="12">
        <v>0</v>
      </c>
      <c r="I356" s="12">
        <v>-0.06</v>
      </c>
      <c r="J356" s="12">
        <v>0</v>
      </c>
      <c r="R356" s="20">
        <v>2.5000000000000001E-2</v>
      </c>
      <c r="S356" s="20">
        <v>0.02</v>
      </c>
      <c r="T356" s="20">
        <v>0.02</v>
      </c>
      <c r="U356" s="20">
        <v>1.4999999999999999E-2</v>
      </c>
      <c r="V356" s="20">
        <v>0</v>
      </c>
      <c r="W356" s="20">
        <v>0.01</v>
      </c>
      <c r="Y356" s="20">
        <v>0</v>
      </c>
      <c r="AA356" s="20">
        <v>1.4999999999999999E-2</v>
      </c>
      <c r="AC356" s="20">
        <v>0</v>
      </c>
      <c r="AD356" s="12">
        <v>0.01</v>
      </c>
    </row>
    <row r="357" spans="4:30" x14ac:dyDescent="0.2">
      <c r="D357" s="12">
        <v>0</v>
      </c>
      <c r="E357" s="12">
        <v>0</v>
      </c>
      <c r="F357" s="12">
        <v>0</v>
      </c>
      <c r="G357" s="12">
        <v>0</v>
      </c>
      <c r="I357" s="12">
        <v>-4.4999999999999998E-2</v>
      </c>
      <c r="J357" s="12">
        <v>0</v>
      </c>
      <c r="R357" s="20">
        <v>2.5000000000000001E-2</v>
      </c>
      <c r="S357" s="20">
        <v>0.02</v>
      </c>
      <c r="T357" s="20">
        <v>0.02</v>
      </c>
      <c r="U357" s="20">
        <v>1.4999999999999999E-2</v>
      </c>
      <c r="V357" s="20">
        <v>0</v>
      </c>
      <c r="W357" s="20">
        <v>0.01</v>
      </c>
      <c r="Y357" s="20">
        <v>0</v>
      </c>
      <c r="AA357" s="20">
        <v>1.4999999999999999E-2</v>
      </c>
      <c r="AC357" s="20">
        <v>0</v>
      </c>
      <c r="AD357" s="12">
        <v>0.01</v>
      </c>
    </row>
    <row r="358" spans="4:30" x14ac:dyDescent="0.2">
      <c r="D358" s="12">
        <v>0</v>
      </c>
      <c r="E358" s="12">
        <v>0</v>
      </c>
      <c r="F358" s="12">
        <v>0</v>
      </c>
      <c r="G358" s="12">
        <v>0</v>
      </c>
      <c r="I358" s="12">
        <v>0.01</v>
      </c>
      <c r="J358" s="12">
        <v>0</v>
      </c>
      <c r="R358" s="20">
        <v>2.5000000000000001E-2</v>
      </c>
      <c r="S358" s="20">
        <v>0.02</v>
      </c>
      <c r="T358" s="20">
        <v>0.02</v>
      </c>
      <c r="U358" s="20">
        <v>1.4999999999999999E-2</v>
      </c>
      <c r="V358" s="20">
        <v>0</v>
      </c>
      <c r="W358" s="20">
        <v>0.01</v>
      </c>
      <c r="Y358" s="20">
        <v>0</v>
      </c>
      <c r="AA358" s="20">
        <v>1.4999999999999999E-2</v>
      </c>
      <c r="AC358" s="20">
        <v>0</v>
      </c>
      <c r="AD358" s="12">
        <v>0.01</v>
      </c>
    </row>
    <row r="359" spans="4:30" x14ac:dyDescent="0.2">
      <c r="D359" s="12">
        <v>0</v>
      </c>
      <c r="E359" s="12">
        <v>0</v>
      </c>
      <c r="F359" s="12">
        <v>0</v>
      </c>
      <c r="G359" s="12">
        <v>0</v>
      </c>
      <c r="I359" s="12">
        <v>0.1</v>
      </c>
      <c r="J359" s="12">
        <v>0</v>
      </c>
      <c r="R359" s="20">
        <v>2.5000000000000001E-2</v>
      </c>
      <c r="S359" s="20">
        <v>0.02</v>
      </c>
      <c r="T359" s="20">
        <v>0.02</v>
      </c>
      <c r="U359" s="20">
        <v>1.4999999999999999E-2</v>
      </c>
      <c r="V359" s="20">
        <v>0</v>
      </c>
      <c r="W359" s="20">
        <v>0.01</v>
      </c>
      <c r="Y359" s="20">
        <v>0</v>
      </c>
      <c r="AA359" s="20">
        <v>1.4999999999999999E-2</v>
      </c>
      <c r="AC359" s="20">
        <v>0</v>
      </c>
      <c r="AD359" s="12">
        <v>0.01</v>
      </c>
    </row>
    <row r="360" spans="4:30" x14ac:dyDescent="0.2">
      <c r="D360" s="12">
        <v>0</v>
      </c>
      <c r="E360" s="12">
        <v>0</v>
      </c>
      <c r="F360" s="12">
        <v>0</v>
      </c>
      <c r="G360" s="12">
        <v>0</v>
      </c>
      <c r="I360" s="12">
        <v>0.1</v>
      </c>
      <c r="J360" s="12">
        <v>0</v>
      </c>
      <c r="R360" s="20">
        <v>2.5000000000000001E-2</v>
      </c>
      <c r="S360" s="20">
        <v>0.02</v>
      </c>
      <c r="T360" s="20">
        <v>0.02</v>
      </c>
      <c r="U360" s="20">
        <v>1.4999999999999999E-2</v>
      </c>
      <c r="V360" s="20">
        <v>0</v>
      </c>
      <c r="W360" s="20">
        <v>0.01</v>
      </c>
      <c r="Y360" s="20">
        <v>0</v>
      </c>
      <c r="AA360" s="20">
        <v>1.4999999999999999E-2</v>
      </c>
      <c r="AC360" s="20">
        <v>0</v>
      </c>
      <c r="AD360" s="12">
        <v>0.01</v>
      </c>
    </row>
    <row r="361" spans="4:30" x14ac:dyDescent="0.2">
      <c r="D361" s="12">
        <v>0</v>
      </c>
      <c r="E361" s="12">
        <v>0</v>
      </c>
      <c r="F361" s="12">
        <v>0</v>
      </c>
      <c r="G361" s="12">
        <v>0</v>
      </c>
      <c r="I361" s="12">
        <v>0</v>
      </c>
      <c r="J361" s="12">
        <v>0</v>
      </c>
      <c r="R361" s="20">
        <v>2.5000000000000001E-2</v>
      </c>
      <c r="S361" s="20">
        <v>0.02</v>
      </c>
      <c r="T361" s="20">
        <v>0.02</v>
      </c>
      <c r="U361" s="20">
        <v>1.4999999999999999E-2</v>
      </c>
      <c r="V361" s="20">
        <v>0</v>
      </c>
      <c r="W361" s="20">
        <v>0.01</v>
      </c>
      <c r="Y361" s="20">
        <v>0</v>
      </c>
      <c r="AA361" s="20">
        <v>1.4999999999999999E-2</v>
      </c>
      <c r="AC361" s="20">
        <v>0</v>
      </c>
      <c r="AD361" s="12">
        <v>0.01</v>
      </c>
    </row>
    <row r="362" spans="4:30" x14ac:dyDescent="0.2">
      <c r="D362" s="12">
        <v>0</v>
      </c>
      <c r="E362" s="12">
        <v>0</v>
      </c>
      <c r="F362" s="12">
        <v>0</v>
      </c>
      <c r="G362" s="12">
        <v>0</v>
      </c>
      <c r="I362" s="12">
        <v>0</v>
      </c>
      <c r="J362" s="12">
        <v>0</v>
      </c>
    </row>
    <row r="363" spans="4:30" x14ac:dyDescent="0.2">
      <c r="D363" s="12">
        <v>0</v>
      </c>
      <c r="E363" s="12">
        <v>0</v>
      </c>
      <c r="F363" s="12">
        <v>0</v>
      </c>
      <c r="G363" s="12">
        <v>0</v>
      </c>
      <c r="I363" s="12">
        <v>0</v>
      </c>
      <c r="J363" s="12">
        <v>0</v>
      </c>
    </row>
    <row r="364" spans="4:30" x14ac:dyDescent="0.2">
      <c r="D364" s="12">
        <v>0</v>
      </c>
      <c r="E364" s="12">
        <v>0</v>
      </c>
      <c r="F364" s="12">
        <v>0</v>
      </c>
      <c r="G364" s="12">
        <v>0</v>
      </c>
      <c r="I364" s="12">
        <v>0</v>
      </c>
      <c r="J364" s="12">
        <v>0</v>
      </c>
    </row>
    <row r="365" spans="4:30" x14ac:dyDescent="0.2">
      <c r="D365" s="12">
        <v>0</v>
      </c>
      <c r="E365" s="12">
        <v>0</v>
      </c>
      <c r="F365" s="12">
        <v>0</v>
      </c>
      <c r="G365" s="12">
        <v>0</v>
      </c>
      <c r="I365" s="12">
        <v>0</v>
      </c>
      <c r="J365" s="12">
        <v>0</v>
      </c>
    </row>
    <row r="366" spans="4:30" x14ac:dyDescent="0.2">
      <c r="D366" s="12">
        <v>0</v>
      </c>
      <c r="E366" s="12">
        <v>0</v>
      </c>
      <c r="F366" s="12">
        <v>0</v>
      </c>
      <c r="G366" s="12">
        <v>0</v>
      </c>
      <c r="I366" s="12">
        <v>0</v>
      </c>
      <c r="J366" s="12">
        <v>0</v>
      </c>
    </row>
    <row r="367" spans="4:30" x14ac:dyDescent="0.2">
      <c r="D367" s="12">
        <v>0</v>
      </c>
      <c r="E367" s="12">
        <v>0</v>
      </c>
      <c r="F367" s="12">
        <v>0</v>
      </c>
      <c r="G367" s="12">
        <v>0</v>
      </c>
      <c r="I367" s="12">
        <v>0</v>
      </c>
      <c r="J367" s="12">
        <v>0</v>
      </c>
    </row>
    <row r="368" spans="4:30" x14ac:dyDescent="0.2">
      <c r="D368" s="12">
        <v>0</v>
      </c>
      <c r="E368" s="12">
        <v>0</v>
      </c>
      <c r="F368" s="12">
        <v>0</v>
      </c>
      <c r="G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Button 1">
              <controlPr defaultSize="0" print="0" autoFill="0" autoPict="0" macro="[0]!LoadInIndex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J123"/>
  <sheetViews>
    <sheetView workbookViewId="0">
      <selection sqref="A1:IV65536"/>
    </sheetView>
  </sheetViews>
  <sheetFormatPr defaultColWidth="0" defaultRowHeight="11.25" x14ac:dyDescent="0.2"/>
  <cols>
    <col min="1" max="1" width="30.85546875" style="126" customWidth="1"/>
    <col min="2" max="2" width="9.28515625" style="126" hidden="1" customWidth="1"/>
    <col min="3" max="4" width="9.140625" style="126" customWidth="1"/>
    <col min="5" max="5" width="9.7109375" style="126" customWidth="1"/>
    <col min="6" max="6" width="13" style="126" hidden="1" customWidth="1"/>
    <col min="7" max="8" width="9.7109375" style="126" customWidth="1"/>
    <col min="9" max="9" width="13" style="126" hidden="1" customWidth="1"/>
    <col min="10" max="10" width="9.85546875" style="126" customWidth="1"/>
    <col min="11" max="13" width="9.7109375" style="126" hidden="1" customWidth="1"/>
    <col min="14" max="14" width="9.7109375" style="126" customWidth="1"/>
    <col min="15" max="15" width="12.140625" style="126" customWidth="1"/>
    <col min="16" max="18" width="9.7109375" style="126" hidden="1" customWidth="1"/>
    <col min="19" max="19" width="12.5703125" style="126" customWidth="1"/>
    <col min="20" max="22" width="9.7109375" style="126" hidden="1" customWidth="1"/>
    <col min="23" max="27" width="9.7109375" style="126" customWidth="1"/>
    <col min="28" max="28" width="10.42578125" style="126" customWidth="1"/>
    <col min="29" max="29" width="12.5703125" style="126" bestFit="1" customWidth="1"/>
    <col min="30" max="31" width="9.85546875" style="133" bestFit="1" customWidth="1"/>
    <col min="32" max="32" width="14.85546875" style="126" customWidth="1"/>
    <col min="33" max="140" width="9.140625" style="126" customWidth="1"/>
    <col min="141" max="16384" width="0" style="126" hidden="1"/>
  </cols>
  <sheetData>
    <row r="1" spans="1:140" x14ac:dyDescent="0.2">
      <c r="A1" s="131" t="s">
        <v>130</v>
      </c>
      <c r="M1" s="131" t="s">
        <v>184</v>
      </c>
      <c r="N1" s="131"/>
      <c r="O1" s="132"/>
      <c r="P1" s="207" t="s">
        <v>185</v>
      </c>
    </row>
    <row r="2" spans="1:140" ht="24" customHeight="1" x14ac:dyDescent="0.2">
      <c r="A2" s="134">
        <f>PrReportDate</f>
        <v>37165</v>
      </c>
      <c r="B2" s="132"/>
      <c r="P2" s="207" t="s">
        <v>186</v>
      </c>
      <c r="AC2" s="133"/>
      <c r="AD2" s="126"/>
      <c r="AE2" s="126"/>
    </row>
    <row r="3" spans="1:140" ht="12.75" hidden="1" customHeight="1" x14ac:dyDescent="0.2">
      <c r="C3" s="126">
        <v>9</v>
      </c>
      <c r="D3" s="126">
        <v>25</v>
      </c>
      <c r="AC3" s="133"/>
      <c r="AD3" s="126"/>
      <c r="AE3" s="126"/>
      <c r="AG3" s="126">
        <v>26</v>
      </c>
      <c r="AH3" s="126">
        <v>24</v>
      </c>
      <c r="AI3" s="126">
        <v>26</v>
      </c>
      <c r="AJ3" s="126">
        <v>26</v>
      </c>
      <c r="AK3" s="126">
        <v>26</v>
      </c>
      <c r="AL3" s="126">
        <v>25</v>
      </c>
      <c r="AM3" s="126">
        <v>26</v>
      </c>
      <c r="AN3" s="126">
        <v>27</v>
      </c>
      <c r="AO3" s="126">
        <v>24</v>
      </c>
      <c r="AP3" s="126">
        <v>27</v>
      </c>
      <c r="AQ3" s="126">
        <v>25</v>
      </c>
      <c r="AR3" s="126">
        <v>25</v>
      </c>
      <c r="AS3" s="126">
        <v>26</v>
      </c>
      <c r="AT3" s="126">
        <v>24</v>
      </c>
      <c r="AU3" s="126">
        <v>26</v>
      </c>
      <c r="AV3" s="126">
        <v>26</v>
      </c>
      <c r="AW3" s="126">
        <v>26</v>
      </c>
      <c r="AX3" s="126">
        <v>25</v>
      </c>
      <c r="AY3" s="126">
        <v>26</v>
      </c>
      <c r="AZ3" s="126">
        <v>26</v>
      </c>
      <c r="BA3" s="126">
        <v>25</v>
      </c>
      <c r="BB3" s="126">
        <v>27</v>
      </c>
      <c r="BC3" s="126">
        <v>24</v>
      </c>
      <c r="BD3" s="126">
        <v>26</v>
      </c>
      <c r="BE3" s="126">
        <v>26</v>
      </c>
      <c r="BF3" s="126">
        <v>24</v>
      </c>
      <c r="BG3" s="126">
        <v>27</v>
      </c>
      <c r="BH3" s="126">
        <v>26</v>
      </c>
      <c r="BI3" s="126">
        <v>25</v>
      </c>
      <c r="BJ3" s="126">
        <v>26</v>
      </c>
      <c r="BK3" s="126">
        <v>26</v>
      </c>
      <c r="BL3" s="126">
        <v>26</v>
      </c>
      <c r="BM3" s="126">
        <v>25</v>
      </c>
      <c r="BN3" s="126">
        <v>26</v>
      </c>
      <c r="BO3" s="126">
        <v>25</v>
      </c>
      <c r="BP3" s="126">
        <v>26</v>
      </c>
      <c r="BQ3" s="126">
        <v>25</v>
      </c>
      <c r="BR3" s="126">
        <v>24</v>
      </c>
      <c r="BS3" s="126">
        <v>27</v>
      </c>
      <c r="BT3" s="126">
        <v>26</v>
      </c>
      <c r="BU3" s="126">
        <v>25</v>
      </c>
      <c r="BV3" s="126">
        <v>26</v>
      </c>
      <c r="BW3" s="126">
        <v>25</v>
      </c>
      <c r="BX3" s="126">
        <v>27</v>
      </c>
      <c r="BY3" s="126">
        <v>25</v>
      </c>
      <c r="BZ3" s="126">
        <v>26</v>
      </c>
      <c r="CA3" s="126">
        <v>25</v>
      </c>
      <c r="CB3" s="126">
        <v>26</v>
      </c>
      <c r="CC3" s="126">
        <v>25</v>
      </c>
      <c r="CD3" s="126">
        <v>24</v>
      </c>
      <c r="CE3" s="126">
        <v>27</v>
      </c>
      <c r="CF3" s="126">
        <v>25</v>
      </c>
      <c r="CG3" s="126">
        <v>26</v>
      </c>
      <c r="CH3" s="126">
        <v>26</v>
      </c>
      <c r="CI3" s="126">
        <v>25</v>
      </c>
      <c r="CJ3" s="126">
        <v>27</v>
      </c>
      <c r="CK3" s="126">
        <v>25</v>
      </c>
      <c r="CL3" s="126">
        <v>26</v>
      </c>
      <c r="CM3" s="126">
        <v>25</v>
      </c>
      <c r="CN3" s="126">
        <v>25</v>
      </c>
      <c r="CO3" s="126">
        <v>26</v>
      </c>
      <c r="CP3" s="126">
        <v>24</v>
      </c>
      <c r="CQ3" s="126">
        <v>27</v>
      </c>
      <c r="CR3" s="126">
        <v>25</v>
      </c>
      <c r="CS3" s="126">
        <v>26</v>
      </c>
      <c r="CT3" s="126">
        <v>26</v>
      </c>
      <c r="CU3" s="126">
        <v>25</v>
      </c>
      <c r="CV3" s="126">
        <v>27</v>
      </c>
      <c r="CW3" s="126">
        <v>24</v>
      </c>
      <c r="CX3" s="126">
        <v>27</v>
      </c>
      <c r="CY3" s="126">
        <v>25</v>
      </c>
      <c r="CZ3" s="126">
        <v>25</v>
      </c>
      <c r="DA3" s="126">
        <v>26</v>
      </c>
      <c r="DB3" s="126">
        <v>25</v>
      </c>
      <c r="DC3" s="126">
        <v>26</v>
      </c>
      <c r="DD3" s="126">
        <v>26</v>
      </c>
      <c r="DE3" s="126">
        <v>26</v>
      </c>
      <c r="DF3" s="126">
        <v>25</v>
      </c>
      <c r="DG3" s="126">
        <v>26</v>
      </c>
      <c r="DH3" s="126">
        <v>26</v>
      </c>
      <c r="DI3" s="126">
        <v>25</v>
      </c>
      <c r="DJ3" s="126">
        <v>27</v>
      </c>
      <c r="DK3" s="126">
        <v>24</v>
      </c>
      <c r="DL3" s="126">
        <v>26</v>
      </c>
      <c r="DM3" s="126">
        <v>26</v>
      </c>
      <c r="DN3" s="126">
        <v>24</v>
      </c>
      <c r="DO3" s="126">
        <v>26</v>
      </c>
      <c r="DP3" s="126">
        <v>26</v>
      </c>
      <c r="DQ3" s="126">
        <v>25</v>
      </c>
      <c r="DR3" s="126">
        <v>26</v>
      </c>
      <c r="DS3" s="126">
        <v>26</v>
      </c>
      <c r="DT3" s="126">
        <v>26</v>
      </c>
      <c r="DU3" s="126">
        <v>25</v>
      </c>
      <c r="DV3" s="126">
        <v>27</v>
      </c>
      <c r="DW3" s="126">
        <v>24</v>
      </c>
      <c r="DX3" s="126">
        <v>26</v>
      </c>
      <c r="DY3" s="126">
        <v>25</v>
      </c>
      <c r="DZ3" s="126">
        <v>24</v>
      </c>
      <c r="EA3" s="126">
        <v>27</v>
      </c>
      <c r="EB3" s="126">
        <v>26</v>
      </c>
      <c r="EC3" s="126">
        <v>25</v>
      </c>
      <c r="ED3" s="126">
        <v>26</v>
      </c>
      <c r="EE3" s="126">
        <v>26</v>
      </c>
      <c r="EF3" s="126">
        <v>26</v>
      </c>
      <c r="EG3" s="126">
        <v>25</v>
      </c>
      <c r="EH3" s="126">
        <v>26</v>
      </c>
      <c r="EI3" s="126">
        <v>25</v>
      </c>
      <c r="EJ3" s="126">
        <v>26</v>
      </c>
    </row>
    <row r="4" spans="1:140" hidden="1" x14ac:dyDescent="0.2">
      <c r="A4" s="135"/>
      <c r="B4" s="132"/>
      <c r="E4" s="136">
        <v>36892</v>
      </c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>
        <v>37257</v>
      </c>
      <c r="X4" s="136">
        <v>37622</v>
      </c>
      <c r="Y4" s="136">
        <v>37987</v>
      </c>
      <c r="Z4" s="136">
        <v>38353</v>
      </c>
      <c r="AA4" s="136">
        <v>38718</v>
      </c>
      <c r="AB4" s="137">
        <v>40179</v>
      </c>
      <c r="AC4" s="137">
        <v>40544</v>
      </c>
      <c r="AD4" s="126"/>
      <c r="AE4" s="126"/>
    </row>
    <row r="5" spans="1:140" ht="10.5" hidden="1" customHeight="1" x14ac:dyDescent="0.2">
      <c r="A5" s="135"/>
      <c r="B5" s="132"/>
      <c r="C5" s="126">
        <v>8</v>
      </c>
      <c r="D5" s="126">
        <v>20</v>
      </c>
      <c r="AG5" s="126">
        <v>22</v>
      </c>
      <c r="AH5" s="126">
        <v>20</v>
      </c>
      <c r="AI5" s="126">
        <v>21</v>
      </c>
      <c r="AJ5" s="126">
        <v>22</v>
      </c>
      <c r="AK5" s="126">
        <v>22</v>
      </c>
      <c r="AL5" s="126">
        <v>20</v>
      </c>
      <c r="AM5" s="126">
        <v>22</v>
      </c>
      <c r="AN5" s="126">
        <v>22</v>
      </c>
      <c r="AO5" s="126">
        <v>20</v>
      </c>
      <c r="AP5" s="126">
        <v>23</v>
      </c>
      <c r="AQ5" s="126">
        <v>20</v>
      </c>
      <c r="AR5" s="126">
        <v>21</v>
      </c>
      <c r="AS5" s="126">
        <v>22</v>
      </c>
      <c r="AT5" s="126">
        <v>20</v>
      </c>
      <c r="AU5" s="126">
        <v>21</v>
      </c>
      <c r="AV5" s="126">
        <v>22</v>
      </c>
      <c r="AW5" s="126">
        <v>21</v>
      </c>
      <c r="AX5" s="126">
        <v>21</v>
      </c>
      <c r="AY5" s="126">
        <v>22</v>
      </c>
      <c r="AZ5" s="126">
        <v>21</v>
      </c>
      <c r="BA5" s="126">
        <v>21</v>
      </c>
      <c r="BB5" s="126">
        <v>23</v>
      </c>
      <c r="BC5" s="126">
        <v>19</v>
      </c>
      <c r="BD5" s="126">
        <v>22</v>
      </c>
      <c r="BE5" s="126">
        <v>21</v>
      </c>
      <c r="BF5" s="126">
        <v>20</v>
      </c>
      <c r="BG5" s="126">
        <v>23</v>
      </c>
      <c r="BH5" s="126">
        <v>22</v>
      </c>
      <c r="BI5" s="126">
        <v>20</v>
      </c>
      <c r="BJ5" s="126">
        <v>22</v>
      </c>
      <c r="BK5" s="126">
        <v>21</v>
      </c>
      <c r="BL5" s="126">
        <v>22</v>
      </c>
      <c r="BM5" s="126">
        <v>21</v>
      </c>
      <c r="BN5" s="126">
        <v>21</v>
      </c>
      <c r="BO5" s="126">
        <v>21</v>
      </c>
      <c r="BP5" s="126">
        <v>23</v>
      </c>
      <c r="BQ5" s="126">
        <v>21</v>
      </c>
      <c r="BR5" s="126">
        <v>20</v>
      </c>
      <c r="BS5" s="126">
        <v>23</v>
      </c>
      <c r="BT5" s="126">
        <v>21</v>
      </c>
      <c r="BU5" s="126">
        <v>21</v>
      </c>
      <c r="BV5" s="126">
        <v>22</v>
      </c>
      <c r="BW5" s="126">
        <v>20</v>
      </c>
      <c r="BX5" s="126">
        <v>23</v>
      </c>
      <c r="BY5" s="126">
        <v>21</v>
      </c>
      <c r="BZ5" s="126">
        <v>21</v>
      </c>
      <c r="CA5" s="126">
        <v>21</v>
      </c>
      <c r="CB5" s="126">
        <v>21</v>
      </c>
      <c r="CC5" s="126">
        <v>21</v>
      </c>
      <c r="CD5" s="126">
        <v>20</v>
      </c>
      <c r="CE5" s="126">
        <v>23</v>
      </c>
      <c r="CF5" s="126">
        <v>20</v>
      </c>
      <c r="CG5" s="126">
        <v>22</v>
      </c>
      <c r="CH5" s="126">
        <v>22</v>
      </c>
      <c r="CI5" s="126">
        <v>20</v>
      </c>
      <c r="CJ5" s="126">
        <v>23</v>
      </c>
      <c r="CK5" s="126">
        <v>20</v>
      </c>
      <c r="CL5" s="126">
        <v>22</v>
      </c>
      <c r="CM5" s="126">
        <v>21</v>
      </c>
      <c r="CN5" s="126">
        <v>20</v>
      </c>
      <c r="CO5" s="126">
        <v>22</v>
      </c>
      <c r="CP5" s="126">
        <v>20</v>
      </c>
      <c r="CQ5" s="126">
        <v>22</v>
      </c>
      <c r="CR5" s="126">
        <v>21</v>
      </c>
      <c r="CS5" s="126">
        <v>22</v>
      </c>
      <c r="CT5" s="126">
        <v>21</v>
      </c>
      <c r="CU5" s="126">
        <v>21</v>
      </c>
      <c r="CV5" s="126">
        <v>23</v>
      </c>
      <c r="CW5" s="126">
        <v>19</v>
      </c>
      <c r="CX5" s="126">
        <v>23</v>
      </c>
      <c r="CY5" s="126">
        <v>21</v>
      </c>
      <c r="CZ5" s="126">
        <v>20</v>
      </c>
      <c r="DA5" s="126">
        <v>22</v>
      </c>
      <c r="DB5" s="126">
        <v>21</v>
      </c>
      <c r="DC5" s="126">
        <v>21</v>
      </c>
      <c r="DD5" s="126">
        <v>22</v>
      </c>
      <c r="DE5" s="126">
        <v>21</v>
      </c>
      <c r="DF5" s="126">
        <v>21</v>
      </c>
      <c r="DG5" s="126">
        <v>22</v>
      </c>
      <c r="DH5" s="126">
        <v>21</v>
      </c>
      <c r="DI5" s="126">
        <v>21</v>
      </c>
      <c r="DJ5" s="126">
        <v>23</v>
      </c>
      <c r="DK5" s="126">
        <v>19</v>
      </c>
      <c r="DL5" s="126">
        <v>22</v>
      </c>
      <c r="DM5" s="126">
        <v>21</v>
      </c>
      <c r="DN5" s="126">
        <v>20</v>
      </c>
      <c r="DO5" s="126">
        <v>22</v>
      </c>
      <c r="DP5" s="126">
        <v>22</v>
      </c>
      <c r="DQ5" s="126">
        <v>20</v>
      </c>
      <c r="DR5" s="126">
        <v>22</v>
      </c>
      <c r="DS5" s="126">
        <v>22</v>
      </c>
      <c r="DT5" s="126">
        <v>21</v>
      </c>
      <c r="DU5" s="126">
        <v>21</v>
      </c>
      <c r="DV5" s="126">
        <v>22</v>
      </c>
      <c r="DW5" s="126">
        <v>20</v>
      </c>
      <c r="DX5" s="126">
        <v>22</v>
      </c>
      <c r="DY5" s="126">
        <v>20</v>
      </c>
      <c r="DZ5" s="126">
        <v>20</v>
      </c>
      <c r="EA5" s="126">
        <v>23</v>
      </c>
      <c r="EB5" s="126">
        <v>22</v>
      </c>
      <c r="EC5" s="126">
        <v>20</v>
      </c>
      <c r="ED5" s="126">
        <v>22</v>
      </c>
      <c r="EE5" s="126">
        <v>21</v>
      </c>
      <c r="EF5" s="126">
        <v>22</v>
      </c>
      <c r="EG5" s="126">
        <v>21</v>
      </c>
      <c r="EH5" s="126">
        <v>21</v>
      </c>
      <c r="EI5" s="126">
        <v>21</v>
      </c>
      <c r="EJ5" s="126">
        <v>23</v>
      </c>
    </row>
    <row r="6" spans="1:140" ht="12.75" x14ac:dyDescent="0.2">
      <c r="A6" s="138">
        <f>+crvDate</f>
        <v>37154</v>
      </c>
    </row>
    <row r="7" spans="1:140" ht="10.5" hidden="1" customHeight="1" x14ac:dyDescent="0.2">
      <c r="A7" s="138"/>
      <c r="C7" s="139">
        <v>37196</v>
      </c>
      <c r="D7" s="139">
        <v>37226</v>
      </c>
      <c r="E7" s="140"/>
      <c r="F7" s="140"/>
      <c r="G7" s="139">
        <v>37257</v>
      </c>
      <c r="H7" s="139">
        <v>37288</v>
      </c>
      <c r="I7" s="140"/>
      <c r="J7" s="139">
        <v>37316</v>
      </c>
      <c r="K7" s="139">
        <v>37347</v>
      </c>
      <c r="L7" s="139">
        <v>37377</v>
      </c>
      <c r="M7" s="139">
        <v>37408</v>
      </c>
      <c r="N7" s="140"/>
      <c r="O7" s="140"/>
      <c r="P7" s="139">
        <v>37438</v>
      </c>
      <c r="Q7" s="139">
        <v>37469</v>
      </c>
      <c r="R7" s="139">
        <v>37500</v>
      </c>
      <c r="S7" s="140"/>
      <c r="T7" s="204">
        <v>37530</v>
      </c>
      <c r="U7" s="204">
        <v>37561</v>
      </c>
      <c r="V7" s="204">
        <v>37591</v>
      </c>
      <c r="W7" s="139"/>
      <c r="X7" s="139"/>
      <c r="Y7" s="139"/>
      <c r="Z7" s="139"/>
      <c r="AA7" s="139"/>
      <c r="AB7" s="141"/>
      <c r="AG7" s="137">
        <v>37257</v>
      </c>
      <c r="AH7" s="137">
        <v>37288</v>
      </c>
      <c r="AI7" s="137">
        <v>37316</v>
      </c>
      <c r="AJ7" s="137">
        <v>37347</v>
      </c>
      <c r="AK7" s="137">
        <v>37377</v>
      </c>
      <c r="AL7" s="137">
        <v>37408</v>
      </c>
      <c r="AM7" s="137">
        <v>37438</v>
      </c>
      <c r="AN7" s="137">
        <v>37469</v>
      </c>
      <c r="AO7" s="137">
        <v>37500</v>
      </c>
      <c r="AP7" s="137">
        <v>37530</v>
      </c>
      <c r="AQ7" s="137">
        <v>37561</v>
      </c>
      <c r="AR7" s="137">
        <v>37591</v>
      </c>
      <c r="AS7" s="137">
        <v>37622</v>
      </c>
      <c r="AT7" s="137">
        <v>37653</v>
      </c>
      <c r="AU7" s="137">
        <v>37681</v>
      </c>
      <c r="AV7" s="137">
        <v>37712</v>
      </c>
      <c r="AW7" s="137">
        <v>37742</v>
      </c>
      <c r="AX7" s="137">
        <v>37773</v>
      </c>
      <c r="AY7" s="137">
        <v>37803</v>
      </c>
      <c r="AZ7" s="137">
        <v>37834</v>
      </c>
      <c r="BA7" s="137">
        <v>37865</v>
      </c>
      <c r="BB7" s="137">
        <v>37895</v>
      </c>
      <c r="BC7" s="137">
        <v>37926</v>
      </c>
      <c r="BD7" s="137">
        <v>37956</v>
      </c>
      <c r="BE7" s="137">
        <v>37987</v>
      </c>
      <c r="BF7" s="137">
        <v>38018</v>
      </c>
      <c r="BG7" s="137">
        <v>38047</v>
      </c>
      <c r="BH7" s="137">
        <v>38078</v>
      </c>
      <c r="BI7" s="137">
        <v>38108</v>
      </c>
      <c r="BJ7" s="137">
        <v>38139</v>
      </c>
      <c r="BK7" s="137">
        <v>38169</v>
      </c>
      <c r="BL7" s="137">
        <v>38200</v>
      </c>
      <c r="BM7" s="137">
        <v>38231</v>
      </c>
      <c r="BN7" s="137">
        <v>38261</v>
      </c>
      <c r="BO7" s="137">
        <v>38292</v>
      </c>
      <c r="BP7" s="137">
        <v>38322</v>
      </c>
      <c r="BQ7" s="137">
        <v>38353</v>
      </c>
      <c r="BR7" s="137">
        <v>38384</v>
      </c>
      <c r="BS7" s="137">
        <v>38412</v>
      </c>
      <c r="BT7" s="137">
        <v>38443</v>
      </c>
      <c r="BU7" s="137">
        <v>38473</v>
      </c>
      <c r="BV7" s="137">
        <v>38504</v>
      </c>
      <c r="BW7" s="137">
        <v>38534</v>
      </c>
      <c r="BX7" s="137">
        <v>38565</v>
      </c>
      <c r="BY7" s="137">
        <v>38596</v>
      </c>
      <c r="BZ7" s="137">
        <v>38626</v>
      </c>
      <c r="CA7" s="137">
        <v>38657</v>
      </c>
      <c r="CB7" s="137">
        <v>38687</v>
      </c>
      <c r="CC7" s="137">
        <v>38718</v>
      </c>
      <c r="CD7" s="137">
        <v>38749</v>
      </c>
      <c r="CE7" s="137">
        <v>38777</v>
      </c>
      <c r="CF7" s="137">
        <v>38808</v>
      </c>
      <c r="CG7" s="137">
        <v>38838</v>
      </c>
      <c r="CH7" s="137">
        <v>38869</v>
      </c>
      <c r="CI7" s="137">
        <v>38899</v>
      </c>
      <c r="CJ7" s="137">
        <v>38930</v>
      </c>
      <c r="CK7" s="137">
        <v>38961</v>
      </c>
      <c r="CL7" s="137">
        <v>38991</v>
      </c>
      <c r="CM7" s="137">
        <v>39022</v>
      </c>
      <c r="CN7" s="137">
        <v>39052</v>
      </c>
      <c r="CO7" s="137">
        <v>39083</v>
      </c>
      <c r="CP7" s="137">
        <v>39114</v>
      </c>
      <c r="CQ7" s="137">
        <v>39142</v>
      </c>
      <c r="CR7" s="137">
        <v>39173</v>
      </c>
      <c r="CS7" s="137">
        <v>39203</v>
      </c>
      <c r="CT7" s="137">
        <v>39234</v>
      </c>
      <c r="CU7" s="137">
        <v>39264</v>
      </c>
      <c r="CV7" s="137">
        <v>39295</v>
      </c>
      <c r="CW7" s="137">
        <v>39326</v>
      </c>
      <c r="CX7" s="137">
        <v>39356</v>
      </c>
      <c r="CY7" s="137">
        <v>39387</v>
      </c>
      <c r="CZ7" s="137">
        <v>39417</v>
      </c>
      <c r="DA7" s="137">
        <v>39448</v>
      </c>
      <c r="DB7" s="137">
        <v>39479</v>
      </c>
      <c r="DC7" s="137">
        <v>39508</v>
      </c>
      <c r="DD7" s="137">
        <v>39539</v>
      </c>
      <c r="DE7" s="137">
        <v>39569</v>
      </c>
      <c r="DF7" s="137">
        <v>39600</v>
      </c>
      <c r="DG7" s="137">
        <v>39630</v>
      </c>
      <c r="DH7" s="137">
        <v>39661</v>
      </c>
      <c r="DI7" s="137">
        <v>39692</v>
      </c>
      <c r="DJ7" s="137">
        <v>39722</v>
      </c>
      <c r="DK7" s="137">
        <v>39753</v>
      </c>
      <c r="DL7" s="137">
        <v>39783</v>
      </c>
      <c r="DM7" s="137">
        <v>39814</v>
      </c>
      <c r="DN7" s="137">
        <v>39845</v>
      </c>
      <c r="DO7" s="137">
        <v>39873</v>
      </c>
      <c r="DP7" s="137">
        <v>39904</v>
      </c>
      <c r="DQ7" s="137">
        <v>39934</v>
      </c>
      <c r="DR7" s="137">
        <v>39965</v>
      </c>
      <c r="DS7" s="137">
        <v>39995</v>
      </c>
      <c r="DT7" s="137">
        <v>40026</v>
      </c>
      <c r="DU7" s="137">
        <v>40057</v>
      </c>
      <c r="DV7" s="137">
        <v>40087</v>
      </c>
      <c r="DW7" s="137">
        <v>40118</v>
      </c>
      <c r="DX7" s="137">
        <v>40148</v>
      </c>
      <c r="DY7" s="137">
        <v>40179</v>
      </c>
      <c r="DZ7" s="137">
        <v>40210</v>
      </c>
      <c r="EA7" s="137">
        <v>40238</v>
      </c>
      <c r="EB7" s="137">
        <v>40269</v>
      </c>
      <c r="EC7" s="137">
        <v>40299</v>
      </c>
      <c r="ED7" s="137">
        <v>40330</v>
      </c>
      <c r="EE7" s="137">
        <v>40360</v>
      </c>
      <c r="EF7" s="137">
        <v>40391</v>
      </c>
      <c r="EG7" s="137">
        <v>40422</v>
      </c>
      <c r="EH7" s="137">
        <v>40452</v>
      </c>
      <c r="EI7" s="137">
        <v>40483</v>
      </c>
      <c r="EJ7" s="137">
        <v>40513</v>
      </c>
    </row>
    <row r="8" spans="1:140" s="142" customFormat="1" ht="15.75" customHeight="1" thickBot="1" x14ac:dyDescent="0.25">
      <c r="A8" s="208" t="s">
        <v>187</v>
      </c>
      <c r="B8" s="209"/>
      <c r="C8" s="210" t="s">
        <v>131</v>
      </c>
      <c r="D8" s="210" t="s">
        <v>132</v>
      </c>
      <c r="E8" s="211" t="s">
        <v>133</v>
      </c>
      <c r="F8" s="212" t="s">
        <v>134</v>
      </c>
      <c r="G8" s="213">
        <f>AG7</f>
        <v>37257</v>
      </c>
      <c r="H8" s="213">
        <f>AH7</f>
        <v>37288</v>
      </c>
      <c r="I8" s="212" t="s">
        <v>135</v>
      </c>
      <c r="J8" s="213">
        <f>AI7</f>
        <v>37316</v>
      </c>
      <c r="K8" s="213">
        <f>AJ7</f>
        <v>37347</v>
      </c>
      <c r="L8" s="213">
        <f>AK7</f>
        <v>37377</v>
      </c>
      <c r="M8" s="213">
        <f>AL7</f>
        <v>37408</v>
      </c>
      <c r="N8" s="214" t="s">
        <v>181</v>
      </c>
      <c r="O8" s="206" t="s">
        <v>182</v>
      </c>
      <c r="P8" s="213">
        <f>AM7</f>
        <v>37438</v>
      </c>
      <c r="Q8" s="213">
        <f>AN7</f>
        <v>37469</v>
      </c>
      <c r="R8" s="213">
        <f>AO7</f>
        <v>37500</v>
      </c>
      <c r="S8" s="206" t="s">
        <v>183</v>
      </c>
      <c r="T8" s="213">
        <f>AP7</f>
        <v>37530</v>
      </c>
      <c r="U8" s="213">
        <f>AQ7</f>
        <v>37561</v>
      </c>
      <c r="V8" s="213">
        <f>AR7</f>
        <v>37591</v>
      </c>
      <c r="W8" s="210" t="s">
        <v>136</v>
      </c>
      <c r="X8" s="210" t="s">
        <v>137</v>
      </c>
      <c r="Y8" s="211" t="s">
        <v>138</v>
      </c>
      <c r="Z8" s="211" t="s">
        <v>139</v>
      </c>
      <c r="AA8" s="211" t="s">
        <v>140</v>
      </c>
      <c r="AB8" s="210" t="s">
        <v>141</v>
      </c>
      <c r="AC8" s="212" t="s">
        <v>188</v>
      </c>
      <c r="AD8" s="212"/>
      <c r="AE8" s="212"/>
      <c r="AG8" s="215"/>
    </row>
    <row r="9" spans="1:140" ht="13.7" customHeight="1" x14ac:dyDescent="0.2">
      <c r="A9" s="189" t="s">
        <v>120</v>
      </c>
      <c r="B9" s="133" t="s">
        <v>142</v>
      </c>
      <c r="C9" s="128">
        <f>'[30]Power Desk Daily Price'!$AC9</f>
        <v>17.833333333333332</v>
      </c>
      <c r="D9" s="128">
        <f ca="1">IF(ISERROR((AVERAGE(OFFSET('[30]Curve Summary'!$D$6,10,0,17,1))*17+ 8* '[30]Curve Summary Backup'!$D$38)/25), '[30]Curve Summary Backup'!$D$38,(AVERAGE(OFFSET('[30]Curve Summary'!$D$6,10,0,17,1))*17+ 8* '[30]Curve Summary Backup'!$D$38)/25)</f>
        <v>29.75</v>
      </c>
      <c r="E9" s="144">
        <f t="shared" ref="E9:E15" ca="1" si="0">(C9*C$5+D9*D$5)/(SUM(C$5:D$5))</f>
        <v>26.345238095238095</v>
      </c>
      <c r="F9" s="128">
        <f t="shared" ref="F9:F15" si="1">AVERAGE(G9:H9)</f>
        <v>30.625</v>
      </c>
      <c r="G9" s="128">
        <f t="shared" ref="G9:H15" si="2">AG9</f>
        <v>31.5</v>
      </c>
      <c r="H9" s="128">
        <f t="shared" si="2"/>
        <v>29.75</v>
      </c>
      <c r="I9" s="128">
        <f t="shared" ref="I9:I15" si="3">AVERAGE(J9:K9)</f>
        <v>29</v>
      </c>
      <c r="J9" s="128">
        <f t="shared" ref="J9:M15" si="4">AI9</f>
        <v>30</v>
      </c>
      <c r="K9" s="128">
        <f t="shared" si="4"/>
        <v>28</v>
      </c>
      <c r="L9" s="128">
        <f t="shared" si="4"/>
        <v>26</v>
      </c>
      <c r="M9" s="128">
        <f t="shared" si="4"/>
        <v>28</v>
      </c>
      <c r="N9" s="128">
        <f>AVERAGE(K9:M9)</f>
        <v>27.333333333333332</v>
      </c>
      <c r="O9" s="128">
        <f>AVERAGE(P9:R9)</f>
        <v>44</v>
      </c>
      <c r="P9" s="127">
        <f t="shared" ref="P9:R15" si="5">AM9</f>
        <v>41.5</v>
      </c>
      <c r="Q9" s="128">
        <f t="shared" si="5"/>
        <v>49</v>
      </c>
      <c r="R9" s="128">
        <f t="shared" si="5"/>
        <v>41.5</v>
      </c>
      <c r="S9" s="128">
        <f t="shared" ref="S9:S15" si="6">AVERAGE(T9:V9)</f>
        <v>37</v>
      </c>
      <c r="T9" s="128">
        <f t="shared" ref="T9:V15" si="7">AP9</f>
        <v>38</v>
      </c>
      <c r="U9" s="128">
        <f t="shared" si="7"/>
        <v>36</v>
      </c>
      <c r="V9" s="128">
        <f t="shared" si="7"/>
        <v>37</v>
      </c>
      <c r="W9" s="144">
        <f>SUM(AG28:AR28)/SUM($AG$5:$AR$5)</f>
        <v>34.737254901960782</v>
      </c>
      <c r="X9" s="128">
        <f>SUM(AS28:BD28)/SUM($AS$5:$BD$5)</f>
        <v>40.008823529411764</v>
      </c>
      <c r="Y9" s="128">
        <f>SUM(BE28:BR28)/SUM($BE$5:$BR$5)</f>
        <v>40.550704697986582</v>
      </c>
      <c r="Z9" s="128">
        <f>SUM(BQ28:CB28)/SUM($BQ$5:$CB$5)</f>
        <v>40.761529411764705</v>
      </c>
      <c r="AA9" s="128">
        <f t="shared" ref="AA9:AA15" si="8">SUM(CC28:DX28)/SUM($CC$5:$DX$5)</f>
        <v>41.82592156862745</v>
      </c>
      <c r="AB9" s="216">
        <f t="shared" ref="AB9:AB15" si="9">SUM(DY28:EJ28)/SUM($DY$5:$EJ$5)</f>
        <v>43.041328125000007</v>
      </c>
      <c r="AC9" s="217">
        <f t="shared" ref="AC9:AC15" ca="1" si="10">(C9*C$5+D9*D$5+SUM(AG28:EJ28))/(SUM(C$5:D$5)+SUM($AG$5:$EJ$5))</f>
        <v>40.522797363141279</v>
      </c>
      <c r="AD9" s="145"/>
      <c r="AE9" s="145"/>
      <c r="AF9" s="146"/>
      <c r="AG9" s="127">
        <f>VLOOKUP(AG$7,'[30]Curve Summary'!$A$7:$AG$161,4)</f>
        <v>31.5</v>
      </c>
      <c r="AH9" s="127">
        <f>VLOOKUP(AH$7,'[30]Curve Summary'!$A$7:$AG$161,4)</f>
        <v>29.75</v>
      </c>
      <c r="AI9" s="127">
        <f>VLOOKUP(AI$7,'[30]Curve Summary'!$A$7:$AG$161,4)</f>
        <v>30</v>
      </c>
      <c r="AJ9" s="127">
        <f>VLOOKUP(AJ$7,'[30]Curve Summary'!$A$7:$AG$161,4)</f>
        <v>28</v>
      </c>
      <c r="AK9" s="127">
        <f>VLOOKUP(AK$7,'[30]Curve Summary'!$A$7:$AG$161,4)</f>
        <v>26</v>
      </c>
      <c r="AL9" s="127">
        <f>VLOOKUP(AL$7,'[30]Curve Summary'!$A$7:$AG$161,4)</f>
        <v>28</v>
      </c>
      <c r="AM9" s="127">
        <f>VLOOKUP(AM$7,'[30]Curve Summary'!$A$7:$AG$161,4)</f>
        <v>41.5</v>
      </c>
      <c r="AN9" s="127">
        <f>VLOOKUP(AN$7,'[30]Curve Summary'!$A$7:$AG$161,4)</f>
        <v>49</v>
      </c>
      <c r="AO9" s="127">
        <f>VLOOKUP(AO$7,'[30]Curve Summary'!$A$7:$AG$161,4)</f>
        <v>41.5</v>
      </c>
      <c r="AP9" s="127">
        <f>VLOOKUP(AP$7,'[30]Curve Summary'!$A$7:$AG$161,4)</f>
        <v>38</v>
      </c>
      <c r="AQ9" s="127">
        <f>VLOOKUP(AQ$7,'[30]Curve Summary'!$A$7:$AG$161,4)</f>
        <v>36</v>
      </c>
      <c r="AR9" s="127">
        <f>VLOOKUP(AR$7,'[30]Curve Summary'!$A$7:$AG$161,4)</f>
        <v>37</v>
      </c>
      <c r="AS9" s="127">
        <f>VLOOKUP(AS$7,'[30]Curve Summary'!$A$7:$AG$161,4)</f>
        <v>42</v>
      </c>
      <c r="AT9" s="127">
        <f>VLOOKUP(AT$7,'[30]Curve Summary'!$A$7:$AG$161,4)</f>
        <v>40</v>
      </c>
      <c r="AU9" s="127">
        <f>VLOOKUP(AU$7,'[30]Curve Summary'!$A$7:$AG$161,4)</f>
        <v>38</v>
      </c>
      <c r="AV9" s="127">
        <f>VLOOKUP(AV$7,'[30]Curve Summary'!$A$7:$AG$161,4)</f>
        <v>33</v>
      </c>
      <c r="AW9" s="127">
        <f>VLOOKUP(AW$7,'[30]Curve Summary'!$A$7:$AG$161,4)</f>
        <v>29.5</v>
      </c>
      <c r="AX9" s="127">
        <f>VLOOKUP(AX$7,'[30]Curve Summary'!$A$7:$AG$161,4)</f>
        <v>31</v>
      </c>
      <c r="AY9" s="127">
        <f>VLOOKUP(AY$7,'[30]Curve Summary'!$A$7:$AG$161,4)</f>
        <v>47</v>
      </c>
      <c r="AZ9" s="127">
        <f>VLOOKUP(AZ$7,'[30]Curve Summary'!$A$7:$AG$161,4)</f>
        <v>55</v>
      </c>
      <c r="BA9" s="127">
        <f>VLOOKUP(BA$7,'[30]Curve Summary'!$A$7:$AG$161,4)</f>
        <v>44</v>
      </c>
      <c r="BB9" s="127">
        <f>VLOOKUP(BB$7,'[30]Curve Summary'!$A$7:$AG$161,4)</f>
        <v>41.5</v>
      </c>
      <c r="BC9" s="127">
        <f>VLOOKUP(BC$7,'[30]Curve Summary'!$A$7:$AG$161,4)</f>
        <v>38.75</v>
      </c>
      <c r="BD9" s="127">
        <f>VLOOKUP(BD$7,'[30]Curve Summary'!$A$7:$AG$161,4)</f>
        <v>40</v>
      </c>
      <c r="BE9" s="127">
        <f>VLOOKUP(BE$7,'[30]Curve Summary'!$A$7:$AG$161,4)</f>
        <v>42.12</v>
      </c>
      <c r="BF9" s="127">
        <f>VLOOKUP(BF$7,'[30]Curve Summary'!$A$7:$AG$161,4)</f>
        <v>40.4</v>
      </c>
      <c r="BG9" s="127">
        <f>VLOOKUP(BG$7,'[30]Curve Summary'!$A$7:$AG$161,4)</f>
        <v>38.68</v>
      </c>
      <c r="BH9" s="127">
        <f>VLOOKUP(BH$7,'[30]Curve Summary'!$A$7:$AG$161,4)</f>
        <v>34.39</v>
      </c>
      <c r="BI9" s="127">
        <f>VLOOKUP(BI$7,'[30]Curve Summary'!$A$7:$AG$161,4)</f>
        <v>31.38</v>
      </c>
      <c r="BJ9" s="127">
        <f>VLOOKUP(BJ$7,'[30]Curve Summary'!$A$7:$AG$161,4)</f>
        <v>32.67</v>
      </c>
      <c r="BK9" s="127">
        <f>VLOOKUP(BK$7,'[30]Curve Summary'!$A$7:$AG$161,4)</f>
        <v>46.41</v>
      </c>
      <c r="BL9" s="127">
        <f>VLOOKUP(BL$7,'[30]Curve Summary'!$A$7:$AG$161,4)</f>
        <v>53.28</v>
      </c>
      <c r="BM9" s="127">
        <f>VLOOKUP(BM$7,'[30]Curve Summary'!$A$7:$AG$161,4)</f>
        <v>43.83</v>
      </c>
      <c r="BN9" s="127">
        <f>VLOOKUP(BN$7,'[30]Curve Summary'!$A$7:$AG$161,4)</f>
        <v>41.69</v>
      </c>
      <c r="BO9" s="127">
        <f>VLOOKUP(BO$7,'[30]Curve Summary'!$A$7:$AG$161,4)</f>
        <v>39.33</v>
      </c>
      <c r="BP9" s="127">
        <f>VLOOKUP(BP$7,'[30]Curve Summary'!$A$7:$AG$161,4)</f>
        <v>40.4</v>
      </c>
      <c r="BQ9" s="127">
        <f>VLOOKUP(BQ$7,'[30]Curve Summary'!$A$7:$AG$161,4)</f>
        <v>42.21</v>
      </c>
      <c r="BR9" s="127">
        <f>VLOOKUP(BR$7,'[30]Curve Summary'!$A$7:$AG$161,4)</f>
        <v>40.74</v>
      </c>
      <c r="BS9" s="127">
        <f>VLOOKUP(BS$7,'[30]Curve Summary'!$A$7:$AG$161,4)</f>
        <v>39.270000000000003</v>
      </c>
      <c r="BT9" s="127">
        <f>VLOOKUP(BT$7,'[30]Curve Summary'!$A$7:$AG$161,4)</f>
        <v>35.590000000000003</v>
      </c>
      <c r="BU9" s="127">
        <f>VLOOKUP(BU$7,'[30]Curve Summary'!$A$7:$AG$161,4)</f>
        <v>33.020000000000003</v>
      </c>
      <c r="BV9" s="127">
        <f>VLOOKUP(BV$7,'[30]Curve Summary'!$A$7:$AG$161,4)</f>
        <v>34.119999999999997</v>
      </c>
      <c r="BW9" s="127">
        <f>VLOOKUP(BW$7,'[30]Curve Summary'!$A$7:$AG$161,4)</f>
        <v>45.9</v>
      </c>
      <c r="BX9" s="127">
        <f>VLOOKUP(BX$7,'[30]Curve Summary'!$A$7:$AG$161,4)</f>
        <v>51.79</v>
      </c>
      <c r="BY9" s="127">
        <f>VLOOKUP(BY$7,'[30]Curve Summary'!$A$7:$AG$161,4)</f>
        <v>43.7</v>
      </c>
      <c r="BZ9" s="127">
        <f>VLOOKUP(BZ$7,'[30]Curve Summary'!$A$7:$AG$161,4)</f>
        <v>41.86</v>
      </c>
      <c r="CA9" s="127">
        <f>VLOOKUP(CA$7,'[30]Curve Summary'!$A$7:$AG$161,4)</f>
        <v>39.83</v>
      </c>
      <c r="CB9" s="127">
        <f>VLOOKUP(CB$7,'[30]Curve Summary'!$A$7:$AG$161,4)</f>
        <v>40.76</v>
      </c>
      <c r="CC9" s="127">
        <f>VLOOKUP(CC$7,'[30]Curve Summary'!$A$7:$AG$161,4)</f>
        <v>42.47</v>
      </c>
      <c r="CD9" s="127">
        <f>VLOOKUP(CD$7,'[30]Curve Summary'!$A$7:$AG$161,4)</f>
        <v>41.14</v>
      </c>
      <c r="CE9" s="127">
        <f>VLOOKUP(CE$7,'[30]Curve Summary'!$A$7:$AG$161,4)</f>
        <v>39.799999999999997</v>
      </c>
      <c r="CF9" s="127">
        <f>VLOOKUP(CF$7,'[30]Curve Summary'!$A$7:$AG$161,4)</f>
        <v>36.46</v>
      </c>
      <c r="CG9" s="127">
        <f>VLOOKUP(CG$7,'[30]Curve Summary'!$A$7:$AG$161,4)</f>
        <v>34.119999999999997</v>
      </c>
      <c r="CH9" s="127">
        <f>VLOOKUP(CH$7,'[30]Curve Summary'!$A$7:$AG$161,4)</f>
        <v>35.119999999999997</v>
      </c>
      <c r="CI9" s="127">
        <f>VLOOKUP(CI$7,'[30]Curve Summary'!$A$7:$AG$161,4)</f>
        <v>45.83</v>
      </c>
      <c r="CJ9" s="127">
        <f>VLOOKUP(CJ$7,'[30]Curve Summary'!$A$7:$AG$161,4)</f>
        <v>51.18</v>
      </c>
      <c r="CK9" s="127">
        <f>VLOOKUP(CK$7,'[30]Curve Summary'!$A$7:$AG$161,4)</f>
        <v>43.83</v>
      </c>
      <c r="CL9" s="127">
        <f>VLOOKUP(CL$7,'[30]Curve Summary'!$A$7:$AG$161,4)</f>
        <v>42.16</v>
      </c>
      <c r="CM9" s="127">
        <f>VLOOKUP(CM$7,'[30]Curve Summary'!$A$7:$AG$161,4)</f>
        <v>40.32</v>
      </c>
      <c r="CN9" s="127">
        <f>VLOOKUP(CN$7,'[30]Curve Summary'!$A$7:$AG$161,4)</f>
        <v>41.16</v>
      </c>
      <c r="CO9" s="127">
        <f>VLOOKUP(CO$7,'[30]Curve Summary'!$A$7:$AG$161,4)</f>
        <v>42.74</v>
      </c>
      <c r="CP9" s="127">
        <f>VLOOKUP(CP$7,'[30]Curve Summary'!$A$7:$AG$161,4)</f>
        <v>41.53</v>
      </c>
      <c r="CQ9" s="127">
        <f>VLOOKUP(CQ$7,'[30]Curve Summary'!$A$7:$AG$161,4)</f>
        <v>40.32</v>
      </c>
      <c r="CR9" s="127">
        <f>VLOOKUP(CR$7,'[30]Curve Summary'!$A$7:$AG$161,4)</f>
        <v>37.28</v>
      </c>
      <c r="CS9" s="127">
        <f>VLOOKUP(CS$7,'[30]Curve Summary'!$A$7:$AG$161,4)</f>
        <v>35.159999999999997</v>
      </c>
      <c r="CT9" s="127">
        <f>VLOOKUP(CT$7,'[30]Curve Summary'!$A$7:$AG$161,4)</f>
        <v>36.07</v>
      </c>
      <c r="CU9" s="127">
        <f>VLOOKUP(CU$7,'[30]Curve Summary'!$A$7:$AG$161,4)</f>
        <v>45.8</v>
      </c>
      <c r="CV9" s="127">
        <f>VLOOKUP(CV$7,'[30]Curve Summary'!$A$7:$AG$161,4)</f>
        <v>50.67</v>
      </c>
      <c r="CW9" s="127">
        <f>VLOOKUP(CW$7,'[30]Curve Summary'!$A$7:$AG$161,4)</f>
        <v>43.99</v>
      </c>
      <c r="CX9" s="127">
        <f>VLOOKUP(CX$7,'[30]Curve Summary'!$A$7:$AG$161,4)</f>
        <v>42.47</v>
      </c>
      <c r="CY9" s="127">
        <f>VLOOKUP(CY$7,'[30]Curve Summary'!$A$7:$AG$161,4)</f>
        <v>40.799999999999997</v>
      </c>
      <c r="CZ9" s="127">
        <f>VLOOKUP(CZ$7,'[30]Curve Summary'!$A$7:$AG$161,4)</f>
        <v>41.57</v>
      </c>
      <c r="DA9" s="127">
        <f>VLOOKUP(DA$7,'[30]Curve Summary'!$A$7:$AG$161,4)</f>
        <v>43.16</v>
      </c>
      <c r="DB9" s="127">
        <f>VLOOKUP(DB$7,'[30]Curve Summary'!$A$7:$AG$161,4)</f>
        <v>42.03</v>
      </c>
      <c r="DC9" s="127">
        <f>VLOOKUP(DC$7,'[30]Curve Summary'!$A$7:$AG$161,4)</f>
        <v>40.9</v>
      </c>
      <c r="DD9" s="127">
        <f>VLOOKUP(DD$7,'[30]Curve Summary'!$A$7:$AG$161,4)</f>
        <v>38.07</v>
      </c>
      <c r="DE9" s="127">
        <f>VLOOKUP(DE$7,'[30]Curve Summary'!$A$7:$AG$161,4)</f>
        <v>36.1</v>
      </c>
      <c r="DF9" s="127">
        <f>VLOOKUP(DF$7,'[30]Curve Summary'!$A$7:$AG$161,4)</f>
        <v>36.950000000000003</v>
      </c>
      <c r="DG9" s="127">
        <f>VLOOKUP(DG$7,'[30]Curve Summary'!$A$7:$AG$161,4)</f>
        <v>46.01</v>
      </c>
      <c r="DH9" s="127">
        <f>VLOOKUP(DH$7,'[30]Curve Summary'!$A$7:$AG$161,4)</f>
        <v>50.54</v>
      </c>
      <c r="DI9" s="127">
        <f>VLOOKUP(DI$7,'[30]Curve Summary'!$A$7:$AG$161,4)</f>
        <v>44.32</v>
      </c>
      <c r="DJ9" s="127">
        <f>VLOOKUP(DJ$7,'[30]Curve Summary'!$A$7:$AG$161,4)</f>
        <v>42.91</v>
      </c>
      <c r="DK9" s="127">
        <f>VLOOKUP(DK$7,'[30]Curve Summary'!$A$7:$AG$161,4)</f>
        <v>41.35</v>
      </c>
      <c r="DL9" s="127">
        <f>VLOOKUP(DL$7,'[30]Curve Summary'!$A$7:$AG$161,4)</f>
        <v>42.07</v>
      </c>
      <c r="DM9" s="127">
        <f>VLOOKUP(DM$7,'[30]Curve Summary'!$A$7:$AG$161,4)</f>
        <v>43.58</v>
      </c>
      <c r="DN9" s="127">
        <f>VLOOKUP(DN$7,'[30]Curve Summary'!$A$7:$AG$161,4)</f>
        <v>42.53</v>
      </c>
      <c r="DO9" s="127">
        <f>VLOOKUP(DO$7,'[30]Curve Summary'!$A$7:$AG$161,4)</f>
        <v>41.48</v>
      </c>
      <c r="DP9" s="127">
        <f>VLOOKUP(DP$7,'[30]Curve Summary'!$A$7:$AG$161,4)</f>
        <v>38.85</v>
      </c>
      <c r="DQ9" s="127">
        <f>VLOOKUP(DQ$7,'[30]Curve Summary'!$A$7:$AG$161,4)</f>
        <v>37</v>
      </c>
      <c r="DR9" s="127">
        <f>VLOOKUP(DR$7,'[30]Curve Summary'!$A$7:$AG$161,4)</f>
        <v>37.799999999999997</v>
      </c>
      <c r="DS9" s="127">
        <f>VLOOKUP(DS$7,'[30]Curve Summary'!$A$7:$AG$161,4)</f>
        <v>46.23</v>
      </c>
      <c r="DT9" s="127">
        <f>VLOOKUP(DT$7,'[30]Curve Summary'!$A$7:$AG$161,4)</f>
        <v>50.45</v>
      </c>
      <c r="DU9" s="127">
        <f>VLOOKUP(DU$7,'[30]Curve Summary'!$A$7:$AG$161,4)</f>
        <v>44.66</v>
      </c>
      <c r="DV9" s="127">
        <f>VLOOKUP(DV$7,'[30]Curve Summary'!$A$7:$AG$161,4)</f>
        <v>43.35</v>
      </c>
      <c r="DW9" s="127">
        <f>VLOOKUP(DW$7,'[30]Curve Summary'!$A$7:$AG$161,4)</f>
        <v>41.9</v>
      </c>
      <c r="DX9" s="127">
        <f>VLOOKUP(DX$7,'[30]Curve Summary'!$A$7:$AG$161,4)</f>
        <v>42.57</v>
      </c>
      <c r="DY9" s="127">
        <f>VLOOKUP(DY$7,'[30]Curve Summary'!$A$7:$AG$161,4)</f>
        <v>44</v>
      </c>
      <c r="DZ9" s="127">
        <f>VLOOKUP(DZ$7,'[30]Curve Summary'!$A$7:$AG$161,4)</f>
        <v>43.02</v>
      </c>
      <c r="EA9" s="127">
        <f>VLOOKUP(EA$7,'[30]Curve Summary'!$A$7:$AG$161,4)</f>
        <v>42.05</v>
      </c>
      <c r="EB9" s="127">
        <f>VLOOKUP(EB$7,'[30]Curve Summary'!$A$7:$AG$161,4)</f>
        <v>39.6</v>
      </c>
      <c r="EC9" s="127">
        <f>VLOOKUP(EC$7,'[30]Curve Summary'!$A$7:$AG$161,4)</f>
        <v>37.89</v>
      </c>
      <c r="ED9" s="127">
        <f>VLOOKUP(ED$7,'[30]Curve Summary'!$A$7:$AG$161,4)</f>
        <v>38.630000000000003</v>
      </c>
      <c r="EE9" s="127">
        <f>VLOOKUP(EE$7,'[30]Curve Summary'!$A$7:$AG$161,4)</f>
        <v>46.48</v>
      </c>
      <c r="EF9" s="127">
        <f>VLOOKUP(EF$7,'[30]Curve Summary'!$A$7:$AG$161,4)</f>
        <v>50.41</v>
      </c>
      <c r="EG9" s="127">
        <f>VLOOKUP(EG$7,'[30]Curve Summary'!$A$7:$AG$161,4)</f>
        <v>45.02</v>
      </c>
      <c r="EH9" s="127">
        <f>VLOOKUP(EH$7,'[30]Curve Summary'!$A$7:$AG$161,4)</f>
        <v>43.79</v>
      </c>
      <c r="EI9" s="127">
        <f>VLOOKUP(EI$7,'[30]Curve Summary'!$A$7:$AG$161,4)</f>
        <v>42.45</v>
      </c>
      <c r="EJ9" s="127">
        <f>VLOOKUP(EJ$7,'[30]Curve Summary'!$A$7:$AG$161,4)</f>
        <v>43.07</v>
      </c>
    </row>
    <row r="10" spans="1:140" ht="13.7" customHeight="1" x14ac:dyDescent="0.2">
      <c r="A10" s="190" t="s">
        <v>121</v>
      </c>
      <c r="B10" s="148" t="s">
        <v>143</v>
      </c>
      <c r="C10" s="127">
        <f>'[30]Power Desk Daily Price'!$AC10</f>
        <v>20.722222222222221</v>
      </c>
      <c r="D10" s="127">
        <f ca="1">IF(ISERROR((AVERAGE(OFFSET('[30]Curve Summary'!$C$6,10,0,17,1))*17+ 8* '[30]Curve Summary Backup'!$C$38)/25), '[30]Curve Summary Backup'!$C$38,(AVERAGE(OFFSET('[30]Curve Summary'!$C$6,10,0,17,1))*17+ 8* '[30]Curve Summary Backup'!$C$38)/25)</f>
        <v>30.25</v>
      </c>
      <c r="E10" s="149">
        <f t="shared" ca="1" si="0"/>
        <v>27.527777777777779</v>
      </c>
      <c r="F10" s="127">
        <f t="shared" si="1"/>
        <v>30.574999999999999</v>
      </c>
      <c r="G10" s="127">
        <f t="shared" si="2"/>
        <v>31.5</v>
      </c>
      <c r="H10" s="127">
        <f t="shared" si="2"/>
        <v>29.65</v>
      </c>
      <c r="I10" s="127">
        <f t="shared" si="3"/>
        <v>30</v>
      </c>
      <c r="J10" s="127">
        <f t="shared" si="4"/>
        <v>30</v>
      </c>
      <c r="K10" s="127">
        <f t="shared" si="4"/>
        <v>30</v>
      </c>
      <c r="L10" s="127">
        <f t="shared" si="4"/>
        <v>28.5</v>
      </c>
      <c r="M10" s="127">
        <f t="shared" si="4"/>
        <v>30.5</v>
      </c>
      <c r="N10" s="127">
        <f t="shared" ref="N10:N15" si="11">AVERAGE(K10:M10)</f>
        <v>29.666666666666668</v>
      </c>
      <c r="O10" s="127">
        <f t="shared" ref="O10:O15" si="12">AVERAGE(P10:R10)</f>
        <v>47</v>
      </c>
      <c r="P10" s="127">
        <f t="shared" si="5"/>
        <v>44.5</v>
      </c>
      <c r="Q10" s="127">
        <f t="shared" si="5"/>
        <v>51.5</v>
      </c>
      <c r="R10" s="127">
        <f t="shared" si="5"/>
        <v>45</v>
      </c>
      <c r="S10" s="127">
        <f t="shared" si="6"/>
        <v>37.833333333333336</v>
      </c>
      <c r="T10" s="127">
        <f t="shared" si="7"/>
        <v>39</v>
      </c>
      <c r="U10" s="127">
        <f t="shared" si="7"/>
        <v>37</v>
      </c>
      <c r="V10" s="127">
        <f t="shared" si="7"/>
        <v>37.5</v>
      </c>
      <c r="W10" s="149">
        <f t="shared" ref="W10:W15" si="13">SUM(AG29:AR29)/SUM($AG$5:$AR$5)</f>
        <v>36.272549019607844</v>
      </c>
      <c r="X10" s="127">
        <f t="shared" ref="X10:X15" si="14">SUM(AS29:BD29)/SUM($AS$5:$BD$5)</f>
        <v>42.376470588235293</v>
      </c>
      <c r="Y10" s="127">
        <f t="shared" ref="Y10:Y15" si="15">SUM(BE29:BR29)/SUM($BE$5:$BR$5)</f>
        <v>42.727013422818793</v>
      </c>
      <c r="Z10" s="127">
        <f t="shared" ref="Z10:Z15" si="16">SUM(BQ29:CB29)/SUM($BQ$5:$CB$5)</f>
        <v>43.119803921568625</v>
      </c>
      <c r="AA10" s="127">
        <f t="shared" si="8"/>
        <v>44.762794117647061</v>
      </c>
      <c r="AB10" s="218">
        <f t="shared" si="9"/>
        <v>46.799687499999997</v>
      </c>
      <c r="AC10" s="150">
        <f t="shared" ca="1" si="10"/>
        <v>43.184891563962921</v>
      </c>
      <c r="AD10" s="145"/>
      <c r="AE10" s="145"/>
      <c r="AF10" s="146"/>
      <c r="AG10" s="151">
        <f>VLOOKUP(AG$7,'[30]Curve Summary'!$A$8:$AG$161,3)</f>
        <v>31.5</v>
      </c>
      <c r="AH10" s="151">
        <f>VLOOKUP(AH$7,'[30]Curve Summary'!$A$8:$AG$161,3)</f>
        <v>29.65</v>
      </c>
      <c r="AI10" s="151">
        <f>VLOOKUP(AI$7,'[30]Curve Summary'!$A$8:$AG$161,3)</f>
        <v>30</v>
      </c>
      <c r="AJ10" s="151">
        <f>VLOOKUP(AJ$7,'[30]Curve Summary'!$A$8:$AG$161,3)</f>
        <v>30</v>
      </c>
      <c r="AK10" s="151">
        <f>VLOOKUP(AK$7,'[30]Curve Summary'!$A$8:$AG$161,3)</f>
        <v>28.5</v>
      </c>
      <c r="AL10" s="151">
        <f>VLOOKUP(AL$7,'[30]Curve Summary'!$A$8:$AG$161,3)</f>
        <v>30.5</v>
      </c>
      <c r="AM10" s="151">
        <f>VLOOKUP(AM$7,'[30]Curve Summary'!$A$8:$AG$161,3)</f>
        <v>44.5</v>
      </c>
      <c r="AN10" s="151">
        <f>VLOOKUP(AN$7,'[30]Curve Summary'!$A$8:$AG$161,3)</f>
        <v>51.5</v>
      </c>
      <c r="AO10" s="151">
        <f>VLOOKUP(AO$7,'[30]Curve Summary'!$A$8:$AG$161,3)</f>
        <v>45</v>
      </c>
      <c r="AP10" s="151">
        <f>VLOOKUP(AP$7,'[30]Curve Summary'!$A$8:$AG$161,3)</f>
        <v>39</v>
      </c>
      <c r="AQ10" s="151">
        <f>VLOOKUP(AQ$7,'[30]Curve Summary'!$A$8:$AG$161,3)</f>
        <v>37</v>
      </c>
      <c r="AR10" s="151">
        <f>VLOOKUP(AR$7,'[30]Curve Summary'!$A$8:$AG$161,3)</f>
        <v>37.5</v>
      </c>
      <c r="AS10" s="151">
        <f>VLOOKUP(AS$7,'[30]Curve Summary'!$A$8:$AG$161,3)</f>
        <v>42.5</v>
      </c>
      <c r="AT10" s="151">
        <f>VLOOKUP(AT$7,'[30]Curve Summary'!$A$8:$AG$161,3)</f>
        <v>40.75</v>
      </c>
      <c r="AU10" s="151">
        <f>VLOOKUP(AU$7,'[30]Curve Summary'!$A$8:$AG$161,3)</f>
        <v>39.5</v>
      </c>
      <c r="AV10" s="151">
        <f>VLOOKUP(AV$7,'[30]Curve Summary'!$A$8:$AG$161,3)</f>
        <v>36.5</v>
      </c>
      <c r="AW10" s="151">
        <f>VLOOKUP(AW$7,'[30]Curve Summary'!$A$8:$AG$161,3)</f>
        <v>33</v>
      </c>
      <c r="AX10" s="151">
        <f>VLOOKUP(AX$7,'[30]Curve Summary'!$A$8:$AG$161,3)</f>
        <v>34.75</v>
      </c>
      <c r="AY10" s="151">
        <f>VLOOKUP(AY$7,'[30]Curve Summary'!$A$8:$AG$161,3)</f>
        <v>51.5</v>
      </c>
      <c r="AZ10" s="151">
        <f>VLOOKUP(AZ$7,'[30]Curve Summary'!$A$8:$AG$161,3)</f>
        <v>58.5</v>
      </c>
      <c r="BA10" s="151">
        <f>VLOOKUP(BA$7,'[30]Curve Summary'!$A$8:$AG$161,3)</f>
        <v>47.5</v>
      </c>
      <c r="BB10" s="151">
        <f>VLOOKUP(BB$7,'[30]Curve Summary'!$A$8:$AG$161,3)</f>
        <v>43.25</v>
      </c>
      <c r="BC10" s="151">
        <f>VLOOKUP(BC$7,'[30]Curve Summary'!$A$8:$AG$161,3)</f>
        <v>39.5</v>
      </c>
      <c r="BD10" s="151">
        <f>VLOOKUP(BD$7,'[30]Curve Summary'!$A$8:$AG$161,3)</f>
        <v>40.75</v>
      </c>
      <c r="BE10" s="151">
        <f>VLOOKUP(BE$7,'[30]Curve Summary'!$A$8:$AG$161,3)</f>
        <v>42.88</v>
      </c>
      <c r="BF10" s="151">
        <f>VLOOKUP(BF$7,'[30]Curve Summary'!$A$8:$AG$161,3)</f>
        <v>41.38</v>
      </c>
      <c r="BG10" s="151">
        <f>VLOOKUP(BG$7,'[30]Curve Summary'!$A$8:$AG$161,3)</f>
        <v>40.299999999999997</v>
      </c>
      <c r="BH10" s="151">
        <f>VLOOKUP(BH$7,'[30]Curve Summary'!$A$8:$AG$161,3)</f>
        <v>37.729999999999997</v>
      </c>
      <c r="BI10" s="151">
        <f>VLOOKUP(BI$7,'[30]Curve Summary'!$A$8:$AG$161,3)</f>
        <v>34.729999999999997</v>
      </c>
      <c r="BJ10" s="151">
        <f>VLOOKUP(BJ$7,'[30]Curve Summary'!$A$8:$AG$161,3)</f>
        <v>36.229999999999997</v>
      </c>
      <c r="BK10" s="151">
        <f>VLOOKUP(BK$7,'[30]Curve Summary'!$A$8:$AG$161,3)</f>
        <v>50.6</v>
      </c>
      <c r="BL10" s="151">
        <f>VLOOKUP(BL$7,'[30]Curve Summary'!$A$8:$AG$161,3)</f>
        <v>56.61</v>
      </c>
      <c r="BM10" s="151">
        <f>VLOOKUP(BM$7,'[30]Curve Summary'!$A$8:$AG$161,3)</f>
        <v>47.17</v>
      </c>
      <c r="BN10" s="151">
        <f>VLOOKUP(BN$7,'[30]Curve Summary'!$A$8:$AG$161,3)</f>
        <v>43.52</v>
      </c>
      <c r="BO10" s="151">
        <f>VLOOKUP(BO$7,'[30]Curve Summary'!$A$8:$AG$161,3)</f>
        <v>40.31</v>
      </c>
      <c r="BP10" s="151">
        <f>VLOOKUP(BP$7,'[30]Curve Summary'!$A$8:$AG$161,3)</f>
        <v>41.38</v>
      </c>
      <c r="BQ10" s="151">
        <f>VLOOKUP(BQ$7,'[30]Curve Summary'!$A$8:$AG$161,3)</f>
        <v>43.19</v>
      </c>
      <c r="BR10" s="151">
        <f>VLOOKUP(BR$7,'[30]Curve Summary'!$A$8:$AG$161,3)</f>
        <v>41.91</v>
      </c>
      <c r="BS10" s="151">
        <f>VLOOKUP(BS$7,'[30]Curve Summary'!$A$8:$AG$161,3)</f>
        <v>40.99</v>
      </c>
      <c r="BT10" s="151">
        <f>VLOOKUP(BT$7,'[30]Curve Summary'!$A$8:$AG$161,3)</f>
        <v>38.79</v>
      </c>
      <c r="BU10" s="151">
        <f>VLOOKUP(BU$7,'[30]Curve Summary'!$A$8:$AG$161,3)</f>
        <v>36.22</v>
      </c>
      <c r="BV10" s="151">
        <f>VLOOKUP(BV$7,'[30]Curve Summary'!$A$8:$AG$161,3)</f>
        <v>37.51</v>
      </c>
      <c r="BW10" s="151">
        <f>VLOOKUP(BW$7,'[30]Curve Summary'!$A$8:$AG$161,3)</f>
        <v>49.83</v>
      </c>
      <c r="BX10" s="151">
        <f>VLOOKUP(BX$7,'[30]Curve Summary'!$A$8:$AG$161,3)</f>
        <v>54.98</v>
      </c>
      <c r="BY10" s="151">
        <f>VLOOKUP(BY$7,'[30]Curve Summary'!$A$8:$AG$161,3)</f>
        <v>46.89</v>
      </c>
      <c r="BZ10" s="151">
        <f>VLOOKUP(BZ$7,'[30]Curve Summary'!$A$8:$AG$161,3)</f>
        <v>43.77</v>
      </c>
      <c r="CA10" s="151">
        <f>VLOOKUP(CA$7,'[30]Curve Summary'!$A$8:$AG$161,3)</f>
        <v>41.02</v>
      </c>
      <c r="CB10" s="151">
        <f>VLOOKUP(CB$7,'[30]Curve Summary'!$A$8:$AG$161,3)</f>
        <v>41.94</v>
      </c>
      <c r="CC10" s="151">
        <f>VLOOKUP(CC$7,'[30]Curve Summary'!$A$8:$AG$161,3)</f>
        <v>43.66</v>
      </c>
      <c r="CD10" s="151">
        <f>VLOOKUP(CD$7,'[30]Curve Summary'!$A$8:$AG$161,3)</f>
        <v>42.5</v>
      </c>
      <c r="CE10" s="151">
        <f>VLOOKUP(CE$7,'[30]Curve Summary'!$A$8:$AG$161,3)</f>
        <v>41.67</v>
      </c>
      <c r="CF10" s="151">
        <f>VLOOKUP(CF$7,'[30]Curve Summary'!$A$8:$AG$161,3)</f>
        <v>39.67</v>
      </c>
      <c r="CG10" s="151">
        <f>VLOOKUP(CG$7,'[30]Curve Summary'!$A$8:$AG$161,3)</f>
        <v>37.33</v>
      </c>
      <c r="CH10" s="151">
        <f>VLOOKUP(CH$7,'[30]Curve Summary'!$A$8:$AG$161,3)</f>
        <v>38.51</v>
      </c>
      <c r="CI10" s="151">
        <f>VLOOKUP(CI$7,'[30]Curve Summary'!$A$8:$AG$161,3)</f>
        <v>49.73</v>
      </c>
      <c r="CJ10" s="151">
        <f>VLOOKUP(CJ$7,'[30]Curve Summary'!$A$8:$AG$161,3)</f>
        <v>54.42</v>
      </c>
      <c r="CK10" s="151">
        <f>VLOOKUP(CK$7,'[30]Curve Summary'!$A$8:$AG$161,3)</f>
        <v>47.07</v>
      </c>
      <c r="CL10" s="151">
        <f>VLOOKUP(CL$7,'[30]Curve Summary'!$A$8:$AG$161,3)</f>
        <v>44.23</v>
      </c>
      <c r="CM10" s="151">
        <f>VLOOKUP(CM$7,'[30]Curve Summary'!$A$8:$AG$161,3)</f>
        <v>41.72</v>
      </c>
      <c r="CN10" s="151">
        <f>VLOOKUP(CN$7,'[30]Curve Summary'!$A$8:$AG$161,3)</f>
        <v>42.57</v>
      </c>
      <c r="CO10" s="151">
        <f>VLOOKUP(CO$7,'[30]Curve Summary'!$A$8:$AG$161,3)</f>
        <v>44.4</v>
      </c>
      <c r="CP10" s="151">
        <f>VLOOKUP(CP$7,'[30]Curve Summary'!$A$8:$AG$161,3)</f>
        <v>43.34</v>
      </c>
      <c r="CQ10" s="151">
        <f>VLOOKUP(CQ$7,'[30]Curve Summary'!$A$8:$AG$161,3)</f>
        <v>42.58</v>
      </c>
      <c r="CR10" s="151">
        <f>VLOOKUP(CR$7,'[30]Curve Summary'!$A$8:$AG$161,3)</f>
        <v>40.75</v>
      </c>
      <c r="CS10" s="151">
        <f>VLOOKUP(CS$7,'[30]Curve Summary'!$A$8:$AG$161,3)</f>
        <v>38.61</v>
      </c>
      <c r="CT10" s="151">
        <f>VLOOKUP(CT$7,'[30]Curve Summary'!$A$8:$AG$161,3)</f>
        <v>39.69</v>
      </c>
      <c r="CU10" s="151">
        <f>VLOOKUP(CU$7,'[30]Curve Summary'!$A$8:$AG$161,3)</f>
        <v>49.96</v>
      </c>
      <c r="CV10" s="151">
        <f>VLOOKUP(CV$7,'[30]Curve Summary'!$A$8:$AG$161,3)</f>
        <v>54.26</v>
      </c>
      <c r="CW10" s="151">
        <f>VLOOKUP(CW$7,'[30]Curve Summary'!$A$8:$AG$161,3)</f>
        <v>47.52</v>
      </c>
      <c r="CX10" s="151">
        <f>VLOOKUP(CX$7,'[30]Curve Summary'!$A$8:$AG$161,3)</f>
        <v>44.93</v>
      </c>
      <c r="CY10" s="151">
        <f>VLOOKUP(CY$7,'[30]Curve Summary'!$A$8:$AG$161,3)</f>
        <v>42.63</v>
      </c>
      <c r="CZ10" s="151">
        <f>VLOOKUP(CZ$7,'[30]Curve Summary'!$A$8:$AG$161,3)</f>
        <v>43.41</v>
      </c>
      <c r="DA10" s="151">
        <f>VLOOKUP(DA$7,'[30]Curve Summary'!$A$8:$AG$161,3)</f>
        <v>45.14</v>
      </c>
      <c r="DB10" s="151">
        <f>VLOOKUP(DB$7,'[30]Curve Summary'!$A$8:$AG$161,3)</f>
        <v>44.14</v>
      </c>
      <c r="DC10" s="151">
        <f>VLOOKUP(DC$7,'[30]Curve Summary'!$A$8:$AG$161,3)</f>
        <v>43.44</v>
      </c>
      <c r="DD10" s="151">
        <f>VLOOKUP(DD$7,'[30]Curve Summary'!$A$8:$AG$161,3)</f>
        <v>41.72</v>
      </c>
      <c r="DE10" s="151">
        <f>VLOOKUP(DE$7,'[30]Curve Summary'!$A$8:$AG$161,3)</f>
        <v>39.729999999999997</v>
      </c>
      <c r="DF10" s="151">
        <f>VLOOKUP(DF$7,'[30]Curve Summary'!$A$8:$AG$161,3)</f>
        <v>40.74</v>
      </c>
      <c r="DG10" s="151">
        <f>VLOOKUP(DG$7,'[30]Curve Summary'!$A$8:$AG$161,3)</f>
        <v>50.35</v>
      </c>
      <c r="DH10" s="151">
        <f>VLOOKUP(DH$7,'[30]Curve Summary'!$A$8:$AG$161,3)</f>
        <v>54.38</v>
      </c>
      <c r="DI10" s="151">
        <f>VLOOKUP(DI$7,'[30]Curve Summary'!$A$8:$AG$161,3)</f>
        <v>48.08</v>
      </c>
      <c r="DJ10" s="151">
        <f>VLOOKUP(DJ$7,'[30]Curve Summary'!$A$8:$AG$161,3)</f>
        <v>45.65</v>
      </c>
      <c r="DK10" s="151">
        <f>VLOOKUP(DK$7,'[30]Curve Summary'!$A$8:$AG$161,3)</f>
        <v>43.5</v>
      </c>
      <c r="DL10" s="151">
        <f>VLOOKUP(DL$7,'[30]Curve Summary'!$A$8:$AG$161,3)</f>
        <v>44.23</v>
      </c>
      <c r="DM10" s="151">
        <f>VLOOKUP(DM$7,'[30]Curve Summary'!$A$8:$AG$161,3)</f>
        <v>45.98</v>
      </c>
      <c r="DN10" s="151">
        <f>VLOOKUP(DN$7,'[30]Curve Summary'!$A$8:$AG$161,3)</f>
        <v>45.05</v>
      </c>
      <c r="DO10" s="151">
        <f>VLOOKUP(DO$7,'[30]Curve Summary'!$A$8:$AG$161,3)</f>
        <v>44.39</v>
      </c>
      <c r="DP10" s="151">
        <f>VLOOKUP(DP$7,'[30]Curve Summary'!$A$8:$AG$161,3)</f>
        <v>42.78</v>
      </c>
      <c r="DQ10" s="151">
        <f>VLOOKUP(DQ$7,'[30]Curve Summary'!$A$8:$AG$161,3)</f>
        <v>40.909999999999997</v>
      </c>
      <c r="DR10" s="151">
        <f>VLOOKUP(DR$7,'[30]Curve Summary'!$A$8:$AG$161,3)</f>
        <v>41.86</v>
      </c>
      <c r="DS10" s="151">
        <f>VLOOKUP(DS$7,'[30]Curve Summary'!$A$8:$AG$161,3)</f>
        <v>50.87</v>
      </c>
      <c r="DT10" s="151">
        <f>VLOOKUP(DT$7,'[30]Curve Summary'!$A$8:$AG$161,3)</f>
        <v>54.64</v>
      </c>
      <c r="DU10" s="151">
        <f>VLOOKUP(DU$7,'[30]Curve Summary'!$A$8:$AG$161,3)</f>
        <v>48.74</v>
      </c>
      <c r="DV10" s="151">
        <f>VLOOKUP(DV$7,'[30]Curve Summary'!$A$8:$AG$161,3)</f>
        <v>46.46</v>
      </c>
      <c r="DW10" s="151">
        <f>VLOOKUP(DW$7,'[30]Curve Summary'!$A$8:$AG$161,3)</f>
        <v>44.46</v>
      </c>
      <c r="DX10" s="151">
        <f>VLOOKUP(DX$7,'[30]Curve Summary'!$A$8:$AG$161,3)</f>
        <v>45.14</v>
      </c>
      <c r="DY10" s="151">
        <f>VLOOKUP(DY$7,'[30]Curve Summary'!$A$8:$AG$161,3)</f>
        <v>46.82</v>
      </c>
      <c r="DZ10" s="151">
        <f>VLOOKUP(DZ$7,'[30]Curve Summary'!$A$8:$AG$161,3)</f>
        <v>45.95</v>
      </c>
      <c r="EA10" s="151">
        <f>VLOOKUP(EA$7,'[30]Curve Summary'!$A$8:$AG$161,3)</f>
        <v>45.33</v>
      </c>
      <c r="EB10" s="151">
        <f>VLOOKUP(EB$7,'[30]Curve Summary'!$A$8:$AG$161,3)</f>
        <v>43.83</v>
      </c>
      <c r="EC10" s="151">
        <f>VLOOKUP(EC$7,'[30]Curve Summary'!$A$8:$AG$161,3)</f>
        <v>42.08</v>
      </c>
      <c r="ED10" s="151">
        <f>VLOOKUP(ED$7,'[30]Curve Summary'!$A$8:$AG$161,3)</f>
        <v>42.97</v>
      </c>
      <c r="EE10" s="151">
        <f>VLOOKUP(EE$7,'[30]Curve Summary'!$A$8:$AG$161,3)</f>
        <v>51.41</v>
      </c>
      <c r="EF10" s="151">
        <f>VLOOKUP(EF$7,'[30]Curve Summary'!$A$8:$AG$161,3)</f>
        <v>54.95</v>
      </c>
      <c r="EG10" s="151">
        <f>VLOOKUP(EG$7,'[30]Curve Summary'!$A$8:$AG$161,3)</f>
        <v>49.42</v>
      </c>
      <c r="EH10" s="151">
        <f>VLOOKUP(EH$7,'[30]Curve Summary'!$A$8:$AG$161,3)</f>
        <v>47.28</v>
      </c>
      <c r="EI10" s="151">
        <f>VLOOKUP(EI$7,'[30]Curve Summary'!$A$8:$AG$161,3)</f>
        <v>45.4</v>
      </c>
      <c r="EJ10" s="151">
        <f>VLOOKUP(EJ$7,'[30]Curve Summary'!$A$8:$AG$161,3)</f>
        <v>46.04</v>
      </c>
    </row>
    <row r="11" spans="1:140" ht="13.7" customHeight="1" x14ac:dyDescent="0.2">
      <c r="A11" s="190" t="s">
        <v>122</v>
      </c>
      <c r="B11" s="133"/>
      <c r="C11" s="127">
        <f>'[30]Power Desk Daily Price'!$AC11</f>
        <v>22.416666666666668</v>
      </c>
      <c r="D11" s="127">
        <f ca="1">IF(ISERROR((AVERAGE(OFFSET('[30]Curve Summary'!$E$6,10,0,17,1))*17+ 8* '[30]Curve Summary Backup'!$E$38)/25), '[30]Curve Summary Backup'!$E$38,(AVERAGE(OFFSET('[30]Curve Summary'!$E$6,10,0,17,1))*17+ 8* '[30]Curve Summary Backup'!$E$38)/25)</f>
        <v>31.25</v>
      </c>
      <c r="E11" s="149">
        <f t="shared" ca="1" si="0"/>
        <v>28.726190476190478</v>
      </c>
      <c r="F11" s="127">
        <f t="shared" si="1"/>
        <v>32.825000000000003</v>
      </c>
      <c r="G11" s="127">
        <f t="shared" si="2"/>
        <v>33.35</v>
      </c>
      <c r="H11" s="127">
        <f t="shared" si="2"/>
        <v>32.299999999999997</v>
      </c>
      <c r="I11" s="127">
        <f t="shared" si="3"/>
        <v>30.475000000000001</v>
      </c>
      <c r="J11" s="127">
        <f t="shared" si="4"/>
        <v>31.7</v>
      </c>
      <c r="K11" s="127">
        <f t="shared" si="4"/>
        <v>29.25</v>
      </c>
      <c r="L11" s="127">
        <f t="shared" si="4"/>
        <v>28.75</v>
      </c>
      <c r="M11" s="127">
        <f t="shared" si="4"/>
        <v>35.75</v>
      </c>
      <c r="N11" s="127">
        <f t="shared" si="11"/>
        <v>31.25</v>
      </c>
      <c r="O11" s="127">
        <f t="shared" si="12"/>
        <v>50.25</v>
      </c>
      <c r="P11" s="127">
        <f t="shared" si="5"/>
        <v>48.5</v>
      </c>
      <c r="Q11" s="127">
        <f t="shared" si="5"/>
        <v>54.75</v>
      </c>
      <c r="R11" s="127">
        <f t="shared" si="5"/>
        <v>47.5</v>
      </c>
      <c r="S11" s="127">
        <f t="shared" si="6"/>
        <v>38.75</v>
      </c>
      <c r="T11" s="127">
        <f t="shared" si="7"/>
        <v>37.75</v>
      </c>
      <c r="U11" s="127">
        <f t="shared" si="7"/>
        <v>38.75</v>
      </c>
      <c r="V11" s="127">
        <f t="shared" si="7"/>
        <v>39.75</v>
      </c>
      <c r="W11" s="149">
        <f t="shared" si="13"/>
        <v>38.18</v>
      </c>
      <c r="X11" s="127">
        <f t="shared" si="14"/>
        <v>43.991176470588236</v>
      </c>
      <c r="Y11" s="127">
        <f t="shared" si="15"/>
        <v>44.134060402684561</v>
      </c>
      <c r="Z11" s="127">
        <f t="shared" si="16"/>
        <v>44.851725490196074</v>
      </c>
      <c r="AA11" s="127">
        <f t="shared" si="8"/>
        <v>45.472176470588238</v>
      </c>
      <c r="AB11" s="218">
        <f t="shared" si="9"/>
        <v>46.061132812499991</v>
      </c>
      <c r="AC11" s="150">
        <f t="shared" ca="1" si="10"/>
        <v>44.19394382344511</v>
      </c>
      <c r="AD11" s="145"/>
      <c r="AE11" s="145"/>
      <c r="AF11" s="146"/>
      <c r="AG11" s="151">
        <f>VLOOKUP(AG$7,'[30]Curve Summary'!$A$8:$AG$161,5)</f>
        <v>33.35</v>
      </c>
      <c r="AH11" s="151">
        <f>VLOOKUP(AH$7,'[30]Curve Summary'!$A$8:$AG$161,5)</f>
        <v>32.299999999999997</v>
      </c>
      <c r="AI11" s="151">
        <f>VLOOKUP(AI$7,'[30]Curve Summary'!$A$8:$AG$161,5)</f>
        <v>31.7</v>
      </c>
      <c r="AJ11" s="151">
        <f>VLOOKUP(AJ$7,'[30]Curve Summary'!$A$8:$AG$161,5)</f>
        <v>29.25</v>
      </c>
      <c r="AK11" s="151">
        <f>VLOOKUP(AK$7,'[30]Curve Summary'!$A$8:$AG$161,5)</f>
        <v>28.75</v>
      </c>
      <c r="AL11" s="151">
        <f>VLOOKUP(AL$7,'[30]Curve Summary'!$A$8:$AG$161,5)</f>
        <v>35.75</v>
      </c>
      <c r="AM11" s="151">
        <f>VLOOKUP(AM$7,'[30]Curve Summary'!$A$8:$AG$161,5)</f>
        <v>48.5</v>
      </c>
      <c r="AN11" s="151">
        <f>VLOOKUP(AN$7,'[30]Curve Summary'!$A$8:$AG$161,5)</f>
        <v>54.75</v>
      </c>
      <c r="AO11" s="151">
        <f>VLOOKUP(AO$7,'[30]Curve Summary'!$A$8:$AG$161,5)</f>
        <v>47.5</v>
      </c>
      <c r="AP11" s="151">
        <f>VLOOKUP(AP$7,'[30]Curve Summary'!$A$8:$AG$161,5)</f>
        <v>37.75</v>
      </c>
      <c r="AQ11" s="151">
        <f>VLOOKUP(AQ$7,'[30]Curve Summary'!$A$8:$AG$161,5)</f>
        <v>38.75</v>
      </c>
      <c r="AR11" s="151">
        <f>VLOOKUP(AR$7,'[30]Curve Summary'!$A$8:$AG$161,5)</f>
        <v>39.75</v>
      </c>
      <c r="AS11" s="151">
        <f>VLOOKUP(AS$7,'[30]Curve Summary'!$A$8:$AG$161,5)</f>
        <v>42.25</v>
      </c>
      <c r="AT11" s="151">
        <f>VLOOKUP(AT$7,'[30]Curve Summary'!$A$8:$AG$161,5)</f>
        <v>40.25</v>
      </c>
      <c r="AU11" s="151">
        <f>VLOOKUP(AU$7,'[30]Curve Summary'!$A$8:$AG$161,5)</f>
        <v>38.25</v>
      </c>
      <c r="AV11" s="151">
        <f>VLOOKUP(AV$7,'[30]Curve Summary'!$A$8:$AG$161,5)</f>
        <v>36.25</v>
      </c>
      <c r="AW11" s="151">
        <f>VLOOKUP(AW$7,'[30]Curve Summary'!$A$8:$AG$161,5)</f>
        <v>36.75</v>
      </c>
      <c r="AX11" s="151">
        <f>VLOOKUP(AX$7,'[30]Curve Summary'!$A$8:$AG$161,5)</f>
        <v>41.75</v>
      </c>
      <c r="AY11" s="151">
        <f>VLOOKUP(AY$7,'[30]Curve Summary'!$A$8:$AG$161,5)</f>
        <v>52.25</v>
      </c>
      <c r="AZ11" s="151">
        <f>VLOOKUP(AZ$7,'[30]Curve Summary'!$A$8:$AG$161,5)</f>
        <v>60.75</v>
      </c>
      <c r="BA11" s="151">
        <f>VLOOKUP(BA$7,'[30]Curve Summary'!$A$8:$AG$161,5)</f>
        <v>55.75</v>
      </c>
      <c r="BB11" s="151">
        <f>VLOOKUP(BB$7,'[30]Curve Summary'!$A$8:$AG$161,5)</f>
        <v>39.25</v>
      </c>
      <c r="BC11" s="151">
        <f>VLOOKUP(BC$7,'[30]Curve Summary'!$A$8:$AG$161,5)</f>
        <v>41.25</v>
      </c>
      <c r="BD11" s="151">
        <f>VLOOKUP(BD$7,'[30]Curve Summary'!$A$8:$AG$161,5)</f>
        <v>43.25</v>
      </c>
      <c r="BE11" s="151">
        <f>VLOOKUP(BE$7,'[30]Curve Summary'!$A$8:$AG$161,5)</f>
        <v>42.72</v>
      </c>
      <c r="BF11" s="151">
        <f>VLOOKUP(BF$7,'[30]Curve Summary'!$A$8:$AG$161,5)</f>
        <v>40.69</v>
      </c>
      <c r="BG11" s="151">
        <f>VLOOKUP(BG$7,'[30]Curve Summary'!$A$8:$AG$161,5)</f>
        <v>38.659999999999997</v>
      </c>
      <c r="BH11" s="151">
        <f>VLOOKUP(BH$7,'[30]Curve Summary'!$A$8:$AG$161,5)</f>
        <v>36.64</v>
      </c>
      <c r="BI11" s="151">
        <f>VLOOKUP(BI$7,'[30]Curve Summary'!$A$8:$AG$161,5)</f>
        <v>37.130000000000003</v>
      </c>
      <c r="BJ11" s="151">
        <f>VLOOKUP(BJ$7,'[30]Curve Summary'!$A$8:$AG$161,5)</f>
        <v>42.18</v>
      </c>
      <c r="BK11" s="151">
        <f>VLOOKUP(BK$7,'[30]Curve Summary'!$A$8:$AG$161,5)</f>
        <v>52.77</v>
      </c>
      <c r="BL11" s="151">
        <f>VLOOKUP(BL$7,'[30]Curve Summary'!$A$8:$AG$161,5)</f>
        <v>61.35</v>
      </c>
      <c r="BM11" s="151">
        <f>VLOOKUP(BM$7,'[30]Curve Summary'!$A$8:$AG$161,5)</f>
        <v>56.29</v>
      </c>
      <c r="BN11" s="151">
        <f>VLOOKUP(BN$7,'[30]Curve Summary'!$A$8:$AG$161,5)</f>
        <v>39.619999999999997</v>
      </c>
      <c r="BO11" s="151">
        <f>VLOOKUP(BO$7,'[30]Curve Summary'!$A$8:$AG$161,5)</f>
        <v>41.63</v>
      </c>
      <c r="BP11" s="151">
        <f>VLOOKUP(BP$7,'[30]Curve Summary'!$A$8:$AG$161,5)</f>
        <v>43.64</v>
      </c>
      <c r="BQ11" s="151">
        <f>VLOOKUP(BQ$7,'[30]Curve Summary'!$A$8:$AG$161,5)</f>
        <v>43.08</v>
      </c>
      <c r="BR11" s="151">
        <f>VLOOKUP(BR$7,'[30]Curve Summary'!$A$8:$AG$161,5)</f>
        <v>41.03</v>
      </c>
      <c r="BS11" s="151">
        <f>VLOOKUP(BS$7,'[30]Curve Summary'!$A$8:$AG$161,5)</f>
        <v>38.979999999999997</v>
      </c>
      <c r="BT11" s="151">
        <f>VLOOKUP(BT$7,'[30]Curve Summary'!$A$8:$AG$161,5)</f>
        <v>36.93</v>
      </c>
      <c r="BU11" s="151">
        <f>VLOOKUP(BU$7,'[30]Curve Summary'!$A$8:$AG$161,5)</f>
        <v>37.43</v>
      </c>
      <c r="BV11" s="151">
        <f>VLOOKUP(BV$7,'[30]Curve Summary'!$A$8:$AG$161,5)</f>
        <v>42.51</v>
      </c>
      <c r="BW11" s="151">
        <f>VLOOKUP(BW$7,'[30]Curve Summary'!$A$8:$AG$161,5)</f>
        <v>53.18</v>
      </c>
      <c r="BX11" s="151">
        <f>VLOOKUP(BX$7,'[30]Curve Summary'!$A$8:$AG$161,5)</f>
        <v>61.82</v>
      </c>
      <c r="BY11" s="151">
        <f>VLOOKUP(BY$7,'[30]Curve Summary'!$A$8:$AG$161,5)</f>
        <v>56.71</v>
      </c>
      <c r="BZ11" s="151">
        <f>VLOOKUP(BZ$7,'[30]Curve Summary'!$A$8:$AG$161,5)</f>
        <v>39.92</v>
      </c>
      <c r="CA11" s="151">
        <f>VLOOKUP(CA$7,'[30]Curve Summary'!$A$8:$AG$161,5)</f>
        <v>41.94</v>
      </c>
      <c r="CB11" s="151">
        <f>VLOOKUP(CB$7,'[30]Curve Summary'!$A$8:$AG$161,5)</f>
        <v>43.96</v>
      </c>
      <c r="CC11" s="151">
        <f>VLOOKUP(CC$7,'[30]Curve Summary'!$A$8:$AG$161,5)</f>
        <v>43.37</v>
      </c>
      <c r="CD11" s="151">
        <f>VLOOKUP(CD$7,'[30]Curve Summary'!$A$8:$AG$161,5)</f>
        <v>41.31</v>
      </c>
      <c r="CE11" s="151">
        <f>VLOOKUP(CE$7,'[30]Curve Summary'!$A$8:$AG$161,5)</f>
        <v>39.24</v>
      </c>
      <c r="CF11" s="151">
        <f>VLOOKUP(CF$7,'[30]Curve Summary'!$A$8:$AG$161,5)</f>
        <v>37.18</v>
      </c>
      <c r="CG11" s="151">
        <f>VLOOKUP(CG$7,'[30]Curve Summary'!$A$8:$AG$161,5)</f>
        <v>37.68</v>
      </c>
      <c r="CH11" s="151">
        <f>VLOOKUP(CH$7,'[30]Curve Summary'!$A$8:$AG$161,5)</f>
        <v>42.79</v>
      </c>
      <c r="CI11" s="151">
        <f>VLOOKUP(CI$7,'[30]Curve Summary'!$A$8:$AG$161,5)</f>
        <v>53.54</v>
      </c>
      <c r="CJ11" s="151">
        <f>VLOOKUP(CJ$7,'[30]Curve Summary'!$A$8:$AG$161,5)</f>
        <v>62.23</v>
      </c>
      <c r="CK11" s="151">
        <f>VLOOKUP(CK$7,'[30]Curve Summary'!$A$8:$AG$161,5)</f>
        <v>57.09</v>
      </c>
      <c r="CL11" s="151">
        <f>VLOOKUP(CL$7,'[30]Curve Summary'!$A$8:$AG$161,5)</f>
        <v>40.18</v>
      </c>
      <c r="CM11" s="151">
        <f>VLOOKUP(CM$7,'[30]Curve Summary'!$A$8:$AG$161,5)</f>
        <v>42.22</v>
      </c>
      <c r="CN11" s="151">
        <f>VLOOKUP(CN$7,'[30]Curve Summary'!$A$8:$AG$161,5)</f>
        <v>44.25</v>
      </c>
      <c r="CO11" s="151">
        <f>VLOOKUP(CO$7,'[30]Curve Summary'!$A$8:$AG$161,5)</f>
        <v>43.68</v>
      </c>
      <c r="CP11" s="151">
        <f>VLOOKUP(CP$7,'[30]Curve Summary'!$A$8:$AG$161,5)</f>
        <v>41.6</v>
      </c>
      <c r="CQ11" s="151">
        <f>VLOOKUP(CQ$7,'[30]Curve Summary'!$A$8:$AG$161,5)</f>
        <v>39.51</v>
      </c>
      <c r="CR11" s="151">
        <f>VLOOKUP(CR$7,'[30]Curve Summary'!$A$8:$AG$161,5)</f>
        <v>37.43</v>
      </c>
      <c r="CS11" s="151">
        <f>VLOOKUP(CS$7,'[30]Curve Summary'!$A$8:$AG$161,5)</f>
        <v>37.93</v>
      </c>
      <c r="CT11" s="151">
        <f>VLOOKUP(CT$7,'[30]Curve Summary'!$A$8:$AG$161,5)</f>
        <v>43.08</v>
      </c>
      <c r="CU11" s="151">
        <f>VLOOKUP(CU$7,'[30]Curve Summary'!$A$8:$AG$161,5)</f>
        <v>53.89</v>
      </c>
      <c r="CV11" s="151">
        <f>VLOOKUP(CV$7,'[30]Curve Summary'!$A$8:$AG$161,5)</f>
        <v>62.63</v>
      </c>
      <c r="CW11" s="151">
        <f>VLOOKUP(CW$7,'[30]Curve Summary'!$A$8:$AG$161,5)</f>
        <v>57.46</v>
      </c>
      <c r="CX11" s="151">
        <f>VLOOKUP(CX$7,'[30]Curve Summary'!$A$8:$AG$161,5)</f>
        <v>40.44</v>
      </c>
      <c r="CY11" s="151">
        <f>VLOOKUP(CY$7,'[30]Curve Summary'!$A$8:$AG$161,5)</f>
        <v>42.48</v>
      </c>
      <c r="CZ11" s="151">
        <f>VLOOKUP(CZ$7,'[30]Curve Summary'!$A$8:$AG$161,5)</f>
        <v>44.52</v>
      </c>
      <c r="DA11" s="151">
        <f>VLOOKUP(DA$7,'[30]Curve Summary'!$A$8:$AG$161,5)</f>
        <v>43.94</v>
      </c>
      <c r="DB11" s="151">
        <f>VLOOKUP(DB$7,'[30]Curve Summary'!$A$8:$AG$161,5)</f>
        <v>41.84</v>
      </c>
      <c r="DC11" s="151">
        <f>VLOOKUP(DC$7,'[30]Curve Summary'!$A$8:$AG$161,5)</f>
        <v>39.74</v>
      </c>
      <c r="DD11" s="151">
        <f>VLOOKUP(DD$7,'[30]Curve Summary'!$A$8:$AG$161,5)</f>
        <v>37.65</v>
      </c>
      <c r="DE11" s="151">
        <f>VLOOKUP(DE$7,'[30]Curve Summary'!$A$8:$AG$161,5)</f>
        <v>38.15</v>
      </c>
      <c r="DF11" s="151">
        <f>VLOOKUP(DF$7,'[30]Curve Summary'!$A$8:$AG$161,5)</f>
        <v>43.32</v>
      </c>
      <c r="DG11" s="151">
        <f>VLOOKUP(DG$7,'[30]Curve Summary'!$A$8:$AG$161,5)</f>
        <v>54.18</v>
      </c>
      <c r="DH11" s="151">
        <f>VLOOKUP(DH$7,'[30]Curve Summary'!$A$8:$AG$161,5)</f>
        <v>62.97</v>
      </c>
      <c r="DI11" s="151">
        <f>VLOOKUP(DI$7,'[30]Curve Summary'!$A$8:$AG$161,5)</f>
        <v>57.76</v>
      </c>
      <c r="DJ11" s="151">
        <f>VLOOKUP(DJ$7,'[30]Curve Summary'!$A$8:$AG$161,5)</f>
        <v>40.64</v>
      </c>
      <c r="DK11" s="151">
        <f>VLOOKUP(DK$7,'[30]Curve Summary'!$A$8:$AG$161,5)</f>
        <v>42.69</v>
      </c>
      <c r="DL11" s="151">
        <f>VLOOKUP(DL$7,'[30]Curve Summary'!$A$8:$AG$161,5)</f>
        <v>44.74</v>
      </c>
      <c r="DM11" s="151">
        <f>VLOOKUP(DM$7,'[30]Curve Summary'!$A$8:$AG$161,5)</f>
        <v>44.13</v>
      </c>
      <c r="DN11" s="151">
        <f>VLOOKUP(DN$7,'[30]Curve Summary'!$A$8:$AG$161,5)</f>
        <v>42.02</v>
      </c>
      <c r="DO11" s="151">
        <f>VLOOKUP(DO$7,'[30]Curve Summary'!$A$8:$AG$161,5)</f>
        <v>39.92</v>
      </c>
      <c r="DP11" s="151">
        <f>VLOOKUP(DP$7,'[30]Curve Summary'!$A$8:$AG$161,5)</f>
        <v>37.81</v>
      </c>
      <c r="DQ11" s="151">
        <f>VLOOKUP(DQ$7,'[30]Curve Summary'!$A$8:$AG$161,5)</f>
        <v>38.31</v>
      </c>
      <c r="DR11" s="151">
        <f>VLOOKUP(DR$7,'[30]Curve Summary'!$A$8:$AG$161,5)</f>
        <v>43.51</v>
      </c>
      <c r="DS11" s="151">
        <f>VLOOKUP(DS$7,'[30]Curve Summary'!$A$8:$AG$161,5)</f>
        <v>54.42</v>
      </c>
      <c r="DT11" s="151">
        <f>VLOOKUP(DT$7,'[30]Curve Summary'!$A$8:$AG$161,5)</f>
        <v>63.24</v>
      </c>
      <c r="DU11" s="151">
        <f>VLOOKUP(DU$7,'[30]Curve Summary'!$A$8:$AG$161,5)</f>
        <v>58.01</v>
      </c>
      <c r="DV11" s="151">
        <f>VLOOKUP(DV$7,'[30]Curve Summary'!$A$8:$AG$161,5)</f>
        <v>40.82</v>
      </c>
      <c r="DW11" s="151">
        <f>VLOOKUP(DW$7,'[30]Curve Summary'!$A$8:$AG$161,5)</f>
        <v>42.88</v>
      </c>
      <c r="DX11" s="151">
        <f>VLOOKUP(DX$7,'[30]Curve Summary'!$A$8:$AG$161,5)</f>
        <v>44.94</v>
      </c>
      <c r="DY11" s="151">
        <f>VLOOKUP(DY$7,'[30]Curve Summary'!$A$8:$AG$161,5)</f>
        <v>44.33</v>
      </c>
      <c r="DZ11" s="151">
        <f>VLOOKUP(DZ$7,'[30]Curve Summary'!$A$8:$AG$161,5)</f>
        <v>42.21</v>
      </c>
      <c r="EA11" s="151">
        <f>VLOOKUP(EA$7,'[30]Curve Summary'!$A$8:$AG$161,5)</f>
        <v>40.090000000000003</v>
      </c>
      <c r="EB11" s="151">
        <f>VLOOKUP(EB$7,'[30]Curve Summary'!$A$8:$AG$161,5)</f>
        <v>37.979999999999997</v>
      </c>
      <c r="EC11" s="151">
        <f>VLOOKUP(EC$7,'[30]Curve Summary'!$A$8:$AG$161,5)</f>
        <v>38.479999999999997</v>
      </c>
      <c r="ED11" s="151">
        <f>VLOOKUP(ED$7,'[30]Curve Summary'!$A$8:$AG$161,5)</f>
        <v>43.7</v>
      </c>
      <c r="EE11" s="151">
        <f>VLOOKUP(EE$7,'[30]Curve Summary'!$A$8:$AG$161,5)</f>
        <v>54.66</v>
      </c>
      <c r="EF11" s="151">
        <f>VLOOKUP(EF$7,'[30]Curve Summary'!$A$8:$AG$161,5)</f>
        <v>63.52</v>
      </c>
      <c r="EG11" s="151">
        <f>VLOOKUP(EG$7,'[30]Curve Summary'!$A$8:$AG$161,5)</f>
        <v>58.26</v>
      </c>
      <c r="EH11" s="151">
        <f>VLOOKUP(EH$7,'[30]Curve Summary'!$A$8:$AG$161,5)</f>
        <v>41</v>
      </c>
      <c r="EI11" s="151">
        <f>VLOOKUP(EI$7,'[30]Curve Summary'!$A$8:$AG$161,5)</f>
        <v>43.07</v>
      </c>
      <c r="EJ11" s="151">
        <f>VLOOKUP(EJ$7,'[30]Curve Summary'!$A$8:$AG$161,5)</f>
        <v>45.13</v>
      </c>
    </row>
    <row r="12" spans="1:140" ht="13.7" customHeight="1" x14ac:dyDescent="0.2">
      <c r="A12" s="190" t="s">
        <v>123</v>
      </c>
      <c r="B12" s="133"/>
      <c r="C12" s="127">
        <f>'[30]Power Desk Daily Price'!$AC12</f>
        <v>20.283332824706999</v>
      </c>
      <c r="D12" s="127">
        <f ca="1">IF(ISERROR((AVERAGE(OFFSET('[30]Curve Summary'!$I$6,10,0,17,1))*17+ 8* '[30]Curve Summary Backup'!$I$38)/25), '[30]Curve Summary Backup'!$I$38,(AVERAGE(OFFSET('[30]Curve Summary'!$I$6,10,0,17,1))*17+ 8* '[30]Curve Summary Backup'!$I$38)/25)</f>
        <v>28.8</v>
      </c>
      <c r="E12" s="149">
        <f t="shared" ca="1" si="0"/>
        <v>26.366666521344857</v>
      </c>
      <c r="F12" s="127">
        <f t="shared" si="1"/>
        <v>31.375</v>
      </c>
      <c r="G12" s="127">
        <f t="shared" si="2"/>
        <v>31.6</v>
      </c>
      <c r="H12" s="127">
        <f t="shared" si="2"/>
        <v>31.15</v>
      </c>
      <c r="I12" s="127">
        <f t="shared" si="3"/>
        <v>30.074999999999999</v>
      </c>
      <c r="J12" s="127">
        <f t="shared" si="4"/>
        <v>30.9</v>
      </c>
      <c r="K12" s="127">
        <f t="shared" si="4"/>
        <v>29.25</v>
      </c>
      <c r="L12" s="127">
        <f t="shared" si="4"/>
        <v>28.75</v>
      </c>
      <c r="M12" s="127">
        <f t="shared" si="4"/>
        <v>35.75</v>
      </c>
      <c r="N12" s="127">
        <f t="shared" si="11"/>
        <v>31.25</v>
      </c>
      <c r="O12" s="127">
        <f t="shared" si="12"/>
        <v>49.75</v>
      </c>
      <c r="P12" s="127">
        <f t="shared" si="5"/>
        <v>47.25</v>
      </c>
      <c r="Q12" s="127">
        <f t="shared" si="5"/>
        <v>54.75</v>
      </c>
      <c r="R12" s="127">
        <f t="shared" si="5"/>
        <v>47.25</v>
      </c>
      <c r="S12" s="127">
        <f t="shared" si="6"/>
        <v>37.75</v>
      </c>
      <c r="T12" s="127">
        <f t="shared" si="7"/>
        <v>37.75</v>
      </c>
      <c r="U12" s="127">
        <f t="shared" si="7"/>
        <v>36.75</v>
      </c>
      <c r="V12" s="127">
        <f t="shared" si="7"/>
        <v>38.75</v>
      </c>
      <c r="W12" s="149">
        <f t="shared" si="13"/>
        <v>37.506274509803923</v>
      </c>
      <c r="X12" s="127">
        <f t="shared" si="14"/>
        <v>42.635294117647057</v>
      </c>
      <c r="Y12" s="127">
        <f t="shared" si="15"/>
        <v>42.640100671140942</v>
      </c>
      <c r="Z12" s="127">
        <f t="shared" si="16"/>
        <v>43.495176470588234</v>
      </c>
      <c r="AA12" s="127">
        <f t="shared" si="8"/>
        <v>44.134647058823525</v>
      </c>
      <c r="AB12" s="218">
        <f t="shared" si="9"/>
        <v>44.694414062499995</v>
      </c>
      <c r="AC12" s="150">
        <f t="shared" ca="1" si="10"/>
        <v>42.905991686413422</v>
      </c>
      <c r="AD12" s="145"/>
      <c r="AE12" s="145"/>
      <c r="AF12" s="146"/>
      <c r="AG12" s="151">
        <f>VLOOKUP(AG$7,'[30]Curve Summary'!$A$8:$AG$161,9)</f>
        <v>31.6</v>
      </c>
      <c r="AH12" s="151">
        <f>VLOOKUP(AH$7,'[30]Curve Summary'!$A$8:$AG$161,9)</f>
        <v>31.15</v>
      </c>
      <c r="AI12" s="151">
        <f>VLOOKUP(AI$7,'[30]Curve Summary'!$A$8:$AG$161,9)</f>
        <v>30.9</v>
      </c>
      <c r="AJ12" s="151">
        <f>VLOOKUP(AJ$7,'[30]Curve Summary'!$A$8:$AG$161,9)</f>
        <v>29.25</v>
      </c>
      <c r="AK12" s="151">
        <f>VLOOKUP(AK$7,'[30]Curve Summary'!$A$8:$AG$161,9)</f>
        <v>28.75</v>
      </c>
      <c r="AL12" s="151">
        <f>VLOOKUP(AL$7,'[30]Curve Summary'!$A$8:$AG$161,9)</f>
        <v>35.75</v>
      </c>
      <c r="AM12" s="151">
        <f>VLOOKUP(AM$7,'[30]Curve Summary'!$A$8:$AG$161,9)</f>
        <v>47.25</v>
      </c>
      <c r="AN12" s="151">
        <f>VLOOKUP(AN$7,'[30]Curve Summary'!$A$8:$AG$161,9)</f>
        <v>54.75</v>
      </c>
      <c r="AO12" s="151">
        <f>VLOOKUP(AO$7,'[30]Curve Summary'!$A$8:$AG$161,9)</f>
        <v>47.25</v>
      </c>
      <c r="AP12" s="151">
        <f>VLOOKUP(AP$7,'[30]Curve Summary'!$A$8:$AG$161,9)</f>
        <v>37.75</v>
      </c>
      <c r="AQ12" s="151">
        <f>VLOOKUP(AQ$7,'[30]Curve Summary'!$A$8:$AG$161,9)</f>
        <v>36.75</v>
      </c>
      <c r="AR12" s="151">
        <f>VLOOKUP(AR$7,'[30]Curve Summary'!$A$8:$AG$161,9)</f>
        <v>38.75</v>
      </c>
      <c r="AS12" s="151">
        <f>VLOOKUP(AS$7,'[30]Curve Summary'!$A$8:$AG$161,9)</f>
        <v>39.75</v>
      </c>
      <c r="AT12" s="151">
        <f>VLOOKUP(AT$7,'[30]Curve Summary'!$A$8:$AG$161,9)</f>
        <v>38.25</v>
      </c>
      <c r="AU12" s="151">
        <f>VLOOKUP(AU$7,'[30]Curve Summary'!$A$8:$AG$161,9)</f>
        <v>37.5</v>
      </c>
      <c r="AV12" s="151">
        <f>VLOOKUP(AV$7,'[30]Curve Summary'!$A$8:$AG$161,9)</f>
        <v>36.25</v>
      </c>
      <c r="AW12" s="151">
        <f>VLOOKUP(AW$7,'[30]Curve Summary'!$A$8:$AG$161,9)</f>
        <v>36.75</v>
      </c>
      <c r="AX12" s="151">
        <f>VLOOKUP(AX$7,'[30]Curve Summary'!$A$8:$AG$161,9)</f>
        <v>41.75</v>
      </c>
      <c r="AY12" s="151">
        <f>VLOOKUP(AY$7,'[30]Curve Summary'!$A$8:$AG$161,9)</f>
        <v>52.25</v>
      </c>
      <c r="AZ12" s="151">
        <f>VLOOKUP(AZ$7,'[30]Curve Summary'!$A$8:$AG$161,9)</f>
        <v>60.75</v>
      </c>
      <c r="BA12" s="151">
        <f>VLOOKUP(BA$7,'[30]Curve Summary'!$A$8:$AG$161,9)</f>
        <v>50.5</v>
      </c>
      <c r="BB12" s="151">
        <f>VLOOKUP(BB$7,'[30]Curve Summary'!$A$8:$AG$161,9)</f>
        <v>39</v>
      </c>
      <c r="BC12" s="151">
        <f>VLOOKUP(BC$7,'[30]Curve Summary'!$A$8:$AG$161,9)</f>
        <v>38.75</v>
      </c>
      <c r="BD12" s="151">
        <f>VLOOKUP(BD$7,'[30]Curve Summary'!$A$8:$AG$161,9)</f>
        <v>40</v>
      </c>
      <c r="BE12" s="151">
        <f>VLOOKUP(BE$7,'[30]Curve Summary'!$A$8:$AG$161,9)</f>
        <v>40.21</v>
      </c>
      <c r="BF12" s="151">
        <f>VLOOKUP(BF$7,'[30]Curve Summary'!$A$8:$AG$161,9)</f>
        <v>38.69</v>
      </c>
      <c r="BG12" s="151">
        <f>VLOOKUP(BG$7,'[30]Curve Summary'!$A$8:$AG$161,9)</f>
        <v>37.92</v>
      </c>
      <c r="BH12" s="151">
        <f>VLOOKUP(BH$7,'[30]Curve Summary'!$A$8:$AG$161,9)</f>
        <v>36.65</v>
      </c>
      <c r="BI12" s="151">
        <f>VLOOKUP(BI$7,'[30]Curve Summary'!$A$8:$AG$161,9)</f>
        <v>37.15</v>
      </c>
      <c r="BJ12" s="151">
        <f>VLOOKUP(BJ$7,'[30]Curve Summary'!$A$8:$AG$161,9)</f>
        <v>42.19</v>
      </c>
      <c r="BK12" s="151">
        <f>VLOOKUP(BK$7,'[30]Curve Summary'!$A$8:$AG$161,9)</f>
        <v>52.79</v>
      </c>
      <c r="BL12" s="151">
        <f>VLOOKUP(BL$7,'[30]Curve Summary'!$A$8:$AG$161,9)</f>
        <v>61.37</v>
      </c>
      <c r="BM12" s="151">
        <f>VLOOKUP(BM$7,'[30]Curve Summary'!$A$8:$AG$161,9)</f>
        <v>51</v>
      </c>
      <c r="BN12" s="151">
        <f>VLOOKUP(BN$7,'[30]Curve Summary'!$A$8:$AG$161,9)</f>
        <v>39.380000000000003</v>
      </c>
      <c r="BO12" s="151">
        <f>VLOOKUP(BO$7,'[30]Curve Summary'!$A$8:$AG$161,9)</f>
        <v>39.119999999999997</v>
      </c>
      <c r="BP12" s="151">
        <f>VLOOKUP(BP$7,'[30]Curve Summary'!$A$8:$AG$161,9)</f>
        <v>40.369999999999997</v>
      </c>
      <c r="BQ12" s="151">
        <f>VLOOKUP(BQ$7,'[30]Curve Summary'!$A$8:$AG$161,9)</f>
        <v>40.56</v>
      </c>
      <c r="BR12" s="151">
        <f>VLOOKUP(BR$7,'[30]Curve Summary'!$A$8:$AG$161,9)</f>
        <v>39.020000000000003</v>
      </c>
      <c r="BS12" s="151">
        <f>VLOOKUP(BS$7,'[30]Curve Summary'!$A$8:$AG$161,9)</f>
        <v>38.24</v>
      </c>
      <c r="BT12" s="151">
        <f>VLOOKUP(BT$7,'[30]Curve Summary'!$A$8:$AG$161,9)</f>
        <v>36.950000000000003</v>
      </c>
      <c r="BU12" s="151">
        <f>VLOOKUP(BU$7,'[30]Curve Summary'!$A$8:$AG$161,9)</f>
        <v>37.450000000000003</v>
      </c>
      <c r="BV12" s="151">
        <f>VLOOKUP(BV$7,'[30]Curve Summary'!$A$8:$AG$161,9)</f>
        <v>42.53</v>
      </c>
      <c r="BW12" s="151">
        <f>VLOOKUP(BW$7,'[30]Curve Summary'!$A$8:$AG$161,9)</f>
        <v>53.21</v>
      </c>
      <c r="BX12" s="151">
        <f>VLOOKUP(BX$7,'[30]Curve Summary'!$A$8:$AG$161,9)</f>
        <v>61.85</v>
      </c>
      <c r="BY12" s="151">
        <f>VLOOKUP(BY$7,'[30]Curve Summary'!$A$8:$AG$161,9)</f>
        <v>51.4</v>
      </c>
      <c r="BZ12" s="151">
        <f>VLOOKUP(BZ$7,'[30]Curve Summary'!$A$8:$AG$161,9)</f>
        <v>39.68</v>
      </c>
      <c r="CA12" s="151">
        <f>VLOOKUP(CA$7,'[30]Curve Summary'!$A$8:$AG$161,9)</f>
        <v>39.42</v>
      </c>
      <c r="CB12" s="151">
        <f>VLOOKUP(CB$7,'[30]Curve Summary'!$A$8:$AG$161,9)</f>
        <v>40.68</v>
      </c>
      <c r="CC12" s="151">
        <f>VLOOKUP(CC$7,'[30]Curve Summary'!$A$8:$AG$161,9)</f>
        <v>40.840000000000003</v>
      </c>
      <c r="CD12" s="151">
        <f>VLOOKUP(CD$7,'[30]Curve Summary'!$A$8:$AG$161,9)</f>
        <v>39.29</v>
      </c>
      <c r="CE12" s="151">
        <f>VLOOKUP(CE$7,'[30]Curve Summary'!$A$8:$AG$161,9)</f>
        <v>38.5</v>
      </c>
      <c r="CF12" s="151">
        <f>VLOOKUP(CF$7,'[30]Curve Summary'!$A$8:$AG$161,9)</f>
        <v>37.21</v>
      </c>
      <c r="CG12" s="151">
        <f>VLOOKUP(CG$7,'[30]Curve Summary'!$A$8:$AG$161,9)</f>
        <v>37.71</v>
      </c>
      <c r="CH12" s="151">
        <f>VLOOKUP(CH$7,'[30]Curve Summary'!$A$8:$AG$161,9)</f>
        <v>42.83</v>
      </c>
      <c r="CI12" s="151">
        <f>VLOOKUP(CI$7,'[30]Curve Summary'!$A$8:$AG$161,9)</f>
        <v>53.58</v>
      </c>
      <c r="CJ12" s="151">
        <f>VLOOKUP(CJ$7,'[30]Curve Summary'!$A$8:$AG$161,9)</f>
        <v>62.28</v>
      </c>
      <c r="CK12" s="151">
        <f>VLOOKUP(CK$7,'[30]Curve Summary'!$A$8:$AG$161,9)</f>
        <v>51.76</v>
      </c>
      <c r="CL12" s="151">
        <f>VLOOKUP(CL$7,'[30]Curve Summary'!$A$8:$AG$161,9)</f>
        <v>39.96</v>
      </c>
      <c r="CM12" s="151">
        <f>VLOOKUP(CM$7,'[30]Curve Summary'!$A$8:$AG$161,9)</f>
        <v>39.69</v>
      </c>
      <c r="CN12" s="151">
        <f>VLOOKUP(CN$7,'[30]Curve Summary'!$A$8:$AG$161,9)</f>
        <v>40.96</v>
      </c>
      <c r="CO12" s="151">
        <f>VLOOKUP(CO$7,'[30]Curve Summary'!$A$8:$AG$161,9)</f>
        <v>41.14</v>
      </c>
      <c r="CP12" s="151">
        <f>VLOOKUP(CP$7,'[30]Curve Summary'!$A$8:$AG$161,9)</f>
        <v>39.57</v>
      </c>
      <c r="CQ12" s="151">
        <f>VLOOKUP(CQ$7,'[30]Curve Summary'!$A$8:$AG$161,9)</f>
        <v>38.78</v>
      </c>
      <c r="CR12" s="151">
        <f>VLOOKUP(CR$7,'[30]Curve Summary'!$A$8:$AG$161,9)</f>
        <v>37.47</v>
      </c>
      <c r="CS12" s="151">
        <f>VLOOKUP(CS$7,'[30]Curve Summary'!$A$8:$AG$161,9)</f>
        <v>37.97</v>
      </c>
      <c r="CT12" s="151">
        <f>VLOOKUP(CT$7,'[30]Curve Summary'!$A$8:$AG$161,9)</f>
        <v>43.12</v>
      </c>
      <c r="CU12" s="151">
        <f>VLOOKUP(CU$7,'[30]Curve Summary'!$A$8:$AG$161,9)</f>
        <v>53.94</v>
      </c>
      <c r="CV12" s="151">
        <f>VLOOKUP(CV$7,'[30]Curve Summary'!$A$8:$AG$161,9)</f>
        <v>62.69</v>
      </c>
      <c r="CW12" s="151">
        <f>VLOOKUP(CW$7,'[30]Curve Summary'!$A$8:$AG$161,9)</f>
        <v>52.1</v>
      </c>
      <c r="CX12" s="151">
        <f>VLOOKUP(CX$7,'[30]Curve Summary'!$A$8:$AG$161,9)</f>
        <v>40.22</v>
      </c>
      <c r="CY12" s="151">
        <f>VLOOKUP(CY$7,'[30]Curve Summary'!$A$8:$AG$161,9)</f>
        <v>39.94</v>
      </c>
      <c r="CZ12" s="151">
        <f>VLOOKUP(CZ$7,'[30]Curve Summary'!$A$8:$AG$161,9)</f>
        <v>41.21</v>
      </c>
      <c r="DA12" s="151">
        <f>VLOOKUP(DA$7,'[30]Curve Summary'!$A$8:$AG$161,9)</f>
        <v>41.39</v>
      </c>
      <c r="DB12" s="151">
        <f>VLOOKUP(DB$7,'[30]Curve Summary'!$A$8:$AG$161,9)</f>
        <v>39.81</v>
      </c>
      <c r="DC12" s="151">
        <f>VLOOKUP(DC$7,'[30]Curve Summary'!$A$8:$AG$161,9)</f>
        <v>39.01</v>
      </c>
      <c r="DD12" s="151">
        <f>VLOOKUP(DD$7,'[30]Curve Summary'!$A$8:$AG$161,9)</f>
        <v>37.69</v>
      </c>
      <c r="DE12" s="151">
        <f>VLOOKUP(DE$7,'[30]Curve Summary'!$A$8:$AG$161,9)</f>
        <v>38.19</v>
      </c>
      <c r="DF12" s="151">
        <f>VLOOKUP(DF$7,'[30]Curve Summary'!$A$8:$AG$161,9)</f>
        <v>43.37</v>
      </c>
      <c r="DG12" s="151">
        <f>VLOOKUP(DG$7,'[30]Curve Summary'!$A$8:$AG$161,9)</f>
        <v>54.25</v>
      </c>
      <c r="DH12" s="151">
        <f>VLOOKUP(DH$7,'[30]Curve Summary'!$A$8:$AG$161,9)</f>
        <v>63.04</v>
      </c>
      <c r="DI12" s="151">
        <f>VLOOKUP(DI$7,'[30]Curve Summary'!$A$8:$AG$161,9)</f>
        <v>52.38</v>
      </c>
      <c r="DJ12" s="151">
        <f>VLOOKUP(DJ$7,'[30]Curve Summary'!$A$8:$AG$161,9)</f>
        <v>40.43</v>
      </c>
      <c r="DK12" s="151">
        <f>VLOOKUP(DK$7,'[30]Curve Summary'!$A$8:$AG$161,9)</f>
        <v>40.15</v>
      </c>
      <c r="DL12" s="151">
        <f>VLOOKUP(DL$7,'[30]Curve Summary'!$A$8:$AG$161,9)</f>
        <v>41.42</v>
      </c>
      <c r="DM12" s="151">
        <f>VLOOKUP(DM$7,'[30]Curve Summary'!$A$8:$AG$161,9)</f>
        <v>41.58</v>
      </c>
      <c r="DN12" s="151">
        <f>VLOOKUP(DN$7,'[30]Curve Summary'!$A$8:$AG$161,9)</f>
        <v>39.99</v>
      </c>
      <c r="DO12" s="151">
        <f>VLOOKUP(DO$7,'[30]Curve Summary'!$A$8:$AG$161,9)</f>
        <v>39.19</v>
      </c>
      <c r="DP12" s="151">
        <f>VLOOKUP(DP$7,'[30]Curve Summary'!$A$8:$AG$161,9)</f>
        <v>37.86</v>
      </c>
      <c r="DQ12" s="151">
        <f>VLOOKUP(DQ$7,'[30]Curve Summary'!$A$8:$AG$161,9)</f>
        <v>38.36</v>
      </c>
      <c r="DR12" s="151">
        <f>VLOOKUP(DR$7,'[30]Curve Summary'!$A$8:$AG$161,9)</f>
        <v>43.56</v>
      </c>
      <c r="DS12" s="151">
        <f>VLOOKUP(DS$7,'[30]Curve Summary'!$A$8:$AG$161,9)</f>
        <v>54.49</v>
      </c>
      <c r="DT12" s="151">
        <f>VLOOKUP(DT$7,'[30]Curve Summary'!$A$8:$AG$161,9)</f>
        <v>63.32</v>
      </c>
      <c r="DU12" s="151">
        <f>VLOOKUP(DU$7,'[30]Curve Summary'!$A$8:$AG$161,9)</f>
        <v>52.61</v>
      </c>
      <c r="DV12" s="151">
        <f>VLOOKUP(DV$7,'[30]Curve Summary'!$A$8:$AG$161,9)</f>
        <v>40.61</v>
      </c>
      <c r="DW12" s="151">
        <f>VLOOKUP(DW$7,'[30]Curve Summary'!$A$8:$AG$161,9)</f>
        <v>40.33</v>
      </c>
      <c r="DX12" s="151">
        <f>VLOOKUP(DX$7,'[30]Curve Summary'!$A$8:$AG$161,9)</f>
        <v>41.61</v>
      </c>
      <c r="DY12" s="151">
        <f>VLOOKUP(DY$7,'[30]Curve Summary'!$A$8:$AG$161,9)</f>
        <v>41.77</v>
      </c>
      <c r="DZ12" s="151">
        <f>VLOOKUP(DZ$7,'[30]Curve Summary'!$A$8:$AG$161,9)</f>
        <v>40.17</v>
      </c>
      <c r="EA12" s="151">
        <f>VLOOKUP(EA$7,'[30]Curve Summary'!$A$8:$AG$161,9)</f>
        <v>39.36</v>
      </c>
      <c r="EB12" s="151">
        <f>VLOOKUP(EB$7,'[30]Curve Summary'!$A$8:$AG$161,9)</f>
        <v>38.03</v>
      </c>
      <c r="EC12" s="151">
        <f>VLOOKUP(EC$7,'[30]Curve Summary'!$A$8:$AG$161,9)</f>
        <v>38.54</v>
      </c>
      <c r="ED12" s="151">
        <f>VLOOKUP(ED$7,'[30]Curve Summary'!$A$8:$AG$161,9)</f>
        <v>43.76</v>
      </c>
      <c r="EE12" s="151">
        <f>VLOOKUP(EE$7,'[30]Curve Summary'!$A$8:$AG$161,9)</f>
        <v>54.74</v>
      </c>
      <c r="EF12" s="151">
        <f>VLOOKUP(EF$7,'[30]Curve Summary'!$A$8:$AG$161,9)</f>
        <v>63.61</v>
      </c>
      <c r="EG12" s="151">
        <f>VLOOKUP(EG$7,'[30]Curve Summary'!$A$8:$AG$161,9)</f>
        <v>52.85</v>
      </c>
      <c r="EH12" s="151">
        <f>VLOOKUP(EH$7,'[30]Curve Summary'!$A$8:$AG$161,9)</f>
        <v>40.79</v>
      </c>
      <c r="EI12" s="151">
        <f>VLOOKUP(EI$7,'[30]Curve Summary'!$A$8:$AG$161,9)</f>
        <v>40.51</v>
      </c>
      <c r="EJ12" s="151">
        <f>VLOOKUP(EJ$7,'[30]Curve Summary'!$A$8:$AG$161,9)</f>
        <v>41.8</v>
      </c>
    </row>
    <row r="13" spans="1:140" ht="13.7" customHeight="1" x14ac:dyDescent="0.2">
      <c r="A13" s="190" t="s">
        <v>124</v>
      </c>
      <c r="B13" s="148" t="s">
        <v>144</v>
      </c>
      <c r="C13" s="127">
        <f>'[30]Power Desk Daily Price'!$AC13</f>
        <v>21.444444444444443</v>
      </c>
      <c r="D13" s="127">
        <f ca="1">IF(ISERROR((AVERAGE(OFFSET('[30]Curve Summary'!$F$6,10,0,17,1))*17+ 8* '[30]Curve Summary Backup'!$F$38)/25), '[30]Curve Summary Backup'!$F$38,(AVERAGE(OFFSET('[30]Curve Summary'!$F$6,10,0,17,1))*17+ 8* '[30]Curve Summary Backup'!$F$38)/25)</f>
        <v>28.8</v>
      </c>
      <c r="E13" s="149">
        <f t="shared" ca="1" si="0"/>
        <v>26.698412698412699</v>
      </c>
      <c r="F13" s="127">
        <f t="shared" si="1"/>
        <v>31.375</v>
      </c>
      <c r="G13" s="127">
        <f t="shared" si="2"/>
        <v>31.6</v>
      </c>
      <c r="H13" s="127">
        <f t="shared" si="2"/>
        <v>31.15</v>
      </c>
      <c r="I13" s="127">
        <f t="shared" si="3"/>
        <v>30.074999999999999</v>
      </c>
      <c r="J13" s="127">
        <f t="shared" si="4"/>
        <v>30.9</v>
      </c>
      <c r="K13" s="127">
        <f t="shared" si="4"/>
        <v>29.25</v>
      </c>
      <c r="L13" s="127">
        <f t="shared" si="4"/>
        <v>33.5</v>
      </c>
      <c r="M13" s="127">
        <f t="shared" si="4"/>
        <v>40</v>
      </c>
      <c r="N13" s="127">
        <f t="shared" si="11"/>
        <v>34.25</v>
      </c>
      <c r="O13" s="127">
        <f t="shared" si="12"/>
        <v>50.083333333333336</v>
      </c>
      <c r="P13" s="127">
        <f t="shared" si="5"/>
        <v>47.25</v>
      </c>
      <c r="Q13" s="127">
        <f t="shared" si="5"/>
        <v>55.75</v>
      </c>
      <c r="R13" s="127">
        <f t="shared" si="5"/>
        <v>47.25</v>
      </c>
      <c r="S13" s="127">
        <f t="shared" si="6"/>
        <v>37.75</v>
      </c>
      <c r="T13" s="127">
        <f t="shared" si="7"/>
        <v>37.75</v>
      </c>
      <c r="U13" s="127">
        <f t="shared" si="7"/>
        <v>36.75</v>
      </c>
      <c r="V13" s="127">
        <f t="shared" si="7"/>
        <v>38.75</v>
      </c>
      <c r="W13" s="149">
        <f t="shared" si="13"/>
        <v>38.335686274509804</v>
      </c>
      <c r="X13" s="127">
        <f t="shared" si="14"/>
        <v>44.024509803921568</v>
      </c>
      <c r="Y13" s="127">
        <f t="shared" si="15"/>
        <v>43.81885906040268</v>
      </c>
      <c r="Z13" s="127">
        <f t="shared" si="16"/>
        <v>44.868549019607848</v>
      </c>
      <c r="AA13" s="127">
        <f t="shared" si="8"/>
        <v>45.522147058823535</v>
      </c>
      <c r="AB13" s="218">
        <f t="shared" si="9"/>
        <v>46.071484375000004</v>
      </c>
      <c r="AC13" s="150">
        <f t="shared" ca="1" si="10"/>
        <v>44.215333428871709</v>
      </c>
      <c r="AD13" s="145"/>
      <c r="AE13" s="145"/>
      <c r="AF13" s="146"/>
      <c r="AG13" s="151">
        <f>VLOOKUP(AG$7,'[30]Curve Summary'!$A$9:$AG$161,6)</f>
        <v>31.6</v>
      </c>
      <c r="AH13" s="151">
        <f>VLOOKUP(AH$7,'[30]Curve Summary'!$A$9:$AG$161,6)</f>
        <v>31.15</v>
      </c>
      <c r="AI13" s="151">
        <f>VLOOKUP(AI$7,'[30]Curve Summary'!$A$9:$AG$161,6)</f>
        <v>30.9</v>
      </c>
      <c r="AJ13" s="151">
        <f>VLOOKUP(AJ$7,'[30]Curve Summary'!$A$9:$AG$161,6)</f>
        <v>29.25</v>
      </c>
      <c r="AK13" s="151">
        <f>VLOOKUP(AK$7,'[30]Curve Summary'!$A$9:$AG$161,6)</f>
        <v>33.5</v>
      </c>
      <c r="AL13" s="151">
        <f>VLOOKUP(AL$7,'[30]Curve Summary'!$A$9:$AG$161,6)</f>
        <v>40</v>
      </c>
      <c r="AM13" s="151">
        <f>VLOOKUP(AM$7,'[30]Curve Summary'!$A$9:$AG$161,6)</f>
        <v>47.25</v>
      </c>
      <c r="AN13" s="151">
        <f>VLOOKUP(AN$7,'[30]Curve Summary'!$A$9:$AG$161,6)</f>
        <v>55.75</v>
      </c>
      <c r="AO13" s="151">
        <f>VLOOKUP(AO$7,'[30]Curve Summary'!$A$9:$AG$161,6)</f>
        <v>47.25</v>
      </c>
      <c r="AP13" s="151">
        <f>VLOOKUP(AP$7,'[30]Curve Summary'!$A$9:$AG$161,6)</f>
        <v>37.75</v>
      </c>
      <c r="AQ13" s="151">
        <f>VLOOKUP(AQ$7,'[30]Curve Summary'!$A$9:$AG$161,6)</f>
        <v>36.75</v>
      </c>
      <c r="AR13" s="151">
        <f>VLOOKUP(AR$7,'[30]Curve Summary'!$A$9:$AG$161,6)</f>
        <v>38.75</v>
      </c>
      <c r="AS13" s="151">
        <f>VLOOKUP(AS$7,'[30]Curve Summary'!$A$9:$AG$161,6)</f>
        <v>39.75</v>
      </c>
      <c r="AT13" s="151">
        <f>VLOOKUP(AT$7,'[30]Curve Summary'!$A$9:$AG$161,6)</f>
        <v>38.25</v>
      </c>
      <c r="AU13" s="151">
        <f>VLOOKUP(AU$7,'[30]Curve Summary'!$A$9:$AG$161,6)</f>
        <v>37.5</v>
      </c>
      <c r="AV13" s="151">
        <f>VLOOKUP(AV$7,'[30]Curve Summary'!$A$9:$AG$161,6)</f>
        <v>38.5</v>
      </c>
      <c r="AW13" s="151">
        <f>VLOOKUP(AW$7,'[30]Curve Summary'!$A$9:$AG$161,6)</f>
        <v>39.25</v>
      </c>
      <c r="AX13" s="151">
        <f>VLOOKUP(AX$7,'[30]Curve Summary'!$A$9:$AG$161,6)</f>
        <v>45.25</v>
      </c>
      <c r="AY13" s="151">
        <f>VLOOKUP(AY$7,'[30]Curve Summary'!$A$9:$AG$161,6)</f>
        <v>57.75</v>
      </c>
      <c r="AZ13" s="151">
        <f>VLOOKUP(AZ$7,'[30]Curve Summary'!$A$9:$AG$161,6)</f>
        <v>63.5</v>
      </c>
      <c r="BA13" s="151">
        <f>VLOOKUP(BA$7,'[30]Curve Summary'!$A$9:$AG$161,6)</f>
        <v>50.5</v>
      </c>
      <c r="BB13" s="151">
        <f>VLOOKUP(BB$7,'[30]Curve Summary'!$A$9:$AG$161,6)</f>
        <v>39</v>
      </c>
      <c r="BC13" s="151">
        <f>VLOOKUP(BC$7,'[30]Curve Summary'!$A$9:$AG$161,6)</f>
        <v>38.75</v>
      </c>
      <c r="BD13" s="151">
        <f>VLOOKUP(BD$7,'[30]Curve Summary'!$A$9:$AG$161,6)</f>
        <v>40</v>
      </c>
      <c r="BE13" s="151">
        <f>VLOOKUP(BE$7,'[30]Curve Summary'!$A$9:$AG$161,6)</f>
        <v>40.200000000000003</v>
      </c>
      <c r="BF13" s="151">
        <f>VLOOKUP(BF$7,'[30]Curve Summary'!$A$9:$AG$161,6)</f>
        <v>38.67</v>
      </c>
      <c r="BG13" s="151">
        <f>VLOOKUP(BG$7,'[30]Curve Summary'!$A$9:$AG$161,6)</f>
        <v>37.909999999999997</v>
      </c>
      <c r="BH13" s="151">
        <f>VLOOKUP(BH$7,'[30]Curve Summary'!$A$9:$AG$161,6)</f>
        <v>38.909999999999997</v>
      </c>
      <c r="BI13" s="151">
        <f>VLOOKUP(BI$7,'[30]Curve Summary'!$A$9:$AG$161,6)</f>
        <v>39.659999999999997</v>
      </c>
      <c r="BJ13" s="151">
        <f>VLOOKUP(BJ$7,'[30]Curve Summary'!$A$9:$AG$161,6)</f>
        <v>45.71</v>
      </c>
      <c r="BK13" s="151">
        <f>VLOOKUP(BK$7,'[30]Curve Summary'!$A$9:$AG$161,6)</f>
        <v>58.33</v>
      </c>
      <c r="BL13" s="151">
        <f>VLOOKUP(BL$7,'[30]Curve Summary'!$A$9:$AG$161,6)</f>
        <v>64.12</v>
      </c>
      <c r="BM13" s="151">
        <f>VLOOKUP(BM$7,'[30]Curve Summary'!$A$9:$AG$161,6)</f>
        <v>50.99</v>
      </c>
      <c r="BN13" s="151">
        <f>VLOOKUP(BN$7,'[30]Curve Summary'!$A$9:$AG$161,6)</f>
        <v>39.369999999999997</v>
      </c>
      <c r="BO13" s="151">
        <f>VLOOKUP(BO$7,'[30]Curve Summary'!$A$9:$AG$161,6)</f>
        <v>39.11</v>
      </c>
      <c r="BP13" s="151">
        <f>VLOOKUP(BP$7,'[30]Curve Summary'!$A$9:$AG$161,6)</f>
        <v>40.36</v>
      </c>
      <c r="BQ13" s="151">
        <f>VLOOKUP(BQ$7,'[30]Curve Summary'!$A$9:$AG$161,6)</f>
        <v>40.53</v>
      </c>
      <c r="BR13" s="151">
        <f>VLOOKUP(BR$7,'[30]Curve Summary'!$A$9:$AG$161,6)</f>
        <v>38.99</v>
      </c>
      <c r="BS13" s="151">
        <f>VLOOKUP(BS$7,'[30]Curve Summary'!$A$9:$AG$161,6)</f>
        <v>38.22</v>
      </c>
      <c r="BT13" s="151">
        <f>VLOOKUP(BT$7,'[30]Curve Summary'!$A$9:$AG$161,6)</f>
        <v>39.22</v>
      </c>
      <c r="BU13" s="151">
        <f>VLOOKUP(BU$7,'[30]Curve Summary'!$A$9:$AG$161,6)</f>
        <v>39.979999999999997</v>
      </c>
      <c r="BV13" s="151">
        <f>VLOOKUP(BV$7,'[30]Curve Summary'!$A$9:$AG$161,6)</f>
        <v>46.07</v>
      </c>
      <c r="BW13" s="151">
        <f>VLOOKUP(BW$7,'[30]Curve Summary'!$A$9:$AG$161,6)</f>
        <v>58.78</v>
      </c>
      <c r="BX13" s="151">
        <f>VLOOKUP(BX$7,'[30]Curve Summary'!$A$9:$AG$161,6)</f>
        <v>64.62</v>
      </c>
      <c r="BY13" s="151">
        <f>VLOOKUP(BY$7,'[30]Curve Summary'!$A$9:$AG$161,6)</f>
        <v>51.37</v>
      </c>
      <c r="BZ13" s="151">
        <f>VLOOKUP(BZ$7,'[30]Curve Summary'!$A$9:$AG$161,6)</f>
        <v>39.659999999999997</v>
      </c>
      <c r="CA13" s="151">
        <f>VLOOKUP(CA$7,'[30]Curve Summary'!$A$9:$AG$161,6)</f>
        <v>39.4</v>
      </c>
      <c r="CB13" s="151">
        <f>VLOOKUP(CB$7,'[30]Curve Summary'!$A$9:$AG$161,6)</f>
        <v>40.659999999999997</v>
      </c>
      <c r="CC13" s="151">
        <f>VLOOKUP(CC$7,'[30]Curve Summary'!$A$9:$AG$161,6)</f>
        <v>40.799999999999997</v>
      </c>
      <c r="CD13" s="151">
        <f>VLOOKUP(CD$7,'[30]Curve Summary'!$A$9:$AG$161,6)</f>
        <v>39.25</v>
      </c>
      <c r="CE13" s="151">
        <f>VLOOKUP(CE$7,'[30]Curve Summary'!$A$9:$AG$161,6)</f>
        <v>38.47</v>
      </c>
      <c r="CF13" s="151">
        <f>VLOOKUP(CF$7,'[30]Curve Summary'!$A$9:$AG$161,6)</f>
        <v>39.49</v>
      </c>
      <c r="CG13" s="151">
        <f>VLOOKUP(CG$7,'[30]Curve Summary'!$A$9:$AG$161,6)</f>
        <v>40.24</v>
      </c>
      <c r="CH13" s="151">
        <f>VLOOKUP(CH$7,'[30]Curve Summary'!$A$9:$AG$161,6)</f>
        <v>46.38</v>
      </c>
      <c r="CI13" s="151">
        <f>VLOOKUP(CI$7,'[30]Curve Summary'!$A$9:$AG$161,6)</f>
        <v>59.18</v>
      </c>
      <c r="CJ13" s="151">
        <f>VLOOKUP(CJ$7,'[30]Curve Summary'!$A$9:$AG$161,6)</f>
        <v>65.05</v>
      </c>
      <c r="CK13" s="151">
        <f>VLOOKUP(CK$7,'[30]Curve Summary'!$A$9:$AG$161,6)</f>
        <v>51.72</v>
      </c>
      <c r="CL13" s="151">
        <f>VLOOKUP(CL$7,'[30]Curve Summary'!$A$9:$AG$161,6)</f>
        <v>39.93</v>
      </c>
      <c r="CM13" s="151">
        <f>VLOOKUP(CM$7,'[30]Curve Summary'!$A$9:$AG$161,6)</f>
        <v>39.659999999999997</v>
      </c>
      <c r="CN13" s="151">
        <f>VLOOKUP(CN$7,'[30]Curve Summary'!$A$9:$AG$161,6)</f>
        <v>40.93</v>
      </c>
      <c r="CO13" s="151">
        <f>VLOOKUP(CO$7,'[30]Curve Summary'!$A$9:$AG$161,6)</f>
        <v>41.1</v>
      </c>
      <c r="CP13" s="151">
        <f>VLOOKUP(CP$7,'[30]Curve Summary'!$A$9:$AG$161,6)</f>
        <v>39.53</v>
      </c>
      <c r="CQ13" s="151">
        <f>VLOOKUP(CQ$7,'[30]Curve Summary'!$A$9:$AG$161,6)</f>
        <v>38.74</v>
      </c>
      <c r="CR13" s="151">
        <f>VLOOKUP(CR$7,'[30]Curve Summary'!$A$9:$AG$161,6)</f>
        <v>39.76</v>
      </c>
      <c r="CS13" s="151">
        <f>VLOOKUP(CS$7,'[30]Curve Summary'!$A$9:$AG$161,6)</f>
        <v>40.51</v>
      </c>
      <c r="CT13" s="151">
        <f>VLOOKUP(CT$7,'[30]Curve Summary'!$A$9:$AG$161,6)</f>
        <v>46.69</v>
      </c>
      <c r="CU13" s="151">
        <f>VLOOKUP(CU$7,'[30]Curve Summary'!$A$9:$AG$161,6)</f>
        <v>59.56</v>
      </c>
      <c r="CV13" s="151">
        <f>VLOOKUP(CV$7,'[30]Curve Summary'!$A$9:$AG$161,6)</f>
        <v>65.47</v>
      </c>
      <c r="CW13" s="151">
        <f>VLOOKUP(CW$7,'[30]Curve Summary'!$A$9:$AG$161,6)</f>
        <v>52.05</v>
      </c>
      <c r="CX13" s="151">
        <f>VLOOKUP(CX$7,'[30]Curve Summary'!$A$9:$AG$161,6)</f>
        <v>40.18</v>
      </c>
      <c r="CY13" s="151">
        <f>VLOOKUP(CY$7,'[30]Curve Summary'!$A$9:$AG$161,6)</f>
        <v>39.9</v>
      </c>
      <c r="CZ13" s="151">
        <f>VLOOKUP(CZ$7,'[30]Curve Summary'!$A$9:$AG$161,6)</f>
        <v>41.18</v>
      </c>
      <c r="DA13" s="151">
        <f>VLOOKUP(DA$7,'[30]Curve Summary'!$A$9:$AG$161,6)</f>
        <v>41.34</v>
      </c>
      <c r="DB13" s="151">
        <f>VLOOKUP(DB$7,'[30]Curve Summary'!$A$9:$AG$161,6)</f>
        <v>39.76</v>
      </c>
      <c r="DC13" s="151">
        <f>VLOOKUP(DC$7,'[30]Curve Summary'!$A$9:$AG$161,6)</f>
        <v>38.96</v>
      </c>
      <c r="DD13" s="151">
        <f>VLOOKUP(DD$7,'[30]Curve Summary'!$A$9:$AG$161,6)</f>
        <v>39.979999999999997</v>
      </c>
      <c r="DE13" s="151">
        <f>VLOOKUP(DE$7,'[30]Curve Summary'!$A$9:$AG$161,6)</f>
        <v>40.74</v>
      </c>
      <c r="DF13" s="151">
        <f>VLOOKUP(DF$7,'[30]Curve Summary'!$A$9:$AG$161,6)</f>
        <v>46.95</v>
      </c>
      <c r="DG13" s="151">
        <f>VLOOKUP(DG$7,'[30]Curve Summary'!$A$9:$AG$161,6)</f>
        <v>59.89</v>
      </c>
      <c r="DH13" s="151">
        <f>VLOOKUP(DH$7,'[30]Curve Summary'!$A$9:$AG$161,6)</f>
        <v>65.819999999999993</v>
      </c>
      <c r="DI13" s="151">
        <f>VLOOKUP(DI$7,'[30]Curve Summary'!$A$9:$AG$161,6)</f>
        <v>52.32</v>
      </c>
      <c r="DJ13" s="151">
        <f>VLOOKUP(DJ$7,'[30]Curve Summary'!$A$9:$AG$161,6)</f>
        <v>40.380000000000003</v>
      </c>
      <c r="DK13" s="151">
        <f>VLOOKUP(DK$7,'[30]Curve Summary'!$A$9:$AG$161,6)</f>
        <v>40.11</v>
      </c>
      <c r="DL13" s="151">
        <f>VLOOKUP(DL$7,'[30]Curve Summary'!$A$9:$AG$161,6)</f>
        <v>41.38</v>
      </c>
      <c r="DM13" s="151">
        <f>VLOOKUP(DM$7,'[30]Curve Summary'!$A$9:$AG$161,6)</f>
        <v>41.52</v>
      </c>
      <c r="DN13" s="151">
        <f>VLOOKUP(DN$7,'[30]Curve Summary'!$A$9:$AG$161,6)</f>
        <v>39.94</v>
      </c>
      <c r="DO13" s="151">
        <f>VLOOKUP(DO$7,'[30]Curve Summary'!$A$9:$AG$161,6)</f>
        <v>39.130000000000003</v>
      </c>
      <c r="DP13" s="151">
        <f>VLOOKUP(DP$7,'[30]Curve Summary'!$A$9:$AG$161,6)</f>
        <v>40.159999999999997</v>
      </c>
      <c r="DQ13" s="151">
        <f>VLOOKUP(DQ$7,'[30]Curve Summary'!$A$9:$AG$161,6)</f>
        <v>40.92</v>
      </c>
      <c r="DR13" s="151">
        <f>VLOOKUP(DR$7,'[30]Curve Summary'!$A$9:$AG$161,6)</f>
        <v>47.15</v>
      </c>
      <c r="DS13" s="151">
        <f>VLOOKUP(DS$7,'[30]Curve Summary'!$A$9:$AG$161,6)</f>
        <v>60.15</v>
      </c>
      <c r="DT13" s="151">
        <f>VLOOKUP(DT$7,'[30]Curve Summary'!$A$9:$AG$161,6)</f>
        <v>66.11</v>
      </c>
      <c r="DU13" s="151">
        <f>VLOOKUP(DU$7,'[30]Curve Summary'!$A$9:$AG$161,6)</f>
        <v>52.55</v>
      </c>
      <c r="DV13" s="151">
        <f>VLOOKUP(DV$7,'[30]Curve Summary'!$A$9:$AG$161,6)</f>
        <v>40.56</v>
      </c>
      <c r="DW13" s="151">
        <f>VLOOKUP(DW$7,'[30]Curve Summary'!$A$9:$AG$161,6)</f>
        <v>40.28</v>
      </c>
      <c r="DX13" s="151">
        <f>VLOOKUP(DX$7,'[30]Curve Summary'!$A$9:$AG$161,6)</f>
        <v>41.56</v>
      </c>
      <c r="DY13" s="151">
        <f>VLOOKUP(DY$7,'[30]Curve Summary'!$A$9:$AG$161,6)</f>
        <v>41.7</v>
      </c>
      <c r="DZ13" s="151">
        <f>VLOOKUP(DZ$7,'[30]Curve Summary'!$A$9:$AG$161,6)</f>
        <v>40.11</v>
      </c>
      <c r="EA13" s="151">
        <f>VLOOKUP(EA$7,'[30]Curve Summary'!$A$9:$AG$161,6)</f>
        <v>39.31</v>
      </c>
      <c r="EB13" s="151">
        <f>VLOOKUP(EB$7,'[30]Curve Summary'!$A$9:$AG$161,6)</f>
        <v>40.33</v>
      </c>
      <c r="EC13" s="151">
        <f>VLOOKUP(EC$7,'[30]Curve Summary'!$A$9:$AG$161,6)</f>
        <v>41.1</v>
      </c>
      <c r="ED13" s="151">
        <f>VLOOKUP(ED$7,'[30]Curve Summary'!$A$9:$AG$161,6)</f>
        <v>47.36</v>
      </c>
      <c r="EE13" s="151">
        <f>VLOOKUP(EE$7,'[30]Curve Summary'!$A$9:$AG$161,6)</f>
        <v>60.41</v>
      </c>
      <c r="EF13" s="151">
        <f>VLOOKUP(EF$7,'[30]Curve Summary'!$A$9:$AG$161,6)</f>
        <v>66.39</v>
      </c>
      <c r="EG13" s="151">
        <f>VLOOKUP(EG$7,'[30]Curve Summary'!$A$9:$AG$161,6)</f>
        <v>52.78</v>
      </c>
      <c r="EH13" s="151">
        <f>VLOOKUP(EH$7,'[30]Curve Summary'!$A$9:$AG$161,6)</f>
        <v>40.74</v>
      </c>
      <c r="EI13" s="151">
        <f>VLOOKUP(EI$7,'[30]Curve Summary'!$A$9:$AG$161,6)</f>
        <v>40.46</v>
      </c>
      <c r="EJ13" s="151">
        <f>VLOOKUP(EJ$7,'[30]Curve Summary'!$A$9:$AG$161,6)</f>
        <v>41.74</v>
      </c>
    </row>
    <row r="14" spans="1:140" ht="13.7" customHeight="1" x14ac:dyDescent="0.2">
      <c r="A14" s="190" t="s">
        <v>125</v>
      </c>
      <c r="B14" s="148" t="s">
        <v>144</v>
      </c>
      <c r="C14" s="127">
        <f>'[30]Power Desk Daily Price'!$AC14</f>
        <v>19.950000000000003</v>
      </c>
      <c r="D14" s="127">
        <f ca="1">IF(ISERROR((AVERAGE(OFFSET('[30]Curve Summary'!$B$6,10,0,17,1))*17+ 8* '[30]Curve Summary Backup'!$B$38)/25), '[30]Curve Summary Backup'!$B$38,(AVERAGE(OFFSET('[30]Curve Summary'!$B$6,10,0,17,1))*17+ 8* '[30]Curve Summary Backup'!$B$38)/25)</f>
        <v>26.5</v>
      </c>
      <c r="E14" s="149">
        <f t="shared" ca="1" si="0"/>
        <v>24.62857142857143</v>
      </c>
      <c r="F14" s="127">
        <f t="shared" si="1"/>
        <v>29.125</v>
      </c>
      <c r="G14" s="127">
        <f t="shared" si="2"/>
        <v>29.5</v>
      </c>
      <c r="H14" s="127">
        <f t="shared" si="2"/>
        <v>28.75</v>
      </c>
      <c r="I14" s="127">
        <f t="shared" si="3"/>
        <v>28.875</v>
      </c>
      <c r="J14" s="127">
        <f t="shared" si="4"/>
        <v>28.75</v>
      </c>
      <c r="K14" s="127">
        <f t="shared" si="4"/>
        <v>29</v>
      </c>
      <c r="L14" s="127">
        <f t="shared" si="4"/>
        <v>32.25</v>
      </c>
      <c r="M14" s="127">
        <f t="shared" si="4"/>
        <v>41.25</v>
      </c>
      <c r="N14" s="127">
        <f t="shared" si="11"/>
        <v>34.166666666666664</v>
      </c>
      <c r="O14" s="127">
        <f t="shared" si="12"/>
        <v>53.916666666666664</v>
      </c>
      <c r="P14" s="127">
        <f t="shared" si="5"/>
        <v>54.25</v>
      </c>
      <c r="Q14" s="127">
        <f t="shared" si="5"/>
        <v>60</v>
      </c>
      <c r="R14" s="127">
        <f t="shared" si="5"/>
        <v>47.5</v>
      </c>
      <c r="S14" s="127">
        <f t="shared" si="6"/>
        <v>35.333333333333336</v>
      </c>
      <c r="T14" s="127">
        <f t="shared" si="7"/>
        <v>36.25</v>
      </c>
      <c r="U14" s="127">
        <f t="shared" si="7"/>
        <v>34.25</v>
      </c>
      <c r="V14" s="127">
        <f t="shared" si="7"/>
        <v>35.5</v>
      </c>
      <c r="W14" s="149">
        <f t="shared" si="13"/>
        <v>38.149019607843137</v>
      </c>
      <c r="X14" s="127">
        <f t="shared" si="14"/>
        <v>41.049019607843135</v>
      </c>
      <c r="Y14" s="127">
        <f t="shared" si="15"/>
        <v>40.690771812080541</v>
      </c>
      <c r="Z14" s="127">
        <f t="shared" si="16"/>
        <v>41.743568627450983</v>
      </c>
      <c r="AA14" s="127">
        <f t="shared" si="8"/>
        <v>42.429901960784328</v>
      </c>
      <c r="AB14" s="218">
        <f t="shared" si="9"/>
        <v>43.184296875000008</v>
      </c>
      <c r="AC14" s="150">
        <f t="shared" ca="1" si="10"/>
        <v>41.484939810834064</v>
      </c>
      <c r="AD14" s="145"/>
      <c r="AE14" s="145"/>
      <c r="AF14" s="146"/>
      <c r="AG14" s="151">
        <f>VLOOKUP(AG$7,'[30]Curve Summary'!$A$9:$AG$161,2)</f>
        <v>29.5</v>
      </c>
      <c r="AH14" s="151">
        <f>VLOOKUP(AH$7,'[30]Curve Summary'!$A$9:$AG$161,2)</f>
        <v>28.75</v>
      </c>
      <c r="AI14" s="151">
        <f>VLOOKUP(AI$7,'[30]Curve Summary'!$A$9:$AG$161,2)</f>
        <v>28.75</v>
      </c>
      <c r="AJ14" s="151">
        <f>VLOOKUP(AJ$7,'[30]Curve Summary'!$A$9:$AG$161,2)</f>
        <v>29</v>
      </c>
      <c r="AK14" s="151">
        <f>VLOOKUP(AK$7,'[30]Curve Summary'!$A$9:$AG$161,2)</f>
        <v>32.25</v>
      </c>
      <c r="AL14" s="151">
        <f>VLOOKUP(AL$7,'[30]Curve Summary'!$A$9:$AG$161,2)</f>
        <v>41.25</v>
      </c>
      <c r="AM14" s="151">
        <f>VLOOKUP(AM$7,'[30]Curve Summary'!$A$9:$AG$161,2)</f>
        <v>54.25</v>
      </c>
      <c r="AN14" s="151">
        <f>VLOOKUP(AN$7,'[30]Curve Summary'!$A$9:$AG$161,2)</f>
        <v>60</v>
      </c>
      <c r="AO14" s="151">
        <f>VLOOKUP(AO$7,'[30]Curve Summary'!$A$9:$AG$161,2)</f>
        <v>47.5</v>
      </c>
      <c r="AP14" s="151">
        <f>VLOOKUP(AP$7,'[30]Curve Summary'!$A$9:$AG$161,2)</f>
        <v>36.25</v>
      </c>
      <c r="AQ14" s="151">
        <f>VLOOKUP(AQ$7,'[30]Curve Summary'!$A$9:$AG$161,2)</f>
        <v>34.25</v>
      </c>
      <c r="AR14" s="151">
        <f>VLOOKUP(AR$7,'[30]Curve Summary'!$A$9:$AG$161,2)</f>
        <v>35.5</v>
      </c>
      <c r="AS14" s="151">
        <f>VLOOKUP(AS$7,'[30]Curve Summary'!$A$9:$AG$161,2)</f>
        <v>35.5</v>
      </c>
      <c r="AT14" s="151">
        <f>VLOOKUP(AT$7,'[30]Curve Summary'!$A$9:$AG$161,2)</f>
        <v>35.5</v>
      </c>
      <c r="AU14" s="151">
        <f>VLOOKUP(AU$7,'[30]Curve Summary'!$A$9:$AG$161,2)</f>
        <v>35.5</v>
      </c>
      <c r="AV14" s="151">
        <f>VLOOKUP(AV$7,'[30]Curve Summary'!$A$9:$AG$161,2)</f>
        <v>34</v>
      </c>
      <c r="AW14" s="151">
        <f>VLOOKUP(AW$7,'[30]Curve Summary'!$A$9:$AG$161,2)</f>
        <v>35</v>
      </c>
      <c r="AX14" s="151">
        <f>VLOOKUP(AX$7,'[30]Curve Summary'!$A$9:$AG$161,2)</f>
        <v>41.5</v>
      </c>
      <c r="AY14" s="151">
        <f>VLOOKUP(AY$7,'[30]Curve Summary'!$A$9:$AG$161,2)</f>
        <v>53.5</v>
      </c>
      <c r="AZ14" s="151">
        <f>VLOOKUP(AZ$7,'[30]Curve Summary'!$A$9:$AG$161,2)</f>
        <v>63.5</v>
      </c>
      <c r="BA14" s="151">
        <f>VLOOKUP(BA$7,'[30]Curve Summary'!$A$9:$AG$161,2)</f>
        <v>50</v>
      </c>
      <c r="BB14" s="151">
        <f>VLOOKUP(BB$7,'[30]Curve Summary'!$A$9:$AG$161,2)</f>
        <v>37</v>
      </c>
      <c r="BC14" s="151">
        <f>VLOOKUP(BC$7,'[30]Curve Summary'!$A$9:$AG$161,2)</f>
        <v>36</v>
      </c>
      <c r="BD14" s="151">
        <f>VLOOKUP(BD$7,'[30]Curve Summary'!$A$9:$AG$161,2)</f>
        <v>35.5</v>
      </c>
      <c r="BE14" s="151">
        <f>VLOOKUP(BE$7,'[30]Curve Summary'!$A$9:$AG$161,2)</f>
        <v>36.21</v>
      </c>
      <c r="BF14" s="151">
        <f>VLOOKUP(BF$7,'[30]Curve Summary'!$A$9:$AG$161,2)</f>
        <v>36.21</v>
      </c>
      <c r="BG14" s="151">
        <f>VLOOKUP(BG$7,'[30]Curve Summary'!$A$9:$AG$161,2)</f>
        <v>36.21</v>
      </c>
      <c r="BH14" s="151">
        <f>VLOOKUP(BH$7,'[30]Curve Summary'!$A$9:$AG$161,2)</f>
        <v>34.82</v>
      </c>
      <c r="BI14" s="151">
        <f>VLOOKUP(BI$7,'[30]Curve Summary'!$A$9:$AG$161,2)</f>
        <v>35.74</v>
      </c>
      <c r="BJ14" s="151">
        <f>VLOOKUP(BJ$7,'[30]Curve Summary'!$A$9:$AG$161,2)</f>
        <v>41.77</v>
      </c>
      <c r="BK14" s="151">
        <f>VLOOKUP(BK$7,'[30]Curve Summary'!$A$9:$AG$161,2)</f>
        <v>52.89</v>
      </c>
      <c r="BL14" s="151">
        <f>VLOOKUP(BL$7,'[30]Curve Summary'!$A$9:$AG$161,2)</f>
        <v>62.16</v>
      </c>
      <c r="BM14" s="151">
        <f>VLOOKUP(BM$7,'[30]Curve Summary'!$A$9:$AG$161,2)</f>
        <v>49.65</v>
      </c>
      <c r="BN14" s="151">
        <f>VLOOKUP(BN$7,'[30]Curve Summary'!$A$9:$AG$161,2)</f>
        <v>37.6</v>
      </c>
      <c r="BO14" s="151">
        <f>VLOOKUP(BO$7,'[30]Curve Summary'!$A$9:$AG$161,2)</f>
        <v>36.67</v>
      </c>
      <c r="BP14" s="151">
        <f>VLOOKUP(BP$7,'[30]Curve Summary'!$A$9:$AG$161,2)</f>
        <v>36.21</v>
      </c>
      <c r="BQ14" s="151">
        <f>VLOOKUP(BQ$7,'[30]Curve Summary'!$A$9:$AG$161,2)</f>
        <v>36.47</v>
      </c>
      <c r="BR14" s="151">
        <f>VLOOKUP(BR$7,'[30]Curve Summary'!$A$9:$AG$161,2)</f>
        <v>36.47</v>
      </c>
      <c r="BS14" s="151">
        <f>VLOOKUP(BS$7,'[30]Curve Summary'!$A$9:$AG$161,2)</f>
        <v>36.47</v>
      </c>
      <c r="BT14" s="151">
        <f>VLOOKUP(BT$7,'[30]Curve Summary'!$A$9:$AG$161,2)</f>
        <v>35.07</v>
      </c>
      <c r="BU14" s="151">
        <f>VLOOKUP(BU$7,'[30]Curve Summary'!$A$9:$AG$161,2)</f>
        <v>36</v>
      </c>
      <c r="BV14" s="151">
        <f>VLOOKUP(BV$7,'[30]Curve Summary'!$A$9:$AG$161,2)</f>
        <v>42.07</v>
      </c>
      <c r="BW14" s="151">
        <f>VLOOKUP(BW$7,'[30]Curve Summary'!$A$9:$AG$161,2)</f>
        <v>53.27</v>
      </c>
      <c r="BX14" s="151">
        <f>VLOOKUP(BX$7,'[30]Curve Summary'!$A$9:$AG$161,2)</f>
        <v>62.61</v>
      </c>
      <c r="BY14" s="151">
        <f>VLOOKUP(BY$7,'[30]Curve Summary'!$A$9:$AG$161,2)</f>
        <v>50.01</v>
      </c>
      <c r="BZ14" s="151">
        <f>VLOOKUP(BZ$7,'[30]Curve Summary'!$A$9:$AG$161,2)</f>
        <v>37.869999999999997</v>
      </c>
      <c r="CA14" s="151">
        <f>VLOOKUP(CA$7,'[30]Curve Summary'!$A$9:$AG$161,2)</f>
        <v>36.94</v>
      </c>
      <c r="CB14" s="151">
        <f>VLOOKUP(CB$7,'[30]Curve Summary'!$A$9:$AG$161,2)</f>
        <v>36.47</v>
      </c>
      <c r="CC14" s="151">
        <f>VLOOKUP(CC$7,'[30]Curve Summary'!$A$9:$AG$161,2)</f>
        <v>36.729999999999997</v>
      </c>
      <c r="CD14" s="151">
        <f>VLOOKUP(CD$7,'[30]Curve Summary'!$A$9:$AG$161,2)</f>
        <v>36.729999999999997</v>
      </c>
      <c r="CE14" s="151">
        <f>VLOOKUP(CE$7,'[30]Curve Summary'!$A$9:$AG$161,2)</f>
        <v>36.729999999999997</v>
      </c>
      <c r="CF14" s="151">
        <f>VLOOKUP(CF$7,'[30]Curve Summary'!$A$9:$AG$161,2)</f>
        <v>35.32</v>
      </c>
      <c r="CG14" s="151">
        <f>VLOOKUP(CG$7,'[30]Curve Summary'!$A$9:$AG$161,2)</f>
        <v>36.26</v>
      </c>
      <c r="CH14" s="151">
        <f>VLOOKUP(CH$7,'[30]Curve Summary'!$A$9:$AG$161,2)</f>
        <v>42.38</v>
      </c>
      <c r="CI14" s="151">
        <f>VLOOKUP(CI$7,'[30]Curve Summary'!$A$9:$AG$161,2)</f>
        <v>53.66</v>
      </c>
      <c r="CJ14" s="151">
        <f>VLOOKUP(CJ$7,'[30]Curve Summary'!$A$9:$AG$161,2)</f>
        <v>63.06</v>
      </c>
      <c r="CK14" s="151">
        <f>VLOOKUP(CK$7,'[30]Curve Summary'!$A$9:$AG$161,2)</f>
        <v>50.37</v>
      </c>
      <c r="CL14" s="151">
        <f>VLOOKUP(CL$7,'[30]Curve Summary'!$A$9:$AG$161,2)</f>
        <v>38.15</v>
      </c>
      <c r="CM14" s="151">
        <f>VLOOKUP(CM$7,'[30]Curve Summary'!$A$9:$AG$161,2)</f>
        <v>37.21</v>
      </c>
      <c r="CN14" s="151">
        <f>VLOOKUP(CN$7,'[30]Curve Summary'!$A$9:$AG$161,2)</f>
        <v>36.74</v>
      </c>
      <c r="CO14" s="151">
        <f>VLOOKUP(CO$7,'[30]Curve Summary'!$A$9:$AG$161,2)</f>
        <v>37</v>
      </c>
      <c r="CP14" s="151">
        <f>VLOOKUP(CP$7,'[30]Curve Summary'!$A$9:$AG$161,2)</f>
        <v>37</v>
      </c>
      <c r="CQ14" s="151">
        <f>VLOOKUP(CQ$7,'[30]Curve Summary'!$A$9:$AG$161,2)</f>
        <v>37</v>
      </c>
      <c r="CR14" s="151">
        <f>VLOOKUP(CR$7,'[30]Curve Summary'!$A$9:$AG$161,2)</f>
        <v>35.58</v>
      </c>
      <c r="CS14" s="151">
        <f>VLOOKUP(CS$7,'[30]Curve Summary'!$A$9:$AG$161,2)</f>
        <v>36.520000000000003</v>
      </c>
      <c r="CT14" s="151">
        <f>VLOOKUP(CT$7,'[30]Curve Summary'!$A$9:$AG$161,2)</f>
        <v>42.68</v>
      </c>
      <c r="CU14" s="151">
        <f>VLOOKUP(CU$7,'[30]Curve Summary'!$A$9:$AG$161,2)</f>
        <v>54.04</v>
      </c>
      <c r="CV14" s="151">
        <f>VLOOKUP(CV$7,'[30]Curve Summary'!$A$9:$AG$161,2)</f>
        <v>63.51</v>
      </c>
      <c r="CW14" s="151">
        <f>VLOOKUP(CW$7,'[30]Curve Summary'!$A$9:$AG$161,2)</f>
        <v>50.73</v>
      </c>
      <c r="CX14" s="151">
        <f>VLOOKUP(CX$7,'[30]Curve Summary'!$A$9:$AG$161,2)</f>
        <v>38.42</v>
      </c>
      <c r="CY14" s="151">
        <f>VLOOKUP(CY$7,'[30]Curve Summary'!$A$9:$AG$161,2)</f>
        <v>37.47</v>
      </c>
      <c r="CZ14" s="151">
        <f>VLOOKUP(CZ$7,'[30]Curve Summary'!$A$9:$AG$161,2)</f>
        <v>37</v>
      </c>
      <c r="DA14" s="151">
        <f>VLOOKUP(DA$7,'[30]Curve Summary'!$A$9:$AG$161,2)</f>
        <v>37.26</v>
      </c>
      <c r="DB14" s="151">
        <f>VLOOKUP(DB$7,'[30]Curve Summary'!$A$9:$AG$161,2)</f>
        <v>37.26</v>
      </c>
      <c r="DC14" s="151">
        <f>VLOOKUP(DC$7,'[30]Curve Summary'!$A$9:$AG$161,2)</f>
        <v>37.26</v>
      </c>
      <c r="DD14" s="151">
        <f>VLOOKUP(DD$7,'[30]Curve Summary'!$A$9:$AG$161,2)</f>
        <v>35.83</v>
      </c>
      <c r="DE14" s="151">
        <f>VLOOKUP(DE$7,'[30]Curve Summary'!$A$9:$AG$161,2)</f>
        <v>36.78</v>
      </c>
      <c r="DF14" s="151">
        <f>VLOOKUP(DF$7,'[30]Curve Summary'!$A$9:$AG$161,2)</f>
        <v>42.98</v>
      </c>
      <c r="DG14" s="151">
        <f>VLOOKUP(DG$7,'[30]Curve Summary'!$A$9:$AG$161,2)</f>
        <v>54.43</v>
      </c>
      <c r="DH14" s="151">
        <f>VLOOKUP(DH$7,'[30]Curve Summary'!$A$9:$AG$161,2)</f>
        <v>63.96</v>
      </c>
      <c r="DI14" s="151">
        <f>VLOOKUP(DI$7,'[30]Curve Summary'!$A$9:$AG$161,2)</f>
        <v>51.09</v>
      </c>
      <c r="DJ14" s="151">
        <f>VLOOKUP(DJ$7,'[30]Curve Summary'!$A$9:$AG$161,2)</f>
        <v>38.69</v>
      </c>
      <c r="DK14" s="151">
        <f>VLOOKUP(DK$7,'[30]Curve Summary'!$A$9:$AG$161,2)</f>
        <v>37.74</v>
      </c>
      <c r="DL14" s="151">
        <f>VLOOKUP(DL$7,'[30]Curve Summary'!$A$9:$AG$161,2)</f>
        <v>37.26</v>
      </c>
      <c r="DM14" s="151">
        <f>VLOOKUP(DM$7,'[30]Curve Summary'!$A$9:$AG$161,2)</f>
        <v>37.520000000000003</v>
      </c>
      <c r="DN14" s="151">
        <f>VLOOKUP(DN$7,'[30]Curve Summary'!$A$9:$AG$161,2)</f>
        <v>37.520000000000003</v>
      </c>
      <c r="DO14" s="151">
        <f>VLOOKUP(DO$7,'[30]Curve Summary'!$A$9:$AG$161,2)</f>
        <v>37.520000000000003</v>
      </c>
      <c r="DP14" s="151">
        <f>VLOOKUP(DP$7,'[30]Curve Summary'!$A$9:$AG$161,2)</f>
        <v>36.08</v>
      </c>
      <c r="DQ14" s="151">
        <f>VLOOKUP(DQ$7,'[30]Curve Summary'!$A$9:$AG$161,2)</f>
        <v>37.04</v>
      </c>
      <c r="DR14" s="151">
        <f>VLOOKUP(DR$7,'[30]Curve Summary'!$A$9:$AG$161,2)</f>
        <v>43.28</v>
      </c>
      <c r="DS14" s="151">
        <f>VLOOKUP(DS$7,'[30]Curve Summary'!$A$9:$AG$161,2)</f>
        <v>54.81</v>
      </c>
      <c r="DT14" s="151">
        <f>VLOOKUP(DT$7,'[30]Curve Summary'!$A$9:$AG$161,2)</f>
        <v>64.41</v>
      </c>
      <c r="DU14" s="151">
        <f>VLOOKUP(DU$7,'[30]Curve Summary'!$A$9:$AG$161,2)</f>
        <v>51.45</v>
      </c>
      <c r="DV14" s="151">
        <f>VLOOKUP(DV$7,'[30]Curve Summary'!$A$9:$AG$161,2)</f>
        <v>38.96</v>
      </c>
      <c r="DW14" s="151">
        <f>VLOOKUP(DW$7,'[30]Curve Summary'!$A$9:$AG$161,2)</f>
        <v>38</v>
      </c>
      <c r="DX14" s="151">
        <f>VLOOKUP(DX$7,'[30]Curve Summary'!$A$9:$AG$161,2)</f>
        <v>37.520000000000003</v>
      </c>
      <c r="DY14" s="151">
        <f>VLOOKUP(DY$7,'[30]Curve Summary'!$A$9:$AG$161,2)</f>
        <v>37.78</v>
      </c>
      <c r="DZ14" s="151">
        <f>VLOOKUP(DZ$7,'[30]Curve Summary'!$A$9:$AG$161,2)</f>
        <v>37.78</v>
      </c>
      <c r="EA14" s="151">
        <f>VLOOKUP(EA$7,'[30]Curve Summary'!$A$9:$AG$161,2)</f>
        <v>37.78</v>
      </c>
      <c r="EB14" s="151">
        <f>VLOOKUP(EB$7,'[30]Curve Summary'!$A$9:$AG$161,2)</f>
        <v>36.33</v>
      </c>
      <c r="EC14" s="151">
        <f>VLOOKUP(EC$7,'[30]Curve Summary'!$A$9:$AG$161,2)</f>
        <v>37.299999999999997</v>
      </c>
      <c r="ED14" s="151">
        <f>VLOOKUP(ED$7,'[30]Curve Summary'!$A$9:$AG$161,2)</f>
        <v>43.59</v>
      </c>
      <c r="EE14" s="151">
        <f>VLOOKUP(EE$7,'[30]Curve Summary'!$A$9:$AG$161,2)</f>
        <v>55.19</v>
      </c>
      <c r="EF14" s="151">
        <f>VLOOKUP(EF$7,'[30]Curve Summary'!$A$9:$AG$161,2)</f>
        <v>64.86</v>
      </c>
      <c r="EG14" s="151">
        <f>VLOOKUP(EG$7,'[30]Curve Summary'!$A$9:$AG$161,2)</f>
        <v>51.81</v>
      </c>
      <c r="EH14" s="151">
        <f>VLOOKUP(EH$7,'[30]Curve Summary'!$A$9:$AG$161,2)</f>
        <v>39.24</v>
      </c>
      <c r="EI14" s="151">
        <f>VLOOKUP(EI$7,'[30]Curve Summary'!$A$9:$AG$161,2)</f>
        <v>38.270000000000003</v>
      </c>
      <c r="EJ14" s="151">
        <f>VLOOKUP(EJ$7,'[30]Curve Summary'!$A$9:$AG$161,2)</f>
        <v>37.79</v>
      </c>
    </row>
    <row r="15" spans="1:140" ht="13.7" customHeight="1" thickBot="1" x14ac:dyDescent="0.25">
      <c r="A15" s="191" t="s">
        <v>126</v>
      </c>
      <c r="B15" s="153" t="s">
        <v>145</v>
      </c>
      <c r="C15" s="129">
        <f>'[30]Power Desk Daily Price'!$AC15</f>
        <v>20.950000000000003</v>
      </c>
      <c r="D15" s="129">
        <f ca="1">IF(ISERROR((AVERAGE(OFFSET('[30]Curve Summary'!$G$6,10,0,17,1))*17+ 8* '[30]Curve Summary Backup'!$G$38)/25), '[30]Curve Summary Backup'!$G$38,(AVERAGE(OFFSET('[30]Curve Summary'!$G$6,10,0,17,1))*17+ 8* '[30]Curve Summary Backup'!$G$38)/25)</f>
        <v>27.5</v>
      </c>
      <c r="E15" s="154">
        <f t="shared" ca="1" si="0"/>
        <v>25.62857142857143</v>
      </c>
      <c r="F15" s="129">
        <f t="shared" si="1"/>
        <v>30.5</v>
      </c>
      <c r="G15" s="129">
        <f t="shared" si="2"/>
        <v>31</v>
      </c>
      <c r="H15" s="129">
        <f t="shared" si="2"/>
        <v>30</v>
      </c>
      <c r="I15" s="129">
        <f t="shared" si="3"/>
        <v>30.5</v>
      </c>
      <c r="J15" s="129">
        <f t="shared" si="4"/>
        <v>30</v>
      </c>
      <c r="K15" s="129">
        <f t="shared" si="4"/>
        <v>31</v>
      </c>
      <c r="L15" s="129">
        <f t="shared" si="4"/>
        <v>35.25</v>
      </c>
      <c r="M15" s="129">
        <f t="shared" si="4"/>
        <v>46.25</v>
      </c>
      <c r="N15" s="129">
        <f t="shared" si="11"/>
        <v>37.5</v>
      </c>
      <c r="O15" s="129">
        <f t="shared" si="12"/>
        <v>61.916666666666664</v>
      </c>
      <c r="P15" s="129">
        <f t="shared" si="5"/>
        <v>61.25</v>
      </c>
      <c r="Q15" s="129">
        <f t="shared" si="5"/>
        <v>70</v>
      </c>
      <c r="R15" s="129">
        <f t="shared" si="5"/>
        <v>54.5</v>
      </c>
      <c r="S15" s="129">
        <f t="shared" si="6"/>
        <v>37.5</v>
      </c>
      <c r="T15" s="129">
        <f t="shared" si="7"/>
        <v>38.75</v>
      </c>
      <c r="U15" s="129">
        <f t="shared" si="7"/>
        <v>36.25</v>
      </c>
      <c r="V15" s="129">
        <f t="shared" si="7"/>
        <v>37.5</v>
      </c>
      <c r="W15" s="154">
        <f t="shared" si="13"/>
        <v>41.865686274509805</v>
      </c>
      <c r="X15" s="129">
        <f t="shared" si="14"/>
        <v>44.384313725490195</v>
      </c>
      <c r="Y15" s="129">
        <f t="shared" si="15"/>
        <v>43.886342281879188</v>
      </c>
      <c r="Z15" s="129">
        <f t="shared" si="16"/>
        <v>45.042784313725498</v>
      </c>
      <c r="AA15" s="129">
        <f t="shared" si="8"/>
        <v>45.590892156862743</v>
      </c>
      <c r="AB15" s="219">
        <f t="shared" si="9"/>
        <v>46.170429687499997</v>
      </c>
      <c r="AC15" s="155">
        <f t="shared" ca="1" si="10"/>
        <v>44.715107480653501</v>
      </c>
      <c r="AD15" s="145"/>
      <c r="AE15" s="145"/>
      <c r="AF15" s="146"/>
      <c r="AG15" s="127">
        <f>VLOOKUP(AG$7,'[30]Curve Summary'!$A$9:$AG$161,7)</f>
        <v>31</v>
      </c>
      <c r="AH15" s="127">
        <f>VLOOKUP(AH$7,'[30]Curve Summary'!$A$9:$AG$161,7)</f>
        <v>30</v>
      </c>
      <c r="AI15" s="127">
        <f>VLOOKUP(AI$7,'[30]Curve Summary'!$A$9:$AG$161,7)</f>
        <v>30</v>
      </c>
      <c r="AJ15" s="127">
        <f>VLOOKUP(AJ$7,'[30]Curve Summary'!$A$9:$AG$161,7)</f>
        <v>31</v>
      </c>
      <c r="AK15" s="127">
        <f>VLOOKUP(AK$7,'[30]Curve Summary'!$A$9:$AG$161,7)</f>
        <v>35.25</v>
      </c>
      <c r="AL15" s="127">
        <f>VLOOKUP(AL$7,'[30]Curve Summary'!$A$9:$AG$161,7)</f>
        <v>46.25</v>
      </c>
      <c r="AM15" s="127">
        <f>VLOOKUP(AM$7,'[30]Curve Summary'!$A$9:$AG$161,7)</f>
        <v>61.25</v>
      </c>
      <c r="AN15" s="127">
        <f>VLOOKUP(AN$7,'[30]Curve Summary'!$A$9:$AG$161,7)</f>
        <v>70</v>
      </c>
      <c r="AO15" s="127">
        <f>VLOOKUP(AO$7,'[30]Curve Summary'!$A$9:$AG$161,7)</f>
        <v>54.5</v>
      </c>
      <c r="AP15" s="127">
        <f>VLOOKUP(AP$7,'[30]Curve Summary'!$A$9:$AG$161,7)</f>
        <v>38.75</v>
      </c>
      <c r="AQ15" s="127">
        <f>VLOOKUP(AQ$7,'[30]Curve Summary'!$A$9:$AG$161,7)</f>
        <v>36.25</v>
      </c>
      <c r="AR15" s="127">
        <f>VLOOKUP(AR$7,'[30]Curve Summary'!$A$9:$AG$161,7)</f>
        <v>37.5</v>
      </c>
      <c r="AS15" s="127">
        <f>VLOOKUP(AS$7,'[30]Curve Summary'!$A$9:$AG$161,7)</f>
        <v>37.5</v>
      </c>
      <c r="AT15" s="127">
        <f>VLOOKUP(AT$7,'[30]Curve Summary'!$A$9:$AG$161,7)</f>
        <v>37.5</v>
      </c>
      <c r="AU15" s="127">
        <f>VLOOKUP(AU$7,'[30]Curve Summary'!$A$9:$AG$161,7)</f>
        <v>37.5</v>
      </c>
      <c r="AV15" s="127">
        <f>VLOOKUP(AV$7,'[30]Curve Summary'!$A$9:$AG$161,7)</f>
        <v>36</v>
      </c>
      <c r="AW15" s="127">
        <f>VLOOKUP(AW$7,'[30]Curve Summary'!$A$9:$AG$161,7)</f>
        <v>37</v>
      </c>
      <c r="AX15" s="127">
        <f>VLOOKUP(AX$7,'[30]Curve Summary'!$A$9:$AG$161,7)</f>
        <v>46</v>
      </c>
      <c r="AY15" s="127">
        <f>VLOOKUP(AY$7,'[30]Curve Summary'!$A$9:$AG$161,7)</f>
        <v>59.5</v>
      </c>
      <c r="AZ15" s="127">
        <f>VLOOKUP(AZ$7,'[30]Curve Summary'!$A$9:$AG$161,7)</f>
        <v>71.5</v>
      </c>
      <c r="BA15" s="127">
        <f>VLOOKUP(BA$7,'[30]Curve Summary'!$A$9:$AG$161,7)</f>
        <v>56</v>
      </c>
      <c r="BB15" s="127">
        <f>VLOOKUP(BB$7,'[30]Curve Summary'!$A$9:$AG$161,7)</f>
        <v>39.25</v>
      </c>
      <c r="BC15" s="127">
        <f>VLOOKUP(BC$7,'[30]Curve Summary'!$A$9:$AG$161,7)</f>
        <v>37.75</v>
      </c>
      <c r="BD15" s="127">
        <f>VLOOKUP(BD$7,'[30]Curve Summary'!$A$9:$AG$161,7)</f>
        <v>37</v>
      </c>
      <c r="BE15" s="127">
        <f>VLOOKUP(BE$7,'[30]Curve Summary'!$A$9:$AG$161,7)</f>
        <v>38.409999999999997</v>
      </c>
      <c r="BF15" s="127">
        <f>VLOOKUP(BF$7,'[30]Curve Summary'!$A$9:$AG$161,7)</f>
        <v>38.409999999999997</v>
      </c>
      <c r="BG15" s="127">
        <f>VLOOKUP(BG$7,'[30]Curve Summary'!$A$9:$AG$161,7)</f>
        <v>38.409999999999997</v>
      </c>
      <c r="BH15" s="127">
        <f>VLOOKUP(BH$7,'[30]Curve Summary'!$A$9:$AG$161,7)</f>
        <v>37.020000000000003</v>
      </c>
      <c r="BI15" s="127">
        <f>VLOOKUP(BI$7,'[30]Curve Summary'!$A$9:$AG$161,7)</f>
        <v>37.94</v>
      </c>
      <c r="BJ15" s="127">
        <f>VLOOKUP(BJ$7,'[30]Curve Summary'!$A$9:$AG$161,7)</f>
        <v>46.1</v>
      </c>
      <c r="BK15" s="127">
        <f>VLOOKUP(BK$7,'[30]Curve Summary'!$A$9:$AG$161,7)</f>
        <v>58.49</v>
      </c>
      <c r="BL15" s="127">
        <f>VLOOKUP(BL$7,'[30]Curve Summary'!$A$9:$AG$161,7)</f>
        <v>69.459999999999994</v>
      </c>
      <c r="BM15" s="127">
        <f>VLOOKUP(BM$7,'[30]Curve Summary'!$A$9:$AG$161,7)</f>
        <v>55.25</v>
      </c>
      <c r="BN15" s="127">
        <f>VLOOKUP(BN$7,'[30]Curve Summary'!$A$9:$AG$161,7)</f>
        <v>40.01</v>
      </c>
      <c r="BO15" s="127">
        <f>VLOOKUP(BO$7,'[30]Curve Summary'!$A$9:$AG$161,7)</f>
        <v>38.65</v>
      </c>
      <c r="BP15" s="127">
        <f>VLOOKUP(BP$7,'[30]Curve Summary'!$A$9:$AG$161,7)</f>
        <v>37.979999999999997</v>
      </c>
      <c r="BQ15" s="127">
        <f>VLOOKUP(BQ$7,'[30]Curve Summary'!$A$9:$AG$161,7)</f>
        <v>38.79</v>
      </c>
      <c r="BR15" s="127">
        <f>VLOOKUP(BR$7,'[30]Curve Summary'!$A$9:$AG$161,7)</f>
        <v>38.79</v>
      </c>
      <c r="BS15" s="127">
        <f>VLOOKUP(BS$7,'[30]Curve Summary'!$A$9:$AG$161,7)</f>
        <v>38.79</v>
      </c>
      <c r="BT15" s="127">
        <f>VLOOKUP(BT$7,'[30]Curve Summary'!$A$9:$AG$161,7)</f>
        <v>37.39</v>
      </c>
      <c r="BU15" s="127">
        <f>VLOOKUP(BU$7,'[30]Curve Summary'!$A$9:$AG$161,7)</f>
        <v>38.32</v>
      </c>
      <c r="BV15" s="127">
        <f>VLOOKUP(BV$7,'[30]Curve Summary'!$A$9:$AG$161,7)</f>
        <v>46.2</v>
      </c>
      <c r="BW15" s="127">
        <f>VLOOKUP(BW$7,'[30]Curve Summary'!$A$9:$AG$161,7)</f>
        <v>58.47</v>
      </c>
      <c r="BX15" s="127">
        <f>VLOOKUP(BX$7,'[30]Curve Summary'!$A$9:$AG$161,7)</f>
        <v>69.25</v>
      </c>
      <c r="BY15" s="127">
        <f>VLOOKUP(BY$7,'[30]Curve Summary'!$A$9:$AG$161,7)</f>
        <v>55.21</v>
      </c>
      <c r="BZ15" s="127">
        <f>VLOOKUP(BZ$7,'[30]Curve Summary'!$A$9:$AG$161,7)</f>
        <v>40.369999999999997</v>
      </c>
      <c r="CA15" s="127">
        <f>VLOOKUP(CA$7,'[30]Curve Summary'!$A$9:$AG$161,7)</f>
        <v>39.08</v>
      </c>
      <c r="CB15" s="127">
        <f>VLOOKUP(CB$7,'[30]Curve Summary'!$A$9:$AG$161,7)</f>
        <v>38.43</v>
      </c>
      <c r="CC15" s="127">
        <f>VLOOKUP(CC$7,'[30]Curve Summary'!$A$9:$AG$161,7)</f>
        <v>39.15</v>
      </c>
      <c r="CD15" s="127">
        <f>VLOOKUP(CD$7,'[30]Curve Summary'!$A$9:$AG$161,7)</f>
        <v>39.15</v>
      </c>
      <c r="CE15" s="127">
        <f>VLOOKUP(CE$7,'[30]Curve Summary'!$A$9:$AG$161,7)</f>
        <v>39.15</v>
      </c>
      <c r="CF15" s="127">
        <f>VLOOKUP(CF$7,'[30]Curve Summary'!$A$9:$AG$161,7)</f>
        <v>37.74</v>
      </c>
      <c r="CG15" s="127">
        <f>VLOOKUP(CG$7,'[30]Curve Summary'!$A$9:$AG$161,7)</f>
        <v>38.68</v>
      </c>
      <c r="CH15" s="127">
        <f>VLOOKUP(CH$7,'[30]Curve Summary'!$A$9:$AG$161,7)</f>
        <v>46.34</v>
      </c>
      <c r="CI15" s="127">
        <f>VLOOKUP(CI$7,'[30]Curve Summary'!$A$9:$AG$161,7)</f>
        <v>58.52</v>
      </c>
      <c r="CJ15" s="127">
        <f>VLOOKUP(CJ$7,'[30]Curve Summary'!$A$9:$AG$161,7)</f>
        <v>69.14</v>
      </c>
      <c r="CK15" s="127">
        <f>VLOOKUP(CK$7,'[30]Curve Summary'!$A$9:$AG$161,7)</f>
        <v>55.23</v>
      </c>
      <c r="CL15" s="127">
        <f>VLOOKUP(CL$7,'[30]Curve Summary'!$A$9:$AG$161,7)</f>
        <v>40.72</v>
      </c>
      <c r="CM15" s="127">
        <f>VLOOKUP(CM$7,'[30]Curve Summary'!$A$9:$AG$161,7)</f>
        <v>39.47</v>
      </c>
      <c r="CN15" s="127">
        <f>VLOOKUP(CN$7,'[30]Curve Summary'!$A$9:$AG$161,7)</f>
        <v>38.85</v>
      </c>
      <c r="CO15" s="127">
        <f>VLOOKUP(CO$7,'[30]Curve Summary'!$A$9:$AG$161,7)</f>
        <v>39.450000000000003</v>
      </c>
      <c r="CP15" s="127">
        <f>VLOOKUP(CP$7,'[30]Curve Summary'!$A$9:$AG$161,7)</f>
        <v>39.450000000000003</v>
      </c>
      <c r="CQ15" s="127">
        <f>VLOOKUP(CQ$7,'[30]Curve Summary'!$A$9:$AG$161,7)</f>
        <v>39.450000000000003</v>
      </c>
      <c r="CR15" s="127">
        <f>VLOOKUP(CR$7,'[30]Curve Summary'!$A$9:$AG$161,7)</f>
        <v>38.04</v>
      </c>
      <c r="CS15" s="127">
        <f>VLOOKUP(CS$7,'[30]Curve Summary'!$A$9:$AG$161,7)</f>
        <v>38.97</v>
      </c>
      <c r="CT15" s="127">
        <f>VLOOKUP(CT$7,'[30]Curve Summary'!$A$9:$AG$161,7)</f>
        <v>46.52</v>
      </c>
      <c r="CU15" s="127">
        <f>VLOOKUP(CU$7,'[30]Curve Summary'!$A$9:$AG$161,7)</f>
        <v>58.68</v>
      </c>
      <c r="CV15" s="127">
        <f>VLOOKUP(CV$7,'[30]Curve Summary'!$A$9:$AG$161,7)</f>
        <v>69.25</v>
      </c>
      <c r="CW15" s="127">
        <f>VLOOKUP(CW$7,'[30]Curve Summary'!$A$9:$AG$161,7)</f>
        <v>55.37</v>
      </c>
      <c r="CX15" s="127">
        <f>VLOOKUP(CX$7,'[30]Curve Summary'!$A$9:$AG$161,7)</f>
        <v>41</v>
      </c>
      <c r="CY15" s="127">
        <f>VLOOKUP(CY$7,'[30]Curve Summary'!$A$9:$AG$161,7)</f>
        <v>39.78</v>
      </c>
      <c r="CZ15" s="127">
        <f>VLOOKUP(CZ$7,'[30]Curve Summary'!$A$9:$AG$161,7)</f>
        <v>39.17</v>
      </c>
      <c r="DA15" s="127">
        <f>VLOOKUP(DA$7,'[30]Curve Summary'!$A$9:$AG$161,7)</f>
        <v>39.72</v>
      </c>
      <c r="DB15" s="127">
        <f>VLOOKUP(DB$7,'[30]Curve Summary'!$A$9:$AG$161,7)</f>
        <v>39.72</v>
      </c>
      <c r="DC15" s="127">
        <f>VLOOKUP(DC$7,'[30]Curve Summary'!$A$9:$AG$161,7)</f>
        <v>39.72</v>
      </c>
      <c r="DD15" s="127">
        <f>VLOOKUP(DD$7,'[30]Curve Summary'!$A$9:$AG$161,7)</f>
        <v>38.299999999999997</v>
      </c>
      <c r="DE15" s="127">
        <f>VLOOKUP(DE$7,'[30]Curve Summary'!$A$9:$AG$161,7)</f>
        <v>39.25</v>
      </c>
      <c r="DF15" s="127">
        <f>VLOOKUP(DF$7,'[30]Curve Summary'!$A$9:$AG$161,7)</f>
        <v>46.72</v>
      </c>
      <c r="DG15" s="127">
        <f>VLOOKUP(DG$7,'[30]Curve Summary'!$A$9:$AG$161,7)</f>
        <v>58.9</v>
      </c>
      <c r="DH15" s="127">
        <f>VLOOKUP(DH$7,'[30]Curve Summary'!$A$9:$AG$161,7)</f>
        <v>69.44</v>
      </c>
      <c r="DI15" s="127">
        <f>VLOOKUP(DI$7,'[30]Curve Summary'!$A$9:$AG$161,7)</f>
        <v>55.56</v>
      </c>
      <c r="DJ15" s="127">
        <f>VLOOKUP(DJ$7,'[30]Curve Summary'!$A$9:$AG$161,7)</f>
        <v>41.27</v>
      </c>
      <c r="DK15" s="127">
        <f>VLOOKUP(DK$7,'[30]Curve Summary'!$A$9:$AG$161,7)</f>
        <v>40.07</v>
      </c>
      <c r="DL15" s="127">
        <f>VLOOKUP(DL$7,'[30]Curve Summary'!$A$9:$AG$161,7)</f>
        <v>39.46</v>
      </c>
      <c r="DM15" s="127">
        <f>VLOOKUP(DM$7,'[30]Curve Summary'!$A$9:$AG$161,7)</f>
        <v>39.99</v>
      </c>
      <c r="DN15" s="127">
        <f>VLOOKUP(DN$7,'[30]Curve Summary'!$A$9:$AG$161,7)</f>
        <v>39.99</v>
      </c>
      <c r="DO15" s="127">
        <f>VLOOKUP(DO$7,'[30]Curve Summary'!$A$9:$AG$161,7)</f>
        <v>39.99</v>
      </c>
      <c r="DP15" s="127">
        <f>VLOOKUP(DP$7,'[30]Curve Summary'!$A$9:$AG$161,7)</f>
        <v>38.549999999999997</v>
      </c>
      <c r="DQ15" s="127">
        <f>VLOOKUP(DQ$7,'[30]Curve Summary'!$A$9:$AG$161,7)</f>
        <v>39.51</v>
      </c>
      <c r="DR15" s="127">
        <f>VLOOKUP(DR$7,'[30]Curve Summary'!$A$9:$AG$161,7)</f>
        <v>46.93</v>
      </c>
      <c r="DS15" s="127">
        <f>VLOOKUP(DS$7,'[30]Curve Summary'!$A$9:$AG$161,7)</f>
        <v>59.11</v>
      </c>
      <c r="DT15" s="127">
        <f>VLOOKUP(DT$7,'[30]Curve Summary'!$A$9:$AG$161,7)</f>
        <v>69.64</v>
      </c>
      <c r="DU15" s="127">
        <f>VLOOKUP(DU$7,'[30]Curve Summary'!$A$9:$AG$161,7)</f>
        <v>55.76</v>
      </c>
      <c r="DV15" s="127">
        <f>VLOOKUP(DV$7,'[30]Curve Summary'!$A$9:$AG$161,7)</f>
        <v>41.53</v>
      </c>
      <c r="DW15" s="127">
        <f>VLOOKUP(DW$7,'[30]Curve Summary'!$A$9:$AG$161,7)</f>
        <v>40.340000000000003</v>
      </c>
      <c r="DX15" s="127">
        <f>VLOOKUP(DX$7,'[30]Curve Summary'!$A$9:$AG$161,7)</f>
        <v>39.74</v>
      </c>
      <c r="DY15" s="127">
        <f>VLOOKUP(DY$7,'[30]Curve Summary'!$A$9:$AG$161,7)</f>
        <v>40.200000000000003</v>
      </c>
      <c r="DZ15" s="127">
        <f>VLOOKUP(DZ$7,'[30]Curve Summary'!$A$9:$AG$161,7)</f>
        <v>40.200000000000003</v>
      </c>
      <c r="EA15" s="127">
        <f>VLOOKUP(EA$7,'[30]Curve Summary'!$A$9:$AG$161,7)</f>
        <v>40.21</v>
      </c>
      <c r="EB15" s="127">
        <f>VLOOKUP(EB$7,'[30]Curve Summary'!$A$9:$AG$161,7)</f>
        <v>38.76</v>
      </c>
      <c r="EC15" s="127">
        <f>VLOOKUP(EC$7,'[30]Curve Summary'!$A$9:$AG$161,7)</f>
        <v>39.729999999999997</v>
      </c>
      <c r="ED15" s="127">
        <f>VLOOKUP(ED$7,'[30]Curve Summary'!$A$9:$AG$161,7)</f>
        <v>47.09</v>
      </c>
      <c r="EE15" s="127">
        <f>VLOOKUP(EE$7,'[30]Curve Summary'!$A$9:$AG$161,7)</f>
        <v>59.28</v>
      </c>
      <c r="EF15" s="127">
        <f>VLOOKUP(EF$7,'[30]Curve Summary'!$A$9:$AG$161,7)</f>
        <v>69.8</v>
      </c>
      <c r="EG15" s="127">
        <f>VLOOKUP(EG$7,'[30]Curve Summary'!$A$9:$AG$161,7)</f>
        <v>55.91</v>
      </c>
      <c r="EH15" s="127">
        <f>VLOOKUP(EH$7,'[30]Curve Summary'!$A$9:$AG$161,7)</f>
        <v>41.76</v>
      </c>
      <c r="EI15" s="127">
        <f>VLOOKUP(EI$7,'[30]Curve Summary'!$A$9:$AG$161,7)</f>
        <v>40.58</v>
      </c>
      <c r="EJ15" s="127">
        <f>VLOOKUP(EJ$7,'[30]Curve Summary'!$A$9:$AG$161,7)</f>
        <v>39.99</v>
      </c>
    </row>
    <row r="16" spans="1:140" ht="13.7" customHeight="1" x14ac:dyDescent="0.2">
      <c r="A16" s="156"/>
      <c r="B16" s="157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8"/>
      <c r="AD16" s="145"/>
      <c r="AE16" s="145"/>
      <c r="AF16" s="146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127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7"/>
      <c r="CI16" s="127"/>
      <c r="CJ16" s="127"/>
      <c r="CK16" s="127"/>
      <c r="CL16" s="127"/>
      <c r="CM16" s="127"/>
      <c r="CN16" s="127"/>
      <c r="CO16" s="127"/>
      <c r="CP16" s="127"/>
      <c r="CQ16" s="127"/>
      <c r="CR16" s="127"/>
      <c r="CS16" s="127"/>
      <c r="CT16" s="127"/>
      <c r="CU16" s="127"/>
      <c r="CV16" s="127"/>
      <c r="CW16" s="127"/>
      <c r="CX16" s="127"/>
      <c r="CY16" s="127"/>
      <c r="CZ16" s="127"/>
      <c r="DA16" s="127"/>
      <c r="DB16" s="127"/>
      <c r="DC16" s="127"/>
      <c r="DD16" s="127"/>
      <c r="DE16" s="127"/>
      <c r="DF16" s="127"/>
      <c r="DG16" s="127"/>
      <c r="DH16" s="127"/>
      <c r="DI16" s="127"/>
      <c r="DJ16" s="127"/>
      <c r="DK16" s="127"/>
      <c r="DL16" s="127"/>
      <c r="DM16" s="127"/>
      <c r="DN16" s="127"/>
      <c r="DO16" s="127"/>
      <c r="DP16" s="127"/>
      <c r="DQ16" s="127"/>
      <c r="DR16" s="127"/>
      <c r="DS16" s="127"/>
      <c r="DT16" s="127"/>
      <c r="DU16" s="127"/>
      <c r="DV16" s="127"/>
      <c r="DW16" s="127"/>
      <c r="DX16" s="127"/>
      <c r="DY16" s="127"/>
      <c r="DZ16" s="127"/>
      <c r="EA16" s="127"/>
      <c r="EB16" s="127"/>
      <c r="EC16" s="127"/>
      <c r="ED16" s="127"/>
      <c r="EE16" s="127"/>
      <c r="EF16" s="127"/>
      <c r="EG16" s="127"/>
      <c r="EH16" s="127"/>
      <c r="EI16" s="127"/>
      <c r="EJ16" s="127"/>
    </row>
    <row r="17" spans="1:140" ht="13.7" customHeight="1" thickBot="1" x14ac:dyDescent="0.3">
      <c r="A17" s="158" t="s">
        <v>189</v>
      </c>
      <c r="B17" s="153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  <c r="AA17" s="129"/>
      <c r="AB17" s="129"/>
      <c r="AC17" s="129"/>
      <c r="AD17" s="145"/>
      <c r="AE17" s="145"/>
      <c r="AF17" s="146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7"/>
      <c r="AT17" s="127"/>
      <c r="AU17" s="127"/>
      <c r="AV17" s="127"/>
      <c r="AW17" s="127"/>
      <c r="AX17" s="127"/>
      <c r="AY17" s="127"/>
      <c r="AZ17" s="127"/>
      <c r="BA17" s="127"/>
      <c r="BB17" s="127"/>
      <c r="BC17" s="127"/>
      <c r="BD17" s="127"/>
      <c r="BE17" s="127"/>
      <c r="BF17" s="127"/>
      <c r="BG17" s="127"/>
      <c r="BH17" s="127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127"/>
      <c r="CG17" s="127"/>
      <c r="CH17" s="127"/>
      <c r="CI17" s="127"/>
      <c r="CJ17" s="127"/>
      <c r="CK17" s="127"/>
      <c r="CL17" s="127"/>
      <c r="CM17" s="127"/>
      <c r="CN17" s="127"/>
      <c r="CO17" s="127"/>
      <c r="CP17" s="127"/>
      <c r="CQ17" s="127"/>
      <c r="CR17" s="127"/>
      <c r="CS17" s="127"/>
      <c r="CT17" s="127"/>
      <c r="CU17" s="127"/>
      <c r="CV17" s="127"/>
      <c r="CW17" s="127"/>
      <c r="CX17" s="127"/>
      <c r="CY17" s="127"/>
      <c r="CZ17" s="127"/>
      <c r="DA17" s="127"/>
      <c r="DB17" s="127"/>
      <c r="DC17" s="127"/>
      <c r="DD17" s="127"/>
      <c r="DE17" s="127"/>
      <c r="DF17" s="127"/>
      <c r="DG17" s="127"/>
      <c r="DH17" s="127"/>
      <c r="DI17" s="127"/>
      <c r="DJ17" s="127"/>
      <c r="DK17" s="127"/>
      <c r="DL17" s="127"/>
      <c r="DM17" s="127"/>
      <c r="DN17" s="127"/>
      <c r="DO17" s="127"/>
      <c r="DP17" s="127"/>
      <c r="DQ17" s="127"/>
      <c r="DR17" s="127"/>
      <c r="DS17" s="127"/>
      <c r="DT17" s="127"/>
      <c r="DU17" s="127"/>
      <c r="DV17" s="127"/>
      <c r="DW17" s="127"/>
      <c r="DX17" s="127"/>
      <c r="DY17" s="127"/>
      <c r="DZ17" s="127"/>
      <c r="EA17" s="127"/>
      <c r="EB17" s="127"/>
      <c r="EC17" s="127"/>
      <c r="ED17" s="127"/>
      <c r="EE17" s="127"/>
      <c r="EF17" s="127"/>
      <c r="EG17" s="127"/>
      <c r="EH17" s="127"/>
      <c r="EI17" s="127"/>
      <c r="EJ17" s="127"/>
    </row>
    <row r="18" spans="1:140" ht="13.7" customHeight="1" thickBot="1" x14ac:dyDescent="0.25">
      <c r="A18" s="220" t="s">
        <v>146</v>
      </c>
      <c r="B18" s="159" t="s">
        <v>147</v>
      </c>
      <c r="C18" s="160">
        <f>'[30]Power Desk Daily Price'!$AC18</f>
        <v>34.01110729641384</v>
      </c>
      <c r="D18" s="160">
        <f ca="1">IF(ISERROR((AVERAGE(OFFSET('[30]Curve Summary ALBERTA'!$R$6,9,0,14,1))*14+ 6* '[30]Curve Summary Backup'!$R$38)/20), '[30]Curve Summary Backup'!$R$38,(AVERAGE(OFFSET('[30]Curve Summary ALBERTA'!$R$6,9,0,14,1))*14+ 6* '[30]Curve Summary Backup'!$R$38)/20)</f>
        <v>53.489499999999872</v>
      </c>
      <c r="E18" s="161">
        <f ca="1">(C18*C$5+D18*D$5)/(SUM(C$5:D$5))</f>
        <v>47.924244941832434</v>
      </c>
      <c r="F18" s="160">
        <f>AVERAGE(G18:H18)</f>
        <v>67.703304290771484</v>
      </c>
      <c r="G18" s="160">
        <f>AG18</f>
        <v>68.026618957519531</v>
      </c>
      <c r="H18" s="160">
        <f>AH18</f>
        <v>67.379989624023438</v>
      </c>
      <c r="I18" s="160">
        <f>AVERAGE(J18:K18)</f>
        <v>61.726664352416989</v>
      </c>
      <c r="J18" s="160">
        <f>AI18</f>
        <v>67.049057006835938</v>
      </c>
      <c r="K18" s="160">
        <f>AJ18</f>
        <v>56.404271697998048</v>
      </c>
      <c r="L18" s="160">
        <f>AK18</f>
        <v>57.29928894042969</v>
      </c>
      <c r="M18" s="160">
        <f>AL18</f>
        <v>58.154392242431641</v>
      </c>
      <c r="N18" s="160">
        <f>AVERAGE(K18:M18)</f>
        <v>57.285984293619798</v>
      </c>
      <c r="O18" s="160">
        <f>AVERAGE(P18:R18)</f>
        <v>51.877067110342274</v>
      </c>
      <c r="P18" s="160">
        <f>AM18</f>
        <v>51.281248515274818</v>
      </c>
      <c r="Q18" s="160">
        <f>AN18</f>
        <v>52.060332555720919</v>
      </c>
      <c r="R18" s="160">
        <f>AO18</f>
        <v>52.289620260031093</v>
      </c>
      <c r="S18" s="160">
        <f>AVERAGE(T18:V18)</f>
        <v>66.610656555061212</v>
      </c>
      <c r="T18" s="160">
        <f>AP18</f>
        <v>61.232801802041841</v>
      </c>
      <c r="U18" s="160">
        <f>AQ18</f>
        <v>67.213094612898161</v>
      </c>
      <c r="V18" s="160">
        <f>AR18</f>
        <v>71.386073250243655</v>
      </c>
      <c r="W18" s="160">
        <f>SUM(AG37:AR37)/SUM($AG$5:$AR$5)</f>
        <v>60.736520965906131</v>
      </c>
      <c r="X18" s="160">
        <f>SUM(AS37:BD37)/SUM($AS$5:$BD$5)</f>
        <v>50.745616282780205</v>
      </c>
      <c r="Y18" s="160">
        <f>SUM(BE37:BR37)/SUM($BE$5:$BR$5)</f>
        <v>50.797990667731483</v>
      </c>
      <c r="Z18" s="160">
        <f>SUM(BQ37:CB37)/SUM($BQ$5:$CB$5)</f>
        <v>49.274963673626793</v>
      </c>
      <c r="AA18" s="160">
        <f>SUM(CC37:DX37)/SUM($CC$5:$DX$5)</f>
        <v>46.625096171847524</v>
      </c>
      <c r="AB18" s="221">
        <f>SUM(DY37:EJ37)/SUM($DY$5:$EJ$5)</f>
        <v>48.469450527739646</v>
      </c>
      <c r="AC18" s="222">
        <f ca="1">(C18*C$5+D18*D$5+SUM(AG37:EJ37))/(SUM(C$5:D$5)+SUM($AG$5:$EJ$5))</f>
        <v>49.568071359166325</v>
      </c>
      <c r="AD18" s="145"/>
      <c r="AE18" s="145"/>
      <c r="AF18" s="146"/>
      <c r="AG18" s="127">
        <f>VLOOKUP(AG$7,'[30]Curve Summary ALBERTA'!$A$13:$AG$161,18)</f>
        <v>68.026618957519531</v>
      </c>
      <c r="AH18" s="127">
        <f>VLOOKUP(AH$7,'[30]Curve Summary ALBERTA'!$A$13:$AG$161,18)</f>
        <v>67.379989624023438</v>
      </c>
      <c r="AI18" s="127">
        <f>VLOOKUP(AI$7,'[30]Curve Summary ALBERTA'!$A$13:$AG$161,18)</f>
        <v>67.049057006835938</v>
      </c>
      <c r="AJ18" s="127">
        <f>VLOOKUP(AJ$7,'[30]Curve Summary ALBERTA'!$A$13:$AG$161,18)</f>
        <v>56.404271697998048</v>
      </c>
      <c r="AK18" s="127">
        <f>VLOOKUP(AK$7,'[30]Curve Summary ALBERTA'!$A$13:$AG$161,18)</f>
        <v>57.29928894042969</v>
      </c>
      <c r="AL18" s="127">
        <f>VLOOKUP(AL$7,'[30]Curve Summary ALBERTA'!$A$13:$AG$161,18)</f>
        <v>58.154392242431641</v>
      </c>
      <c r="AM18" s="127">
        <f>VLOOKUP(AM$7,'[30]Curve Summary ALBERTA'!$A$13:$AG$161,18)</f>
        <v>51.281248515274818</v>
      </c>
      <c r="AN18" s="127">
        <f>VLOOKUP(AN$7,'[30]Curve Summary ALBERTA'!$A$13:$AG$161,18)</f>
        <v>52.060332555720919</v>
      </c>
      <c r="AO18" s="127">
        <f>VLOOKUP(AO$7,'[30]Curve Summary ALBERTA'!$A$13:$AG$161,18)</f>
        <v>52.289620260031093</v>
      </c>
      <c r="AP18" s="127">
        <f>VLOOKUP(AP$7,'[30]Curve Summary ALBERTA'!$A$13:$AG$161,18)</f>
        <v>61.232801802041841</v>
      </c>
      <c r="AQ18" s="127">
        <f>VLOOKUP(AQ$7,'[30]Curve Summary ALBERTA'!$A$13:$AG$161,18)</f>
        <v>67.213094612898161</v>
      </c>
      <c r="AR18" s="127">
        <f>VLOOKUP(AR$7,'[30]Curve Summary ALBERTA'!$A$13:$AG$161,18)</f>
        <v>71.386073250243655</v>
      </c>
      <c r="AS18" s="127">
        <f>VLOOKUP(AS$7,'[30]Curve Summary ALBERTA'!$A$13:$AG$161,18)</f>
        <v>52.93799308396526</v>
      </c>
      <c r="AT18" s="127">
        <f>VLOOKUP(AT$7,'[30]Curve Summary ALBERTA'!$A$13:$AG$161,18)</f>
        <v>51.723488824513403</v>
      </c>
      <c r="AU18" s="127">
        <f>VLOOKUP(AU$7,'[30]Curve Summary ALBERTA'!$A$13:$AG$161,18)</f>
        <v>50.023630504660304</v>
      </c>
      <c r="AV18" s="127">
        <f>VLOOKUP(AV$7,'[30]Curve Summary ALBERTA'!$A$13:$AG$161,18)</f>
        <v>48.161404765146777</v>
      </c>
      <c r="AW18" s="127">
        <f>VLOOKUP(AW$7,'[30]Curve Summary ALBERTA'!$A$13:$AG$161,18)</f>
        <v>48.240674775530493</v>
      </c>
      <c r="AX18" s="127">
        <f>VLOOKUP(AX$7,'[30]Curve Summary ALBERTA'!$A$13:$AG$161,18)</f>
        <v>48.72411633428699</v>
      </c>
      <c r="AY18" s="127">
        <f>VLOOKUP(AY$7,'[30]Curve Summary ALBERTA'!$A$13:$AG$161,18)</f>
        <v>49.288765929124907</v>
      </c>
      <c r="AZ18" s="127">
        <f>VLOOKUP(AZ$7,'[30]Curve Summary ALBERTA'!$A$13:$AG$161,18)</f>
        <v>49.805402606587435</v>
      </c>
      <c r="BA18" s="127">
        <f>VLOOKUP(BA$7,'[30]Curve Summary ALBERTA'!$A$13:$AG$161,18)</f>
        <v>49.93373864140338</v>
      </c>
      <c r="BB18" s="127">
        <f>VLOOKUP(BB$7,'[30]Curve Summary ALBERTA'!$A$13:$AG$161,18)</f>
        <v>50.613738087091711</v>
      </c>
      <c r="BC18" s="127">
        <f>VLOOKUP(BC$7,'[30]Curve Summary ALBERTA'!$A$13:$AG$161,18)</f>
        <v>53.577090563907142</v>
      </c>
      <c r="BD18" s="127">
        <f>VLOOKUP(BD$7,'[30]Curve Summary ALBERTA'!$A$13:$AG$161,18)</f>
        <v>56.0801479849221</v>
      </c>
      <c r="BE18" s="127">
        <f>VLOOKUP(BE$7,'[30]Curve Summary ALBERTA'!$A$13:$AG$161,18)</f>
        <v>54.304169226301724</v>
      </c>
      <c r="BF18" s="127">
        <f>VLOOKUP(BF$7,'[30]Curve Summary ALBERTA'!$A$13:$AG$161,18)</f>
        <v>52.993518238189203</v>
      </c>
      <c r="BG18" s="127">
        <f>VLOOKUP(BG$7,'[30]Curve Summary ALBERTA'!$A$13:$AG$161,18)</f>
        <v>50.897736257137552</v>
      </c>
      <c r="BH18" s="127">
        <f>VLOOKUP(BH$7,'[30]Curve Summary ALBERTA'!$A$13:$AG$161,18)</f>
        <v>47.649948581090548</v>
      </c>
      <c r="BI18" s="127">
        <f>VLOOKUP(BI$7,'[30]Curve Summary ALBERTA'!$A$13:$AG$161,18)</f>
        <v>47.703842494941057</v>
      </c>
      <c r="BJ18" s="127">
        <f>VLOOKUP(BJ$7,'[30]Curve Summary ALBERTA'!$A$13:$AG$161,18)</f>
        <v>48.311488065409456</v>
      </c>
      <c r="BK18" s="127">
        <f>VLOOKUP(BK$7,'[30]Curve Summary ALBERTA'!$A$13:$AG$161,18)</f>
        <v>48.952440244557835</v>
      </c>
      <c r="BL18" s="127">
        <f>VLOOKUP(BL$7,'[30]Curve Summary ALBERTA'!$A$13:$AG$161,18)</f>
        <v>49.519087243773704</v>
      </c>
      <c r="BM18" s="127">
        <f>VLOOKUP(BM$7,'[30]Curve Summary ALBERTA'!$A$13:$AG$161,18)</f>
        <v>49.254219916555094</v>
      </c>
      <c r="BN18" s="127">
        <f>VLOOKUP(BN$7,'[30]Curve Summary ALBERTA'!$A$13:$AG$161,18)</f>
        <v>49.454454939587571</v>
      </c>
      <c r="BO18" s="127">
        <f>VLOOKUP(BO$7,'[30]Curve Summary ALBERTA'!$A$13:$AG$161,18)</f>
        <v>52.537344590111303</v>
      </c>
      <c r="BP18" s="127">
        <f>VLOOKUP(BP$7,'[30]Curve Summary ALBERTA'!$A$13:$AG$161,18)</f>
        <v>54.995438089205848</v>
      </c>
      <c r="BQ18" s="127">
        <f>VLOOKUP(BQ$7,'[30]Curve Summary ALBERTA'!$A$13:$AG$161,18)</f>
        <v>52.880649059051997</v>
      </c>
      <c r="BR18" s="127">
        <f>VLOOKUP(BR$7,'[30]Curve Summary ALBERTA'!$A$13:$AG$161,18)</f>
        <v>51.634531563499046</v>
      </c>
      <c r="BS18" s="127">
        <f>VLOOKUP(BS$7,'[30]Curve Summary ALBERTA'!$A$13:$AG$161,18)</f>
        <v>49.643962773888674</v>
      </c>
      <c r="BT18" s="127">
        <f>VLOOKUP(BT$7,'[30]Curve Summary ALBERTA'!$A$13:$AG$161,18)</f>
        <v>46.560219899741888</v>
      </c>
      <c r="BU18" s="127">
        <f>VLOOKUP(BU$7,'[30]Curve Summary ALBERTA'!$A$13:$AG$161,18)</f>
        <v>46.611788459287887</v>
      </c>
      <c r="BV18" s="127">
        <f>VLOOKUP(BV$7,'[30]Curve Summary ALBERTA'!$A$13:$AG$161,18)</f>
        <v>47.189377886271046</v>
      </c>
      <c r="BW18" s="127">
        <f>VLOOKUP(BW$7,'[30]Curve Summary ALBERTA'!$A$13:$AG$161,18)</f>
        <v>47.799128333762113</v>
      </c>
      <c r="BX18" s="127">
        <f>VLOOKUP(BX$7,'[30]Curve Summary ALBERTA'!$A$13:$AG$161,18)</f>
        <v>48.338496941133556</v>
      </c>
      <c r="BY18" s="127">
        <f>VLOOKUP(BY$7,'[30]Curve Summary ALBERTA'!$A$13:$AG$161,18)</f>
        <v>48.088403121056508</v>
      </c>
      <c r="BZ18" s="127">
        <f>VLOOKUP(BZ$7,'[30]Curve Summary ALBERTA'!$A$13:$AG$161,18)</f>
        <v>48.279019031157361</v>
      </c>
      <c r="CA18" s="127">
        <f>VLOOKUP(CA$7,'[30]Curve Summary ALBERTA'!$A$13:$AG$161,18)</f>
        <v>51.062133355319247</v>
      </c>
      <c r="CB18" s="127">
        <f>VLOOKUP(CB$7,'[30]Curve Summary ALBERTA'!$A$13:$AG$161,18)</f>
        <v>53.407294307058201</v>
      </c>
      <c r="CC18" s="127">
        <f>VLOOKUP(CC$7,'[30]Curve Summary ALBERTA'!$A$13:$AG$161,18)</f>
        <v>48.352083764868844</v>
      </c>
      <c r="CD18" s="127">
        <f>VLOOKUP(CD$7,'[30]Curve Summary ALBERTA'!$A$13:$AG$161,18)</f>
        <v>47.265401693239781</v>
      </c>
      <c r="CE18" s="127">
        <f>VLOOKUP(CE$7,'[30]Curve Summary ALBERTA'!$A$13:$AG$161,18)</f>
        <v>45.509097219718598</v>
      </c>
      <c r="CF18" s="127">
        <f>VLOOKUP(CF$7,'[30]Curve Summary ALBERTA'!$A$13:$AG$161,18)</f>
        <v>42.770605668622835</v>
      </c>
      <c r="CG18" s="127">
        <f>VLOOKUP(CG$7,'[30]Curve Summary ALBERTA'!$A$13:$AG$161,18)</f>
        <v>42.836480565669838</v>
      </c>
      <c r="CH18" s="127">
        <f>VLOOKUP(CH$7,'[30]Curve Summary ALBERTA'!$A$13:$AG$161,18)</f>
        <v>43.375618494192686</v>
      </c>
      <c r="CI18" s="127">
        <f>VLOOKUP(CI$7,'[30]Curve Summary ALBERTA'!$A$13:$AG$161,18)</f>
        <v>43.941462920654423</v>
      </c>
      <c r="CJ18" s="127">
        <f>VLOOKUP(CJ$7,'[30]Curve Summary ALBERTA'!$A$13:$AG$161,18)</f>
        <v>44.443176565470068</v>
      </c>
      <c r="CK18" s="127">
        <f>VLOOKUP(CK$7,'[30]Curve Summary ALBERTA'!$A$13:$AG$161,18)</f>
        <v>44.236828788955563</v>
      </c>
      <c r="CL18" s="127">
        <f>VLOOKUP(CL$7,'[30]Curve Summary ALBERTA'!$A$13:$AG$161,18)</f>
        <v>44.424430208730698</v>
      </c>
      <c r="CM18" s="127">
        <f>VLOOKUP(CM$7,'[30]Curve Summary ALBERTA'!$A$13:$AG$161,18)</f>
        <v>46.87358038064329</v>
      </c>
      <c r="CN18" s="127">
        <f>VLOOKUP(CN$7,'[30]Curve Summary ALBERTA'!$A$13:$AG$161,18)</f>
        <v>48.986276349137462</v>
      </c>
      <c r="CO18" s="127">
        <f>VLOOKUP(CO$7,'[30]Curve Summary ALBERTA'!$A$13:$AG$161,18)</f>
        <v>49.54065183905211</v>
      </c>
      <c r="CP18" s="127">
        <f>VLOOKUP(CP$7,'[30]Curve Summary ALBERTA'!$A$13:$AG$161,18)</f>
        <v>48.432400389594022</v>
      </c>
      <c r="CQ18" s="127">
        <f>VLOOKUP(CQ$7,'[30]Curve Summary ALBERTA'!$A$13:$AG$161,18)</f>
        <v>46.654472374195585</v>
      </c>
      <c r="CR18" s="127">
        <f>VLOOKUP(CR$7,'[30]Curve Summary ALBERTA'!$A$13:$AG$161,18)</f>
        <v>43.890884376371403</v>
      </c>
      <c r="CS18" s="127">
        <f>VLOOKUP(CS$7,'[30]Curve Summary ALBERTA'!$A$13:$AG$161,18)</f>
        <v>43.93930731228032</v>
      </c>
      <c r="CT18" s="127">
        <f>VLOOKUP(CT$7,'[30]Curve Summary ALBERTA'!$A$13:$AG$161,18)</f>
        <v>44.460363731968563</v>
      </c>
      <c r="CU18" s="127">
        <f>VLOOKUP(CU$7,'[30]Curve Summary ALBERTA'!$A$13:$AG$161,18)</f>
        <v>45.007600569297004</v>
      </c>
      <c r="CV18" s="127">
        <f>VLOOKUP(CV$7,'[30]Curve Summary ALBERTA'!$A$13:$AG$161,18)</f>
        <v>45.488770796962264</v>
      </c>
      <c r="CW18" s="127">
        <f>VLOOKUP(CW$7,'[30]Curve Summary ALBERTA'!$A$13:$AG$161,18)</f>
        <v>45.260552948407295</v>
      </c>
      <c r="CX18" s="127">
        <f>VLOOKUP(CX$7,'[30]Curve Summary ALBERTA'!$A$13:$AG$161,18)</f>
        <v>45.426339526363229</v>
      </c>
      <c r="CY18" s="127">
        <f>VLOOKUP(CY$7,'[30]Curve Summary ALBERTA'!$A$13:$AG$161,18)</f>
        <v>47.981336049916294</v>
      </c>
      <c r="CZ18" s="127">
        <f>VLOOKUP(CZ$7,'[30]Curve Summary ALBERTA'!$A$13:$AG$161,18)</f>
        <v>50.076308831682461</v>
      </c>
      <c r="DA18" s="127">
        <f>VLOOKUP(DA$7,'[30]Curve Summary ALBERTA'!$A$13:$AG$161,18)</f>
        <v>50.66092313513726</v>
      </c>
      <c r="DB18" s="127">
        <f>VLOOKUP(DB$7,'[30]Curve Summary ALBERTA'!$A$13:$AG$161,18)</f>
        <v>49.552157929465274</v>
      </c>
      <c r="DC18" s="127">
        <f>VLOOKUP(DC$7,'[30]Curve Summary ALBERTA'!$A$13:$AG$161,18)</f>
        <v>47.774644344545067</v>
      </c>
      <c r="DD18" s="127">
        <f>VLOOKUP(DD$7,'[30]Curve Summary ALBERTA'!$A$13:$AG$161,18)</f>
        <v>44.881721977209374</v>
      </c>
      <c r="DE18" s="127">
        <f>VLOOKUP(DE$7,'[30]Curve Summary ALBERTA'!$A$13:$AG$161,18)</f>
        <v>44.928419662390887</v>
      </c>
      <c r="DF18" s="127">
        <f>VLOOKUP(DF$7,'[30]Curve Summary ALBERTA'!$A$13:$AG$161,18)</f>
        <v>45.447022055239174</v>
      </c>
      <c r="DG18" s="127">
        <f>VLOOKUP(DG$7,'[30]Curve Summary ALBERTA'!$A$13:$AG$161,18)</f>
        <v>45.991783670531241</v>
      </c>
      <c r="DH18" s="127">
        <f>VLOOKUP(DH$7,'[30]Curve Summary ALBERTA'!$A$13:$AG$161,18)</f>
        <v>46.470478594805513</v>
      </c>
      <c r="DI18" s="127">
        <f>VLOOKUP(DI$7,'[30]Curve Summary ALBERTA'!$A$13:$AG$161,18)</f>
        <v>46.240825301440076</v>
      </c>
      <c r="DJ18" s="127">
        <f>VLOOKUP(DJ$7,'[30]Curve Summary ALBERTA'!$A$13:$AG$161,18)</f>
        <v>46.404635288506007</v>
      </c>
      <c r="DK18" s="127">
        <f>VLOOKUP(DK$7,'[30]Curve Summary ALBERTA'!$A$13:$AG$161,18)</f>
        <v>47.891996964391879</v>
      </c>
      <c r="DL18" s="127">
        <f>VLOOKUP(DL$7,'[30]Curve Summary ALBERTA'!$A$13:$AG$161,18)</f>
        <v>49.990367088950222</v>
      </c>
      <c r="DM18" s="127">
        <f>VLOOKUP(DM$7,'[30]Curve Summary ALBERTA'!$A$13:$AG$161,18)</f>
        <v>50.632061408342175</v>
      </c>
      <c r="DN18" s="127">
        <f>VLOOKUP(DN$7,'[30]Curve Summary ALBERTA'!$A$13:$AG$161,18)</f>
        <v>49.549602595087862</v>
      </c>
      <c r="DO18" s="127">
        <f>VLOOKUP(DO$7,'[30]Curve Summary ALBERTA'!$A$13:$AG$161,18)</f>
        <v>47.795596239417151</v>
      </c>
      <c r="DP18" s="127">
        <f>VLOOKUP(DP$7,'[30]Curve Summary ALBERTA'!$A$13:$AG$161,18)</f>
        <v>45.320428708286244</v>
      </c>
      <c r="DQ18" s="127">
        <f>VLOOKUP(DQ$7,'[30]Curve Summary ALBERTA'!$A$13:$AG$161,18)</f>
        <v>45.391081633949682</v>
      </c>
      <c r="DR18" s="127">
        <f>VLOOKUP(DR$7,'[30]Curve Summary ALBERTA'!$A$13:$AG$161,18)</f>
        <v>45.935840154935832</v>
      </c>
      <c r="DS18" s="127">
        <f>VLOOKUP(DS$7,'[30]Curve Summary ALBERTA'!$A$13:$AG$161,18)</f>
        <v>46.5071301784319</v>
      </c>
      <c r="DT18" s="127">
        <f>VLOOKUP(DT$7,'[30]Curve Summary ALBERTA'!$A$13:$AG$161,18)</f>
        <v>47.01423347877212</v>
      </c>
      <c r="DU18" s="127">
        <f>VLOOKUP(DU$7,'[30]Curve Summary ALBERTA'!$A$13:$AG$161,18)</f>
        <v>46.811763633958641</v>
      </c>
      <c r="DV18" s="127">
        <f>VLOOKUP(DV$7,'[30]Curve Summary ALBERTA'!$A$13:$AG$161,18)</f>
        <v>47.003726191753664</v>
      </c>
      <c r="DW18" s="127">
        <f>VLOOKUP(DW$7,'[30]Curve Summary ALBERTA'!$A$13:$AG$161,18)</f>
        <v>49.606885159210599</v>
      </c>
      <c r="DX18" s="127">
        <f>VLOOKUP(DX$7,'[30]Curve Summary ALBERTA'!$A$13:$AG$161,18)</f>
        <v>51.737865465073291</v>
      </c>
      <c r="DY18" s="127">
        <f>VLOOKUP(DY$7,'[30]Curve Summary ALBERTA'!$A$13:$AG$161,18)</f>
        <v>52.422200722676237</v>
      </c>
      <c r="DZ18" s="127">
        <f>VLOOKUP(DZ$7,'[30]Curve Summary ALBERTA'!$A$13:$AG$161,18)</f>
        <v>51.340519075555086</v>
      </c>
      <c r="EA18" s="127">
        <f>VLOOKUP(EA$7,'[30]Curve Summary ALBERTA'!$A$13:$AG$161,18)</f>
        <v>49.582846771531848</v>
      </c>
      <c r="EB18" s="127">
        <f>VLOOKUP(EB$7,'[30]Curve Summary ALBERTA'!$A$13:$AG$161,18)</f>
        <v>45.714212972354844</v>
      </c>
      <c r="EC18" s="127">
        <f>VLOOKUP(EC$7,'[30]Curve Summary ALBERTA'!$A$13:$AG$161,18)</f>
        <v>45.790288923848614</v>
      </c>
      <c r="ED18" s="127">
        <f>VLOOKUP(ED$7,'[30]Curve Summary ALBERTA'!$A$13:$AG$161,18)</f>
        <v>46.343360836890241</v>
      </c>
      <c r="EE18" s="127">
        <f>VLOOKUP(EE$7,'[30]Curve Summary ALBERTA'!$A$13:$AG$161,18)</f>
        <v>46.923070773294434</v>
      </c>
      <c r="EF18" s="127">
        <f>VLOOKUP(EF$7,'[30]Curve Summary ALBERTA'!$A$13:$AG$161,18)</f>
        <v>47.438513375053681</v>
      </c>
      <c r="EG18" s="127">
        <f>VLOOKUP(EG$7,'[30]Curve Summary ALBERTA'!$A$13:$AG$161,18)</f>
        <v>47.240210991528109</v>
      </c>
      <c r="EH18" s="127">
        <f>VLOOKUP(EH$7,'[30]Curve Summary ALBERTA'!$A$13:$AG$161,18)</f>
        <v>47.438550227252996</v>
      </c>
      <c r="EI18" s="127">
        <f>VLOOKUP(EI$7,'[30]Curve Summary ALBERTA'!$A$13:$AG$161,18)</f>
        <v>49.652617946011063</v>
      </c>
      <c r="EJ18" s="127">
        <f>VLOOKUP(EJ$7,'[30]Curve Summary ALBERTA'!$A$13:$AG$161,18)</f>
        <v>51.802448615657681</v>
      </c>
    </row>
    <row r="19" spans="1:140" ht="13.7" hidden="1" customHeight="1" x14ac:dyDescent="0.2">
      <c r="A19" s="147"/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218"/>
      <c r="AC19" s="150"/>
      <c r="AD19" s="145"/>
      <c r="AE19" s="145"/>
      <c r="AF19" s="146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7"/>
      <c r="AT19" s="127"/>
      <c r="AU19" s="127"/>
      <c r="AV19" s="127"/>
      <c r="AW19" s="127"/>
      <c r="AX19" s="127"/>
      <c r="AY19" s="127"/>
      <c r="AZ19" s="127"/>
      <c r="BA19" s="127"/>
      <c r="BB19" s="127"/>
      <c r="BC19" s="127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7"/>
      <c r="CI19" s="127"/>
      <c r="CJ19" s="127"/>
      <c r="CK19" s="127"/>
      <c r="CL19" s="127"/>
      <c r="CM19" s="127"/>
      <c r="CN19" s="127"/>
      <c r="CO19" s="127"/>
      <c r="CP19" s="127"/>
      <c r="CQ19" s="127"/>
      <c r="CR19" s="127"/>
      <c r="CS19" s="127"/>
      <c r="CT19" s="127"/>
      <c r="CU19" s="127"/>
      <c r="CV19" s="127"/>
      <c r="CW19" s="127"/>
      <c r="CX19" s="127"/>
      <c r="CY19" s="127"/>
      <c r="CZ19" s="127"/>
      <c r="DA19" s="127"/>
      <c r="DB19" s="127"/>
      <c r="DC19" s="127"/>
      <c r="DD19" s="127"/>
      <c r="DE19" s="127"/>
      <c r="DF19" s="127"/>
      <c r="DG19" s="127"/>
      <c r="DH19" s="127"/>
      <c r="DI19" s="127"/>
      <c r="DJ19" s="127"/>
      <c r="DK19" s="127"/>
      <c r="DL19" s="127"/>
      <c r="DM19" s="127"/>
      <c r="DN19" s="127"/>
      <c r="DO19" s="127"/>
      <c r="DP19" s="127"/>
      <c r="DQ19" s="127"/>
      <c r="DR19" s="127"/>
      <c r="DS19" s="127"/>
      <c r="DT19" s="127"/>
      <c r="DU19" s="127"/>
      <c r="DV19" s="127"/>
      <c r="DW19" s="127"/>
      <c r="DX19" s="127"/>
      <c r="DY19" s="127"/>
      <c r="DZ19" s="127"/>
      <c r="EA19" s="127"/>
      <c r="EB19" s="127"/>
      <c r="EC19" s="127"/>
      <c r="ED19" s="127"/>
      <c r="EE19" s="127"/>
      <c r="EF19" s="127"/>
      <c r="EG19" s="127"/>
      <c r="EH19" s="127"/>
      <c r="EI19" s="127"/>
      <c r="EJ19" s="127"/>
    </row>
    <row r="20" spans="1:140" ht="13.7" hidden="1" customHeight="1" x14ac:dyDescent="0.2">
      <c r="A20" s="147"/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218"/>
      <c r="AC20" s="150"/>
      <c r="AD20" s="145"/>
      <c r="AE20" s="145"/>
      <c r="AF20" s="146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7"/>
      <c r="AT20" s="127"/>
      <c r="AU20" s="127"/>
      <c r="AV20" s="127"/>
      <c r="AW20" s="127"/>
      <c r="AX20" s="127"/>
      <c r="AY20" s="127"/>
      <c r="AZ20" s="127"/>
      <c r="BA20" s="127"/>
      <c r="BB20" s="127"/>
      <c r="BC20" s="127"/>
      <c r="BD20" s="127"/>
      <c r="BE20" s="127"/>
      <c r="BF20" s="127"/>
      <c r="BG20" s="127"/>
      <c r="BH20" s="127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  <c r="CD20" s="127"/>
      <c r="CE20" s="127"/>
      <c r="CF20" s="127"/>
      <c r="CG20" s="127"/>
      <c r="CH20" s="127"/>
      <c r="CI20" s="127"/>
      <c r="CJ20" s="127"/>
      <c r="CK20" s="127"/>
      <c r="CL20" s="127"/>
      <c r="CM20" s="127"/>
      <c r="CN20" s="127"/>
      <c r="CO20" s="127"/>
      <c r="CP20" s="127"/>
      <c r="CQ20" s="127"/>
      <c r="CR20" s="127"/>
      <c r="CS20" s="127"/>
      <c r="CT20" s="127"/>
      <c r="CU20" s="127"/>
      <c r="CV20" s="127"/>
      <c r="CW20" s="127"/>
      <c r="CX20" s="127"/>
      <c r="CY20" s="127"/>
      <c r="CZ20" s="127"/>
      <c r="DA20" s="127"/>
      <c r="DB20" s="127"/>
      <c r="DC20" s="127"/>
      <c r="DD20" s="127"/>
      <c r="DE20" s="127"/>
      <c r="DF20" s="127"/>
      <c r="DG20" s="127"/>
      <c r="DH20" s="127"/>
      <c r="DI20" s="127"/>
      <c r="DJ20" s="127"/>
      <c r="DK20" s="127"/>
      <c r="DL20" s="127"/>
      <c r="DM20" s="127"/>
      <c r="DN20" s="127"/>
      <c r="DO20" s="127"/>
      <c r="DP20" s="127"/>
      <c r="DQ20" s="127"/>
      <c r="DR20" s="127"/>
      <c r="DS20" s="127"/>
      <c r="DT20" s="127"/>
      <c r="DU20" s="127"/>
      <c r="DV20" s="127"/>
      <c r="DW20" s="127"/>
      <c r="DX20" s="127"/>
      <c r="DY20" s="127"/>
      <c r="DZ20" s="127"/>
      <c r="EA20" s="127"/>
      <c r="EB20" s="127"/>
      <c r="EC20" s="127"/>
      <c r="ED20" s="127"/>
      <c r="EE20" s="127"/>
      <c r="EF20" s="127"/>
      <c r="EG20" s="127"/>
      <c r="EH20" s="127"/>
      <c r="EI20" s="127"/>
      <c r="EJ20" s="127"/>
    </row>
    <row r="21" spans="1:140" ht="13.7" hidden="1" customHeight="1" x14ac:dyDescent="0.2">
      <c r="A21" s="147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218"/>
      <c r="AC21" s="150"/>
      <c r="AD21" s="145"/>
      <c r="AE21" s="145"/>
      <c r="AF21" s="146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7"/>
      <c r="AT21" s="127"/>
      <c r="AU21" s="127"/>
      <c r="AV21" s="127"/>
      <c r="AW21" s="127"/>
      <c r="AX21" s="127"/>
      <c r="AY21" s="127"/>
      <c r="AZ21" s="127"/>
      <c r="BA21" s="127"/>
      <c r="BB21" s="127"/>
      <c r="BC21" s="127"/>
      <c r="BD21" s="127"/>
      <c r="BE21" s="127"/>
      <c r="BF21" s="127"/>
      <c r="BG21" s="127"/>
      <c r="BH21" s="127"/>
      <c r="BI21" s="127"/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  <c r="CD21" s="127"/>
      <c r="CE21" s="127"/>
      <c r="CF21" s="127"/>
      <c r="CG21" s="127"/>
      <c r="CH21" s="127"/>
      <c r="CI21" s="127"/>
      <c r="CJ21" s="127"/>
      <c r="CK21" s="127"/>
      <c r="CL21" s="127"/>
      <c r="CM21" s="127"/>
      <c r="CN21" s="127"/>
      <c r="CO21" s="127"/>
      <c r="CP21" s="127"/>
      <c r="CQ21" s="127"/>
      <c r="CR21" s="127"/>
      <c r="CS21" s="127"/>
      <c r="CT21" s="127"/>
      <c r="CU21" s="127"/>
      <c r="CV21" s="127"/>
      <c r="CW21" s="127"/>
      <c r="CX21" s="127"/>
      <c r="CY21" s="127"/>
      <c r="CZ21" s="127"/>
      <c r="DA21" s="127"/>
      <c r="DB21" s="127"/>
      <c r="DC21" s="127"/>
      <c r="DD21" s="127"/>
      <c r="DE21" s="127"/>
      <c r="DF21" s="127"/>
      <c r="DG21" s="127"/>
      <c r="DH21" s="127"/>
      <c r="DI21" s="127"/>
      <c r="DJ21" s="127"/>
      <c r="DK21" s="127"/>
      <c r="DL21" s="127"/>
      <c r="DM21" s="127"/>
      <c r="DN21" s="127"/>
      <c r="DO21" s="127"/>
      <c r="DP21" s="127"/>
      <c r="DQ21" s="127"/>
      <c r="DR21" s="127"/>
      <c r="DS21" s="127"/>
      <c r="DT21" s="127"/>
      <c r="DU21" s="127"/>
      <c r="DV21" s="127"/>
      <c r="DW21" s="127"/>
      <c r="DX21" s="127"/>
      <c r="DY21" s="127"/>
      <c r="DZ21" s="127"/>
      <c r="EA21" s="127"/>
      <c r="EB21" s="127"/>
      <c r="EC21" s="127"/>
      <c r="ED21" s="127"/>
      <c r="EE21" s="127"/>
      <c r="EF21" s="127"/>
      <c r="EG21" s="127"/>
      <c r="EH21" s="127"/>
      <c r="EI21" s="127"/>
      <c r="EJ21" s="127"/>
    </row>
    <row r="22" spans="1:140" ht="13.7" hidden="1" customHeight="1" x14ac:dyDescent="0.2">
      <c r="A22" s="147"/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218"/>
      <c r="AC22" s="150"/>
      <c r="AD22" s="145"/>
      <c r="AE22" s="145"/>
      <c r="AF22" s="146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7"/>
      <c r="BA22" s="127"/>
      <c r="BB22" s="127"/>
      <c r="BC22" s="127"/>
      <c r="BD22" s="127"/>
      <c r="BE22" s="127"/>
      <c r="BF22" s="127"/>
      <c r="BG22" s="127"/>
      <c r="BH22" s="127"/>
      <c r="BI22" s="127"/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  <c r="CD22" s="127"/>
      <c r="CE22" s="127"/>
      <c r="CF22" s="127"/>
      <c r="CG22" s="127"/>
      <c r="CH22" s="127"/>
      <c r="CI22" s="127"/>
      <c r="CJ22" s="127"/>
      <c r="CK22" s="127"/>
      <c r="CL22" s="127"/>
      <c r="CM22" s="127"/>
      <c r="CN22" s="127"/>
      <c r="CO22" s="127"/>
      <c r="CP22" s="127"/>
      <c r="CQ22" s="127"/>
      <c r="CR22" s="127"/>
      <c r="CS22" s="127"/>
      <c r="CT22" s="127"/>
      <c r="CU22" s="127"/>
      <c r="CV22" s="127"/>
      <c r="CW22" s="127"/>
      <c r="CX22" s="127"/>
      <c r="CY22" s="127"/>
      <c r="CZ22" s="127"/>
      <c r="DA22" s="127"/>
      <c r="DB22" s="127"/>
      <c r="DC22" s="127"/>
      <c r="DD22" s="127"/>
      <c r="DE22" s="127"/>
      <c r="DF22" s="127"/>
      <c r="DG22" s="127"/>
      <c r="DH22" s="127"/>
      <c r="DI22" s="127"/>
      <c r="DJ22" s="127"/>
      <c r="DK22" s="127"/>
      <c r="DL22" s="127"/>
      <c r="DM22" s="127"/>
      <c r="DN22" s="127"/>
      <c r="DO22" s="127"/>
      <c r="DP22" s="127"/>
      <c r="DQ22" s="127"/>
      <c r="DR22" s="127"/>
      <c r="DS22" s="127"/>
      <c r="DT22" s="127"/>
      <c r="DU22" s="127"/>
      <c r="DV22" s="127"/>
      <c r="DW22" s="127"/>
      <c r="DX22" s="127"/>
      <c r="DY22" s="127"/>
      <c r="DZ22" s="127"/>
      <c r="EA22" s="127"/>
      <c r="EB22" s="127"/>
      <c r="EC22" s="127"/>
      <c r="ED22" s="127"/>
      <c r="EE22" s="127"/>
      <c r="EF22" s="127"/>
      <c r="EG22" s="127"/>
      <c r="EH22" s="127"/>
      <c r="EI22" s="127"/>
      <c r="EJ22" s="127"/>
    </row>
    <row r="23" spans="1:140" ht="13.7" hidden="1" customHeight="1" x14ac:dyDescent="0.2">
      <c r="A23" s="147"/>
      <c r="C23" s="127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218"/>
      <c r="AC23" s="150"/>
      <c r="AD23" s="145"/>
      <c r="AE23" s="145"/>
      <c r="AF23" s="146"/>
      <c r="AG23" s="127"/>
      <c r="AH23" s="127"/>
      <c r="AI23" s="127"/>
      <c r="AJ23" s="127"/>
      <c r="AK23" s="127"/>
      <c r="AL23" s="127"/>
      <c r="AM23" s="127"/>
      <c r="AN23" s="127"/>
      <c r="AO23" s="127"/>
      <c r="AP23" s="127"/>
      <c r="AQ23" s="127"/>
      <c r="AR23" s="127"/>
      <c r="AS23" s="127"/>
      <c r="AT23" s="127"/>
      <c r="AU23" s="127"/>
      <c r="AV23" s="127"/>
      <c r="AW23" s="127"/>
      <c r="AX23" s="127"/>
      <c r="AY23" s="127"/>
      <c r="AZ23" s="127"/>
      <c r="BA23" s="127"/>
      <c r="BB23" s="127"/>
      <c r="BC23" s="127"/>
      <c r="BD23" s="127"/>
      <c r="BE23" s="127"/>
      <c r="BF23" s="127"/>
      <c r="BG23" s="127"/>
      <c r="BH23" s="127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  <c r="CD23" s="127"/>
      <c r="CE23" s="127"/>
      <c r="CF23" s="127"/>
      <c r="CG23" s="127"/>
      <c r="CH23" s="127"/>
      <c r="CI23" s="127"/>
      <c r="CJ23" s="127"/>
      <c r="CK23" s="127"/>
      <c r="CL23" s="127"/>
      <c r="CM23" s="127"/>
      <c r="CN23" s="127"/>
      <c r="CO23" s="127"/>
      <c r="CP23" s="127"/>
      <c r="CQ23" s="127"/>
      <c r="CR23" s="127"/>
      <c r="CS23" s="127"/>
      <c r="CT23" s="127"/>
      <c r="CU23" s="127"/>
      <c r="CV23" s="127"/>
      <c r="CW23" s="127"/>
      <c r="CX23" s="127"/>
      <c r="CY23" s="127"/>
      <c r="CZ23" s="127"/>
      <c r="DA23" s="127"/>
      <c r="DB23" s="127"/>
      <c r="DC23" s="127"/>
      <c r="DD23" s="127"/>
      <c r="DE23" s="127"/>
      <c r="DF23" s="127"/>
      <c r="DG23" s="127"/>
      <c r="DH23" s="127"/>
      <c r="DI23" s="127"/>
      <c r="DJ23" s="127"/>
      <c r="DK23" s="127"/>
      <c r="DL23" s="127"/>
      <c r="DM23" s="127"/>
      <c r="DN23" s="127"/>
      <c r="DO23" s="127"/>
      <c r="DP23" s="127"/>
      <c r="DQ23" s="127"/>
      <c r="DR23" s="127"/>
      <c r="DS23" s="127"/>
      <c r="DT23" s="127"/>
      <c r="DU23" s="127"/>
      <c r="DV23" s="127"/>
      <c r="DW23" s="127"/>
      <c r="DX23" s="127"/>
      <c r="DY23" s="127"/>
      <c r="DZ23" s="127"/>
      <c r="EA23" s="127"/>
      <c r="EB23" s="127"/>
      <c r="EC23" s="127"/>
      <c r="ED23" s="127"/>
      <c r="EE23" s="127"/>
      <c r="EF23" s="127"/>
      <c r="EG23" s="127"/>
      <c r="EH23" s="127"/>
      <c r="EI23" s="127"/>
      <c r="EJ23" s="127"/>
    </row>
    <row r="24" spans="1:140" ht="13.7" hidden="1" customHeight="1" x14ac:dyDescent="0.2">
      <c r="A24" s="147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218"/>
      <c r="AC24" s="150"/>
      <c r="AD24" s="145"/>
      <c r="AE24" s="145"/>
      <c r="AF24" s="146"/>
      <c r="AG24" s="127"/>
      <c r="AH24" s="127"/>
      <c r="AI24" s="127"/>
      <c r="AJ24" s="127"/>
      <c r="AK24" s="127"/>
      <c r="AL24" s="127"/>
      <c r="AM24" s="127"/>
      <c r="AN24" s="127"/>
      <c r="AO24" s="127"/>
      <c r="AP24" s="127"/>
      <c r="AQ24" s="127"/>
      <c r="AR24" s="127"/>
      <c r="AS24" s="127"/>
      <c r="AT24" s="127"/>
      <c r="AU24" s="127"/>
      <c r="AV24" s="127"/>
      <c r="AW24" s="127"/>
      <c r="AX24" s="127"/>
      <c r="AY24" s="127"/>
      <c r="AZ24" s="127"/>
      <c r="BA24" s="127"/>
      <c r="BB24" s="127"/>
      <c r="BC24" s="127"/>
      <c r="BD24" s="127"/>
      <c r="BE24" s="127"/>
      <c r="BF24" s="127"/>
      <c r="BG24" s="127"/>
      <c r="BH24" s="127"/>
      <c r="BI24" s="127"/>
      <c r="BJ24" s="127"/>
      <c r="BK24" s="127"/>
      <c r="BL24" s="127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  <c r="CD24" s="127"/>
      <c r="CE24" s="127"/>
      <c r="CF24" s="127"/>
      <c r="CG24" s="127"/>
      <c r="CH24" s="127"/>
      <c r="CI24" s="127"/>
      <c r="CJ24" s="127"/>
      <c r="CK24" s="127"/>
      <c r="CL24" s="127"/>
      <c r="CM24" s="127"/>
      <c r="CN24" s="127"/>
      <c r="CO24" s="127"/>
      <c r="CP24" s="127"/>
      <c r="CQ24" s="127"/>
      <c r="CR24" s="127"/>
      <c r="CS24" s="127"/>
      <c r="CT24" s="127"/>
      <c r="CU24" s="127"/>
      <c r="CV24" s="127"/>
      <c r="CW24" s="127"/>
      <c r="CX24" s="127"/>
      <c r="CY24" s="127"/>
      <c r="CZ24" s="127"/>
      <c r="DA24" s="127"/>
      <c r="DB24" s="127"/>
      <c r="DC24" s="127"/>
      <c r="DD24" s="127"/>
      <c r="DE24" s="127"/>
      <c r="DF24" s="127"/>
      <c r="DG24" s="127"/>
      <c r="DH24" s="127"/>
      <c r="DI24" s="127"/>
      <c r="DJ24" s="127"/>
      <c r="DK24" s="127"/>
      <c r="DL24" s="127"/>
      <c r="DM24" s="127"/>
      <c r="DN24" s="127"/>
      <c r="DO24" s="127"/>
      <c r="DP24" s="127"/>
      <c r="DQ24" s="127"/>
      <c r="DR24" s="127"/>
      <c r="DS24" s="127"/>
      <c r="DT24" s="127"/>
      <c r="DU24" s="127"/>
      <c r="DV24" s="127"/>
      <c r="DW24" s="127"/>
      <c r="DX24" s="127"/>
      <c r="DY24" s="127"/>
      <c r="DZ24" s="127"/>
      <c r="EA24" s="127"/>
      <c r="EB24" s="127"/>
      <c r="EC24" s="127"/>
      <c r="ED24" s="127"/>
      <c r="EE24" s="127"/>
      <c r="EF24" s="127"/>
      <c r="EG24" s="127"/>
      <c r="EH24" s="127"/>
      <c r="EI24" s="127"/>
      <c r="EJ24" s="127"/>
    </row>
    <row r="25" spans="1:140" ht="13.7" hidden="1" customHeight="1" thickBot="1" x14ac:dyDescent="0.25">
      <c r="A25" s="152"/>
      <c r="B25" s="16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29"/>
      <c r="X25" s="129"/>
      <c r="Y25" s="129"/>
      <c r="Z25" s="129"/>
      <c r="AA25" s="129"/>
      <c r="AB25" s="219"/>
      <c r="AC25" s="155"/>
      <c r="AD25" s="163"/>
      <c r="AE25" s="163"/>
      <c r="AF25" s="146"/>
      <c r="AG25" s="129"/>
      <c r="AH25" s="129"/>
      <c r="AI25" s="129"/>
      <c r="AJ25" s="129"/>
      <c r="AK25" s="129"/>
      <c r="AL25" s="129"/>
      <c r="AM25" s="129"/>
      <c r="AN25" s="129"/>
      <c r="AO25" s="129"/>
      <c r="AP25" s="129"/>
      <c r="AQ25" s="129"/>
      <c r="AR25" s="129"/>
      <c r="AS25" s="129"/>
      <c r="AT25" s="129"/>
      <c r="AU25" s="129"/>
      <c r="AV25" s="129"/>
      <c r="AW25" s="129"/>
      <c r="AX25" s="129"/>
      <c r="AY25" s="129"/>
      <c r="AZ25" s="129"/>
      <c r="BA25" s="129"/>
      <c r="BB25" s="129"/>
      <c r="BC25" s="129"/>
      <c r="BD25" s="129"/>
      <c r="BE25" s="129"/>
      <c r="BF25" s="129"/>
      <c r="BG25" s="129"/>
      <c r="BH25" s="129"/>
      <c r="BI25" s="129"/>
      <c r="BJ25" s="129"/>
      <c r="BK25" s="129"/>
      <c r="BL25" s="129"/>
      <c r="BM25" s="129"/>
      <c r="BN25" s="129"/>
      <c r="BO25" s="129"/>
      <c r="BP25" s="129"/>
      <c r="BQ25" s="129"/>
      <c r="BR25" s="129"/>
      <c r="BS25" s="129"/>
      <c r="BT25" s="129"/>
      <c r="BU25" s="129"/>
      <c r="BV25" s="129"/>
      <c r="BW25" s="129"/>
      <c r="BX25" s="129"/>
      <c r="BY25" s="129"/>
      <c r="BZ25" s="129"/>
      <c r="CA25" s="129"/>
      <c r="CB25" s="129"/>
      <c r="CC25" s="129"/>
      <c r="CD25" s="129"/>
      <c r="CE25" s="129"/>
      <c r="CF25" s="129"/>
      <c r="CG25" s="129"/>
      <c r="CH25" s="129"/>
      <c r="CI25" s="129"/>
      <c r="CJ25" s="129"/>
      <c r="CK25" s="129"/>
      <c r="CL25" s="129"/>
      <c r="CM25" s="129"/>
      <c r="CN25" s="129"/>
      <c r="CO25" s="129"/>
      <c r="CP25" s="129"/>
      <c r="CQ25" s="129"/>
      <c r="CR25" s="129"/>
      <c r="CS25" s="129"/>
      <c r="CT25" s="129"/>
      <c r="CU25" s="129"/>
      <c r="CV25" s="129"/>
      <c r="CW25" s="129"/>
      <c r="CX25" s="129"/>
      <c r="CY25" s="129"/>
      <c r="CZ25" s="129"/>
      <c r="DA25" s="129"/>
      <c r="DB25" s="129"/>
      <c r="DC25" s="129"/>
      <c r="DD25" s="129"/>
      <c r="DE25" s="129"/>
      <c r="DF25" s="129"/>
      <c r="DG25" s="129"/>
      <c r="DH25" s="129"/>
      <c r="DI25" s="129"/>
      <c r="DJ25" s="129"/>
      <c r="DK25" s="129"/>
      <c r="DL25" s="129"/>
      <c r="DM25" s="129"/>
      <c r="DN25" s="129"/>
      <c r="DO25" s="129"/>
      <c r="DP25" s="129"/>
      <c r="DQ25" s="129"/>
      <c r="DR25" s="129"/>
      <c r="DS25" s="129"/>
      <c r="DT25" s="129"/>
      <c r="DU25" s="129"/>
      <c r="DV25" s="129"/>
      <c r="DW25" s="129"/>
      <c r="DX25" s="129"/>
      <c r="DY25" s="129"/>
      <c r="DZ25" s="129"/>
      <c r="EA25" s="129"/>
      <c r="EB25" s="129"/>
      <c r="EC25" s="129"/>
      <c r="ED25" s="129"/>
      <c r="EE25" s="129"/>
      <c r="EF25" s="129"/>
      <c r="EG25" s="129"/>
      <c r="EH25" s="129"/>
      <c r="EI25" s="129"/>
      <c r="EJ25" s="129"/>
    </row>
    <row r="26" spans="1:140" ht="27" customHeight="1" x14ac:dyDescent="0.2">
      <c r="A26" s="133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5"/>
      <c r="Z26" s="145"/>
      <c r="AA26" s="145"/>
      <c r="AB26" s="145"/>
      <c r="AC26" s="145"/>
      <c r="AD26" s="145"/>
      <c r="AE26" s="145"/>
    </row>
    <row r="27" spans="1:140" s="133" customFormat="1" ht="13.5" customHeight="1" thickBot="1" x14ac:dyDescent="0.3">
      <c r="A27" s="164" t="s">
        <v>88</v>
      </c>
      <c r="B27" s="165"/>
      <c r="C27" s="166"/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  <c r="AA27" s="166"/>
      <c r="AB27" s="166"/>
      <c r="AC27" s="166"/>
      <c r="AD27" s="166"/>
      <c r="AE27" s="166"/>
    </row>
    <row r="28" spans="1:140" ht="13.7" customHeight="1" x14ac:dyDescent="0.2">
      <c r="A28" s="189" t="s">
        <v>120</v>
      </c>
      <c r="B28" s="133"/>
      <c r="C28" s="128">
        <f t="shared" ref="C28:AC34" si="17">C9-C47</f>
        <v>-1.1666666666666679</v>
      </c>
      <c r="D28" s="128">
        <f t="shared" ca="1" si="17"/>
        <v>-1.0500000000000007</v>
      </c>
      <c r="E28" s="144">
        <f t="shared" ca="1" si="17"/>
        <v>-0.79269293924466311</v>
      </c>
      <c r="F28" s="128">
        <f t="shared" si="17"/>
        <v>-1.375</v>
      </c>
      <c r="G28" s="128">
        <f t="shared" si="17"/>
        <v>-0.75</v>
      </c>
      <c r="H28" s="128">
        <f t="shared" si="17"/>
        <v>-2</v>
      </c>
      <c r="I28" s="128">
        <f t="shared" si="17"/>
        <v>-0.75</v>
      </c>
      <c r="J28" s="128">
        <f t="shared" si="17"/>
        <v>-1.5</v>
      </c>
      <c r="K28" s="128">
        <f t="shared" si="17"/>
        <v>0</v>
      </c>
      <c r="L28" s="128">
        <f t="shared" si="17"/>
        <v>-0.5</v>
      </c>
      <c r="M28" s="128">
        <f t="shared" si="17"/>
        <v>-0.5</v>
      </c>
      <c r="N28" s="128">
        <f>N9-N47</f>
        <v>-0.3333333333333357</v>
      </c>
      <c r="O28" s="128">
        <f t="shared" si="17"/>
        <v>-0.6666666666666643</v>
      </c>
      <c r="P28" s="128">
        <f t="shared" si="17"/>
        <v>-0.5</v>
      </c>
      <c r="Q28" s="128">
        <f t="shared" si="17"/>
        <v>-1</v>
      </c>
      <c r="R28" s="128">
        <f t="shared" si="17"/>
        <v>-0.5</v>
      </c>
      <c r="S28" s="128">
        <f t="shared" si="17"/>
        <v>-0.1666666666666643</v>
      </c>
      <c r="T28" s="128">
        <f t="shared" si="17"/>
        <v>0</v>
      </c>
      <c r="U28" s="128">
        <f t="shared" si="17"/>
        <v>-0.5</v>
      </c>
      <c r="V28" s="128">
        <f t="shared" si="17"/>
        <v>0</v>
      </c>
      <c r="W28" s="144">
        <f t="shared" si="17"/>
        <v>-0.63529411764706367</v>
      </c>
      <c r="X28" s="128">
        <f t="shared" si="17"/>
        <v>0</v>
      </c>
      <c r="Y28" s="128">
        <f t="shared" si="17"/>
        <v>0</v>
      </c>
      <c r="Z28" s="128">
        <f t="shared" si="17"/>
        <v>0</v>
      </c>
      <c r="AA28" s="128">
        <f t="shared" si="17"/>
        <v>0</v>
      </c>
      <c r="AB28" s="128">
        <f t="shared" si="17"/>
        <v>0</v>
      </c>
      <c r="AC28" s="217">
        <f t="shared" ca="1" si="17"/>
        <v>-7.3403754177128633E-2</v>
      </c>
      <c r="AD28" s="145"/>
      <c r="AE28" s="145"/>
      <c r="AF28" s="146"/>
      <c r="AG28" s="127">
        <f t="shared" ref="AG28:CR31" si="18">AG9*AG$5</f>
        <v>693</v>
      </c>
      <c r="AH28" s="223">
        <f t="shared" si="18"/>
        <v>595</v>
      </c>
      <c r="AI28" s="223">
        <f t="shared" si="18"/>
        <v>630</v>
      </c>
      <c r="AJ28" s="223">
        <f t="shared" si="18"/>
        <v>616</v>
      </c>
      <c r="AK28" s="223">
        <f t="shared" si="18"/>
        <v>572</v>
      </c>
      <c r="AL28" s="223">
        <f t="shared" si="18"/>
        <v>560</v>
      </c>
      <c r="AM28" s="223">
        <f t="shared" si="18"/>
        <v>913</v>
      </c>
      <c r="AN28" s="223">
        <f t="shared" si="18"/>
        <v>1078</v>
      </c>
      <c r="AO28" s="223">
        <f t="shared" si="18"/>
        <v>830</v>
      </c>
      <c r="AP28" s="223">
        <f t="shared" si="18"/>
        <v>874</v>
      </c>
      <c r="AQ28" s="223">
        <f t="shared" si="18"/>
        <v>720</v>
      </c>
      <c r="AR28" s="223">
        <f t="shared" si="18"/>
        <v>777</v>
      </c>
      <c r="AS28" s="223">
        <f t="shared" si="18"/>
        <v>924</v>
      </c>
      <c r="AT28" s="223">
        <f t="shared" si="18"/>
        <v>800</v>
      </c>
      <c r="AU28" s="223">
        <f t="shared" si="18"/>
        <v>798</v>
      </c>
      <c r="AV28" s="223">
        <f t="shared" si="18"/>
        <v>726</v>
      </c>
      <c r="AW28" s="223">
        <f t="shared" si="18"/>
        <v>619.5</v>
      </c>
      <c r="AX28" s="223">
        <f t="shared" si="18"/>
        <v>651</v>
      </c>
      <c r="AY28" s="223">
        <f t="shared" si="18"/>
        <v>1034</v>
      </c>
      <c r="AZ28" s="223">
        <f t="shared" si="18"/>
        <v>1155</v>
      </c>
      <c r="BA28" s="223">
        <f t="shared" si="18"/>
        <v>924</v>
      </c>
      <c r="BB28" s="223">
        <f t="shared" si="18"/>
        <v>954.5</v>
      </c>
      <c r="BC28" s="223">
        <f t="shared" si="18"/>
        <v>736.25</v>
      </c>
      <c r="BD28" s="223">
        <f t="shared" si="18"/>
        <v>880</v>
      </c>
      <c r="BE28" s="223">
        <f t="shared" si="18"/>
        <v>884.52</v>
      </c>
      <c r="BF28" s="223">
        <f t="shared" si="18"/>
        <v>808</v>
      </c>
      <c r="BG28" s="223">
        <f t="shared" si="18"/>
        <v>889.64</v>
      </c>
      <c r="BH28" s="223">
        <f t="shared" si="18"/>
        <v>756.58</v>
      </c>
      <c r="BI28" s="223">
        <f t="shared" si="18"/>
        <v>627.6</v>
      </c>
      <c r="BJ28" s="223">
        <f t="shared" si="18"/>
        <v>718.74</v>
      </c>
      <c r="BK28" s="223">
        <f t="shared" si="18"/>
        <v>974.6099999999999</v>
      </c>
      <c r="BL28" s="223">
        <f t="shared" si="18"/>
        <v>1172.1600000000001</v>
      </c>
      <c r="BM28" s="223">
        <f t="shared" si="18"/>
        <v>920.43</v>
      </c>
      <c r="BN28" s="223">
        <f t="shared" si="18"/>
        <v>875.49</v>
      </c>
      <c r="BO28" s="223">
        <f t="shared" si="18"/>
        <v>825.93</v>
      </c>
      <c r="BP28" s="223">
        <f t="shared" si="18"/>
        <v>929.19999999999993</v>
      </c>
      <c r="BQ28" s="223">
        <f t="shared" si="18"/>
        <v>886.41</v>
      </c>
      <c r="BR28" s="223">
        <f t="shared" si="18"/>
        <v>814.80000000000007</v>
      </c>
      <c r="BS28" s="223">
        <f t="shared" si="18"/>
        <v>903.21</v>
      </c>
      <c r="BT28" s="223">
        <f t="shared" si="18"/>
        <v>747.3900000000001</v>
      </c>
      <c r="BU28" s="223">
        <f t="shared" si="18"/>
        <v>693.42000000000007</v>
      </c>
      <c r="BV28" s="223">
        <f t="shared" si="18"/>
        <v>750.64</v>
      </c>
      <c r="BW28" s="223">
        <f t="shared" si="18"/>
        <v>918</v>
      </c>
      <c r="BX28" s="223">
        <f t="shared" si="18"/>
        <v>1191.17</v>
      </c>
      <c r="BY28" s="223">
        <f t="shared" si="18"/>
        <v>917.7</v>
      </c>
      <c r="BZ28" s="223">
        <f t="shared" si="18"/>
        <v>879.06</v>
      </c>
      <c r="CA28" s="223">
        <f t="shared" si="18"/>
        <v>836.43</v>
      </c>
      <c r="CB28" s="223">
        <f t="shared" si="18"/>
        <v>855.95999999999992</v>
      </c>
      <c r="CC28" s="223">
        <f t="shared" si="18"/>
        <v>891.87</v>
      </c>
      <c r="CD28" s="223">
        <f t="shared" si="18"/>
        <v>822.8</v>
      </c>
      <c r="CE28" s="223">
        <f t="shared" si="18"/>
        <v>915.4</v>
      </c>
      <c r="CF28" s="223">
        <f t="shared" si="18"/>
        <v>729.2</v>
      </c>
      <c r="CG28" s="223">
        <f t="shared" si="18"/>
        <v>750.64</v>
      </c>
      <c r="CH28" s="223">
        <f t="shared" si="18"/>
        <v>772.64</v>
      </c>
      <c r="CI28" s="223">
        <f t="shared" si="18"/>
        <v>916.59999999999991</v>
      </c>
      <c r="CJ28" s="223">
        <f t="shared" si="18"/>
        <v>1177.1400000000001</v>
      </c>
      <c r="CK28" s="223">
        <f t="shared" si="18"/>
        <v>876.59999999999991</v>
      </c>
      <c r="CL28" s="223">
        <f t="shared" si="18"/>
        <v>927.52</v>
      </c>
      <c r="CM28" s="223">
        <f t="shared" si="18"/>
        <v>846.72</v>
      </c>
      <c r="CN28" s="223">
        <f t="shared" si="18"/>
        <v>823.19999999999993</v>
      </c>
      <c r="CO28" s="223">
        <f t="shared" si="18"/>
        <v>940.28000000000009</v>
      </c>
      <c r="CP28" s="223">
        <f t="shared" si="18"/>
        <v>830.6</v>
      </c>
      <c r="CQ28" s="223">
        <f t="shared" si="18"/>
        <v>887.04</v>
      </c>
      <c r="CR28" s="223">
        <f t="shared" si="18"/>
        <v>782.88</v>
      </c>
      <c r="CS28" s="223">
        <f t="shared" ref="CS28:EJ32" si="19">CS9*CS$5</f>
        <v>773.52</v>
      </c>
      <c r="CT28" s="223">
        <f t="shared" si="19"/>
        <v>757.47</v>
      </c>
      <c r="CU28" s="223">
        <f t="shared" si="19"/>
        <v>961.8</v>
      </c>
      <c r="CV28" s="223">
        <f t="shared" si="19"/>
        <v>1165.4100000000001</v>
      </c>
      <c r="CW28" s="223">
        <f t="shared" si="19"/>
        <v>835.81000000000006</v>
      </c>
      <c r="CX28" s="223">
        <f t="shared" si="19"/>
        <v>976.81</v>
      </c>
      <c r="CY28" s="223">
        <f t="shared" si="19"/>
        <v>856.8</v>
      </c>
      <c r="CZ28" s="223">
        <f t="shared" si="19"/>
        <v>831.4</v>
      </c>
      <c r="DA28" s="223">
        <f t="shared" si="19"/>
        <v>949.52</v>
      </c>
      <c r="DB28" s="223">
        <f t="shared" si="19"/>
        <v>882.63</v>
      </c>
      <c r="DC28" s="223">
        <f t="shared" si="19"/>
        <v>858.9</v>
      </c>
      <c r="DD28" s="223">
        <f t="shared" si="19"/>
        <v>837.54</v>
      </c>
      <c r="DE28" s="223">
        <f t="shared" si="19"/>
        <v>758.1</v>
      </c>
      <c r="DF28" s="223">
        <f t="shared" si="19"/>
        <v>775.95</v>
      </c>
      <c r="DG28" s="223">
        <f t="shared" si="19"/>
        <v>1012.2199999999999</v>
      </c>
      <c r="DH28" s="223">
        <f t="shared" si="19"/>
        <v>1061.3399999999999</v>
      </c>
      <c r="DI28" s="223">
        <f t="shared" si="19"/>
        <v>930.72</v>
      </c>
      <c r="DJ28" s="223">
        <f t="shared" si="19"/>
        <v>986.93</v>
      </c>
      <c r="DK28" s="223">
        <f t="shared" si="19"/>
        <v>785.65</v>
      </c>
      <c r="DL28" s="223">
        <f t="shared" si="19"/>
        <v>925.54</v>
      </c>
      <c r="DM28" s="223">
        <f t="shared" si="19"/>
        <v>915.18</v>
      </c>
      <c r="DN28" s="223">
        <f t="shared" si="19"/>
        <v>850.6</v>
      </c>
      <c r="DO28" s="223">
        <f t="shared" si="19"/>
        <v>912.56</v>
      </c>
      <c r="DP28" s="223">
        <f t="shared" si="19"/>
        <v>854.7</v>
      </c>
      <c r="DQ28" s="223">
        <f t="shared" si="19"/>
        <v>740</v>
      </c>
      <c r="DR28" s="223">
        <f t="shared" si="19"/>
        <v>831.59999999999991</v>
      </c>
      <c r="DS28" s="223">
        <f t="shared" si="19"/>
        <v>1017.06</v>
      </c>
      <c r="DT28" s="223">
        <f t="shared" si="19"/>
        <v>1059.45</v>
      </c>
      <c r="DU28" s="223">
        <f t="shared" si="19"/>
        <v>937.8599999999999</v>
      </c>
      <c r="DV28" s="223">
        <f t="shared" si="19"/>
        <v>953.7</v>
      </c>
      <c r="DW28" s="223">
        <f t="shared" si="19"/>
        <v>838</v>
      </c>
      <c r="DX28" s="223">
        <f t="shared" si="19"/>
        <v>936.54</v>
      </c>
      <c r="DY28" s="223">
        <f t="shared" si="19"/>
        <v>880</v>
      </c>
      <c r="DZ28" s="223">
        <f t="shared" si="19"/>
        <v>860.40000000000009</v>
      </c>
      <c r="EA28" s="223">
        <f t="shared" si="19"/>
        <v>967.15</v>
      </c>
      <c r="EB28" s="223">
        <f t="shared" si="19"/>
        <v>871.2</v>
      </c>
      <c r="EC28" s="223">
        <f t="shared" si="19"/>
        <v>757.8</v>
      </c>
      <c r="ED28" s="223">
        <f t="shared" si="19"/>
        <v>849.86</v>
      </c>
      <c r="EE28" s="223">
        <f t="shared" si="19"/>
        <v>976.07999999999993</v>
      </c>
      <c r="EF28" s="223">
        <f t="shared" si="19"/>
        <v>1109.02</v>
      </c>
      <c r="EG28" s="223">
        <f t="shared" si="19"/>
        <v>945.42000000000007</v>
      </c>
      <c r="EH28" s="223">
        <f t="shared" si="19"/>
        <v>919.59</v>
      </c>
      <c r="EI28" s="223">
        <f t="shared" si="19"/>
        <v>891.45</v>
      </c>
      <c r="EJ28" s="223">
        <f t="shared" si="19"/>
        <v>990.61</v>
      </c>
    </row>
    <row r="29" spans="1:140" ht="13.7" customHeight="1" x14ac:dyDescent="0.2">
      <c r="A29" s="190" t="s">
        <v>121</v>
      </c>
      <c r="B29" s="148"/>
      <c r="C29" s="127">
        <f t="shared" si="17"/>
        <v>-1.00277777777778</v>
      </c>
      <c r="D29" s="127">
        <f t="shared" ca="1" si="17"/>
        <v>-0.76999999999999957</v>
      </c>
      <c r="E29" s="149">
        <f t="shared" ca="1" si="17"/>
        <v>-0.60756704980842713</v>
      </c>
      <c r="F29" s="127">
        <f t="shared" si="17"/>
        <v>-1.375</v>
      </c>
      <c r="G29" s="127">
        <f t="shared" si="17"/>
        <v>-0.75</v>
      </c>
      <c r="H29" s="127">
        <f t="shared" si="17"/>
        <v>-2</v>
      </c>
      <c r="I29" s="127">
        <f t="shared" si="17"/>
        <v>-0.75</v>
      </c>
      <c r="J29" s="127">
        <f t="shared" si="17"/>
        <v>-1.5</v>
      </c>
      <c r="K29" s="127">
        <f t="shared" si="17"/>
        <v>0</v>
      </c>
      <c r="L29" s="127">
        <f t="shared" si="17"/>
        <v>-0.5</v>
      </c>
      <c r="M29" s="127">
        <f t="shared" si="17"/>
        <v>-0.5</v>
      </c>
      <c r="N29" s="127">
        <f t="shared" si="17"/>
        <v>-0.33333333333333215</v>
      </c>
      <c r="O29" s="127">
        <f t="shared" si="17"/>
        <v>-0.6666666666666643</v>
      </c>
      <c r="P29" s="127">
        <f t="shared" si="17"/>
        <v>-0.5</v>
      </c>
      <c r="Q29" s="127">
        <f t="shared" si="17"/>
        <v>-1</v>
      </c>
      <c r="R29" s="127">
        <f t="shared" si="17"/>
        <v>-0.5</v>
      </c>
      <c r="S29" s="127">
        <f t="shared" si="17"/>
        <v>-0.1666666666666643</v>
      </c>
      <c r="T29" s="127">
        <f t="shared" si="17"/>
        <v>0</v>
      </c>
      <c r="U29" s="127">
        <f t="shared" si="17"/>
        <v>-0.5</v>
      </c>
      <c r="V29" s="127">
        <f t="shared" si="17"/>
        <v>0</v>
      </c>
      <c r="W29" s="149">
        <f t="shared" si="17"/>
        <v>-0.63529411764705657</v>
      </c>
      <c r="X29" s="127">
        <f t="shared" si="17"/>
        <v>0</v>
      </c>
      <c r="Y29" s="127">
        <f t="shared" si="17"/>
        <v>0</v>
      </c>
      <c r="Z29" s="127">
        <f t="shared" si="17"/>
        <v>0</v>
      </c>
      <c r="AA29" s="127">
        <f t="shared" si="17"/>
        <v>0</v>
      </c>
      <c r="AB29" s="127">
        <f t="shared" si="17"/>
        <v>0</v>
      </c>
      <c r="AC29" s="150">
        <f t="shared" ca="1" si="17"/>
        <v>-7.0460821082193092E-2</v>
      </c>
      <c r="AD29" s="145"/>
      <c r="AE29" s="145"/>
      <c r="AF29" s="146"/>
      <c r="AG29" s="127">
        <f t="shared" si="18"/>
        <v>693</v>
      </c>
      <c r="AH29" s="223">
        <f t="shared" si="18"/>
        <v>593</v>
      </c>
      <c r="AI29" s="223">
        <f t="shared" si="18"/>
        <v>630</v>
      </c>
      <c r="AJ29" s="223">
        <f t="shared" si="18"/>
        <v>660</v>
      </c>
      <c r="AK29" s="223">
        <f t="shared" si="18"/>
        <v>627</v>
      </c>
      <c r="AL29" s="223">
        <f t="shared" si="18"/>
        <v>610</v>
      </c>
      <c r="AM29" s="223">
        <f t="shared" si="18"/>
        <v>979</v>
      </c>
      <c r="AN29" s="223">
        <f t="shared" si="18"/>
        <v>1133</v>
      </c>
      <c r="AO29" s="223">
        <f t="shared" si="18"/>
        <v>900</v>
      </c>
      <c r="AP29" s="223">
        <f t="shared" si="18"/>
        <v>897</v>
      </c>
      <c r="AQ29" s="223">
        <f t="shared" si="18"/>
        <v>740</v>
      </c>
      <c r="AR29" s="223">
        <f t="shared" si="18"/>
        <v>787.5</v>
      </c>
      <c r="AS29" s="223">
        <f t="shared" si="18"/>
        <v>935</v>
      </c>
      <c r="AT29" s="223">
        <f t="shared" si="18"/>
        <v>815</v>
      </c>
      <c r="AU29" s="223">
        <f t="shared" si="18"/>
        <v>829.5</v>
      </c>
      <c r="AV29" s="223">
        <f t="shared" si="18"/>
        <v>803</v>
      </c>
      <c r="AW29" s="223">
        <f t="shared" si="18"/>
        <v>693</v>
      </c>
      <c r="AX29" s="223">
        <f t="shared" si="18"/>
        <v>729.75</v>
      </c>
      <c r="AY29" s="223">
        <f t="shared" si="18"/>
        <v>1133</v>
      </c>
      <c r="AZ29" s="223">
        <f t="shared" si="18"/>
        <v>1228.5</v>
      </c>
      <c r="BA29" s="223">
        <f t="shared" si="18"/>
        <v>997.5</v>
      </c>
      <c r="BB29" s="223">
        <f t="shared" si="18"/>
        <v>994.75</v>
      </c>
      <c r="BC29" s="223">
        <f t="shared" si="18"/>
        <v>750.5</v>
      </c>
      <c r="BD29" s="223">
        <f t="shared" si="18"/>
        <v>896.5</v>
      </c>
      <c r="BE29" s="223">
        <f t="shared" si="18"/>
        <v>900.48</v>
      </c>
      <c r="BF29" s="223">
        <f t="shared" si="18"/>
        <v>827.6</v>
      </c>
      <c r="BG29" s="223">
        <f t="shared" si="18"/>
        <v>926.9</v>
      </c>
      <c r="BH29" s="223">
        <f t="shared" si="18"/>
        <v>830.06</v>
      </c>
      <c r="BI29" s="223">
        <f t="shared" si="18"/>
        <v>694.59999999999991</v>
      </c>
      <c r="BJ29" s="223">
        <f t="shared" si="18"/>
        <v>797.06</v>
      </c>
      <c r="BK29" s="223">
        <f t="shared" si="18"/>
        <v>1062.6000000000001</v>
      </c>
      <c r="BL29" s="223">
        <f t="shared" si="18"/>
        <v>1245.42</v>
      </c>
      <c r="BM29" s="223">
        <f t="shared" si="18"/>
        <v>990.57</v>
      </c>
      <c r="BN29" s="223">
        <f t="shared" si="18"/>
        <v>913.92000000000007</v>
      </c>
      <c r="BO29" s="223">
        <f t="shared" si="18"/>
        <v>846.51</v>
      </c>
      <c r="BP29" s="223">
        <f t="shared" si="18"/>
        <v>951.74</v>
      </c>
      <c r="BQ29" s="223">
        <f t="shared" si="18"/>
        <v>906.99</v>
      </c>
      <c r="BR29" s="223">
        <f t="shared" si="18"/>
        <v>838.19999999999993</v>
      </c>
      <c r="BS29" s="223">
        <f t="shared" si="18"/>
        <v>942.7700000000001</v>
      </c>
      <c r="BT29" s="223">
        <f t="shared" si="18"/>
        <v>814.59</v>
      </c>
      <c r="BU29" s="223">
        <f t="shared" si="18"/>
        <v>760.62</v>
      </c>
      <c r="BV29" s="223">
        <f t="shared" si="18"/>
        <v>825.21999999999991</v>
      </c>
      <c r="BW29" s="223">
        <f t="shared" si="18"/>
        <v>996.59999999999991</v>
      </c>
      <c r="BX29" s="223">
        <f t="shared" si="18"/>
        <v>1264.54</v>
      </c>
      <c r="BY29" s="223">
        <f t="shared" si="18"/>
        <v>984.69</v>
      </c>
      <c r="BZ29" s="223">
        <f t="shared" si="18"/>
        <v>919.17000000000007</v>
      </c>
      <c r="CA29" s="223">
        <f t="shared" si="18"/>
        <v>861.42000000000007</v>
      </c>
      <c r="CB29" s="223">
        <f t="shared" si="18"/>
        <v>880.74</v>
      </c>
      <c r="CC29" s="223">
        <f t="shared" si="18"/>
        <v>916.8599999999999</v>
      </c>
      <c r="CD29" s="223">
        <f t="shared" si="18"/>
        <v>850</v>
      </c>
      <c r="CE29" s="223">
        <f t="shared" si="18"/>
        <v>958.41000000000008</v>
      </c>
      <c r="CF29" s="223">
        <f t="shared" si="18"/>
        <v>793.40000000000009</v>
      </c>
      <c r="CG29" s="223">
        <f t="shared" si="18"/>
        <v>821.26</v>
      </c>
      <c r="CH29" s="223">
        <f t="shared" si="18"/>
        <v>847.21999999999991</v>
      </c>
      <c r="CI29" s="223">
        <f t="shared" si="18"/>
        <v>994.59999999999991</v>
      </c>
      <c r="CJ29" s="223">
        <f t="shared" si="18"/>
        <v>1251.6600000000001</v>
      </c>
      <c r="CK29" s="223">
        <f t="shared" si="18"/>
        <v>941.4</v>
      </c>
      <c r="CL29" s="223">
        <f t="shared" si="18"/>
        <v>973.06</v>
      </c>
      <c r="CM29" s="223">
        <f t="shared" si="18"/>
        <v>876.12</v>
      </c>
      <c r="CN29" s="223">
        <f t="shared" si="18"/>
        <v>851.4</v>
      </c>
      <c r="CO29" s="223">
        <f t="shared" si="18"/>
        <v>976.8</v>
      </c>
      <c r="CP29" s="223">
        <f t="shared" si="18"/>
        <v>866.80000000000007</v>
      </c>
      <c r="CQ29" s="223">
        <f t="shared" si="18"/>
        <v>936.76</v>
      </c>
      <c r="CR29" s="223">
        <f t="shared" si="18"/>
        <v>855.75</v>
      </c>
      <c r="CS29" s="223">
        <f t="shared" si="19"/>
        <v>849.42</v>
      </c>
      <c r="CT29" s="223">
        <f t="shared" si="19"/>
        <v>833.49</v>
      </c>
      <c r="CU29" s="223">
        <f t="shared" si="19"/>
        <v>1049.1600000000001</v>
      </c>
      <c r="CV29" s="223">
        <f t="shared" si="19"/>
        <v>1247.98</v>
      </c>
      <c r="CW29" s="223">
        <f t="shared" si="19"/>
        <v>902.88000000000011</v>
      </c>
      <c r="CX29" s="223">
        <f t="shared" si="19"/>
        <v>1033.3900000000001</v>
      </c>
      <c r="CY29" s="223">
        <f t="shared" si="19"/>
        <v>895.23</v>
      </c>
      <c r="CZ29" s="223">
        <f t="shared" si="19"/>
        <v>868.19999999999993</v>
      </c>
      <c r="DA29" s="223">
        <f t="shared" si="19"/>
        <v>993.08</v>
      </c>
      <c r="DB29" s="223">
        <f t="shared" si="19"/>
        <v>926.94</v>
      </c>
      <c r="DC29" s="223">
        <f t="shared" si="19"/>
        <v>912.24</v>
      </c>
      <c r="DD29" s="223">
        <f t="shared" si="19"/>
        <v>917.83999999999992</v>
      </c>
      <c r="DE29" s="223">
        <f t="shared" si="19"/>
        <v>834.32999999999993</v>
      </c>
      <c r="DF29" s="223">
        <f t="shared" si="19"/>
        <v>855.54000000000008</v>
      </c>
      <c r="DG29" s="223">
        <f t="shared" si="19"/>
        <v>1107.7</v>
      </c>
      <c r="DH29" s="223">
        <f t="shared" si="19"/>
        <v>1141.98</v>
      </c>
      <c r="DI29" s="223">
        <f t="shared" si="19"/>
        <v>1009.68</v>
      </c>
      <c r="DJ29" s="223">
        <f t="shared" si="19"/>
        <v>1049.95</v>
      </c>
      <c r="DK29" s="223">
        <f t="shared" si="19"/>
        <v>826.5</v>
      </c>
      <c r="DL29" s="223">
        <f t="shared" si="19"/>
        <v>973.06</v>
      </c>
      <c r="DM29" s="223">
        <f t="shared" si="19"/>
        <v>965.57999999999993</v>
      </c>
      <c r="DN29" s="223">
        <f t="shared" si="19"/>
        <v>901</v>
      </c>
      <c r="DO29" s="223">
        <f t="shared" si="19"/>
        <v>976.58</v>
      </c>
      <c r="DP29" s="223">
        <f t="shared" si="19"/>
        <v>941.16000000000008</v>
      </c>
      <c r="DQ29" s="223">
        <f t="shared" si="19"/>
        <v>818.19999999999993</v>
      </c>
      <c r="DR29" s="223">
        <f t="shared" si="19"/>
        <v>920.92</v>
      </c>
      <c r="DS29" s="223">
        <f t="shared" si="19"/>
        <v>1119.1399999999999</v>
      </c>
      <c r="DT29" s="223">
        <f t="shared" si="19"/>
        <v>1147.44</v>
      </c>
      <c r="DU29" s="223">
        <f t="shared" si="19"/>
        <v>1023.5400000000001</v>
      </c>
      <c r="DV29" s="223">
        <f t="shared" si="19"/>
        <v>1022.12</v>
      </c>
      <c r="DW29" s="223">
        <f t="shared" si="19"/>
        <v>889.2</v>
      </c>
      <c r="DX29" s="223">
        <f t="shared" si="19"/>
        <v>993.08</v>
      </c>
      <c r="DY29" s="223">
        <f t="shared" si="19"/>
        <v>936.4</v>
      </c>
      <c r="DZ29" s="223">
        <f t="shared" si="19"/>
        <v>919</v>
      </c>
      <c r="EA29" s="223">
        <f t="shared" si="19"/>
        <v>1042.5899999999999</v>
      </c>
      <c r="EB29" s="223">
        <f t="shared" si="19"/>
        <v>964.26</v>
      </c>
      <c r="EC29" s="223">
        <f t="shared" si="19"/>
        <v>841.59999999999991</v>
      </c>
      <c r="ED29" s="223">
        <f t="shared" si="19"/>
        <v>945.33999999999992</v>
      </c>
      <c r="EE29" s="223">
        <f t="shared" si="19"/>
        <v>1079.6099999999999</v>
      </c>
      <c r="EF29" s="223">
        <f t="shared" si="19"/>
        <v>1208.9000000000001</v>
      </c>
      <c r="EG29" s="223">
        <f t="shared" si="19"/>
        <v>1037.82</v>
      </c>
      <c r="EH29" s="223">
        <f t="shared" si="19"/>
        <v>992.88</v>
      </c>
      <c r="EI29" s="223">
        <f t="shared" si="19"/>
        <v>953.4</v>
      </c>
      <c r="EJ29" s="223">
        <f t="shared" si="19"/>
        <v>1058.92</v>
      </c>
    </row>
    <row r="30" spans="1:140" ht="13.7" customHeight="1" x14ac:dyDescent="0.2">
      <c r="A30" s="190" t="s">
        <v>122</v>
      </c>
      <c r="B30" s="133"/>
      <c r="C30" s="127">
        <f t="shared" si="17"/>
        <v>-0.10833333333333073</v>
      </c>
      <c r="D30" s="127">
        <f t="shared" ca="1" si="17"/>
        <v>0</v>
      </c>
      <c r="E30" s="149">
        <f t="shared" ca="1" si="17"/>
        <v>0.18394909688013072</v>
      </c>
      <c r="F30" s="127">
        <f t="shared" si="17"/>
        <v>0</v>
      </c>
      <c r="G30" s="127">
        <f t="shared" si="17"/>
        <v>0.20000000000000284</v>
      </c>
      <c r="H30" s="127">
        <f t="shared" si="17"/>
        <v>-0.20000000000000284</v>
      </c>
      <c r="I30" s="127">
        <f t="shared" si="17"/>
        <v>-0.125</v>
      </c>
      <c r="J30" s="127">
        <f t="shared" si="17"/>
        <v>-0.30000000000000071</v>
      </c>
      <c r="K30" s="127">
        <f t="shared" si="17"/>
        <v>5.0000000000000711E-2</v>
      </c>
      <c r="L30" s="127">
        <f t="shared" si="17"/>
        <v>-0.19999999999999929</v>
      </c>
      <c r="M30" s="127">
        <f t="shared" si="17"/>
        <v>0.29999999999999716</v>
      </c>
      <c r="N30" s="127">
        <f t="shared" si="17"/>
        <v>5.0000000000000711E-2</v>
      </c>
      <c r="O30" s="127">
        <f t="shared" si="17"/>
        <v>0.5</v>
      </c>
      <c r="P30" s="127">
        <f t="shared" si="17"/>
        <v>0.5</v>
      </c>
      <c r="Q30" s="127">
        <f t="shared" si="17"/>
        <v>0.5</v>
      </c>
      <c r="R30" s="127">
        <f t="shared" si="17"/>
        <v>0.5</v>
      </c>
      <c r="S30" s="127">
        <f t="shared" si="17"/>
        <v>-0.14999999999999858</v>
      </c>
      <c r="T30" s="127">
        <f t="shared" si="17"/>
        <v>-0.14999999999999858</v>
      </c>
      <c r="U30" s="127">
        <f t="shared" si="17"/>
        <v>-0.14999999999999858</v>
      </c>
      <c r="V30" s="127">
        <f t="shared" si="17"/>
        <v>-0.14999999999999858</v>
      </c>
      <c r="W30" s="149">
        <f t="shared" si="17"/>
        <v>7.5294117647061398E-2</v>
      </c>
      <c r="X30" s="127">
        <f t="shared" si="17"/>
        <v>0.47509803921568761</v>
      </c>
      <c r="Y30" s="127">
        <f t="shared" si="17"/>
        <v>0.47221476510066651</v>
      </c>
      <c r="Z30" s="127">
        <f t="shared" si="17"/>
        <v>0.4734901960784228</v>
      </c>
      <c r="AA30" s="127">
        <f t="shared" si="17"/>
        <v>0.47500000000002274</v>
      </c>
      <c r="AB30" s="127">
        <f t="shared" si="17"/>
        <v>0.47503906249998806</v>
      </c>
      <c r="AC30" s="150">
        <f t="shared" ca="1" si="17"/>
        <v>0.43415224630716409</v>
      </c>
      <c r="AD30" s="145"/>
      <c r="AE30" s="145"/>
      <c r="AF30" s="146"/>
      <c r="AG30" s="127">
        <f t="shared" si="18"/>
        <v>733.7</v>
      </c>
      <c r="AH30" s="223">
        <f t="shared" si="18"/>
        <v>646</v>
      </c>
      <c r="AI30" s="223">
        <f t="shared" si="18"/>
        <v>665.69999999999993</v>
      </c>
      <c r="AJ30" s="223">
        <f t="shared" si="18"/>
        <v>643.5</v>
      </c>
      <c r="AK30" s="223">
        <f t="shared" si="18"/>
        <v>632.5</v>
      </c>
      <c r="AL30" s="223">
        <f t="shared" si="18"/>
        <v>715</v>
      </c>
      <c r="AM30" s="223">
        <f t="shared" si="18"/>
        <v>1067</v>
      </c>
      <c r="AN30" s="223">
        <f t="shared" si="18"/>
        <v>1204.5</v>
      </c>
      <c r="AO30" s="223">
        <f t="shared" si="18"/>
        <v>950</v>
      </c>
      <c r="AP30" s="223">
        <f t="shared" si="18"/>
        <v>868.25</v>
      </c>
      <c r="AQ30" s="223">
        <f t="shared" si="18"/>
        <v>775</v>
      </c>
      <c r="AR30" s="223">
        <f t="shared" si="18"/>
        <v>834.75</v>
      </c>
      <c r="AS30" s="223">
        <f t="shared" si="18"/>
        <v>929.5</v>
      </c>
      <c r="AT30" s="223">
        <f t="shared" si="18"/>
        <v>805</v>
      </c>
      <c r="AU30" s="223">
        <f t="shared" si="18"/>
        <v>803.25</v>
      </c>
      <c r="AV30" s="223">
        <f t="shared" si="18"/>
        <v>797.5</v>
      </c>
      <c r="AW30" s="223">
        <f t="shared" si="18"/>
        <v>771.75</v>
      </c>
      <c r="AX30" s="223">
        <f t="shared" si="18"/>
        <v>876.75</v>
      </c>
      <c r="AY30" s="223">
        <f t="shared" si="18"/>
        <v>1149.5</v>
      </c>
      <c r="AZ30" s="223">
        <f t="shared" si="18"/>
        <v>1275.75</v>
      </c>
      <c r="BA30" s="223">
        <f t="shared" si="18"/>
        <v>1170.75</v>
      </c>
      <c r="BB30" s="223">
        <f t="shared" si="18"/>
        <v>902.75</v>
      </c>
      <c r="BC30" s="223">
        <f t="shared" si="18"/>
        <v>783.75</v>
      </c>
      <c r="BD30" s="223">
        <f t="shared" si="18"/>
        <v>951.5</v>
      </c>
      <c r="BE30" s="223">
        <f t="shared" si="18"/>
        <v>897.12</v>
      </c>
      <c r="BF30" s="223">
        <f t="shared" si="18"/>
        <v>813.8</v>
      </c>
      <c r="BG30" s="223">
        <f t="shared" si="18"/>
        <v>889.18</v>
      </c>
      <c r="BH30" s="223">
        <f t="shared" si="18"/>
        <v>806.08</v>
      </c>
      <c r="BI30" s="223">
        <f t="shared" si="18"/>
        <v>742.6</v>
      </c>
      <c r="BJ30" s="223">
        <f t="shared" si="18"/>
        <v>927.96</v>
      </c>
      <c r="BK30" s="223">
        <f t="shared" si="18"/>
        <v>1108.17</v>
      </c>
      <c r="BL30" s="223">
        <f t="shared" si="18"/>
        <v>1349.7</v>
      </c>
      <c r="BM30" s="223">
        <f t="shared" si="18"/>
        <v>1182.0899999999999</v>
      </c>
      <c r="BN30" s="223">
        <f t="shared" si="18"/>
        <v>832.02</v>
      </c>
      <c r="BO30" s="223">
        <f t="shared" si="18"/>
        <v>874.23</v>
      </c>
      <c r="BP30" s="223">
        <f t="shared" si="18"/>
        <v>1003.72</v>
      </c>
      <c r="BQ30" s="223">
        <f t="shared" si="18"/>
        <v>904.68</v>
      </c>
      <c r="BR30" s="223">
        <f t="shared" si="18"/>
        <v>820.6</v>
      </c>
      <c r="BS30" s="223">
        <f t="shared" si="18"/>
        <v>896.54</v>
      </c>
      <c r="BT30" s="223">
        <f t="shared" si="18"/>
        <v>775.53</v>
      </c>
      <c r="BU30" s="223">
        <f t="shared" si="18"/>
        <v>786.03</v>
      </c>
      <c r="BV30" s="223">
        <f t="shared" si="18"/>
        <v>935.21999999999991</v>
      </c>
      <c r="BW30" s="223">
        <f t="shared" si="18"/>
        <v>1063.5999999999999</v>
      </c>
      <c r="BX30" s="223">
        <f t="shared" si="18"/>
        <v>1421.86</v>
      </c>
      <c r="BY30" s="223">
        <f t="shared" si="18"/>
        <v>1190.9100000000001</v>
      </c>
      <c r="BZ30" s="223">
        <f t="shared" si="18"/>
        <v>838.32</v>
      </c>
      <c r="CA30" s="223">
        <f t="shared" si="18"/>
        <v>880.74</v>
      </c>
      <c r="CB30" s="223">
        <f t="shared" si="18"/>
        <v>923.16</v>
      </c>
      <c r="CC30" s="223">
        <f t="shared" si="18"/>
        <v>910.77</v>
      </c>
      <c r="CD30" s="223">
        <f t="shared" si="18"/>
        <v>826.2</v>
      </c>
      <c r="CE30" s="223">
        <f t="shared" si="18"/>
        <v>902.5200000000001</v>
      </c>
      <c r="CF30" s="223">
        <f t="shared" si="18"/>
        <v>743.6</v>
      </c>
      <c r="CG30" s="223">
        <f t="shared" si="18"/>
        <v>828.96</v>
      </c>
      <c r="CH30" s="223">
        <f t="shared" si="18"/>
        <v>941.38</v>
      </c>
      <c r="CI30" s="223">
        <f t="shared" si="18"/>
        <v>1070.8</v>
      </c>
      <c r="CJ30" s="223">
        <f t="shared" si="18"/>
        <v>1431.29</v>
      </c>
      <c r="CK30" s="223">
        <f t="shared" si="18"/>
        <v>1141.8000000000002</v>
      </c>
      <c r="CL30" s="223">
        <f t="shared" si="18"/>
        <v>883.96</v>
      </c>
      <c r="CM30" s="223">
        <f t="shared" si="18"/>
        <v>886.62</v>
      </c>
      <c r="CN30" s="223">
        <f t="shared" si="18"/>
        <v>885</v>
      </c>
      <c r="CO30" s="223">
        <f t="shared" si="18"/>
        <v>960.96</v>
      </c>
      <c r="CP30" s="223">
        <f t="shared" si="18"/>
        <v>832</v>
      </c>
      <c r="CQ30" s="223">
        <f t="shared" si="18"/>
        <v>869.21999999999991</v>
      </c>
      <c r="CR30" s="223">
        <f t="shared" si="18"/>
        <v>786.03</v>
      </c>
      <c r="CS30" s="223">
        <f t="shared" si="19"/>
        <v>834.46</v>
      </c>
      <c r="CT30" s="223">
        <f t="shared" si="19"/>
        <v>904.68</v>
      </c>
      <c r="CU30" s="223">
        <f t="shared" si="19"/>
        <v>1131.69</v>
      </c>
      <c r="CV30" s="223">
        <f t="shared" si="19"/>
        <v>1440.49</v>
      </c>
      <c r="CW30" s="223">
        <f t="shared" si="19"/>
        <v>1091.74</v>
      </c>
      <c r="CX30" s="223">
        <f t="shared" si="19"/>
        <v>930.11999999999989</v>
      </c>
      <c r="CY30" s="223">
        <f t="shared" si="19"/>
        <v>892.07999999999993</v>
      </c>
      <c r="CZ30" s="223">
        <f t="shared" si="19"/>
        <v>890.40000000000009</v>
      </c>
      <c r="DA30" s="223">
        <f t="shared" si="19"/>
        <v>966.68</v>
      </c>
      <c r="DB30" s="223">
        <f t="shared" si="19"/>
        <v>878.6400000000001</v>
      </c>
      <c r="DC30" s="223">
        <f t="shared" si="19"/>
        <v>834.54000000000008</v>
      </c>
      <c r="DD30" s="223">
        <f t="shared" si="19"/>
        <v>828.3</v>
      </c>
      <c r="DE30" s="223">
        <f t="shared" si="19"/>
        <v>801.15</v>
      </c>
      <c r="DF30" s="223">
        <f t="shared" si="19"/>
        <v>909.72</v>
      </c>
      <c r="DG30" s="223">
        <f t="shared" si="19"/>
        <v>1191.96</v>
      </c>
      <c r="DH30" s="223">
        <f t="shared" si="19"/>
        <v>1322.37</v>
      </c>
      <c r="DI30" s="223">
        <f t="shared" si="19"/>
        <v>1212.96</v>
      </c>
      <c r="DJ30" s="223">
        <f t="shared" si="19"/>
        <v>934.72</v>
      </c>
      <c r="DK30" s="223">
        <f t="shared" si="19"/>
        <v>811.1099999999999</v>
      </c>
      <c r="DL30" s="223">
        <f t="shared" si="19"/>
        <v>984.28000000000009</v>
      </c>
      <c r="DM30" s="223">
        <f t="shared" si="19"/>
        <v>926.73</v>
      </c>
      <c r="DN30" s="223">
        <f t="shared" si="19"/>
        <v>840.40000000000009</v>
      </c>
      <c r="DO30" s="223">
        <f t="shared" si="19"/>
        <v>878.24</v>
      </c>
      <c r="DP30" s="223">
        <f t="shared" si="19"/>
        <v>831.82</v>
      </c>
      <c r="DQ30" s="223">
        <f t="shared" si="19"/>
        <v>766.2</v>
      </c>
      <c r="DR30" s="223">
        <f t="shared" si="19"/>
        <v>957.21999999999991</v>
      </c>
      <c r="DS30" s="223">
        <f t="shared" si="19"/>
        <v>1197.24</v>
      </c>
      <c r="DT30" s="223">
        <f t="shared" si="19"/>
        <v>1328.04</v>
      </c>
      <c r="DU30" s="223">
        <f t="shared" si="19"/>
        <v>1218.21</v>
      </c>
      <c r="DV30" s="223">
        <f t="shared" si="19"/>
        <v>898.04</v>
      </c>
      <c r="DW30" s="223">
        <f t="shared" si="19"/>
        <v>857.6</v>
      </c>
      <c r="DX30" s="223">
        <f t="shared" si="19"/>
        <v>988.68</v>
      </c>
      <c r="DY30" s="223">
        <f t="shared" si="19"/>
        <v>886.59999999999991</v>
      </c>
      <c r="DZ30" s="223">
        <f t="shared" si="19"/>
        <v>844.2</v>
      </c>
      <c r="EA30" s="223">
        <f t="shared" si="19"/>
        <v>922.07</v>
      </c>
      <c r="EB30" s="223">
        <f t="shared" si="19"/>
        <v>835.56</v>
      </c>
      <c r="EC30" s="223">
        <f t="shared" si="19"/>
        <v>769.59999999999991</v>
      </c>
      <c r="ED30" s="223">
        <f t="shared" si="19"/>
        <v>961.40000000000009</v>
      </c>
      <c r="EE30" s="223">
        <f t="shared" si="19"/>
        <v>1147.8599999999999</v>
      </c>
      <c r="EF30" s="223">
        <f t="shared" si="19"/>
        <v>1397.44</v>
      </c>
      <c r="EG30" s="223">
        <f t="shared" si="19"/>
        <v>1223.46</v>
      </c>
      <c r="EH30" s="223">
        <f t="shared" si="19"/>
        <v>861</v>
      </c>
      <c r="EI30" s="223">
        <f t="shared" si="19"/>
        <v>904.47</v>
      </c>
      <c r="EJ30" s="223">
        <f t="shared" si="19"/>
        <v>1037.99</v>
      </c>
    </row>
    <row r="31" spans="1:140" ht="13.7" customHeight="1" x14ac:dyDescent="0.2">
      <c r="A31" s="190" t="s">
        <v>123</v>
      </c>
      <c r="B31" s="133"/>
      <c r="C31" s="127">
        <f t="shared" si="17"/>
        <v>-0.42466656494140054</v>
      </c>
      <c r="D31" s="127">
        <f t="shared" ca="1" si="17"/>
        <v>-1.9559999999999995</v>
      </c>
      <c r="E31" s="149">
        <f t="shared" ca="1" si="17"/>
        <v>-1.2709884616494733</v>
      </c>
      <c r="F31" s="127">
        <f t="shared" si="17"/>
        <v>-0.14999999999999858</v>
      </c>
      <c r="G31" s="127">
        <f t="shared" si="17"/>
        <v>-9.9999999999997868E-2</v>
      </c>
      <c r="H31" s="127">
        <f t="shared" si="17"/>
        <v>-0.20000000000000284</v>
      </c>
      <c r="I31" s="127">
        <f t="shared" si="17"/>
        <v>-2.5000000000002132E-2</v>
      </c>
      <c r="J31" s="127">
        <f t="shared" si="17"/>
        <v>-0.20000000000000284</v>
      </c>
      <c r="K31" s="127">
        <f t="shared" si="17"/>
        <v>0.14999999999999858</v>
      </c>
      <c r="L31" s="127">
        <f t="shared" si="17"/>
        <v>-0.19999999999999929</v>
      </c>
      <c r="M31" s="127">
        <f t="shared" si="17"/>
        <v>0.29999999999999716</v>
      </c>
      <c r="N31" s="127">
        <f t="shared" si="17"/>
        <v>8.3333333333332149E-2</v>
      </c>
      <c r="O31" s="127">
        <f t="shared" si="17"/>
        <v>0.3333333333333357</v>
      </c>
      <c r="P31" s="127">
        <f t="shared" si="17"/>
        <v>0</v>
      </c>
      <c r="Q31" s="127">
        <f t="shared" si="17"/>
        <v>0.5</v>
      </c>
      <c r="R31" s="127">
        <f t="shared" si="17"/>
        <v>0.5</v>
      </c>
      <c r="S31" s="127">
        <f t="shared" si="17"/>
        <v>-0.21666666666666856</v>
      </c>
      <c r="T31" s="127">
        <f t="shared" si="17"/>
        <v>-0.14999999999999858</v>
      </c>
      <c r="U31" s="127">
        <f t="shared" si="17"/>
        <v>-0.25</v>
      </c>
      <c r="V31" s="127">
        <f t="shared" si="17"/>
        <v>-0.25</v>
      </c>
      <c r="W31" s="149">
        <f t="shared" si="17"/>
        <v>7.0588235294195556E-3</v>
      </c>
      <c r="X31" s="127">
        <f t="shared" si="17"/>
        <v>0.5</v>
      </c>
      <c r="Y31" s="127">
        <f t="shared" si="17"/>
        <v>0.50201342281879135</v>
      </c>
      <c r="Z31" s="127">
        <f t="shared" si="17"/>
        <v>0.49909803921567431</v>
      </c>
      <c r="AA31" s="127">
        <f t="shared" si="17"/>
        <v>0.49937254901960415</v>
      </c>
      <c r="AB31" s="127">
        <f t="shared" si="17"/>
        <v>0.49992187499999829</v>
      </c>
      <c r="AC31" s="150">
        <f t="shared" ca="1" si="17"/>
        <v>0.43080819070786447</v>
      </c>
      <c r="AD31" s="145"/>
      <c r="AE31" s="145"/>
      <c r="AF31" s="146"/>
      <c r="AG31" s="127">
        <f t="shared" si="18"/>
        <v>695.2</v>
      </c>
      <c r="AH31" s="223">
        <f t="shared" si="18"/>
        <v>623</v>
      </c>
      <c r="AI31" s="223">
        <f t="shared" si="18"/>
        <v>648.9</v>
      </c>
      <c r="AJ31" s="223">
        <f t="shared" si="18"/>
        <v>643.5</v>
      </c>
      <c r="AK31" s="223">
        <f t="shared" si="18"/>
        <v>632.5</v>
      </c>
      <c r="AL31" s="223">
        <f t="shared" si="18"/>
        <v>715</v>
      </c>
      <c r="AM31" s="223">
        <f t="shared" si="18"/>
        <v>1039.5</v>
      </c>
      <c r="AN31" s="223">
        <f t="shared" si="18"/>
        <v>1204.5</v>
      </c>
      <c r="AO31" s="223">
        <f t="shared" si="18"/>
        <v>945</v>
      </c>
      <c r="AP31" s="223">
        <f t="shared" si="18"/>
        <v>868.25</v>
      </c>
      <c r="AQ31" s="223">
        <f t="shared" si="18"/>
        <v>735</v>
      </c>
      <c r="AR31" s="223">
        <f t="shared" si="18"/>
        <v>813.75</v>
      </c>
      <c r="AS31" s="223">
        <f t="shared" si="18"/>
        <v>874.5</v>
      </c>
      <c r="AT31" s="223">
        <f t="shared" si="18"/>
        <v>765</v>
      </c>
      <c r="AU31" s="223">
        <f t="shared" si="18"/>
        <v>787.5</v>
      </c>
      <c r="AV31" s="223">
        <f t="shared" si="18"/>
        <v>797.5</v>
      </c>
      <c r="AW31" s="223">
        <f t="shared" si="18"/>
        <v>771.75</v>
      </c>
      <c r="AX31" s="223">
        <f t="shared" si="18"/>
        <v>876.75</v>
      </c>
      <c r="AY31" s="223">
        <f t="shared" si="18"/>
        <v>1149.5</v>
      </c>
      <c r="AZ31" s="223">
        <f t="shared" si="18"/>
        <v>1275.75</v>
      </c>
      <c r="BA31" s="223">
        <f t="shared" si="18"/>
        <v>1060.5</v>
      </c>
      <c r="BB31" s="223">
        <f t="shared" si="18"/>
        <v>897</v>
      </c>
      <c r="BC31" s="223">
        <f t="shared" si="18"/>
        <v>736.25</v>
      </c>
      <c r="BD31" s="223">
        <f t="shared" si="18"/>
        <v>880</v>
      </c>
      <c r="BE31" s="223">
        <f t="shared" si="18"/>
        <v>844.41</v>
      </c>
      <c r="BF31" s="223">
        <f t="shared" si="18"/>
        <v>773.8</v>
      </c>
      <c r="BG31" s="223">
        <f t="shared" si="18"/>
        <v>872.16000000000008</v>
      </c>
      <c r="BH31" s="223">
        <f t="shared" si="18"/>
        <v>806.3</v>
      </c>
      <c r="BI31" s="223">
        <f t="shared" si="18"/>
        <v>743</v>
      </c>
      <c r="BJ31" s="223">
        <f t="shared" si="18"/>
        <v>928.18</v>
      </c>
      <c r="BK31" s="223">
        <f t="shared" si="18"/>
        <v>1108.5899999999999</v>
      </c>
      <c r="BL31" s="223">
        <f t="shared" si="18"/>
        <v>1350.1399999999999</v>
      </c>
      <c r="BM31" s="223">
        <f t="shared" si="18"/>
        <v>1071</v>
      </c>
      <c r="BN31" s="223">
        <f t="shared" si="18"/>
        <v>826.98</v>
      </c>
      <c r="BO31" s="223">
        <f t="shared" si="18"/>
        <v>821.52</v>
      </c>
      <c r="BP31" s="223">
        <f t="shared" si="18"/>
        <v>928.51</v>
      </c>
      <c r="BQ31" s="223">
        <f t="shared" si="18"/>
        <v>851.76</v>
      </c>
      <c r="BR31" s="223">
        <f t="shared" si="18"/>
        <v>780.40000000000009</v>
      </c>
      <c r="BS31" s="223">
        <f t="shared" si="18"/>
        <v>879.5200000000001</v>
      </c>
      <c r="BT31" s="223">
        <f t="shared" si="18"/>
        <v>775.95</v>
      </c>
      <c r="BU31" s="223">
        <f t="shared" si="18"/>
        <v>786.45</v>
      </c>
      <c r="BV31" s="223">
        <f t="shared" si="18"/>
        <v>935.66000000000008</v>
      </c>
      <c r="BW31" s="223">
        <f t="shared" si="18"/>
        <v>1064.2</v>
      </c>
      <c r="BX31" s="223">
        <f t="shared" si="18"/>
        <v>1422.55</v>
      </c>
      <c r="BY31" s="223">
        <f t="shared" si="18"/>
        <v>1079.3999999999999</v>
      </c>
      <c r="BZ31" s="223">
        <f t="shared" si="18"/>
        <v>833.28</v>
      </c>
      <c r="CA31" s="223">
        <f t="shared" si="18"/>
        <v>827.82</v>
      </c>
      <c r="CB31" s="223">
        <f t="shared" si="18"/>
        <v>854.28</v>
      </c>
      <c r="CC31" s="223">
        <f t="shared" si="18"/>
        <v>857.6400000000001</v>
      </c>
      <c r="CD31" s="223">
        <f t="shared" si="18"/>
        <v>785.8</v>
      </c>
      <c r="CE31" s="223">
        <f t="shared" si="18"/>
        <v>885.5</v>
      </c>
      <c r="CF31" s="223">
        <f t="shared" si="18"/>
        <v>744.2</v>
      </c>
      <c r="CG31" s="223">
        <f t="shared" si="18"/>
        <v>829.62</v>
      </c>
      <c r="CH31" s="223">
        <f t="shared" si="18"/>
        <v>942.26</v>
      </c>
      <c r="CI31" s="223">
        <f t="shared" si="18"/>
        <v>1071.5999999999999</v>
      </c>
      <c r="CJ31" s="223">
        <f t="shared" si="18"/>
        <v>1432.44</v>
      </c>
      <c r="CK31" s="223">
        <f t="shared" si="18"/>
        <v>1035.2</v>
      </c>
      <c r="CL31" s="223">
        <f t="shared" si="18"/>
        <v>879.12</v>
      </c>
      <c r="CM31" s="223">
        <f t="shared" si="18"/>
        <v>833.49</v>
      </c>
      <c r="CN31" s="223">
        <f t="shared" si="18"/>
        <v>819.2</v>
      </c>
      <c r="CO31" s="223">
        <f t="shared" si="18"/>
        <v>905.08</v>
      </c>
      <c r="CP31" s="223">
        <f t="shared" si="18"/>
        <v>791.4</v>
      </c>
      <c r="CQ31" s="223">
        <f t="shared" si="18"/>
        <v>853.16000000000008</v>
      </c>
      <c r="CR31" s="223">
        <f>CR12*CR$5</f>
        <v>786.87</v>
      </c>
      <c r="CS31" s="223">
        <f>CS12*CS$5</f>
        <v>835.33999999999992</v>
      </c>
      <c r="CT31" s="223">
        <f t="shared" si="19"/>
        <v>905.52</v>
      </c>
      <c r="CU31" s="223">
        <f t="shared" si="19"/>
        <v>1132.74</v>
      </c>
      <c r="CV31" s="223">
        <f t="shared" si="19"/>
        <v>1441.87</v>
      </c>
      <c r="CW31" s="223">
        <f t="shared" si="19"/>
        <v>989.9</v>
      </c>
      <c r="CX31" s="223">
        <f t="shared" si="19"/>
        <v>925.06</v>
      </c>
      <c r="CY31" s="223">
        <f t="shared" si="19"/>
        <v>838.74</v>
      </c>
      <c r="CZ31" s="223">
        <f t="shared" si="19"/>
        <v>824.2</v>
      </c>
      <c r="DA31" s="223">
        <f t="shared" si="19"/>
        <v>910.58</v>
      </c>
      <c r="DB31" s="223">
        <f t="shared" si="19"/>
        <v>836.01</v>
      </c>
      <c r="DC31" s="223">
        <f t="shared" si="19"/>
        <v>819.20999999999992</v>
      </c>
      <c r="DD31" s="223">
        <f t="shared" si="19"/>
        <v>829.18</v>
      </c>
      <c r="DE31" s="223">
        <f t="shared" si="19"/>
        <v>801.99</v>
      </c>
      <c r="DF31" s="223">
        <f t="shared" si="19"/>
        <v>910.77</v>
      </c>
      <c r="DG31" s="223">
        <f t="shared" si="19"/>
        <v>1193.5</v>
      </c>
      <c r="DH31" s="223">
        <f t="shared" si="19"/>
        <v>1323.84</v>
      </c>
      <c r="DI31" s="223">
        <f t="shared" si="19"/>
        <v>1099.98</v>
      </c>
      <c r="DJ31" s="223">
        <f t="shared" si="19"/>
        <v>929.89</v>
      </c>
      <c r="DK31" s="223">
        <f t="shared" si="19"/>
        <v>762.85</v>
      </c>
      <c r="DL31" s="223">
        <f t="shared" si="19"/>
        <v>911.24</v>
      </c>
      <c r="DM31" s="223">
        <f t="shared" si="19"/>
        <v>873.18</v>
      </c>
      <c r="DN31" s="223">
        <f t="shared" si="19"/>
        <v>799.80000000000007</v>
      </c>
      <c r="DO31" s="223">
        <f t="shared" si="19"/>
        <v>862.18</v>
      </c>
      <c r="DP31" s="223">
        <f t="shared" si="19"/>
        <v>832.92</v>
      </c>
      <c r="DQ31" s="223">
        <f t="shared" si="19"/>
        <v>767.2</v>
      </c>
      <c r="DR31" s="223">
        <f t="shared" si="19"/>
        <v>958.32</v>
      </c>
      <c r="DS31" s="223">
        <f t="shared" si="19"/>
        <v>1198.78</v>
      </c>
      <c r="DT31" s="223">
        <f t="shared" si="19"/>
        <v>1329.72</v>
      </c>
      <c r="DU31" s="223">
        <f t="shared" si="19"/>
        <v>1104.81</v>
      </c>
      <c r="DV31" s="223">
        <f t="shared" si="19"/>
        <v>893.42</v>
      </c>
      <c r="DW31" s="223">
        <f t="shared" si="19"/>
        <v>806.59999999999991</v>
      </c>
      <c r="DX31" s="223">
        <f t="shared" si="19"/>
        <v>915.42</v>
      </c>
      <c r="DY31" s="223">
        <f t="shared" si="19"/>
        <v>835.40000000000009</v>
      </c>
      <c r="DZ31" s="223">
        <f t="shared" si="19"/>
        <v>803.40000000000009</v>
      </c>
      <c r="EA31" s="223">
        <f t="shared" si="19"/>
        <v>905.28</v>
      </c>
      <c r="EB31" s="223">
        <f t="shared" si="19"/>
        <v>836.66000000000008</v>
      </c>
      <c r="EC31" s="223">
        <f t="shared" si="19"/>
        <v>770.8</v>
      </c>
      <c r="ED31" s="223">
        <f t="shared" si="19"/>
        <v>962.71999999999991</v>
      </c>
      <c r="EE31" s="223">
        <f t="shared" si="19"/>
        <v>1149.54</v>
      </c>
      <c r="EF31" s="223">
        <f t="shared" si="19"/>
        <v>1399.42</v>
      </c>
      <c r="EG31" s="223">
        <f t="shared" si="19"/>
        <v>1109.8500000000001</v>
      </c>
      <c r="EH31" s="223">
        <f t="shared" si="19"/>
        <v>856.59</v>
      </c>
      <c r="EI31" s="223">
        <f t="shared" si="19"/>
        <v>850.70999999999992</v>
      </c>
      <c r="EJ31" s="223">
        <f t="shared" si="19"/>
        <v>961.4</v>
      </c>
    </row>
    <row r="32" spans="1:140" ht="13.7" customHeight="1" x14ac:dyDescent="0.2">
      <c r="A32" s="190" t="s">
        <v>124</v>
      </c>
      <c r="B32" s="148"/>
      <c r="C32" s="127">
        <f t="shared" si="17"/>
        <v>-0.54855555555555924</v>
      </c>
      <c r="D32" s="127">
        <f t="shared" ca="1" si="17"/>
        <v>-0.44999999999999929</v>
      </c>
      <c r="E32" s="149">
        <f t="shared" ca="1" si="17"/>
        <v>-0.29941488779419601</v>
      </c>
      <c r="F32" s="127">
        <f t="shared" si="17"/>
        <v>-0.14999999999999858</v>
      </c>
      <c r="G32" s="127">
        <f t="shared" si="17"/>
        <v>-9.9999999999997868E-2</v>
      </c>
      <c r="H32" s="127">
        <f t="shared" si="17"/>
        <v>-0.20000000000000284</v>
      </c>
      <c r="I32" s="127">
        <f t="shared" si="17"/>
        <v>-2.5000000000002132E-2</v>
      </c>
      <c r="J32" s="127">
        <f t="shared" si="17"/>
        <v>-0.20000000000000284</v>
      </c>
      <c r="K32" s="127">
        <f t="shared" si="17"/>
        <v>0.14999999999999858</v>
      </c>
      <c r="L32" s="127">
        <f t="shared" si="17"/>
        <v>0.75</v>
      </c>
      <c r="M32" s="127">
        <f t="shared" si="17"/>
        <v>1.25</v>
      </c>
      <c r="N32" s="127">
        <f t="shared" si="17"/>
        <v>0.71666666666666856</v>
      </c>
      <c r="O32" s="127">
        <f t="shared" si="17"/>
        <v>0.3333333333333357</v>
      </c>
      <c r="P32" s="127">
        <f t="shared" si="17"/>
        <v>0</v>
      </c>
      <c r="Q32" s="127">
        <f t="shared" si="17"/>
        <v>0.5</v>
      </c>
      <c r="R32" s="127">
        <f t="shared" si="17"/>
        <v>0.5</v>
      </c>
      <c r="S32" s="127">
        <f t="shared" si="17"/>
        <v>-0.25</v>
      </c>
      <c r="T32" s="127">
        <f t="shared" si="17"/>
        <v>-0.25</v>
      </c>
      <c r="U32" s="127">
        <f t="shared" si="17"/>
        <v>-0.25</v>
      </c>
      <c r="V32" s="127">
        <f t="shared" si="17"/>
        <v>-0.25</v>
      </c>
      <c r="W32" s="149">
        <f t="shared" si="17"/>
        <v>0.1545098039215631</v>
      </c>
      <c r="X32" s="127">
        <f t="shared" si="17"/>
        <v>0.5</v>
      </c>
      <c r="Y32" s="127">
        <f t="shared" si="17"/>
        <v>0.49926174496643938</v>
      </c>
      <c r="Z32" s="127">
        <f t="shared" si="17"/>
        <v>0.50176470588235134</v>
      </c>
      <c r="AA32" s="127">
        <f t="shared" si="17"/>
        <v>0.50034313725490165</v>
      </c>
      <c r="AB32" s="127">
        <f t="shared" si="17"/>
        <v>0.50085937500000455</v>
      </c>
      <c r="AC32" s="150">
        <f t="shared" ca="1" si="17"/>
        <v>0.46004894240842731</v>
      </c>
      <c r="AD32" s="145"/>
      <c r="AE32" s="145"/>
      <c r="AF32" s="146"/>
      <c r="AG32" s="127">
        <f t="shared" ref="AG32:CR34" si="20">AG13*AG$5</f>
        <v>695.2</v>
      </c>
      <c r="AH32" s="223">
        <f t="shared" si="20"/>
        <v>623</v>
      </c>
      <c r="AI32" s="223">
        <f t="shared" si="20"/>
        <v>648.9</v>
      </c>
      <c r="AJ32" s="223">
        <f t="shared" si="20"/>
        <v>643.5</v>
      </c>
      <c r="AK32" s="223">
        <f t="shared" si="20"/>
        <v>737</v>
      </c>
      <c r="AL32" s="223">
        <f t="shared" si="20"/>
        <v>800</v>
      </c>
      <c r="AM32" s="223">
        <f t="shared" si="20"/>
        <v>1039.5</v>
      </c>
      <c r="AN32" s="223">
        <f t="shared" si="20"/>
        <v>1226.5</v>
      </c>
      <c r="AO32" s="223">
        <f t="shared" si="20"/>
        <v>945</v>
      </c>
      <c r="AP32" s="223">
        <f t="shared" si="20"/>
        <v>868.25</v>
      </c>
      <c r="AQ32" s="223">
        <f t="shared" si="20"/>
        <v>735</v>
      </c>
      <c r="AR32" s="223">
        <f t="shared" si="20"/>
        <v>813.75</v>
      </c>
      <c r="AS32" s="223">
        <f t="shared" si="20"/>
        <v>874.5</v>
      </c>
      <c r="AT32" s="223">
        <f t="shared" si="20"/>
        <v>765</v>
      </c>
      <c r="AU32" s="223">
        <f t="shared" si="20"/>
        <v>787.5</v>
      </c>
      <c r="AV32" s="223">
        <f t="shared" si="20"/>
        <v>847</v>
      </c>
      <c r="AW32" s="223">
        <f t="shared" si="20"/>
        <v>824.25</v>
      </c>
      <c r="AX32" s="223">
        <f t="shared" si="20"/>
        <v>950.25</v>
      </c>
      <c r="AY32" s="223">
        <f t="shared" si="20"/>
        <v>1270.5</v>
      </c>
      <c r="AZ32" s="223">
        <f t="shared" si="20"/>
        <v>1333.5</v>
      </c>
      <c r="BA32" s="223">
        <f t="shared" si="20"/>
        <v>1060.5</v>
      </c>
      <c r="BB32" s="223">
        <f t="shared" si="20"/>
        <v>897</v>
      </c>
      <c r="BC32" s="223">
        <f t="shared" si="20"/>
        <v>736.25</v>
      </c>
      <c r="BD32" s="223">
        <f t="shared" si="20"/>
        <v>880</v>
      </c>
      <c r="BE32" s="223">
        <f t="shared" si="20"/>
        <v>844.2</v>
      </c>
      <c r="BF32" s="223">
        <f t="shared" si="20"/>
        <v>773.40000000000009</v>
      </c>
      <c r="BG32" s="223">
        <f t="shared" si="20"/>
        <v>871.93</v>
      </c>
      <c r="BH32" s="223">
        <f t="shared" si="20"/>
        <v>856.02</v>
      </c>
      <c r="BI32" s="223">
        <f t="shared" si="20"/>
        <v>793.19999999999993</v>
      </c>
      <c r="BJ32" s="223">
        <f t="shared" si="20"/>
        <v>1005.62</v>
      </c>
      <c r="BK32" s="223">
        <f t="shared" si="20"/>
        <v>1224.93</v>
      </c>
      <c r="BL32" s="223">
        <f t="shared" si="20"/>
        <v>1410.64</v>
      </c>
      <c r="BM32" s="223">
        <f t="shared" si="20"/>
        <v>1070.79</v>
      </c>
      <c r="BN32" s="223">
        <f t="shared" si="20"/>
        <v>826.77</v>
      </c>
      <c r="BO32" s="223">
        <f t="shared" si="20"/>
        <v>821.31</v>
      </c>
      <c r="BP32" s="223">
        <f t="shared" si="20"/>
        <v>928.28</v>
      </c>
      <c r="BQ32" s="223">
        <f t="shared" si="20"/>
        <v>851.13</v>
      </c>
      <c r="BR32" s="223">
        <f t="shared" si="20"/>
        <v>779.80000000000007</v>
      </c>
      <c r="BS32" s="223">
        <f t="shared" si="20"/>
        <v>879.06</v>
      </c>
      <c r="BT32" s="223">
        <f t="shared" si="20"/>
        <v>823.62</v>
      </c>
      <c r="BU32" s="223">
        <f t="shared" si="20"/>
        <v>839.57999999999993</v>
      </c>
      <c r="BV32" s="223">
        <f t="shared" si="20"/>
        <v>1013.54</v>
      </c>
      <c r="BW32" s="223">
        <f t="shared" si="20"/>
        <v>1175.5999999999999</v>
      </c>
      <c r="BX32" s="223">
        <f t="shared" si="20"/>
        <v>1486.2600000000002</v>
      </c>
      <c r="BY32" s="223">
        <f t="shared" si="20"/>
        <v>1078.77</v>
      </c>
      <c r="BZ32" s="223">
        <f t="shared" si="20"/>
        <v>832.8599999999999</v>
      </c>
      <c r="CA32" s="223">
        <f t="shared" si="20"/>
        <v>827.4</v>
      </c>
      <c r="CB32" s="223">
        <f t="shared" si="20"/>
        <v>853.8599999999999</v>
      </c>
      <c r="CC32" s="223">
        <f t="shared" si="20"/>
        <v>856.8</v>
      </c>
      <c r="CD32" s="223">
        <f t="shared" si="20"/>
        <v>785</v>
      </c>
      <c r="CE32" s="223">
        <f t="shared" si="20"/>
        <v>884.81</v>
      </c>
      <c r="CF32" s="223">
        <f t="shared" si="20"/>
        <v>789.80000000000007</v>
      </c>
      <c r="CG32" s="223">
        <f t="shared" si="20"/>
        <v>885.28000000000009</v>
      </c>
      <c r="CH32" s="223">
        <f t="shared" si="20"/>
        <v>1020.36</v>
      </c>
      <c r="CI32" s="223">
        <f t="shared" si="20"/>
        <v>1183.5999999999999</v>
      </c>
      <c r="CJ32" s="223">
        <f t="shared" si="20"/>
        <v>1496.1499999999999</v>
      </c>
      <c r="CK32" s="223">
        <f t="shared" si="20"/>
        <v>1034.4000000000001</v>
      </c>
      <c r="CL32" s="223">
        <f t="shared" si="20"/>
        <v>878.46</v>
      </c>
      <c r="CM32" s="223">
        <f t="shared" si="20"/>
        <v>832.8599999999999</v>
      </c>
      <c r="CN32" s="223">
        <f t="shared" si="20"/>
        <v>818.6</v>
      </c>
      <c r="CO32" s="223">
        <f t="shared" si="20"/>
        <v>904.2</v>
      </c>
      <c r="CP32" s="223">
        <f t="shared" si="20"/>
        <v>790.6</v>
      </c>
      <c r="CQ32" s="223">
        <f t="shared" si="20"/>
        <v>852.28000000000009</v>
      </c>
      <c r="CR32" s="223">
        <f t="shared" si="20"/>
        <v>834.95999999999992</v>
      </c>
      <c r="CS32" s="223">
        <f>CS13*CS$5</f>
        <v>891.21999999999991</v>
      </c>
      <c r="CT32" s="223">
        <f t="shared" si="19"/>
        <v>980.49</v>
      </c>
      <c r="CU32" s="223">
        <f t="shared" si="19"/>
        <v>1250.76</v>
      </c>
      <c r="CV32" s="223">
        <f t="shared" si="19"/>
        <v>1505.81</v>
      </c>
      <c r="CW32" s="223">
        <f t="shared" si="19"/>
        <v>988.94999999999993</v>
      </c>
      <c r="CX32" s="223">
        <f t="shared" si="19"/>
        <v>924.14</v>
      </c>
      <c r="CY32" s="223">
        <f t="shared" si="19"/>
        <v>837.9</v>
      </c>
      <c r="CZ32" s="223">
        <f t="shared" si="19"/>
        <v>823.6</v>
      </c>
      <c r="DA32" s="223">
        <f t="shared" si="19"/>
        <v>909.48</v>
      </c>
      <c r="DB32" s="223">
        <f t="shared" si="19"/>
        <v>834.95999999999992</v>
      </c>
      <c r="DC32" s="223">
        <f t="shared" si="19"/>
        <v>818.16</v>
      </c>
      <c r="DD32" s="223">
        <f t="shared" si="19"/>
        <v>879.56</v>
      </c>
      <c r="DE32" s="223">
        <f t="shared" si="19"/>
        <v>855.54000000000008</v>
      </c>
      <c r="DF32" s="223">
        <f t="shared" si="19"/>
        <v>985.95</v>
      </c>
      <c r="DG32" s="223">
        <f t="shared" si="19"/>
        <v>1317.58</v>
      </c>
      <c r="DH32" s="223">
        <f t="shared" si="19"/>
        <v>1382.2199999999998</v>
      </c>
      <c r="DI32" s="223">
        <f t="shared" si="19"/>
        <v>1098.72</v>
      </c>
      <c r="DJ32" s="223">
        <f t="shared" si="19"/>
        <v>928.74</v>
      </c>
      <c r="DK32" s="223">
        <f t="shared" si="19"/>
        <v>762.09</v>
      </c>
      <c r="DL32" s="223">
        <f t="shared" si="19"/>
        <v>910.36</v>
      </c>
      <c r="DM32" s="223">
        <f t="shared" si="19"/>
        <v>871.92000000000007</v>
      </c>
      <c r="DN32" s="223">
        <f t="shared" si="19"/>
        <v>798.8</v>
      </c>
      <c r="DO32" s="223">
        <f t="shared" si="19"/>
        <v>860.86</v>
      </c>
      <c r="DP32" s="223">
        <f t="shared" si="19"/>
        <v>883.52</v>
      </c>
      <c r="DQ32" s="223">
        <f t="shared" si="19"/>
        <v>818.40000000000009</v>
      </c>
      <c r="DR32" s="223">
        <f t="shared" si="19"/>
        <v>1037.3</v>
      </c>
      <c r="DS32" s="223">
        <f t="shared" si="19"/>
        <v>1323.3</v>
      </c>
      <c r="DT32" s="223">
        <f t="shared" si="19"/>
        <v>1388.31</v>
      </c>
      <c r="DU32" s="223">
        <f t="shared" si="19"/>
        <v>1103.55</v>
      </c>
      <c r="DV32" s="223">
        <f t="shared" si="19"/>
        <v>892.32</v>
      </c>
      <c r="DW32" s="223">
        <f t="shared" si="19"/>
        <v>805.6</v>
      </c>
      <c r="DX32" s="223">
        <f t="shared" si="19"/>
        <v>914.32</v>
      </c>
      <c r="DY32" s="223">
        <f t="shared" si="19"/>
        <v>834</v>
      </c>
      <c r="DZ32" s="223">
        <f t="shared" si="19"/>
        <v>802.2</v>
      </c>
      <c r="EA32" s="223">
        <f t="shared" si="19"/>
        <v>904.13000000000011</v>
      </c>
      <c r="EB32" s="223">
        <f t="shared" si="19"/>
        <v>887.26</v>
      </c>
      <c r="EC32" s="223">
        <f t="shared" si="19"/>
        <v>822</v>
      </c>
      <c r="ED32" s="223">
        <f t="shared" si="19"/>
        <v>1041.92</v>
      </c>
      <c r="EE32" s="223">
        <f t="shared" si="19"/>
        <v>1268.6099999999999</v>
      </c>
      <c r="EF32" s="223">
        <f t="shared" si="19"/>
        <v>1460.58</v>
      </c>
      <c r="EG32" s="223">
        <f t="shared" si="19"/>
        <v>1108.3800000000001</v>
      </c>
      <c r="EH32" s="223">
        <f t="shared" si="19"/>
        <v>855.54000000000008</v>
      </c>
      <c r="EI32" s="223">
        <f t="shared" si="19"/>
        <v>849.66</v>
      </c>
      <c r="EJ32" s="223">
        <f t="shared" si="19"/>
        <v>960.0200000000001</v>
      </c>
    </row>
    <row r="33" spans="1:140" ht="13.7" customHeight="1" x14ac:dyDescent="0.2">
      <c r="A33" s="190" t="s">
        <v>125</v>
      </c>
      <c r="B33" s="133"/>
      <c r="C33" s="127">
        <f t="shared" si="17"/>
        <v>0.23000000000000398</v>
      </c>
      <c r="D33" s="127">
        <f t="shared" ca="1" si="17"/>
        <v>0</v>
      </c>
      <c r="E33" s="149">
        <f t="shared" ca="1" si="17"/>
        <v>0.23270935960591288</v>
      </c>
      <c r="F33" s="127">
        <f t="shared" si="17"/>
        <v>0.25</v>
      </c>
      <c r="G33" s="127">
        <f t="shared" si="17"/>
        <v>0.5</v>
      </c>
      <c r="H33" s="127">
        <f t="shared" si="17"/>
        <v>0</v>
      </c>
      <c r="I33" s="127">
        <f t="shared" si="17"/>
        <v>0</v>
      </c>
      <c r="J33" s="127">
        <f t="shared" si="17"/>
        <v>0</v>
      </c>
      <c r="K33" s="127">
        <f t="shared" si="17"/>
        <v>0</v>
      </c>
      <c r="L33" s="127">
        <f t="shared" si="17"/>
        <v>0</v>
      </c>
      <c r="M33" s="127">
        <f t="shared" si="17"/>
        <v>0</v>
      </c>
      <c r="N33" s="127">
        <f t="shared" si="17"/>
        <v>0</v>
      </c>
      <c r="O33" s="127">
        <f t="shared" si="17"/>
        <v>0.4166666666666643</v>
      </c>
      <c r="P33" s="127">
        <f t="shared" si="17"/>
        <v>0.25</v>
      </c>
      <c r="Q33" s="127">
        <f t="shared" si="17"/>
        <v>0</v>
      </c>
      <c r="R33" s="127">
        <f t="shared" si="17"/>
        <v>1</v>
      </c>
      <c r="S33" s="127">
        <f t="shared" si="17"/>
        <v>-0.25</v>
      </c>
      <c r="T33" s="127">
        <f t="shared" si="17"/>
        <v>-0.25</v>
      </c>
      <c r="U33" s="127">
        <f t="shared" si="17"/>
        <v>-0.25</v>
      </c>
      <c r="V33" s="127">
        <f t="shared" si="17"/>
        <v>-0.25</v>
      </c>
      <c r="W33" s="149">
        <f t="shared" si="17"/>
        <v>8.0392156862743036E-2</v>
      </c>
      <c r="X33" s="127">
        <f t="shared" si="17"/>
        <v>-0.25</v>
      </c>
      <c r="Y33" s="127">
        <f t="shared" si="17"/>
        <v>-0.25</v>
      </c>
      <c r="Z33" s="127">
        <f t="shared" si="17"/>
        <v>-0.25</v>
      </c>
      <c r="AA33" s="127">
        <f t="shared" si="17"/>
        <v>-0.24978431372549181</v>
      </c>
      <c r="AB33" s="127">
        <f t="shared" si="17"/>
        <v>-0.25332031249999432</v>
      </c>
      <c r="AC33" s="150">
        <f t="shared" ca="1" si="17"/>
        <v>-0.20080578435288032</v>
      </c>
      <c r="AD33" s="145"/>
      <c r="AE33" s="145"/>
      <c r="AF33" s="146"/>
      <c r="AG33" s="127">
        <f t="shared" si="20"/>
        <v>649</v>
      </c>
      <c r="AH33" s="223">
        <f t="shared" si="20"/>
        <v>575</v>
      </c>
      <c r="AI33" s="223">
        <f t="shared" si="20"/>
        <v>603.75</v>
      </c>
      <c r="AJ33" s="223">
        <f t="shared" si="20"/>
        <v>638</v>
      </c>
      <c r="AK33" s="223">
        <f t="shared" si="20"/>
        <v>709.5</v>
      </c>
      <c r="AL33" s="223">
        <f t="shared" si="20"/>
        <v>825</v>
      </c>
      <c r="AM33" s="223">
        <f t="shared" si="20"/>
        <v>1193.5</v>
      </c>
      <c r="AN33" s="223">
        <f t="shared" si="20"/>
        <v>1320</v>
      </c>
      <c r="AO33" s="223">
        <f t="shared" si="20"/>
        <v>950</v>
      </c>
      <c r="AP33" s="223">
        <f t="shared" si="20"/>
        <v>833.75</v>
      </c>
      <c r="AQ33" s="223">
        <f t="shared" si="20"/>
        <v>685</v>
      </c>
      <c r="AR33" s="223">
        <f t="shared" si="20"/>
        <v>745.5</v>
      </c>
      <c r="AS33" s="223">
        <f t="shared" si="20"/>
        <v>781</v>
      </c>
      <c r="AT33" s="223">
        <f t="shared" si="20"/>
        <v>710</v>
      </c>
      <c r="AU33" s="223">
        <f t="shared" si="20"/>
        <v>745.5</v>
      </c>
      <c r="AV33" s="223">
        <f t="shared" si="20"/>
        <v>748</v>
      </c>
      <c r="AW33" s="223">
        <f t="shared" si="20"/>
        <v>735</v>
      </c>
      <c r="AX33" s="223">
        <f t="shared" si="20"/>
        <v>871.5</v>
      </c>
      <c r="AY33" s="223">
        <f t="shared" si="20"/>
        <v>1177</v>
      </c>
      <c r="AZ33" s="223">
        <f t="shared" si="20"/>
        <v>1333.5</v>
      </c>
      <c r="BA33" s="223">
        <f t="shared" si="20"/>
        <v>1050</v>
      </c>
      <c r="BB33" s="223">
        <f t="shared" si="20"/>
        <v>851</v>
      </c>
      <c r="BC33" s="223">
        <f t="shared" si="20"/>
        <v>684</v>
      </c>
      <c r="BD33" s="223">
        <f t="shared" si="20"/>
        <v>781</v>
      </c>
      <c r="BE33" s="223">
        <f t="shared" si="20"/>
        <v>760.41</v>
      </c>
      <c r="BF33" s="223">
        <f t="shared" si="20"/>
        <v>724.2</v>
      </c>
      <c r="BG33" s="223">
        <f t="shared" si="20"/>
        <v>832.83</v>
      </c>
      <c r="BH33" s="223">
        <f t="shared" si="20"/>
        <v>766.04</v>
      </c>
      <c r="BI33" s="223">
        <f t="shared" si="20"/>
        <v>714.80000000000007</v>
      </c>
      <c r="BJ33" s="223">
        <f t="shared" si="20"/>
        <v>918.94</v>
      </c>
      <c r="BK33" s="223">
        <f t="shared" si="20"/>
        <v>1110.69</v>
      </c>
      <c r="BL33" s="223">
        <f t="shared" si="20"/>
        <v>1367.52</v>
      </c>
      <c r="BM33" s="223">
        <f t="shared" si="20"/>
        <v>1042.6499999999999</v>
      </c>
      <c r="BN33" s="223">
        <f t="shared" si="20"/>
        <v>789.6</v>
      </c>
      <c r="BO33" s="223">
        <f t="shared" si="20"/>
        <v>770.07</v>
      </c>
      <c r="BP33" s="223">
        <f t="shared" si="20"/>
        <v>832.83</v>
      </c>
      <c r="BQ33" s="223">
        <f t="shared" si="20"/>
        <v>765.87</v>
      </c>
      <c r="BR33" s="223">
        <f t="shared" si="20"/>
        <v>729.4</v>
      </c>
      <c r="BS33" s="223">
        <f t="shared" si="20"/>
        <v>838.81</v>
      </c>
      <c r="BT33" s="223">
        <f t="shared" si="20"/>
        <v>736.47</v>
      </c>
      <c r="BU33" s="223">
        <f t="shared" si="20"/>
        <v>756</v>
      </c>
      <c r="BV33" s="223">
        <f t="shared" si="20"/>
        <v>925.54</v>
      </c>
      <c r="BW33" s="223">
        <f t="shared" si="20"/>
        <v>1065.4000000000001</v>
      </c>
      <c r="BX33" s="223">
        <f t="shared" si="20"/>
        <v>1440.03</v>
      </c>
      <c r="BY33" s="223">
        <f t="shared" si="20"/>
        <v>1050.21</v>
      </c>
      <c r="BZ33" s="223">
        <f t="shared" si="20"/>
        <v>795.27</v>
      </c>
      <c r="CA33" s="223">
        <f t="shared" si="20"/>
        <v>775.74</v>
      </c>
      <c r="CB33" s="223">
        <f t="shared" si="20"/>
        <v>765.87</v>
      </c>
      <c r="CC33" s="223">
        <f t="shared" si="20"/>
        <v>771.32999999999993</v>
      </c>
      <c r="CD33" s="223">
        <f t="shared" si="20"/>
        <v>734.59999999999991</v>
      </c>
      <c r="CE33" s="223">
        <f t="shared" si="20"/>
        <v>844.79</v>
      </c>
      <c r="CF33" s="223">
        <f t="shared" si="20"/>
        <v>706.4</v>
      </c>
      <c r="CG33" s="223">
        <f t="shared" si="20"/>
        <v>797.71999999999991</v>
      </c>
      <c r="CH33" s="223">
        <f t="shared" si="20"/>
        <v>932.36</v>
      </c>
      <c r="CI33" s="223">
        <f t="shared" si="20"/>
        <v>1073.1999999999998</v>
      </c>
      <c r="CJ33" s="223">
        <f t="shared" si="20"/>
        <v>1450.38</v>
      </c>
      <c r="CK33" s="223">
        <f t="shared" si="20"/>
        <v>1007.4</v>
      </c>
      <c r="CL33" s="223">
        <f t="shared" si="20"/>
        <v>839.3</v>
      </c>
      <c r="CM33" s="223">
        <f t="shared" si="20"/>
        <v>781.41</v>
      </c>
      <c r="CN33" s="223">
        <f t="shared" si="20"/>
        <v>734.80000000000007</v>
      </c>
      <c r="CO33" s="223">
        <f t="shared" si="20"/>
        <v>814</v>
      </c>
      <c r="CP33" s="223">
        <f t="shared" si="20"/>
        <v>740</v>
      </c>
      <c r="CQ33" s="223">
        <f t="shared" si="20"/>
        <v>814</v>
      </c>
      <c r="CR33" s="223">
        <f t="shared" si="20"/>
        <v>747.18</v>
      </c>
      <c r="CS33" s="223">
        <f>CS14*CS$5</f>
        <v>803.44</v>
      </c>
      <c r="CT33" s="223">
        <f t="shared" ref="CT33:EJ33" si="21">CT14*CT$5</f>
        <v>896.28</v>
      </c>
      <c r="CU33" s="223">
        <f t="shared" si="21"/>
        <v>1134.8399999999999</v>
      </c>
      <c r="CV33" s="223">
        <f t="shared" si="21"/>
        <v>1460.73</v>
      </c>
      <c r="CW33" s="223">
        <f t="shared" si="21"/>
        <v>963.86999999999989</v>
      </c>
      <c r="CX33" s="223">
        <f t="shared" si="21"/>
        <v>883.66000000000008</v>
      </c>
      <c r="CY33" s="223">
        <f t="shared" si="21"/>
        <v>786.87</v>
      </c>
      <c r="CZ33" s="223">
        <f t="shared" si="21"/>
        <v>740</v>
      </c>
      <c r="DA33" s="223">
        <f t="shared" si="21"/>
        <v>819.71999999999991</v>
      </c>
      <c r="DB33" s="223">
        <f t="shared" si="21"/>
        <v>782.45999999999992</v>
      </c>
      <c r="DC33" s="223">
        <f t="shared" si="21"/>
        <v>782.45999999999992</v>
      </c>
      <c r="DD33" s="223">
        <f t="shared" si="21"/>
        <v>788.26</v>
      </c>
      <c r="DE33" s="223">
        <f t="shared" si="21"/>
        <v>772.38</v>
      </c>
      <c r="DF33" s="223">
        <f t="shared" si="21"/>
        <v>902.57999999999993</v>
      </c>
      <c r="DG33" s="223">
        <f t="shared" si="21"/>
        <v>1197.46</v>
      </c>
      <c r="DH33" s="223">
        <f t="shared" si="21"/>
        <v>1343.16</v>
      </c>
      <c r="DI33" s="223">
        <f t="shared" si="21"/>
        <v>1072.8900000000001</v>
      </c>
      <c r="DJ33" s="223">
        <f t="shared" si="21"/>
        <v>889.86999999999989</v>
      </c>
      <c r="DK33" s="223">
        <f t="shared" si="21"/>
        <v>717.06000000000006</v>
      </c>
      <c r="DL33" s="223">
        <f t="shared" si="21"/>
        <v>819.71999999999991</v>
      </c>
      <c r="DM33" s="223">
        <f t="shared" si="21"/>
        <v>787.92000000000007</v>
      </c>
      <c r="DN33" s="223">
        <f t="shared" si="21"/>
        <v>750.40000000000009</v>
      </c>
      <c r="DO33" s="223">
        <f t="shared" si="21"/>
        <v>825.44</v>
      </c>
      <c r="DP33" s="223">
        <f t="shared" si="21"/>
        <v>793.76</v>
      </c>
      <c r="DQ33" s="223">
        <f t="shared" si="21"/>
        <v>740.8</v>
      </c>
      <c r="DR33" s="223">
        <f t="shared" si="21"/>
        <v>952.16000000000008</v>
      </c>
      <c r="DS33" s="223">
        <f t="shared" si="21"/>
        <v>1205.8200000000002</v>
      </c>
      <c r="DT33" s="223">
        <f t="shared" si="21"/>
        <v>1352.61</v>
      </c>
      <c r="DU33" s="223">
        <f t="shared" si="21"/>
        <v>1080.45</v>
      </c>
      <c r="DV33" s="223">
        <f t="shared" si="21"/>
        <v>857.12</v>
      </c>
      <c r="DW33" s="223">
        <f t="shared" si="21"/>
        <v>760</v>
      </c>
      <c r="DX33" s="223">
        <f t="shared" si="21"/>
        <v>825.44</v>
      </c>
      <c r="DY33" s="223">
        <f t="shared" si="21"/>
        <v>755.6</v>
      </c>
      <c r="DZ33" s="223">
        <f t="shared" si="21"/>
        <v>755.6</v>
      </c>
      <c r="EA33" s="223">
        <f t="shared" si="21"/>
        <v>868.94</v>
      </c>
      <c r="EB33" s="223">
        <f t="shared" si="21"/>
        <v>799.26</v>
      </c>
      <c r="EC33" s="223">
        <f t="shared" si="21"/>
        <v>746</v>
      </c>
      <c r="ED33" s="223">
        <f t="shared" si="21"/>
        <v>958.98</v>
      </c>
      <c r="EE33" s="223">
        <f t="shared" si="21"/>
        <v>1158.99</v>
      </c>
      <c r="EF33" s="223">
        <f t="shared" si="21"/>
        <v>1426.92</v>
      </c>
      <c r="EG33" s="223">
        <f t="shared" si="21"/>
        <v>1088.01</v>
      </c>
      <c r="EH33" s="223">
        <f t="shared" si="21"/>
        <v>824.04000000000008</v>
      </c>
      <c r="EI33" s="223">
        <f t="shared" si="21"/>
        <v>803.67000000000007</v>
      </c>
      <c r="EJ33" s="223">
        <f t="shared" si="21"/>
        <v>869.17</v>
      </c>
    </row>
    <row r="34" spans="1:140" ht="13.7" customHeight="1" thickBot="1" x14ac:dyDescent="0.25">
      <c r="A34" s="191" t="s">
        <v>126</v>
      </c>
      <c r="B34" s="153"/>
      <c r="C34" s="129">
        <f t="shared" si="17"/>
        <v>0.23000000000000398</v>
      </c>
      <c r="D34" s="129">
        <f t="shared" ca="1" si="17"/>
        <v>0</v>
      </c>
      <c r="E34" s="154">
        <f t="shared" ca="1" si="17"/>
        <v>0.23270935960591288</v>
      </c>
      <c r="F34" s="129">
        <f t="shared" si="17"/>
        <v>0.25</v>
      </c>
      <c r="G34" s="129">
        <f t="shared" si="17"/>
        <v>0.5</v>
      </c>
      <c r="H34" s="129">
        <f t="shared" si="17"/>
        <v>0</v>
      </c>
      <c r="I34" s="129">
        <f t="shared" si="17"/>
        <v>0</v>
      </c>
      <c r="J34" s="129">
        <f t="shared" si="17"/>
        <v>0</v>
      </c>
      <c r="K34" s="129">
        <f t="shared" si="17"/>
        <v>0</v>
      </c>
      <c r="L34" s="129">
        <f t="shared" si="17"/>
        <v>0</v>
      </c>
      <c r="M34" s="129">
        <f t="shared" si="17"/>
        <v>0</v>
      </c>
      <c r="N34" s="129">
        <f t="shared" si="17"/>
        <v>0</v>
      </c>
      <c r="O34" s="129">
        <f t="shared" si="17"/>
        <v>0.4166666666666643</v>
      </c>
      <c r="P34" s="129">
        <f t="shared" si="17"/>
        <v>0.25</v>
      </c>
      <c r="Q34" s="129">
        <f t="shared" si="17"/>
        <v>0</v>
      </c>
      <c r="R34" s="129">
        <f t="shared" si="17"/>
        <v>1</v>
      </c>
      <c r="S34" s="129">
        <f t="shared" si="17"/>
        <v>-0.25</v>
      </c>
      <c r="T34" s="129">
        <f t="shared" si="17"/>
        <v>-0.25</v>
      </c>
      <c r="U34" s="129">
        <f t="shared" si="17"/>
        <v>-0.25</v>
      </c>
      <c r="V34" s="129">
        <f t="shared" si="17"/>
        <v>-0.25</v>
      </c>
      <c r="W34" s="154">
        <f t="shared" si="17"/>
        <v>8.0392156862743036E-2</v>
      </c>
      <c r="X34" s="129">
        <f t="shared" si="17"/>
        <v>-0.25</v>
      </c>
      <c r="Y34" s="129">
        <f t="shared" si="17"/>
        <v>-0.25</v>
      </c>
      <c r="Z34" s="129">
        <f t="shared" si="17"/>
        <v>-0.25</v>
      </c>
      <c r="AA34" s="129">
        <f t="shared" si="17"/>
        <v>-0.24978431372549181</v>
      </c>
      <c r="AB34" s="129">
        <f t="shared" si="17"/>
        <v>-0.25332031250000142</v>
      </c>
      <c r="AC34" s="155">
        <f t="shared" ca="1" si="17"/>
        <v>-0.19984739687122044</v>
      </c>
      <c r="AD34" s="145"/>
      <c r="AE34" s="145"/>
      <c r="AF34" s="146"/>
      <c r="AG34" s="127">
        <f t="shared" si="20"/>
        <v>682</v>
      </c>
      <c r="AH34" s="223">
        <f t="shared" si="20"/>
        <v>600</v>
      </c>
      <c r="AI34" s="223">
        <f t="shared" si="20"/>
        <v>630</v>
      </c>
      <c r="AJ34" s="223">
        <f t="shared" si="20"/>
        <v>682</v>
      </c>
      <c r="AK34" s="223">
        <f t="shared" si="20"/>
        <v>775.5</v>
      </c>
      <c r="AL34" s="223">
        <f t="shared" si="20"/>
        <v>925</v>
      </c>
      <c r="AM34" s="223">
        <f t="shared" si="20"/>
        <v>1347.5</v>
      </c>
      <c r="AN34" s="223">
        <f t="shared" si="20"/>
        <v>1540</v>
      </c>
      <c r="AO34" s="223">
        <f t="shared" si="20"/>
        <v>1090</v>
      </c>
      <c r="AP34" s="223">
        <f t="shared" si="20"/>
        <v>891.25</v>
      </c>
      <c r="AQ34" s="223">
        <f t="shared" si="20"/>
        <v>725</v>
      </c>
      <c r="AR34" s="223">
        <f t="shared" si="20"/>
        <v>787.5</v>
      </c>
      <c r="AS34" s="223">
        <f t="shared" si="20"/>
        <v>825</v>
      </c>
      <c r="AT34" s="223">
        <f t="shared" si="20"/>
        <v>750</v>
      </c>
      <c r="AU34" s="223">
        <f t="shared" si="20"/>
        <v>787.5</v>
      </c>
      <c r="AV34" s="223">
        <f t="shared" si="20"/>
        <v>792</v>
      </c>
      <c r="AW34" s="223">
        <f t="shared" si="20"/>
        <v>777</v>
      </c>
      <c r="AX34" s="223">
        <f t="shared" si="20"/>
        <v>966</v>
      </c>
      <c r="AY34" s="223">
        <f t="shared" si="20"/>
        <v>1309</v>
      </c>
      <c r="AZ34" s="223">
        <f t="shared" si="20"/>
        <v>1501.5</v>
      </c>
      <c r="BA34" s="223">
        <f t="shared" si="20"/>
        <v>1176</v>
      </c>
      <c r="BB34" s="223">
        <f t="shared" si="20"/>
        <v>902.75</v>
      </c>
      <c r="BC34" s="223">
        <f t="shared" si="20"/>
        <v>717.25</v>
      </c>
      <c r="BD34" s="223">
        <f t="shared" si="20"/>
        <v>814</v>
      </c>
      <c r="BE34" s="223">
        <f t="shared" si="20"/>
        <v>806.6099999999999</v>
      </c>
      <c r="BF34" s="223">
        <f t="shared" si="20"/>
        <v>768.19999999999993</v>
      </c>
      <c r="BG34" s="223">
        <f t="shared" si="20"/>
        <v>883.43</v>
      </c>
      <c r="BH34" s="223">
        <f t="shared" si="20"/>
        <v>814.44</v>
      </c>
      <c r="BI34" s="223">
        <f t="shared" si="20"/>
        <v>758.8</v>
      </c>
      <c r="BJ34" s="223">
        <f t="shared" si="20"/>
        <v>1014.2</v>
      </c>
      <c r="BK34" s="223">
        <f t="shared" si="20"/>
        <v>1228.29</v>
      </c>
      <c r="BL34" s="223">
        <f t="shared" si="20"/>
        <v>1528.12</v>
      </c>
      <c r="BM34" s="223">
        <f t="shared" si="20"/>
        <v>1160.25</v>
      </c>
      <c r="BN34" s="223">
        <f t="shared" si="20"/>
        <v>840.20999999999992</v>
      </c>
      <c r="BO34" s="223">
        <f t="shared" si="20"/>
        <v>811.65</v>
      </c>
      <c r="BP34" s="223">
        <f t="shared" si="20"/>
        <v>873.54</v>
      </c>
      <c r="BQ34" s="223">
        <f t="shared" si="20"/>
        <v>814.59</v>
      </c>
      <c r="BR34" s="223">
        <f t="shared" si="20"/>
        <v>775.8</v>
      </c>
      <c r="BS34" s="223">
        <f t="shared" si="20"/>
        <v>892.17</v>
      </c>
      <c r="BT34" s="223">
        <f t="shared" si="20"/>
        <v>785.19</v>
      </c>
      <c r="BU34" s="223">
        <f t="shared" si="20"/>
        <v>804.72</v>
      </c>
      <c r="BV34" s="223">
        <f t="shared" si="20"/>
        <v>1016.4000000000001</v>
      </c>
      <c r="BW34" s="223">
        <f t="shared" si="20"/>
        <v>1169.4000000000001</v>
      </c>
      <c r="BX34" s="223">
        <f t="shared" si="20"/>
        <v>1592.75</v>
      </c>
      <c r="BY34" s="223">
        <f t="shared" si="20"/>
        <v>1159.4100000000001</v>
      </c>
      <c r="BZ34" s="223">
        <f t="shared" si="20"/>
        <v>847.77</v>
      </c>
      <c r="CA34" s="223">
        <f t="shared" si="20"/>
        <v>820.68</v>
      </c>
      <c r="CB34" s="223">
        <f t="shared" si="20"/>
        <v>807.03</v>
      </c>
      <c r="CC34" s="223">
        <f t="shared" si="20"/>
        <v>822.15</v>
      </c>
      <c r="CD34" s="223">
        <f t="shared" si="20"/>
        <v>783</v>
      </c>
      <c r="CE34" s="223">
        <f t="shared" si="20"/>
        <v>900.44999999999993</v>
      </c>
      <c r="CF34" s="223">
        <f t="shared" si="20"/>
        <v>754.80000000000007</v>
      </c>
      <c r="CG34" s="223">
        <f t="shared" si="20"/>
        <v>850.96</v>
      </c>
      <c r="CH34" s="223">
        <f t="shared" si="20"/>
        <v>1019.48</v>
      </c>
      <c r="CI34" s="223">
        <f t="shared" si="20"/>
        <v>1170.4000000000001</v>
      </c>
      <c r="CJ34" s="223">
        <f t="shared" si="20"/>
        <v>1590.22</v>
      </c>
      <c r="CK34" s="223">
        <f t="shared" si="20"/>
        <v>1104.5999999999999</v>
      </c>
      <c r="CL34" s="223">
        <f t="shared" si="20"/>
        <v>895.83999999999992</v>
      </c>
      <c r="CM34" s="223">
        <f t="shared" si="20"/>
        <v>828.87</v>
      </c>
      <c r="CN34" s="223">
        <f t="shared" si="20"/>
        <v>777</v>
      </c>
      <c r="CO34" s="223">
        <f t="shared" si="20"/>
        <v>867.90000000000009</v>
      </c>
      <c r="CP34" s="223">
        <f t="shared" si="20"/>
        <v>789</v>
      </c>
      <c r="CQ34" s="223">
        <f t="shared" si="20"/>
        <v>867.90000000000009</v>
      </c>
      <c r="CR34" s="223">
        <f t="shared" si="20"/>
        <v>798.84</v>
      </c>
      <c r="CS34" s="223">
        <f>CS15*CS$5</f>
        <v>857.33999999999992</v>
      </c>
      <c r="CT34" s="223">
        <f t="shared" ref="CT34:EJ34" si="22">CT15*CT$5</f>
        <v>976.92000000000007</v>
      </c>
      <c r="CU34" s="223">
        <f t="shared" si="22"/>
        <v>1232.28</v>
      </c>
      <c r="CV34" s="223">
        <f t="shared" si="22"/>
        <v>1592.75</v>
      </c>
      <c r="CW34" s="223">
        <f t="shared" si="22"/>
        <v>1052.03</v>
      </c>
      <c r="CX34" s="223">
        <f t="shared" si="22"/>
        <v>943</v>
      </c>
      <c r="CY34" s="223">
        <f t="shared" si="22"/>
        <v>835.38</v>
      </c>
      <c r="CZ34" s="223">
        <f t="shared" si="22"/>
        <v>783.40000000000009</v>
      </c>
      <c r="DA34" s="223">
        <f t="shared" si="22"/>
        <v>873.83999999999992</v>
      </c>
      <c r="DB34" s="223">
        <f t="shared" si="22"/>
        <v>834.12</v>
      </c>
      <c r="DC34" s="223">
        <f t="shared" si="22"/>
        <v>834.12</v>
      </c>
      <c r="DD34" s="223">
        <f t="shared" si="22"/>
        <v>842.59999999999991</v>
      </c>
      <c r="DE34" s="223">
        <f t="shared" si="22"/>
        <v>824.25</v>
      </c>
      <c r="DF34" s="223">
        <f t="shared" si="22"/>
        <v>981.12</v>
      </c>
      <c r="DG34" s="223">
        <f t="shared" si="22"/>
        <v>1295.8</v>
      </c>
      <c r="DH34" s="223">
        <f t="shared" si="22"/>
        <v>1458.24</v>
      </c>
      <c r="DI34" s="223">
        <f t="shared" si="22"/>
        <v>1166.76</v>
      </c>
      <c r="DJ34" s="223">
        <f t="shared" si="22"/>
        <v>949.21</v>
      </c>
      <c r="DK34" s="223">
        <f t="shared" si="22"/>
        <v>761.33</v>
      </c>
      <c r="DL34" s="223">
        <f t="shared" si="22"/>
        <v>868.12</v>
      </c>
      <c r="DM34" s="223">
        <f t="shared" si="22"/>
        <v>839.79000000000008</v>
      </c>
      <c r="DN34" s="223">
        <f t="shared" si="22"/>
        <v>799.80000000000007</v>
      </c>
      <c r="DO34" s="223">
        <f t="shared" si="22"/>
        <v>879.78000000000009</v>
      </c>
      <c r="DP34" s="223">
        <f t="shared" si="22"/>
        <v>848.09999999999991</v>
      </c>
      <c r="DQ34" s="223">
        <f t="shared" si="22"/>
        <v>790.19999999999993</v>
      </c>
      <c r="DR34" s="223">
        <f t="shared" si="22"/>
        <v>1032.46</v>
      </c>
      <c r="DS34" s="223">
        <f t="shared" si="22"/>
        <v>1300.42</v>
      </c>
      <c r="DT34" s="223">
        <f t="shared" si="22"/>
        <v>1462.44</v>
      </c>
      <c r="DU34" s="223">
        <f t="shared" si="22"/>
        <v>1170.96</v>
      </c>
      <c r="DV34" s="223">
        <f t="shared" si="22"/>
        <v>913.66000000000008</v>
      </c>
      <c r="DW34" s="223">
        <f t="shared" si="22"/>
        <v>806.80000000000007</v>
      </c>
      <c r="DX34" s="223">
        <f t="shared" si="22"/>
        <v>874.28000000000009</v>
      </c>
      <c r="DY34" s="223">
        <f t="shared" si="22"/>
        <v>804</v>
      </c>
      <c r="DZ34" s="223">
        <f t="shared" si="22"/>
        <v>804</v>
      </c>
      <c r="EA34" s="223">
        <f t="shared" si="22"/>
        <v>924.83</v>
      </c>
      <c r="EB34" s="223">
        <f t="shared" si="22"/>
        <v>852.71999999999991</v>
      </c>
      <c r="EC34" s="223">
        <f t="shared" si="22"/>
        <v>794.59999999999991</v>
      </c>
      <c r="ED34" s="223">
        <f t="shared" si="22"/>
        <v>1035.98</v>
      </c>
      <c r="EE34" s="223">
        <f t="shared" si="22"/>
        <v>1244.8800000000001</v>
      </c>
      <c r="EF34" s="223">
        <f t="shared" si="22"/>
        <v>1535.6</v>
      </c>
      <c r="EG34" s="223">
        <f t="shared" si="22"/>
        <v>1174.1099999999999</v>
      </c>
      <c r="EH34" s="223">
        <f t="shared" si="22"/>
        <v>876.95999999999992</v>
      </c>
      <c r="EI34" s="223">
        <f t="shared" si="22"/>
        <v>852.18</v>
      </c>
      <c r="EJ34" s="223">
        <f t="shared" si="22"/>
        <v>919.7700000000001</v>
      </c>
    </row>
    <row r="35" spans="1:140" ht="13.7" customHeight="1" thickBot="1" x14ac:dyDescent="0.25">
      <c r="A35" s="224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8"/>
      <c r="AD35" s="145"/>
      <c r="AE35" s="145"/>
      <c r="AF35" s="146"/>
      <c r="AG35" s="127"/>
      <c r="AH35" s="223"/>
      <c r="AI35" s="223"/>
      <c r="AJ35" s="223"/>
      <c r="AK35" s="223"/>
      <c r="AL35" s="223"/>
      <c r="AM35" s="223"/>
      <c r="AN35" s="223"/>
      <c r="AO35" s="223"/>
      <c r="AP35" s="223"/>
      <c r="AQ35" s="223"/>
      <c r="AR35" s="223"/>
      <c r="AS35" s="223"/>
      <c r="AT35" s="223"/>
      <c r="AU35" s="223"/>
      <c r="AV35" s="223"/>
      <c r="AW35" s="223"/>
      <c r="AX35" s="223"/>
      <c r="AY35" s="223"/>
      <c r="AZ35" s="223"/>
      <c r="BA35" s="223"/>
      <c r="BB35" s="223"/>
      <c r="BC35" s="223"/>
      <c r="BD35" s="223"/>
      <c r="BE35" s="223"/>
      <c r="BF35" s="223"/>
      <c r="BG35" s="223"/>
      <c r="BH35" s="223"/>
      <c r="BI35" s="223"/>
      <c r="BJ35" s="223"/>
      <c r="BK35" s="223"/>
      <c r="BL35" s="223"/>
      <c r="BM35" s="223"/>
      <c r="BN35" s="223"/>
      <c r="BO35" s="223"/>
      <c r="BP35" s="223"/>
      <c r="BQ35" s="223"/>
      <c r="BR35" s="223"/>
      <c r="BS35" s="223"/>
      <c r="BT35" s="223"/>
      <c r="BU35" s="223"/>
      <c r="BV35" s="223"/>
      <c r="BW35" s="223"/>
      <c r="BX35" s="223"/>
      <c r="BY35" s="223"/>
      <c r="BZ35" s="223"/>
      <c r="CA35" s="223"/>
      <c r="CB35" s="223"/>
      <c r="CC35" s="223"/>
      <c r="CD35" s="223"/>
      <c r="CE35" s="223"/>
      <c r="CF35" s="223"/>
      <c r="CG35" s="223"/>
      <c r="CH35" s="223"/>
      <c r="CI35" s="223"/>
      <c r="CJ35" s="223"/>
      <c r="CK35" s="223"/>
      <c r="CL35" s="223"/>
      <c r="CM35" s="223"/>
      <c r="CN35" s="223"/>
      <c r="CO35" s="223"/>
      <c r="CP35" s="223"/>
      <c r="CQ35" s="223"/>
      <c r="CR35" s="223"/>
      <c r="CS35" s="223"/>
      <c r="CT35" s="223"/>
      <c r="CU35" s="223"/>
      <c r="CV35" s="223"/>
      <c r="CW35" s="223"/>
      <c r="CX35" s="223"/>
      <c r="CY35" s="223"/>
      <c r="CZ35" s="223"/>
      <c r="DA35" s="223"/>
      <c r="DB35" s="223"/>
      <c r="DC35" s="223"/>
      <c r="DD35" s="223"/>
      <c r="DE35" s="223"/>
      <c r="DF35" s="223"/>
      <c r="DG35" s="223"/>
      <c r="DH35" s="223"/>
      <c r="DI35" s="223"/>
      <c r="DJ35" s="223"/>
      <c r="DK35" s="223"/>
      <c r="DL35" s="223"/>
      <c r="DM35" s="223"/>
      <c r="DN35" s="223"/>
      <c r="DO35" s="223"/>
      <c r="DP35" s="223"/>
      <c r="DQ35" s="223"/>
      <c r="DR35" s="223"/>
      <c r="DS35" s="223"/>
      <c r="DT35" s="223"/>
      <c r="DU35" s="223"/>
      <c r="DV35" s="223"/>
      <c r="DW35" s="223"/>
      <c r="DX35" s="223"/>
      <c r="DY35" s="223"/>
      <c r="DZ35" s="223"/>
      <c r="EA35" s="223"/>
      <c r="EB35" s="223"/>
      <c r="EC35" s="223"/>
      <c r="ED35" s="223"/>
      <c r="EE35" s="223"/>
      <c r="EF35" s="223"/>
      <c r="EG35" s="223"/>
      <c r="EH35" s="223"/>
      <c r="EI35" s="223"/>
      <c r="EJ35" s="223"/>
    </row>
    <row r="36" spans="1:140" ht="13.7" hidden="1" customHeight="1" thickBot="1" x14ac:dyDescent="0.25">
      <c r="A36" s="143" t="s">
        <v>146</v>
      </c>
      <c r="B36" s="157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217"/>
      <c r="AD36" s="145"/>
      <c r="AE36" s="145"/>
      <c r="AF36" s="146"/>
      <c r="AG36" s="127"/>
      <c r="AH36" s="223"/>
      <c r="AI36" s="223"/>
      <c r="AJ36" s="223"/>
      <c r="AK36" s="223"/>
      <c r="AL36" s="223"/>
      <c r="AM36" s="223"/>
      <c r="AN36" s="223"/>
      <c r="AO36" s="223"/>
      <c r="AP36" s="223"/>
      <c r="AQ36" s="223"/>
      <c r="AR36" s="223"/>
      <c r="AS36" s="223"/>
      <c r="AT36" s="223"/>
      <c r="AU36" s="223"/>
      <c r="AV36" s="223"/>
      <c r="AW36" s="223"/>
      <c r="AX36" s="223"/>
      <c r="AY36" s="223"/>
      <c r="AZ36" s="223"/>
      <c r="BA36" s="223"/>
      <c r="BB36" s="223"/>
      <c r="BC36" s="223"/>
      <c r="BD36" s="223"/>
      <c r="BE36" s="223"/>
      <c r="BF36" s="223"/>
      <c r="BG36" s="223"/>
      <c r="BH36" s="223"/>
      <c r="BI36" s="223"/>
      <c r="BJ36" s="223"/>
      <c r="BK36" s="223"/>
      <c r="BL36" s="223"/>
      <c r="BM36" s="223"/>
      <c r="BN36" s="223"/>
      <c r="BO36" s="223"/>
      <c r="BP36" s="223"/>
      <c r="BQ36" s="223"/>
      <c r="BR36" s="223"/>
      <c r="BS36" s="223"/>
      <c r="BT36" s="223"/>
      <c r="BU36" s="223"/>
      <c r="BV36" s="223"/>
      <c r="BW36" s="223"/>
      <c r="BX36" s="223"/>
      <c r="BY36" s="223"/>
      <c r="BZ36" s="223"/>
      <c r="CA36" s="223"/>
      <c r="CB36" s="223"/>
      <c r="CC36" s="223"/>
      <c r="CD36" s="223"/>
      <c r="CE36" s="223"/>
      <c r="CF36" s="223"/>
      <c r="CG36" s="223"/>
      <c r="CH36" s="223"/>
      <c r="CI36" s="223"/>
      <c r="CJ36" s="223"/>
      <c r="CK36" s="223"/>
      <c r="CL36" s="223"/>
      <c r="CM36" s="223"/>
      <c r="CN36" s="223"/>
      <c r="CO36" s="223"/>
      <c r="CP36" s="223"/>
      <c r="CQ36" s="223"/>
      <c r="CR36" s="223"/>
      <c r="CS36" s="223"/>
      <c r="CT36" s="223"/>
      <c r="CU36" s="223"/>
      <c r="CV36" s="223"/>
      <c r="CW36" s="223"/>
      <c r="CX36" s="223"/>
      <c r="CY36" s="223"/>
      <c r="CZ36" s="223"/>
      <c r="DA36" s="223"/>
      <c r="DB36" s="223"/>
      <c r="DC36" s="223"/>
      <c r="DD36" s="223"/>
      <c r="DE36" s="223"/>
      <c r="DF36" s="223"/>
      <c r="DG36" s="223"/>
      <c r="DH36" s="223"/>
      <c r="DI36" s="223"/>
      <c r="DJ36" s="223"/>
      <c r="DK36" s="223"/>
      <c r="DL36" s="223"/>
      <c r="DM36" s="223"/>
      <c r="DN36" s="223"/>
      <c r="DO36" s="223"/>
      <c r="DP36" s="223"/>
      <c r="DQ36" s="223"/>
      <c r="DR36" s="223"/>
      <c r="DS36" s="223"/>
      <c r="DT36" s="223"/>
      <c r="DU36" s="223"/>
      <c r="DV36" s="223"/>
      <c r="DW36" s="223"/>
      <c r="DX36" s="223"/>
      <c r="DY36" s="223"/>
      <c r="DZ36" s="223"/>
      <c r="EA36" s="223"/>
      <c r="EB36" s="223"/>
      <c r="EC36" s="223"/>
      <c r="ED36" s="223"/>
      <c r="EE36" s="223"/>
      <c r="EF36" s="223"/>
      <c r="EG36" s="223"/>
      <c r="EH36" s="223"/>
      <c r="EI36" s="223"/>
      <c r="EJ36" s="223"/>
    </row>
    <row r="37" spans="1:140" ht="13.7" customHeight="1" thickBot="1" x14ac:dyDescent="0.25">
      <c r="A37" s="220" t="s">
        <v>146</v>
      </c>
      <c r="B37" s="159"/>
      <c r="C37" s="160">
        <f t="shared" ref="C37:AC37" si="23">C18-C56</f>
        <v>6.5611117977566167</v>
      </c>
      <c r="D37" s="160">
        <f t="shared" ca="1" si="23"/>
        <v>7.5383749160766129</v>
      </c>
      <c r="E37" s="161">
        <f t="shared" ca="1" si="23"/>
        <v>7.7148497291986331</v>
      </c>
      <c r="F37" s="160">
        <f t="shared" si="23"/>
        <v>3.9999991107837758</v>
      </c>
      <c r="G37" s="160">
        <f t="shared" si="23"/>
        <v>4.4999982215675516</v>
      </c>
      <c r="H37" s="160">
        <f t="shared" si="23"/>
        <v>3.5</v>
      </c>
      <c r="I37" s="160">
        <f t="shared" si="23"/>
        <v>3.9249999999999972</v>
      </c>
      <c r="J37" s="160">
        <f t="shared" si="23"/>
        <v>3.5</v>
      </c>
      <c r="K37" s="160">
        <f t="shared" si="23"/>
        <v>4.3500000000000014</v>
      </c>
      <c r="L37" s="160">
        <f t="shared" si="23"/>
        <v>4.2000000000000028</v>
      </c>
      <c r="M37" s="160">
        <f t="shared" si="23"/>
        <v>4</v>
      </c>
      <c r="N37" s="160">
        <f t="shared" si="23"/>
        <v>4.1833333333333371</v>
      </c>
      <c r="O37" s="160">
        <f t="shared" si="23"/>
        <v>2.2113947724966891</v>
      </c>
      <c r="P37" s="160">
        <f t="shared" si="23"/>
        <v>2.2525263071839063</v>
      </c>
      <c r="Q37" s="160">
        <f t="shared" si="23"/>
        <v>2.1911570963990172</v>
      </c>
      <c r="R37" s="160">
        <f t="shared" si="23"/>
        <v>2.1905009139071723</v>
      </c>
      <c r="S37" s="160">
        <f t="shared" si="23"/>
        <v>2.4471810355797174</v>
      </c>
      <c r="T37" s="160">
        <f t="shared" si="23"/>
        <v>2.5259509424369284</v>
      </c>
      <c r="U37" s="160">
        <f t="shared" si="23"/>
        <v>2.558588842025614</v>
      </c>
      <c r="V37" s="160">
        <f t="shared" si="23"/>
        <v>2.257003322276617</v>
      </c>
      <c r="W37" s="161">
        <f t="shared" si="23"/>
        <v>3.1719087541796824</v>
      </c>
      <c r="X37" s="160">
        <f t="shared" si="23"/>
        <v>1.0978064672470111</v>
      </c>
      <c r="Y37" s="160">
        <f t="shared" si="23"/>
        <v>0.41178350760605298</v>
      </c>
      <c r="Z37" s="160">
        <f t="shared" si="23"/>
        <v>0.33864146397043982</v>
      </c>
      <c r="AA37" s="160">
        <f t="shared" si="23"/>
        <v>-0.70740210658078695</v>
      </c>
      <c r="AB37" s="160">
        <f t="shared" si="23"/>
        <v>-1.3552593200226255</v>
      </c>
      <c r="AC37" s="222">
        <f t="shared" ca="1" si="23"/>
        <v>0.18663363551820566</v>
      </c>
      <c r="AD37" s="145"/>
      <c r="AE37" s="145"/>
      <c r="AF37" s="146"/>
      <c r="AG37" s="127">
        <f>AG18*AG$5</f>
        <v>1496.5856170654297</v>
      </c>
      <c r="AH37" s="223">
        <f t="shared" ref="AH37:CS37" si="24">AH18*AH$5</f>
        <v>1347.5997924804687</v>
      </c>
      <c r="AI37" s="223">
        <f t="shared" si="24"/>
        <v>1408.0301971435547</v>
      </c>
      <c r="AJ37" s="223">
        <f t="shared" si="24"/>
        <v>1240.8939773559571</v>
      </c>
      <c r="AK37" s="223">
        <f t="shared" si="24"/>
        <v>1260.5843566894532</v>
      </c>
      <c r="AL37" s="223">
        <f t="shared" si="24"/>
        <v>1163.0878448486328</v>
      </c>
      <c r="AM37" s="223">
        <f t="shared" si="24"/>
        <v>1128.187467336046</v>
      </c>
      <c r="AN37" s="223">
        <f t="shared" si="24"/>
        <v>1145.3273162258602</v>
      </c>
      <c r="AO37" s="223">
        <f t="shared" si="24"/>
        <v>1045.7924052006219</v>
      </c>
      <c r="AP37" s="223">
        <f t="shared" si="24"/>
        <v>1408.3544414469623</v>
      </c>
      <c r="AQ37" s="223">
        <f t="shared" si="24"/>
        <v>1344.2618922579632</v>
      </c>
      <c r="AR37" s="223">
        <f t="shared" si="24"/>
        <v>1499.1075382551167</v>
      </c>
      <c r="AS37" s="223">
        <f t="shared" si="24"/>
        <v>1164.6358478472357</v>
      </c>
      <c r="AT37" s="223">
        <f t="shared" si="24"/>
        <v>1034.469776490268</v>
      </c>
      <c r="AU37" s="223">
        <f t="shared" si="24"/>
        <v>1050.4962405978663</v>
      </c>
      <c r="AV37" s="223">
        <f t="shared" si="24"/>
        <v>1059.5509048332292</v>
      </c>
      <c r="AW37" s="223">
        <f t="shared" si="24"/>
        <v>1013.0541702861403</v>
      </c>
      <c r="AX37" s="223">
        <f t="shared" si="24"/>
        <v>1023.2064430200268</v>
      </c>
      <c r="AY37" s="223">
        <f t="shared" si="24"/>
        <v>1084.3528504407479</v>
      </c>
      <c r="AZ37" s="223">
        <f t="shared" si="24"/>
        <v>1045.9134547383362</v>
      </c>
      <c r="BA37" s="223">
        <f t="shared" si="24"/>
        <v>1048.6085114694711</v>
      </c>
      <c r="BB37" s="223">
        <f t="shared" si="24"/>
        <v>1164.1159760031094</v>
      </c>
      <c r="BC37" s="223">
        <f t="shared" si="24"/>
        <v>1017.9647207142357</v>
      </c>
      <c r="BD37" s="223">
        <f t="shared" si="24"/>
        <v>1233.7632556682861</v>
      </c>
      <c r="BE37" s="223">
        <f t="shared" si="24"/>
        <v>1140.3875537523363</v>
      </c>
      <c r="BF37" s="223">
        <f t="shared" si="24"/>
        <v>1059.870364763784</v>
      </c>
      <c r="BG37" s="223">
        <f t="shared" si="24"/>
        <v>1170.6479339141638</v>
      </c>
      <c r="BH37" s="223">
        <f t="shared" si="24"/>
        <v>1048.298868783992</v>
      </c>
      <c r="BI37" s="223">
        <f t="shared" si="24"/>
        <v>954.07684989882114</v>
      </c>
      <c r="BJ37" s="223">
        <f t="shared" si="24"/>
        <v>1062.852737439008</v>
      </c>
      <c r="BK37" s="223">
        <f t="shared" si="24"/>
        <v>1028.0012451357145</v>
      </c>
      <c r="BL37" s="223">
        <f t="shared" si="24"/>
        <v>1089.4199193630216</v>
      </c>
      <c r="BM37" s="223">
        <f t="shared" si="24"/>
        <v>1034.338618247657</v>
      </c>
      <c r="BN37" s="223">
        <f t="shared" si="24"/>
        <v>1038.543553731339</v>
      </c>
      <c r="BO37" s="223">
        <f t="shared" si="24"/>
        <v>1103.2842363923373</v>
      </c>
      <c r="BP37" s="223">
        <f t="shared" si="24"/>
        <v>1264.8950760517346</v>
      </c>
      <c r="BQ37" s="223">
        <f t="shared" si="24"/>
        <v>1110.493630240092</v>
      </c>
      <c r="BR37" s="223">
        <f t="shared" si="24"/>
        <v>1032.6906312699809</v>
      </c>
      <c r="BS37" s="223">
        <f t="shared" si="24"/>
        <v>1141.8111437994396</v>
      </c>
      <c r="BT37" s="223">
        <f t="shared" si="24"/>
        <v>977.7646178945796</v>
      </c>
      <c r="BU37" s="223">
        <f t="shared" si="24"/>
        <v>978.84755764504564</v>
      </c>
      <c r="BV37" s="223">
        <f t="shared" si="24"/>
        <v>1038.1663134979631</v>
      </c>
      <c r="BW37" s="223">
        <f t="shared" si="24"/>
        <v>955.9825666752422</v>
      </c>
      <c r="BX37" s="223">
        <f t="shared" si="24"/>
        <v>1111.7854296460719</v>
      </c>
      <c r="BY37" s="223">
        <f t="shared" si="24"/>
        <v>1009.8564655421867</v>
      </c>
      <c r="BZ37" s="223">
        <f t="shared" si="24"/>
        <v>1013.8593996543045</v>
      </c>
      <c r="CA37" s="223">
        <f t="shared" si="24"/>
        <v>1072.3048004617042</v>
      </c>
      <c r="CB37" s="223">
        <f t="shared" si="24"/>
        <v>1121.5531804482223</v>
      </c>
      <c r="CC37" s="223">
        <f t="shared" si="24"/>
        <v>1015.3937590622457</v>
      </c>
      <c r="CD37" s="223">
        <f t="shared" si="24"/>
        <v>945.30803386479556</v>
      </c>
      <c r="CE37" s="223">
        <f t="shared" si="24"/>
        <v>1046.7092360535278</v>
      </c>
      <c r="CF37" s="223">
        <f t="shared" si="24"/>
        <v>855.4121133724567</v>
      </c>
      <c r="CG37" s="223">
        <f t="shared" si="24"/>
        <v>942.40257244473639</v>
      </c>
      <c r="CH37" s="223">
        <f t="shared" si="24"/>
        <v>954.26360687223905</v>
      </c>
      <c r="CI37" s="223">
        <f t="shared" si="24"/>
        <v>878.8292584130885</v>
      </c>
      <c r="CJ37" s="223">
        <f t="shared" si="24"/>
        <v>1022.1930610058116</v>
      </c>
      <c r="CK37" s="223">
        <f t="shared" si="24"/>
        <v>884.73657577911126</v>
      </c>
      <c r="CL37" s="223">
        <f t="shared" si="24"/>
        <v>977.33746459207532</v>
      </c>
      <c r="CM37" s="223">
        <f t="shared" si="24"/>
        <v>984.34518799350906</v>
      </c>
      <c r="CN37" s="223">
        <f t="shared" si="24"/>
        <v>979.72552698274922</v>
      </c>
      <c r="CO37" s="223">
        <f t="shared" si="24"/>
        <v>1089.8943404591464</v>
      </c>
      <c r="CP37" s="223">
        <f t="shared" si="24"/>
        <v>968.64800779188045</v>
      </c>
      <c r="CQ37" s="223">
        <f t="shared" si="24"/>
        <v>1026.398392232303</v>
      </c>
      <c r="CR37" s="223">
        <f t="shared" si="24"/>
        <v>921.70857190379945</v>
      </c>
      <c r="CS37" s="223">
        <f t="shared" si="24"/>
        <v>966.66476087016702</v>
      </c>
      <c r="CT37" s="223">
        <f t="shared" ref="CT37:EJ37" si="25">CT18*CT$5</f>
        <v>933.66763837133988</v>
      </c>
      <c r="CU37" s="223">
        <f t="shared" si="25"/>
        <v>945.1596119552371</v>
      </c>
      <c r="CV37" s="223">
        <f t="shared" si="25"/>
        <v>1046.241728330132</v>
      </c>
      <c r="CW37" s="223">
        <f t="shared" si="25"/>
        <v>859.95050601973855</v>
      </c>
      <c r="CX37" s="223">
        <f t="shared" si="25"/>
        <v>1044.8058091063542</v>
      </c>
      <c r="CY37" s="223">
        <f t="shared" si="25"/>
        <v>1007.6080570482421</v>
      </c>
      <c r="CZ37" s="223">
        <f t="shared" si="25"/>
        <v>1001.5261766336492</v>
      </c>
      <c r="DA37" s="223">
        <f t="shared" si="25"/>
        <v>1114.5403089730198</v>
      </c>
      <c r="DB37" s="223">
        <f t="shared" si="25"/>
        <v>1040.5953165187707</v>
      </c>
      <c r="DC37" s="223">
        <f t="shared" si="25"/>
        <v>1003.2675312354464</v>
      </c>
      <c r="DD37" s="223">
        <f t="shared" si="25"/>
        <v>987.39788349860623</v>
      </c>
      <c r="DE37" s="223">
        <f t="shared" si="25"/>
        <v>943.49681291020863</v>
      </c>
      <c r="DF37" s="223">
        <f t="shared" si="25"/>
        <v>954.38746316002266</v>
      </c>
      <c r="DG37" s="223">
        <f t="shared" si="25"/>
        <v>1011.8192407516873</v>
      </c>
      <c r="DH37" s="223">
        <f t="shared" si="25"/>
        <v>975.88005049091578</v>
      </c>
      <c r="DI37" s="223">
        <f t="shared" si="25"/>
        <v>971.0573313302416</v>
      </c>
      <c r="DJ37" s="223">
        <f t="shared" si="25"/>
        <v>1067.3066116356381</v>
      </c>
      <c r="DK37" s="223">
        <f t="shared" si="25"/>
        <v>909.94794232344566</v>
      </c>
      <c r="DL37" s="223">
        <f t="shared" si="25"/>
        <v>1099.7880759569048</v>
      </c>
      <c r="DM37" s="223">
        <f t="shared" si="25"/>
        <v>1063.2732895751856</v>
      </c>
      <c r="DN37" s="223">
        <f t="shared" si="25"/>
        <v>990.99205190175724</v>
      </c>
      <c r="DO37" s="223">
        <f t="shared" si="25"/>
        <v>1051.5031172671772</v>
      </c>
      <c r="DP37" s="223">
        <f t="shared" si="25"/>
        <v>997.0494315822973</v>
      </c>
      <c r="DQ37" s="223">
        <f t="shared" si="25"/>
        <v>907.82163267899364</v>
      </c>
      <c r="DR37" s="223">
        <f t="shared" si="25"/>
        <v>1010.5884834085883</v>
      </c>
      <c r="DS37" s="223">
        <f t="shared" si="25"/>
        <v>1023.1568639255019</v>
      </c>
      <c r="DT37" s="223">
        <f t="shared" si="25"/>
        <v>987.29890305421452</v>
      </c>
      <c r="DU37" s="223">
        <f t="shared" si="25"/>
        <v>983.04703631313146</v>
      </c>
      <c r="DV37" s="223">
        <f t="shared" si="25"/>
        <v>1034.0819762185806</v>
      </c>
      <c r="DW37" s="223">
        <f t="shared" si="25"/>
        <v>992.137703184212</v>
      </c>
      <c r="DX37" s="223">
        <f t="shared" si="25"/>
        <v>1138.2330402316124</v>
      </c>
      <c r="DY37" s="223">
        <f t="shared" si="25"/>
        <v>1048.4440144535247</v>
      </c>
      <c r="DZ37" s="223">
        <f t="shared" si="25"/>
        <v>1026.8103815111017</v>
      </c>
      <c r="EA37" s="223">
        <f t="shared" si="25"/>
        <v>1140.4054757452325</v>
      </c>
      <c r="EB37" s="223">
        <f t="shared" si="25"/>
        <v>1005.7126853918065</v>
      </c>
      <c r="EC37" s="223">
        <f t="shared" si="25"/>
        <v>915.80577847697225</v>
      </c>
      <c r="ED37" s="223">
        <f t="shared" si="25"/>
        <v>1019.5539384115852</v>
      </c>
      <c r="EE37" s="223">
        <f t="shared" si="25"/>
        <v>985.38448623918316</v>
      </c>
      <c r="EF37" s="223">
        <f t="shared" si="25"/>
        <v>1043.6472942511809</v>
      </c>
      <c r="EG37" s="223">
        <f t="shared" si="25"/>
        <v>992.04443082209025</v>
      </c>
      <c r="EH37" s="223">
        <f t="shared" si="25"/>
        <v>996.20955477231291</v>
      </c>
      <c r="EI37" s="223">
        <f t="shared" si="25"/>
        <v>1042.7049768662323</v>
      </c>
      <c r="EJ37" s="223">
        <f t="shared" si="25"/>
        <v>1191.4563181601266</v>
      </c>
    </row>
    <row r="38" spans="1:140" ht="36" hidden="1" customHeight="1" x14ac:dyDescent="0.2">
      <c r="A38" s="156"/>
      <c r="B38" s="133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8"/>
      <c r="V38" s="128"/>
      <c r="W38" s="128"/>
      <c r="X38" s="128"/>
      <c r="Y38" s="128"/>
      <c r="Z38" s="128"/>
      <c r="AA38" s="128"/>
      <c r="AB38" s="128"/>
      <c r="AC38" s="128"/>
      <c r="AD38" s="145"/>
      <c r="AE38" s="145"/>
      <c r="AF38" s="146"/>
      <c r="AG38" s="127">
        <f t="shared" ref="AG38:AG43" si="26">AG19*AG$5</f>
        <v>0</v>
      </c>
      <c r="AH38" s="127"/>
      <c r="AI38" s="127"/>
      <c r="AJ38" s="127"/>
      <c r="AK38" s="127"/>
      <c r="AL38" s="127"/>
      <c r="AM38" s="127"/>
      <c r="AN38" s="127"/>
      <c r="AO38" s="127"/>
      <c r="AP38" s="127"/>
      <c r="AQ38" s="127"/>
      <c r="AR38" s="127"/>
      <c r="AS38" s="127"/>
      <c r="AT38" s="127"/>
      <c r="AU38" s="127"/>
      <c r="AV38" s="127"/>
      <c r="AW38" s="127"/>
      <c r="AX38" s="127"/>
      <c r="AY38" s="127"/>
      <c r="AZ38" s="127"/>
      <c r="BA38" s="127"/>
      <c r="BB38" s="127"/>
      <c r="BC38" s="127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7"/>
      <c r="CI38" s="127"/>
      <c r="CJ38" s="127"/>
      <c r="CK38" s="127"/>
      <c r="CL38" s="127"/>
      <c r="CM38" s="127"/>
      <c r="CN38" s="127"/>
      <c r="CO38" s="127"/>
      <c r="CP38" s="127"/>
      <c r="CQ38" s="127"/>
      <c r="CR38" s="127"/>
      <c r="CS38" s="127"/>
      <c r="CT38" s="127"/>
      <c r="CU38" s="127"/>
      <c r="CV38" s="127"/>
      <c r="CW38" s="127"/>
      <c r="CX38" s="127"/>
      <c r="CY38" s="127"/>
      <c r="CZ38" s="127"/>
      <c r="DA38" s="127"/>
      <c r="DB38" s="127"/>
      <c r="DC38" s="127"/>
      <c r="DD38" s="127"/>
      <c r="DE38" s="127"/>
      <c r="DF38" s="127"/>
      <c r="DG38" s="127"/>
      <c r="DH38" s="127"/>
      <c r="DI38" s="127"/>
      <c r="DJ38" s="127"/>
      <c r="DK38" s="127"/>
      <c r="DL38" s="127"/>
      <c r="DM38" s="127"/>
      <c r="DN38" s="127"/>
      <c r="DO38" s="127"/>
      <c r="DP38" s="127"/>
      <c r="DQ38" s="127"/>
      <c r="DR38" s="127"/>
      <c r="DS38" s="127"/>
      <c r="DT38" s="127"/>
      <c r="DU38" s="127"/>
      <c r="DV38" s="127"/>
      <c r="DW38" s="127"/>
      <c r="DX38" s="127"/>
      <c r="DY38" s="127"/>
      <c r="DZ38" s="127"/>
      <c r="EA38" s="127"/>
      <c r="EB38" s="127"/>
      <c r="EC38" s="127"/>
      <c r="ED38" s="127"/>
      <c r="EE38" s="127"/>
      <c r="EF38" s="127"/>
      <c r="EG38" s="127"/>
      <c r="EH38" s="127"/>
      <c r="EI38" s="127"/>
      <c r="EJ38" s="127"/>
    </row>
    <row r="39" spans="1:140" ht="11.25" hidden="1" customHeight="1" x14ac:dyDescent="0.2">
      <c r="A39" s="14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50"/>
      <c r="AD39" s="145"/>
      <c r="AE39" s="145"/>
      <c r="AF39" s="146"/>
      <c r="AG39" s="127">
        <f t="shared" si="26"/>
        <v>0</v>
      </c>
      <c r="AH39" s="127"/>
      <c r="AI39" s="127"/>
      <c r="AJ39" s="127"/>
      <c r="AK39" s="127"/>
      <c r="AL39" s="127"/>
      <c r="AM39" s="127"/>
      <c r="AN39" s="127"/>
      <c r="AO39" s="127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127"/>
      <c r="BA39" s="127"/>
      <c r="BB39" s="127"/>
      <c r="BC39" s="127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7"/>
      <c r="CI39" s="127"/>
      <c r="CJ39" s="127"/>
      <c r="CK39" s="127"/>
      <c r="CL39" s="127"/>
      <c r="CM39" s="127"/>
      <c r="CN39" s="127"/>
      <c r="CO39" s="127"/>
      <c r="CP39" s="127"/>
      <c r="CQ39" s="127"/>
      <c r="CR39" s="127"/>
      <c r="CS39" s="127"/>
      <c r="CT39" s="127"/>
      <c r="CU39" s="127"/>
      <c r="CV39" s="127"/>
      <c r="CW39" s="127"/>
      <c r="CX39" s="127"/>
      <c r="CY39" s="127"/>
      <c r="CZ39" s="127"/>
      <c r="DA39" s="127"/>
      <c r="DB39" s="127"/>
      <c r="DC39" s="127"/>
      <c r="DD39" s="127"/>
      <c r="DE39" s="127"/>
      <c r="DF39" s="127"/>
      <c r="DG39" s="127"/>
      <c r="DH39" s="127"/>
      <c r="DI39" s="127"/>
      <c r="DJ39" s="127"/>
      <c r="DK39" s="127"/>
      <c r="DL39" s="127"/>
      <c r="DM39" s="127"/>
      <c r="DN39" s="127"/>
      <c r="DO39" s="127"/>
      <c r="DP39" s="127"/>
      <c r="DQ39" s="127"/>
      <c r="DR39" s="127"/>
      <c r="DS39" s="127"/>
      <c r="DT39" s="127"/>
      <c r="DU39" s="127"/>
      <c r="DV39" s="127"/>
      <c r="DW39" s="127"/>
      <c r="DX39" s="127"/>
      <c r="DY39" s="127"/>
      <c r="DZ39" s="127"/>
      <c r="EA39" s="127"/>
      <c r="EB39" s="127"/>
      <c r="EC39" s="127"/>
      <c r="ED39" s="127"/>
      <c r="EE39" s="127"/>
      <c r="EF39" s="127"/>
      <c r="EG39" s="127"/>
      <c r="EH39" s="127"/>
      <c r="EI39" s="127"/>
      <c r="EJ39" s="127"/>
    </row>
    <row r="40" spans="1:140" ht="11.25" hidden="1" customHeight="1" x14ac:dyDescent="0.2">
      <c r="A40" s="147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50"/>
      <c r="AD40" s="145"/>
      <c r="AE40" s="145"/>
      <c r="AF40" s="146"/>
      <c r="AG40" s="127">
        <f t="shared" si="26"/>
        <v>0</v>
      </c>
      <c r="AH40" s="127"/>
      <c r="AI40" s="127"/>
      <c r="AJ40" s="127"/>
      <c r="AK40" s="127"/>
      <c r="AL40" s="127"/>
      <c r="AM40" s="127"/>
      <c r="AN40" s="127"/>
      <c r="AO40" s="127"/>
      <c r="AP40" s="127"/>
      <c r="AQ40" s="127"/>
      <c r="AR40" s="127"/>
      <c r="AS40" s="127"/>
      <c r="AT40" s="127"/>
      <c r="AU40" s="127"/>
      <c r="AV40" s="127"/>
      <c r="AW40" s="127"/>
      <c r="AX40" s="127"/>
      <c r="AY40" s="127"/>
      <c r="AZ40" s="127"/>
      <c r="BA40" s="127"/>
      <c r="BB40" s="127"/>
      <c r="BC40" s="127"/>
      <c r="BD40" s="127"/>
      <c r="BE40" s="127"/>
      <c r="BF40" s="127"/>
      <c r="BG40" s="127"/>
      <c r="BH40" s="127"/>
      <c r="BI40" s="127"/>
      <c r="BJ40" s="127"/>
      <c r="BK40" s="127"/>
      <c r="BL40" s="127"/>
      <c r="BM40" s="127"/>
      <c r="BN40" s="127"/>
      <c r="BO40" s="127"/>
      <c r="BP40" s="127"/>
      <c r="BQ40" s="127"/>
      <c r="BR40" s="127"/>
      <c r="BS40" s="127"/>
      <c r="BT40" s="127"/>
      <c r="BU40" s="127"/>
      <c r="BV40" s="127"/>
      <c r="BW40" s="127"/>
      <c r="BX40" s="127"/>
      <c r="BY40" s="127"/>
      <c r="BZ40" s="127"/>
      <c r="CA40" s="127"/>
      <c r="CB40" s="127"/>
      <c r="CC40" s="127"/>
      <c r="CD40" s="127"/>
      <c r="CE40" s="127"/>
      <c r="CF40" s="127"/>
      <c r="CG40" s="127"/>
      <c r="CH40" s="127"/>
      <c r="CI40" s="127"/>
      <c r="CJ40" s="127"/>
      <c r="CK40" s="127"/>
      <c r="CL40" s="127"/>
      <c r="CM40" s="127"/>
      <c r="CN40" s="127"/>
      <c r="CO40" s="127"/>
      <c r="CP40" s="127"/>
      <c r="CQ40" s="127"/>
      <c r="CR40" s="127"/>
      <c r="CS40" s="127"/>
      <c r="CT40" s="127"/>
      <c r="CU40" s="127"/>
      <c r="CV40" s="127"/>
      <c r="CW40" s="127"/>
      <c r="CX40" s="127"/>
      <c r="CY40" s="127"/>
      <c r="CZ40" s="127"/>
      <c r="DA40" s="127"/>
      <c r="DB40" s="127"/>
      <c r="DC40" s="127"/>
      <c r="DD40" s="127"/>
      <c r="DE40" s="127"/>
      <c r="DF40" s="127"/>
      <c r="DG40" s="127"/>
      <c r="DH40" s="127"/>
      <c r="DI40" s="127"/>
      <c r="DJ40" s="127"/>
      <c r="DK40" s="127"/>
      <c r="DL40" s="127"/>
      <c r="DM40" s="127"/>
      <c r="DN40" s="127"/>
      <c r="DO40" s="127"/>
      <c r="DP40" s="127"/>
      <c r="DQ40" s="127"/>
      <c r="DR40" s="127"/>
      <c r="DS40" s="127"/>
      <c r="DT40" s="127"/>
      <c r="DU40" s="127"/>
      <c r="DV40" s="127"/>
      <c r="DW40" s="127"/>
      <c r="DX40" s="127"/>
      <c r="DY40" s="127"/>
      <c r="DZ40" s="127"/>
      <c r="EA40" s="127"/>
      <c r="EB40" s="127"/>
      <c r="EC40" s="127"/>
      <c r="ED40" s="127"/>
      <c r="EE40" s="127"/>
      <c r="EF40" s="127"/>
      <c r="EG40" s="127"/>
      <c r="EH40" s="127"/>
      <c r="EI40" s="127"/>
      <c r="EJ40" s="127"/>
    </row>
    <row r="41" spans="1:140" ht="11.25" hidden="1" customHeight="1" x14ac:dyDescent="0.2">
      <c r="A41" s="147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50"/>
      <c r="AD41" s="145"/>
      <c r="AE41" s="145"/>
      <c r="AF41" s="146"/>
      <c r="AG41" s="127">
        <f t="shared" si="26"/>
        <v>0</v>
      </c>
      <c r="AH41" s="127"/>
      <c r="AI41" s="127"/>
      <c r="AJ41" s="127"/>
      <c r="AK41" s="127"/>
      <c r="AL41" s="127"/>
      <c r="AM41" s="127"/>
      <c r="AN41" s="127"/>
      <c r="AO41" s="127"/>
      <c r="AP41" s="127"/>
      <c r="AQ41" s="127"/>
      <c r="AR41" s="127"/>
      <c r="AS41" s="127"/>
      <c r="AT41" s="127"/>
      <c r="AU41" s="127"/>
      <c r="AV41" s="127"/>
      <c r="AW41" s="127"/>
      <c r="AX41" s="127"/>
      <c r="AY41" s="127"/>
      <c r="AZ41" s="127"/>
      <c r="BA41" s="127"/>
      <c r="BB41" s="127"/>
      <c r="BC41" s="127"/>
      <c r="BD41" s="127"/>
      <c r="BE41" s="127"/>
      <c r="BF41" s="127"/>
      <c r="BG41" s="127"/>
      <c r="BH41" s="127"/>
      <c r="BI41" s="127"/>
      <c r="BJ41" s="127"/>
      <c r="BK41" s="127"/>
      <c r="BL41" s="127"/>
      <c r="BM41" s="127"/>
      <c r="BN41" s="127"/>
      <c r="BO41" s="127"/>
      <c r="BP41" s="127"/>
      <c r="BQ41" s="127"/>
      <c r="BR41" s="127"/>
      <c r="BS41" s="127"/>
      <c r="BT41" s="127"/>
      <c r="BU41" s="127"/>
      <c r="BV41" s="127"/>
      <c r="BW41" s="127"/>
      <c r="BX41" s="127"/>
      <c r="BY41" s="127"/>
      <c r="BZ41" s="127"/>
      <c r="CA41" s="127"/>
      <c r="CB41" s="127"/>
      <c r="CC41" s="127"/>
      <c r="CD41" s="127"/>
      <c r="CE41" s="127"/>
      <c r="CF41" s="127"/>
      <c r="CG41" s="127"/>
      <c r="CH41" s="127"/>
      <c r="CI41" s="127"/>
      <c r="CJ41" s="127"/>
      <c r="CK41" s="127"/>
      <c r="CL41" s="127"/>
      <c r="CM41" s="127"/>
      <c r="CN41" s="127"/>
      <c r="CO41" s="127"/>
      <c r="CP41" s="127"/>
      <c r="CQ41" s="127"/>
      <c r="CR41" s="127"/>
      <c r="CS41" s="127"/>
      <c r="CT41" s="127"/>
      <c r="CU41" s="127"/>
      <c r="CV41" s="127"/>
      <c r="CW41" s="127"/>
      <c r="CX41" s="127"/>
      <c r="CY41" s="127"/>
      <c r="CZ41" s="127"/>
      <c r="DA41" s="127"/>
      <c r="DB41" s="127"/>
      <c r="DC41" s="127"/>
      <c r="DD41" s="127"/>
      <c r="DE41" s="127"/>
      <c r="DF41" s="127"/>
      <c r="DG41" s="127"/>
      <c r="DH41" s="127"/>
      <c r="DI41" s="127"/>
      <c r="DJ41" s="127"/>
      <c r="DK41" s="127"/>
      <c r="DL41" s="127"/>
      <c r="DM41" s="127"/>
      <c r="DN41" s="127"/>
      <c r="DO41" s="127"/>
      <c r="DP41" s="127"/>
      <c r="DQ41" s="127"/>
      <c r="DR41" s="127"/>
      <c r="DS41" s="127"/>
      <c r="DT41" s="127"/>
      <c r="DU41" s="127"/>
      <c r="DV41" s="127"/>
      <c r="DW41" s="127"/>
      <c r="DX41" s="127"/>
      <c r="DY41" s="127"/>
      <c r="DZ41" s="127"/>
      <c r="EA41" s="127"/>
      <c r="EB41" s="127"/>
      <c r="EC41" s="127"/>
      <c r="ED41" s="127"/>
      <c r="EE41" s="127"/>
      <c r="EF41" s="127"/>
      <c r="EG41" s="127"/>
      <c r="EH41" s="127"/>
      <c r="EI41" s="127"/>
      <c r="EJ41" s="127"/>
    </row>
    <row r="42" spans="1:140" ht="11.25" hidden="1" customHeight="1" x14ac:dyDescent="0.2">
      <c r="A42" s="147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50"/>
      <c r="AD42" s="145"/>
      <c r="AE42" s="145"/>
      <c r="AF42" s="146"/>
      <c r="AG42" s="127">
        <f t="shared" si="26"/>
        <v>0</v>
      </c>
      <c r="AH42" s="127"/>
      <c r="AI42" s="127"/>
      <c r="AJ42" s="127"/>
      <c r="AK42" s="127"/>
      <c r="AL42" s="127"/>
      <c r="AM42" s="127"/>
      <c r="AN42" s="127"/>
      <c r="AO42" s="127"/>
      <c r="AP42" s="127"/>
      <c r="AQ42" s="127"/>
      <c r="AR42" s="127"/>
      <c r="AS42" s="127"/>
      <c r="AT42" s="127"/>
      <c r="AU42" s="127"/>
      <c r="AV42" s="127"/>
      <c r="AW42" s="127"/>
      <c r="AX42" s="127"/>
      <c r="AY42" s="127"/>
      <c r="AZ42" s="127"/>
      <c r="BA42" s="127"/>
      <c r="BB42" s="127"/>
      <c r="BC42" s="127"/>
      <c r="BD42" s="127"/>
      <c r="BE42" s="127"/>
      <c r="BF42" s="127"/>
      <c r="BG42" s="127"/>
      <c r="BH42" s="127"/>
      <c r="BI42" s="127"/>
      <c r="BJ42" s="127"/>
      <c r="BK42" s="127"/>
      <c r="BL42" s="127"/>
      <c r="BM42" s="127"/>
      <c r="BN42" s="127"/>
      <c r="BO42" s="127"/>
      <c r="BP42" s="127"/>
      <c r="BQ42" s="127"/>
      <c r="BR42" s="127"/>
      <c r="BS42" s="127"/>
      <c r="BT42" s="127"/>
      <c r="BU42" s="127"/>
      <c r="BV42" s="127"/>
      <c r="BW42" s="127"/>
      <c r="BX42" s="127"/>
      <c r="BY42" s="127"/>
      <c r="BZ42" s="127"/>
      <c r="CA42" s="127"/>
      <c r="CB42" s="127"/>
      <c r="CC42" s="127"/>
      <c r="CD42" s="127"/>
      <c r="CE42" s="127"/>
      <c r="CF42" s="127"/>
      <c r="CG42" s="127"/>
      <c r="CH42" s="127"/>
      <c r="CI42" s="127"/>
      <c r="CJ42" s="127"/>
      <c r="CK42" s="127"/>
      <c r="CL42" s="127"/>
      <c r="CM42" s="127"/>
      <c r="CN42" s="127"/>
      <c r="CO42" s="127"/>
      <c r="CP42" s="127"/>
      <c r="CQ42" s="127"/>
      <c r="CR42" s="127"/>
      <c r="CS42" s="127"/>
      <c r="CT42" s="127"/>
      <c r="CU42" s="127"/>
      <c r="CV42" s="127"/>
      <c r="CW42" s="127"/>
      <c r="CX42" s="127"/>
      <c r="CY42" s="127"/>
      <c r="CZ42" s="127"/>
      <c r="DA42" s="127"/>
      <c r="DB42" s="127"/>
      <c r="DC42" s="127"/>
      <c r="DD42" s="127"/>
      <c r="DE42" s="127"/>
      <c r="DF42" s="127"/>
      <c r="DG42" s="127"/>
      <c r="DH42" s="127"/>
      <c r="DI42" s="127"/>
      <c r="DJ42" s="127"/>
      <c r="DK42" s="127"/>
      <c r="DL42" s="127"/>
      <c r="DM42" s="127"/>
      <c r="DN42" s="127"/>
      <c r="DO42" s="127"/>
      <c r="DP42" s="127"/>
      <c r="DQ42" s="127"/>
      <c r="DR42" s="127"/>
      <c r="DS42" s="127"/>
      <c r="DT42" s="127"/>
      <c r="DU42" s="127"/>
      <c r="DV42" s="127"/>
      <c r="DW42" s="127"/>
      <c r="DX42" s="127"/>
      <c r="DY42" s="127"/>
      <c r="DZ42" s="127"/>
      <c r="EA42" s="127"/>
      <c r="EB42" s="127"/>
      <c r="EC42" s="127"/>
      <c r="ED42" s="127"/>
      <c r="EE42" s="127"/>
      <c r="EF42" s="127"/>
      <c r="EG42" s="127"/>
      <c r="EH42" s="127"/>
      <c r="EI42" s="127"/>
      <c r="EJ42" s="127"/>
    </row>
    <row r="43" spans="1:140" ht="11.25" hidden="1" customHeight="1" x14ac:dyDescent="0.2">
      <c r="A43" s="14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50"/>
      <c r="AD43" s="145"/>
      <c r="AE43" s="145"/>
      <c r="AF43" s="146"/>
      <c r="AG43" s="127">
        <f t="shared" si="26"/>
        <v>0</v>
      </c>
      <c r="AH43" s="127"/>
      <c r="AI43" s="127"/>
      <c r="AJ43" s="127"/>
      <c r="AK43" s="127"/>
      <c r="AL43" s="127"/>
      <c r="AM43" s="127"/>
      <c r="AN43" s="127"/>
      <c r="AO43" s="127"/>
      <c r="AP43" s="127"/>
      <c r="AQ43" s="127"/>
      <c r="AR43" s="127"/>
      <c r="AS43" s="127"/>
      <c r="AT43" s="127"/>
      <c r="AU43" s="127"/>
      <c r="AV43" s="127"/>
      <c r="AW43" s="127"/>
      <c r="AX43" s="127"/>
      <c r="AY43" s="127"/>
      <c r="AZ43" s="127"/>
      <c r="BA43" s="127"/>
      <c r="BB43" s="127"/>
      <c r="BC43" s="127"/>
      <c r="BD43" s="127"/>
      <c r="BE43" s="127"/>
      <c r="BF43" s="127"/>
      <c r="BG43" s="127"/>
      <c r="BH43" s="127"/>
      <c r="BI43" s="127"/>
      <c r="BJ43" s="127"/>
      <c r="BK43" s="127"/>
      <c r="BL43" s="127"/>
      <c r="BM43" s="127"/>
      <c r="BN43" s="127"/>
      <c r="BO43" s="127"/>
      <c r="BP43" s="127"/>
      <c r="BQ43" s="127"/>
      <c r="BR43" s="127"/>
      <c r="BS43" s="127"/>
      <c r="BT43" s="127"/>
      <c r="BU43" s="127"/>
      <c r="BV43" s="127"/>
      <c r="BW43" s="127"/>
      <c r="BX43" s="127"/>
      <c r="BY43" s="127"/>
      <c r="BZ43" s="127"/>
      <c r="CA43" s="127"/>
      <c r="CB43" s="127"/>
      <c r="CC43" s="127"/>
      <c r="CD43" s="127"/>
      <c r="CE43" s="127"/>
      <c r="CF43" s="127"/>
      <c r="CG43" s="127"/>
      <c r="CH43" s="127"/>
      <c r="CI43" s="127"/>
      <c r="CJ43" s="127"/>
      <c r="CK43" s="127"/>
      <c r="CL43" s="127"/>
      <c r="CM43" s="127"/>
      <c r="CN43" s="127"/>
      <c r="CO43" s="127"/>
      <c r="CP43" s="127"/>
      <c r="CQ43" s="127"/>
      <c r="CR43" s="127"/>
      <c r="CS43" s="127"/>
      <c r="CT43" s="127"/>
      <c r="CU43" s="127"/>
      <c r="CV43" s="127"/>
      <c r="CW43" s="127"/>
      <c r="CX43" s="127"/>
      <c r="CY43" s="127"/>
      <c r="CZ43" s="127"/>
      <c r="DA43" s="127"/>
      <c r="DB43" s="127"/>
      <c r="DC43" s="127"/>
      <c r="DD43" s="127"/>
      <c r="DE43" s="127"/>
      <c r="DF43" s="127"/>
      <c r="DG43" s="127"/>
      <c r="DH43" s="127"/>
      <c r="DI43" s="127"/>
      <c r="DJ43" s="127"/>
      <c r="DK43" s="127"/>
      <c r="DL43" s="127"/>
      <c r="DM43" s="127"/>
      <c r="DN43" s="127"/>
      <c r="DO43" s="127"/>
      <c r="DP43" s="127"/>
      <c r="DQ43" s="127"/>
      <c r="DR43" s="127"/>
      <c r="DS43" s="127"/>
      <c r="DT43" s="127"/>
      <c r="DU43" s="127"/>
      <c r="DV43" s="127"/>
      <c r="DW43" s="127"/>
      <c r="DX43" s="127"/>
      <c r="DY43" s="127"/>
      <c r="DZ43" s="127"/>
      <c r="EA43" s="127"/>
      <c r="EB43" s="127"/>
      <c r="EC43" s="127"/>
      <c r="ED43" s="127"/>
      <c r="EE43" s="127"/>
      <c r="EF43" s="127"/>
      <c r="EG43" s="127"/>
      <c r="EH43" s="127"/>
      <c r="EI43" s="127"/>
      <c r="EJ43" s="127"/>
    </row>
    <row r="44" spans="1:140" s="133" customFormat="1" ht="12" hidden="1" customHeight="1" x14ac:dyDescent="0.2">
      <c r="A44" s="152"/>
      <c r="C44" s="129"/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29"/>
      <c r="W44" s="129"/>
      <c r="X44" s="129"/>
      <c r="Y44" s="129"/>
      <c r="Z44" s="129"/>
      <c r="AA44" s="129"/>
      <c r="AB44" s="129"/>
      <c r="AC44" s="155"/>
    </row>
    <row r="45" spans="1:140" s="133" customFormat="1" ht="11.25" hidden="1" customHeight="1" x14ac:dyDescent="0.2">
      <c r="A45" s="165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</row>
    <row r="46" spans="1:140" s="133" customFormat="1" ht="12" hidden="1" thickBot="1" x14ac:dyDescent="0.25">
      <c r="A46" s="225">
        <f>WORKDAY([30]Top!C3, -1, Holidays)</f>
        <v>37211</v>
      </c>
      <c r="B46" s="133" t="s">
        <v>142</v>
      </c>
      <c r="C46" s="127"/>
      <c r="D46" s="127"/>
      <c r="E46" s="127"/>
      <c r="F46" s="153"/>
      <c r="G46" s="127"/>
      <c r="H46" s="127"/>
      <c r="I46" s="153"/>
      <c r="J46" s="127"/>
      <c r="K46" s="127"/>
      <c r="L46" s="127"/>
      <c r="M46" s="127"/>
      <c r="N46" s="127"/>
      <c r="O46" s="153"/>
      <c r="P46" s="127"/>
      <c r="Q46" s="127"/>
      <c r="R46" s="127"/>
      <c r="S46" s="153"/>
      <c r="T46" s="127"/>
      <c r="U46" s="127"/>
      <c r="V46" s="127"/>
      <c r="W46" s="127"/>
      <c r="X46" s="127"/>
      <c r="Y46" s="127"/>
      <c r="Z46" s="127"/>
      <c r="AA46" s="127"/>
      <c r="AB46" s="129"/>
      <c r="AC46" s="127"/>
    </row>
    <row r="47" spans="1:140" s="133" customFormat="1" ht="11.25" hidden="1" customHeight="1" x14ac:dyDescent="0.2">
      <c r="A47" s="143" t="s">
        <v>120</v>
      </c>
      <c r="B47" s="148" t="s">
        <v>142</v>
      </c>
      <c r="C47" s="226">
        <v>19</v>
      </c>
      <c r="D47" s="226">
        <v>30.8</v>
      </c>
      <c r="E47" s="128">
        <v>27.137931034482758</v>
      </c>
      <c r="F47" s="128">
        <v>32</v>
      </c>
      <c r="G47" s="128">
        <v>32.25</v>
      </c>
      <c r="H47" s="128">
        <v>31.75</v>
      </c>
      <c r="I47" s="128">
        <v>29.75</v>
      </c>
      <c r="J47" s="128">
        <v>31.5</v>
      </c>
      <c r="K47" s="128">
        <v>28</v>
      </c>
      <c r="L47" s="128">
        <v>26.5</v>
      </c>
      <c r="M47" s="128">
        <v>28.5</v>
      </c>
      <c r="N47" s="128">
        <v>27.666666666666668</v>
      </c>
      <c r="O47" s="128">
        <v>44.666666666666664</v>
      </c>
      <c r="P47" s="128">
        <v>42</v>
      </c>
      <c r="Q47" s="128">
        <v>50</v>
      </c>
      <c r="R47" s="128">
        <v>42</v>
      </c>
      <c r="S47" s="128">
        <v>37.166666666666664</v>
      </c>
      <c r="T47" s="128">
        <v>38</v>
      </c>
      <c r="U47" s="128">
        <v>36.5</v>
      </c>
      <c r="V47" s="128">
        <v>37</v>
      </c>
      <c r="W47" s="226">
        <v>35.372549019607845</v>
      </c>
      <c r="X47" s="226">
        <v>40.008823529411764</v>
      </c>
      <c r="Y47" s="226">
        <v>40.550704697986582</v>
      </c>
      <c r="Z47" s="226">
        <v>40.761529411764705</v>
      </c>
      <c r="AA47" s="226">
        <v>41.82592156862745</v>
      </c>
      <c r="AB47" s="227">
        <v>43.041328125000007</v>
      </c>
      <c r="AC47" s="216">
        <v>40.596201117318408</v>
      </c>
      <c r="AG47" s="133">
        <v>32.25</v>
      </c>
      <c r="AH47" s="133">
        <v>31.75</v>
      </c>
      <c r="AI47" s="133">
        <v>35</v>
      </c>
    </row>
    <row r="48" spans="1:140" s="133" customFormat="1" ht="11.25" hidden="1" customHeight="1" x14ac:dyDescent="0.2">
      <c r="A48" s="147" t="s">
        <v>121</v>
      </c>
      <c r="B48" s="133" t="s">
        <v>143</v>
      </c>
      <c r="C48" s="227">
        <v>21.725000000000001</v>
      </c>
      <c r="D48" s="227">
        <v>31.02</v>
      </c>
      <c r="E48" s="127">
        <v>28.135344827586206</v>
      </c>
      <c r="F48" s="127">
        <v>31.95</v>
      </c>
      <c r="G48" s="127">
        <v>32.25</v>
      </c>
      <c r="H48" s="127">
        <v>31.65</v>
      </c>
      <c r="I48" s="127">
        <v>30.75</v>
      </c>
      <c r="J48" s="127">
        <v>31.5</v>
      </c>
      <c r="K48" s="127">
        <v>30</v>
      </c>
      <c r="L48" s="127">
        <v>29</v>
      </c>
      <c r="M48" s="127">
        <v>31</v>
      </c>
      <c r="N48" s="127">
        <v>30</v>
      </c>
      <c r="O48" s="127">
        <v>47.666666666666664</v>
      </c>
      <c r="P48" s="127">
        <v>45</v>
      </c>
      <c r="Q48" s="127">
        <v>52.5</v>
      </c>
      <c r="R48" s="127">
        <v>45.5</v>
      </c>
      <c r="S48" s="127">
        <v>38</v>
      </c>
      <c r="T48" s="127">
        <v>39</v>
      </c>
      <c r="U48" s="127">
        <v>37.5</v>
      </c>
      <c r="V48" s="127">
        <v>37.5</v>
      </c>
      <c r="W48" s="227">
        <v>36.907843137254901</v>
      </c>
      <c r="X48" s="227">
        <v>42.376470588235293</v>
      </c>
      <c r="Y48" s="227">
        <v>42.727013422818793</v>
      </c>
      <c r="Z48" s="227">
        <v>43.119803921568625</v>
      </c>
      <c r="AA48" s="227">
        <v>44.762794117647061</v>
      </c>
      <c r="AB48" s="227">
        <v>46.799687499999997</v>
      </c>
      <c r="AC48" s="218">
        <v>43.255352385045114</v>
      </c>
      <c r="AG48" s="133">
        <v>32.25</v>
      </c>
      <c r="AH48" s="133">
        <v>31.65</v>
      </c>
      <c r="AI48" s="133">
        <v>35</v>
      </c>
    </row>
    <row r="49" spans="1:35" s="133" customFormat="1" ht="11.25" hidden="1" customHeight="1" x14ac:dyDescent="0.2">
      <c r="A49" s="147" t="s">
        <v>122</v>
      </c>
      <c r="C49" s="227">
        <v>22.524999999999999</v>
      </c>
      <c r="D49" s="227">
        <v>31.25</v>
      </c>
      <c r="E49" s="127">
        <v>28.542241379310347</v>
      </c>
      <c r="F49" s="127">
        <v>32.825000000000003</v>
      </c>
      <c r="G49" s="127">
        <v>33.15</v>
      </c>
      <c r="H49" s="127">
        <v>32.5</v>
      </c>
      <c r="I49" s="127">
        <v>30.6</v>
      </c>
      <c r="J49" s="127">
        <v>32</v>
      </c>
      <c r="K49" s="127">
        <v>29.2</v>
      </c>
      <c r="L49" s="127">
        <v>28.95</v>
      </c>
      <c r="M49" s="127">
        <v>35.450000000000003</v>
      </c>
      <c r="N49" s="127">
        <v>31.2</v>
      </c>
      <c r="O49" s="127">
        <v>49.75</v>
      </c>
      <c r="P49" s="127">
        <v>48</v>
      </c>
      <c r="Q49" s="127">
        <v>54.25</v>
      </c>
      <c r="R49" s="127">
        <v>47</v>
      </c>
      <c r="S49" s="127">
        <v>38.9</v>
      </c>
      <c r="T49" s="127">
        <v>37.9</v>
      </c>
      <c r="U49" s="127">
        <v>38.9</v>
      </c>
      <c r="V49" s="127">
        <v>39.9</v>
      </c>
      <c r="W49" s="227">
        <v>38.104705882352938</v>
      </c>
      <c r="X49" s="227">
        <v>43.516078431372549</v>
      </c>
      <c r="Y49" s="227">
        <v>43.661845637583895</v>
      </c>
      <c r="Z49" s="227">
        <v>44.378235294117651</v>
      </c>
      <c r="AA49" s="227">
        <v>44.997176470588215</v>
      </c>
      <c r="AB49" s="227">
        <v>45.586093750000003</v>
      </c>
      <c r="AC49" s="218">
        <v>43.759791577137946</v>
      </c>
      <c r="AG49" s="133">
        <v>33.15</v>
      </c>
      <c r="AH49" s="133">
        <v>32.5</v>
      </c>
      <c r="AI49" s="133">
        <v>38</v>
      </c>
    </row>
    <row r="50" spans="1:35" s="133" customFormat="1" ht="11.25" hidden="1" customHeight="1" x14ac:dyDescent="0.2">
      <c r="A50" s="147" t="s">
        <v>123</v>
      </c>
      <c r="B50" s="148"/>
      <c r="C50" s="227">
        <v>20.7079993896484</v>
      </c>
      <c r="D50" s="227">
        <v>30.756</v>
      </c>
      <c r="E50" s="127">
        <v>27.637654982994331</v>
      </c>
      <c r="F50" s="127">
        <v>31.524999999999999</v>
      </c>
      <c r="G50" s="127">
        <v>31.7</v>
      </c>
      <c r="H50" s="127">
        <v>31.35</v>
      </c>
      <c r="I50" s="127">
        <v>30.1</v>
      </c>
      <c r="J50" s="127">
        <v>31.1</v>
      </c>
      <c r="K50" s="127">
        <v>29.1</v>
      </c>
      <c r="L50" s="127">
        <v>28.95</v>
      </c>
      <c r="M50" s="127">
        <v>35.450000000000003</v>
      </c>
      <c r="N50" s="127">
        <v>31.166666666666668</v>
      </c>
      <c r="O50" s="127">
        <v>49.416666666666664</v>
      </c>
      <c r="P50" s="127">
        <v>47.25</v>
      </c>
      <c r="Q50" s="127">
        <v>54.25</v>
      </c>
      <c r="R50" s="127">
        <v>46.75</v>
      </c>
      <c r="S50" s="127">
        <v>37.966666666666669</v>
      </c>
      <c r="T50" s="127">
        <v>37.9</v>
      </c>
      <c r="U50" s="127">
        <v>37</v>
      </c>
      <c r="V50" s="127">
        <v>39</v>
      </c>
      <c r="W50" s="227">
        <v>37.499215686274503</v>
      </c>
      <c r="X50" s="227">
        <v>42.135294117647057</v>
      </c>
      <c r="Y50" s="227">
        <v>42.138087248322151</v>
      </c>
      <c r="Z50" s="227">
        <v>42.99607843137256</v>
      </c>
      <c r="AA50" s="227">
        <v>43.635274509803921</v>
      </c>
      <c r="AB50" s="227">
        <v>44.194492187499996</v>
      </c>
      <c r="AC50" s="218">
        <v>42.475183495705558</v>
      </c>
      <c r="AG50" s="133">
        <v>31.7</v>
      </c>
      <c r="AH50" s="133">
        <v>31.35</v>
      </c>
      <c r="AI50" s="133">
        <v>38</v>
      </c>
    </row>
    <row r="51" spans="1:35" s="133" customFormat="1" ht="11.25" hidden="1" customHeight="1" x14ac:dyDescent="0.2">
      <c r="A51" s="147" t="s">
        <v>124</v>
      </c>
      <c r="B51" s="133" t="s">
        <v>144</v>
      </c>
      <c r="C51" s="227">
        <v>21.993000000000002</v>
      </c>
      <c r="D51" s="227">
        <v>29.25</v>
      </c>
      <c r="E51" s="127">
        <v>26.997827586206895</v>
      </c>
      <c r="F51" s="127">
        <v>31.524999999999999</v>
      </c>
      <c r="G51" s="127">
        <v>31.7</v>
      </c>
      <c r="H51" s="127">
        <v>31.35</v>
      </c>
      <c r="I51" s="127">
        <v>30.1</v>
      </c>
      <c r="J51" s="127">
        <v>31.1</v>
      </c>
      <c r="K51" s="127">
        <v>29.1</v>
      </c>
      <c r="L51" s="127">
        <v>32.75</v>
      </c>
      <c r="M51" s="127">
        <v>38.75</v>
      </c>
      <c r="N51" s="127">
        <v>33.533333333333331</v>
      </c>
      <c r="O51" s="127">
        <v>49.75</v>
      </c>
      <c r="P51" s="127">
        <v>47.25</v>
      </c>
      <c r="Q51" s="127">
        <v>55.25</v>
      </c>
      <c r="R51" s="127">
        <v>46.75</v>
      </c>
      <c r="S51" s="127">
        <v>38</v>
      </c>
      <c r="T51" s="127">
        <v>38</v>
      </c>
      <c r="U51" s="127">
        <v>37</v>
      </c>
      <c r="V51" s="127">
        <v>39</v>
      </c>
      <c r="W51" s="227">
        <v>38.181176470588241</v>
      </c>
      <c r="X51" s="227">
        <v>43.524509803921568</v>
      </c>
      <c r="Y51" s="227">
        <v>43.319597315436241</v>
      </c>
      <c r="Z51" s="227">
        <v>44.366784313725496</v>
      </c>
      <c r="AA51" s="227">
        <v>45.021803921568633</v>
      </c>
      <c r="AB51" s="227">
        <v>45.570625</v>
      </c>
      <c r="AC51" s="218">
        <v>43.755284486463282</v>
      </c>
      <c r="AG51" s="133">
        <v>31.7</v>
      </c>
      <c r="AH51" s="133">
        <v>31.35</v>
      </c>
      <c r="AI51" s="133">
        <v>38</v>
      </c>
    </row>
    <row r="52" spans="1:35" s="133" customFormat="1" ht="11.25" hidden="1" customHeight="1" x14ac:dyDescent="0.2">
      <c r="A52" s="167" t="s">
        <v>125</v>
      </c>
      <c r="B52" s="126"/>
      <c r="C52" s="227">
        <v>19.72</v>
      </c>
      <c r="D52" s="227">
        <v>26.5</v>
      </c>
      <c r="E52" s="151">
        <v>24.395862068965517</v>
      </c>
      <c r="F52" s="151">
        <v>28.875</v>
      </c>
      <c r="G52" s="127">
        <v>29</v>
      </c>
      <c r="H52" s="127">
        <v>28.75</v>
      </c>
      <c r="I52" s="151">
        <v>28.875</v>
      </c>
      <c r="J52" s="127">
        <v>28.75</v>
      </c>
      <c r="K52" s="127">
        <v>29</v>
      </c>
      <c r="L52" s="127">
        <v>32.25</v>
      </c>
      <c r="M52" s="127">
        <v>41.25</v>
      </c>
      <c r="N52" s="127">
        <v>34.166666666666664</v>
      </c>
      <c r="O52" s="151">
        <v>53.5</v>
      </c>
      <c r="P52" s="127">
        <v>54</v>
      </c>
      <c r="Q52" s="127">
        <v>60</v>
      </c>
      <c r="R52" s="127">
        <v>46.5</v>
      </c>
      <c r="S52" s="151">
        <v>35.583333333333336</v>
      </c>
      <c r="T52" s="127">
        <v>36.5</v>
      </c>
      <c r="U52" s="127">
        <v>34.5</v>
      </c>
      <c r="V52" s="127">
        <v>35.75</v>
      </c>
      <c r="W52" s="227">
        <v>38.068627450980394</v>
      </c>
      <c r="X52" s="227">
        <v>41.299019607843135</v>
      </c>
      <c r="Y52" s="227">
        <v>40.940771812080541</v>
      </c>
      <c r="Z52" s="227">
        <v>41.993568627450983</v>
      </c>
      <c r="AA52" s="227">
        <v>42.67968627450982</v>
      </c>
      <c r="AB52" s="227">
        <v>43.437617187500003</v>
      </c>
      <c r="AC52" s="218">
        <v>41.685745595186944</v>
      </c>
      <c r="AG52" s="133">
        <v>29</v>
      </c>
      <c r="AH52" s="133">
        <v>28.75</v>
      </c>
      <c r="AI52" s="133">
        <v>35.5</v>
      </c>
    </row>
    <row r="53" spans="1:35" s="133" customFormat="1" ht="11.25" hidden="1" customHeight="1" x14ac:dyDescent="0.2">
      <c r="A53" s="147" t="s">
        <v>126</v>
      </c>
      <c r="B53" s="126">
        <v>55</v>
      </c>
      <c r="C53" s="227">
        <v>20.72</v>
      </c>
      <c r="D53" s="227">
        <v>27.5</v>
      </c>
      <c r="E53" s="227">
        <v>25.395862068965517</v>
      </c>
      <c r="F53" s="127">
        <v>30.25</v>
      </c>
      <c r="G53" s="227">
        <v>30.5</v>
      </c>
      <c r="H53" s="227">
        <v>30</v>
      </c>
      <c r="I53" s="127">
        <v>30.5</v>
      </c>
      <c r="J53" s="227">
        <v>30</v>
      </c>
      <c r="K53" s="227">
        <v>31</v>
      </c>
      <c r="L53" s="227">
        <v>35.25</v>
      </c>
      <c r="M53" s="227">
        <v>46.25</v>
      </c>
      <c r="N53" s="227">
        <v>37.5</v>
      </c>
      <c r="O53" s="127">
        <v>61.5</v>
      </c>
      <c r="P53" s="227">
        <v>61</v>
      </c>
      <c r="Q53" s="227">
        <v>70</v>
      </c>
      <c r="R53" s="227">
        <v>53.5</v>
      </c>
      <c r="S53" s="127">
        <v>37.75</v>
      </c>
      <c r="T53" s="227">
        <v>39</v>
      </c>
      <c r="U53" s="227">
        <v>36.5</v>
      </c>
      <c r="V53" s="227">
        <v>37.75</v>
      </c>
      <c r="W53" s="227">
        <v>41.785294117647062</v>
      </c>
      <c r="X53" s="227">
        <v>44.634313725490195</v>
      </c>
      <c r="Y53" s="227">
        <v>44.136342281879188</v>
      </c>
      <c r="Z53" s="227">
        <v>45.292784313725498</v>
      </c>
      <c r="AA53" s="227">
        <v>45.840676470588235</v>
      </c>
      <c r="AB53" s="227">
        <v>46.423749999999998</v>
      </c>
      <c r="AC53" s="218">
        <v>44.914954877524721</v>
      </c>
      <c r="AG53" s="133">
        <v>30.5</v>
      </c>
      <c r="AH53" s="133">
        <v>30</v>
      </c>
      <c r="AI53" s="133">
        <v>36.75</v>
      </c>
    </row>
    <row r="54" spans="1:35" s="133" customFormat="1" ht="11.25" hidden="1" customHeight="1" x14ac:dyDescent="0.2">
      <c r="A54" s="147"/>
      <c r="B54" s="126"/>
      <c r="C54" s="227"/>
      <c r="D54" s="227"/>
      <c r="E54" s="227"/>
      <c r="F54" s="127"/>
      <c r="G54" s="227"/>
      <c r="H54" s="227"/>
      <c r="I54" s="127"/>
      <c r="J54" s="227"/>
      <c r="K54" s="227"/>
      <c r="L54" s="227"/>
      <c r="M54" s="227"/>
      <c r="N54" s="227"/>
      <c r="O54" s="127"/>
      <c r="P54" s="227"/>
      <c r="Q54" s="227"/>
      <c r="R54" s="227"/>
      <c r="S54" s="127"/>
      <c r="T54" s="227"/>
      <c r="U54" s="227"/>
      <c r="V54" s="227"/>
      <c r="W54" s="227"/>
      <c r="X54" s="227"/>
      <c r="Y54" s="227"/>
      <c r="Z54" s="227"/>
      <c r="AA54" s="227"/>
      <c r="AB54" s="227"/>
      <c r="AC54" s="218"/>
    </row>
    <row r="55" spans="1:35" s="133" customFormat="1" ht="11.25" hidden="1" customHeight="1" x14ac:dyDescent="0.2">
      <c r="A55" s="147" t="s">
        <v>146</v>
      </c>
      <c r="B55" s="126"/>
      <c r="C55" s="227"/>
      <c r="D55" s="227"/>
      <c r="E55" s="227"/>
      <c r="F55" s="127"/>
      <c r="G55" s="227"/>
      <c r="H55" s="227"/>
      <c r="I55" s="127"/>
      <c r="J55" s="227"/>
      <c r="K55" s="227"/>
      <c r="L55" s="227"/>
      <c r="M55" s="227"/>
      <c r="N55" s="227"/>
      <c r="O55" s="127"/>
      <c r="P55" s="227"/>
      <c r="Q55" s="227"/>
      <c r="R55" s="227"/>
      <c r="S55" s="127"/>
      <c r="T55" s="227"/>
      <c r="U55" s="227"/>
      <c r="V55" s="227"/>
      <c r="W55" s="227"/>
      <c r="X55" s="227"/>
      <c r="Y55" s="227"/>
      <c r="Z55" s="227"/>
      <c r="AA55" s="227"/>
      <c r="AB55" s="227"/>
      <c r="AC55" s="218"/>
    </row>
    <row r="56" spans="1:35" s="133" customFormat="1" ht="11.25" hidden="1" customHeight="1" x14ac:dyDescent="0.2">
      <c r="A56" s="147" t="s">
        <v>146</v>
      </c>
      <c r="B56" s="126">
        <v>44.875</v>
      </c>
      <c r="C56" s="227">
        <v>27.449995498657223</v>
      </c>
      <c r="D56" s="227">
        <v>45.951125083923259</v>
      </c>
      <c r="E56" s="227">
        <v>40.209395212633801</v>
      </c>
      <c r="F56" s="127">
        <v>63.703305179987709</v>
      </c>
      <c r="G56" s="227">
        <v>63.52662073595198</v>
      </c>
      <c r="H56" s="227">
        <v>63.879989624023438</v>
      </c>
      <c r="I56" s="127">
        <v>57.801664352416992</v>
      </c>
      <c r="J56" s="227">
        <v>63.549057006835937</v>
      </c>
      <c r="K56" s="227">
        <v>52.054271697998047</v>
      </c>
      <c r="L56" s="227">
        <v>53.099288940429688</v>
      </c>
      <c r="M56" s="227">
        <v>54.154392242431641</v>
      </c>
      <c r="N56" s="227">
        <v>53.102650960286461</v>
      </c>
      <c r="O56" s="127">
        <v>49.665672337845585</v>
      </c>
      <c r="P56" s="227">
        <v>49.028722208090912</v>
      </c>
      <c r="Q56" s="227">
        <v>49.869175459321902</v>
      </c>
      <c r="R56" s="227">
        <v>50.099119346123921</v>
      </c>
      <c r="S56" s="127">
        <v>64.163475519481494</v>
      </c>
      <c r="T56" s="227">
        <v>58.706850859604913</v>
      </c>
      <c r="U56" s="227">
        <v>64.654505770872547</v>
      </c>
      <c r="V56" s="227">
        <v>69.129069927967038</v>
      </c>
      <c r="W56" s="227">
        <v>57.564612211726448</v>
      </c>
      <c r="X56" s="227">
        <v>49.647809815533194</v>
      </c>
      <c r="Y56" s="227">
        <v>50.38620716012543</v>
      </c>
      <c r="Z56" s="227">
        <v>48.936322209656353</v>
      </c>
      <c r="AA56" s="227">
        <v>47.332498278428311</v>
      </c>
      <c r="AB56" s="227">
        <v>49.824709847762271</v>
      </c>
      <c r="AC56" s="218">
        <v>49.381437723648119</v>
      </c>
      <c r="AG56" s="133">
        <v>63.52662073595198</v>
      </c>
      <c r="AH56" s="133">
        <v>63.879989624023438</v>
      </c>
      <c r="AI56" s="133">
        <v>69.03905303955078</v>
      </c>
    </row>
    <row r="57" spans="1:35" s="133" customFormat="1" ht="11.25" hidden="1" customHeight="1" x14ac:dyDescent="0.2">
      <c r="A57" s="147"/>
      <c r="B57" s="126"/>
      <c r="C57" s="227"/>
      <c r="D57" s="227"/>
      <c r="E57" s="227"/>
      <c r="F57" s="127"/>
      <c r="G57" s="227"/>
      <c r="H57" s="227"/>
      <c r="I57" s="127"/>
      <c r="J57" s="227"/>
      <c r="K57" s="227"/>
      <c r="L57" s="227"/>
      <c r="M57" s="227"/>
      <c r="N57" s="227"/>
      <c r="O57" s="127"/>
      <c r="P57" s="227"/>
      <c r="Q57" s="227"/>
      <c r="R57" s="227"/>
      <c r="S57" s="127"/>
      <c r="T57" s="227"/>
      <c r="U57" s="227"/>
      <c r="V57" s="227"/>
      <c r="W57" s="227"/>
      <c r="X57" s="227"/>
      <c r="Y57" s="227"/>
      <c r="Z57" s="227"/>
      <c r="AA57" s="227"/>
      <c r="AB57" s="227"/>
      <c r="AC57" s="218"/>
    </row>
    <row r="58" spans="1:35" s="133" customFormat="1" ht="11.25" hidden="1" customHeight="1" x14ac:dyDescent="0.2">
      <c r="A58" s="147"/>
      <c r="B58" s="126"/>
      <c r="C58" s="227"/>
      <c r="D58" s="227"/>
      <c r="E58" s="227"/>
      <c r="F58" s="127"/>
      <c r="G58" s="227"/>
      <c r="H58" s="227"/>
      <c r="I58" s="127"/>
      <c r="J58" s="227"/>
      <c r="K58" s="227"/>
      <c r="L58" s="227"/>
      <c r="M58" s="227"/>
      <c r="N58" s="227"/>
      <c r="O58" s="127"/>
      <c r="P58" s="227"/>
      <c r="Q58" s="227"/>
      <c r="R58" s="227"/>
      <c r="S58" s="127"/>
      <c r="T58" s="227"/>
      <c r="U58" s="227"/>
      <c r="V58" s="227"/>
      <c r="W58" s="227"/>
      <c r="X58" s="227"/>
      <c r="Y58" s="227"/>
      <c r="Z58" s="227"/>
      <c r="AA58" s="227"/>
      <c r="AB58" s="227"/>
      <c r="AC58" s="218"/>
    </row>
    <row r="59" spans="1:35" s="133" customFormat="1" ht="11.25" hidden="1" customHeight="1" x14ac:dyDescent="0.2">
      <c r="A59" s="147"/>
      <c r="B59" s="126"/>
      <c r="C59" s="227"/>
      <c r="D59" s="227"/>
      <c r="E59" s="227"/>
      <c r="F59" s="127"/>
      <c r="G59" s="227"/>
      <c r="H59" s="227"/>
      <c r="I59" s="127"/>
      <c r="J59" s="227"/>
      <c r="K59" s="227"/>
      <c r="L59" s="227"/>
      <c r="M59" s="227"/>
      <c r="N59" s="227"/>
      <c r="O59" s="127"/>
      <c r="P59" s="227"/>
      <c r="Q59" s="227"/>
      <c r="R59" s="227"/>
      <c r="S59" s="127"/>
      <c r="T59" s="227"/>
      <c r="U59" s="227"/>
      <c r="V59" s="227"/>
      <c r="W59" s="227"/>
      <c r="X59" s="227"/>
      <c r="Y59" s="227"/>
      <c r="Z59" s="227"/>
      <c r="AA59" s="227"/>
      <c r="AB59" s="227"/>
      <c r="AC59" s="218"/>
    </row>
    <row r="60" spans="1:35" s="133" customFormat="1" ht="11.25" hidden="1" customHeight="1" x14ac:dyDescent="0.2">
      <c r="A60" s="147"/>
      <c r="B60" s="126"/>
      <c r="C60" s="227"/>
      <c r="D60" s="227"/>
      <c r="E60" s="227"/>
      <c r="F60" s="127"/>
      <c r="G60" s="227"/>
      <c r="H60" s="227"/>
      <c r="I60" s="127"/>
      <c r="J60" s="227"/>
      <c r="K60" s="227"/>
      <c r="L60" s="227"/>
      <c r="M60" s="227"/>
      <c r="N60" s="227"/>
      <c r="O60" s="127"/>
      <c r="P60" s="227"/>
      <c r="Q60" s="227"/>
      <c r="R60" s="227"/>
      <c r="S60" s="127"/>
      <c r="T60" s="227"/>
      <c r="U60" s="227"/>
      <c r="V60" s="227"/>
      <c r="W60" s="227"/>
      <c r="X60" s="227"/>
      <c r="Y60" s="227"/>
      <c r="Z60" s="227"/>
      <c r="AA60" s="227"/>
      <c r="AB60" s="227"/>
      <c r="AC60" s="218"/>
    </row>
    <row r="61" spans="1:35" ht="11.25" hidden="1" customHeight="1" x14ac:dyDescent="0.2">
      <c r="A61" s="147"/>
      <c r="C61" s="227"/>
      <c r="D61" s="227"/>
      <c r="E61" s="227"/>
      <c r="F61" s="127"/>
      <c r="G61" s="227"/>
      <c r="H61" s="227"/>
      <c r="I61" s="127"/>
      <c r="J61" s="227"/>
      <c r="K61" s="227"/>
      <c r="L61" s="227"/>
      <c r="M61" s="227"/>
      <c r="N61" s="227"/>
      <c r="O61" s="127"/>
      <c r="P61" s="227"/>
      <c r="Q61" s="227"/>
      <c r="R61" s="227"/>
      <c r="S61" s="127"/>
      <c r="T61" s="227"/>
      <c r="U61" s="227"/>
      <c r="V61" s="227"/>
      <c r="W61" s="227"/>
      <c r="X61" s="227"/>
      <c r="Y61" s="227"/>
      <c r="Z61" s="227"/>
      <c r="AA61" s="227"/>
      <c r="AB61" s="227"/>
      <c r="AC61" s="218"/>
    </row>
    <row r="62" spans="1:35" ht="12" hidden="1" customHeight="1" x14ac:dyDescent="0.2">
      <c r="A62" s="147"/>
      <c r="B62" s="162"/>
      <c r="C62" s="227"/>
      <c r="D62" s="227"/>
      <c r="E62" s="227"/>
      <c r="F62" s="127"/>
      <c r="G62" s="227"/>
      <c r="H62" s="227"/>
      <c r="I62" s="127"/>
      <c r="J62" s="227"/>
      <c r="K62" s="227"/>
      <c r="L62" s="227"/>
      <c r="M62" s="227"/>
      <c r="N62" s="227"/>
      <c r="O62" s="127"/>
      <c r="P62" s="227"/>
      <c r="Q62" s="227"/>
      <c r="R62" s="227"/>
      <c r="S62" s="127"/>
      <c r="T62" s="227"/>
      <c r="U62" s="227"/>
      <c r="V62" s="227"/>
      <c r="W62" s="227"/>
      <c r="X62" s="227"/>
      <c r="Y62" s="227"/>
      <c r="Z62" s="227"/>
      <c r="AA62" s="227"/>
      <c r="AB62" s="227"/>
      <c r="AC62" s="218"/>
    </row>
    <row r="63" spans="1:35" ht="12" hidden="1" customHeight="1" x14ac:dyDescent="0.2">
      <c r="A63" s="152"/>
      <c r="C63" s="228"/>
      <c r="D63" s="228"/>
      <c r="E63" s="228"/>
      <c r="F63" s="129"/>
      <c r="G63" s="228"/>
      <c r="H63" s="228"/>
      <c r="I63" s="129"/>
      <c r="J63" s="228"/>
      <c r="K63" s="228"/>
      <c r="L63" s="228"/>
      <c r="M63" s="228"/>
      <c r="N63" s="228"/>
      <c r="O63" s="129"/>
      <c r="P63" s="228"/>
      <c r="Q63" s="228"/>
      <c r="R63" s="228"/>
      <c r="S63" s="129"/>
      <c r="T63" s="228"/>
      <c r="U63" s="228"/>
      <c r="V63" s="228"/>
      <c r="W63" s="228"/>
      <c r="X63" s="228"/>
      <c r="Y63" s="228"/>
      <c r="Z63" s="228"/>
      <c r="AA63" s="228"/>
      <c r="AB63" s="228"/>
      <c r="AC63" s="219"/>
    </row>
    <row r="65" spans="1:31" ht="13.5" customHeight="1" x14ac:dyDescent="0.25">
      <c r="A65" s="130" t="s">
        <v>190</v>
      </c>
      <c r="E65" s="126" t="s">
        <v>148</v>
      </c>
    </row>
    <row r="66" spans="1:31" s="142" customFormat="1" ht="11.25" customHeight="1" thickBot="1" x14ac:dyDescent="0.25">
      <c r="A66" s="168" t="s">
        <v>148</v>
      </c>
      <c r="B66" s="169"/>
      <c r="C66" s="170" t="str">
        <f t="shared" ref="C66:AB66" si="27">C8</f>
        <v>Nov 01</v>
      </c>
      <c r="D66" s="170" t="str">
        <f t="shared" si="27"/>
        <v>Dec 01</v>
      </c>
      <c r="E66" s="170" t="str">
        <f t="shared" si="27"/>
        <v>2001 Total</v>
      </c>
      <c r="F66" s="170" t="str">
        <f t="shared" si="27"/>
        <v>Jan-Feb '02</v>
      </c>
      <c r="G66" s="170">
        <f t="shared" si="27"/>
        <v>37257</v>
      </c>
      <c r="H66" s="170">
        <f t="shared" si="27"/>
        <v>37288</v>
      </c>
      <c r="I66" s="170" t="str">
        <f t="shared" si="27"/>
        <v>Mar-Apr '02</v>
      </c>
      <c r="J66" s="170">
        <f t="shared" si="27"/>
        <v>37316</v>
      </c>
      <c r="K66" s="170">
        <f t="shared" si="27"/>
        <v>37347</v>
      </c>
      <c r="L66" s="170">
        <f t="shared" si="27"/>
        <v>37377</v>
      </c>
      <c r="M66" s="170">
        <f t="shared" si="27"/>
        <v>37408</v>
      </c>
      <c r="N66" s="171" t="s">
        <v>181</v>
      </c>
      <c r="O66" s="170" t="str">
        <f t="shared" si="27"/>
        <v>Q3-02</v>
      </c>
      <c r="P66" s="170">
        <f t="shared" si="27"/>
        <v>37438</v>
      </c>
      <c r="Q66" s="170">
        <f t="shared" si="27"/>
        <v>37469</v>
      </c>
      <c r="R66" s="170">
        <f t="shared" si="27"/>
        <v>37500</v>
      </c>
      <c r="S66" s="170" t="str">
        <f t="shared" si="27"/>
        <v>Q4-02</v>
      </c>
      <c r="T66" s="170">
        <f t="shared" si="27"/>
        <v>37530</v>
      </c>
      <c r="U66" s="170">
        <f t="shared" si="27"/>
        <v>37561</v>
      </c>
      <c r="V66" s="170">
        <f t="shared" si="27"/>
        <v>37591</v>
      </c>
      <c r="W66" s="170" t="str">
        <f t="shared" si="27"/>
        <v>2002</v>
      </c>
      <c r="X66" s="170" t="str">
        <f t="shared" si="27"/>
        <v>2003</v>
      </c>
      <c r="Y66" s="170" t="str">
        <f t="shared" si="27"/>
        <v>2004</v>
      </c>
      <c r="Z66" s="170" t="str">
        <f t="shared" si="27"/>
        <v>2005</v>
      </c>
      <c r="AA66" s="170" t="str">
        <f t="shared" si="27"/>
        <v>2006-2009</v>
      </c>
      <c r="AB66" s="170" t="str">
        <f t="shared" si="27"/>
        <v>&gt; =2010</v>
      </c>
      <c r="AC66" s="171" t="s">
        <v>188</v>
      </c>
      <c r="AD66" s="172"/>
      <c r="AE66" s="172"/>
    </row>
    <row r="67" spans="1:31" ht="13.7" customHeight="1" x14ac:dyDescent="0.2">
      <c r="A67" s="189" t="s">
        <v>120</v>
      </c>
      <c r="B67" s="126" t="s">
        <v>147</v>
      </c>
      <c r="C67" s="173">
        <f>(C9/(VLOOKUP(C$7,'[30]Gas Curve Summary'!$A$7:$L179,4)))*1000</f>
        <v>6414.8681055155876</v>
      </c>
      <c r="D67" s="173">
        <f ca="1">(D9/(VLOOKUP(D$7,'[30]Gas Curve Summary'!$A$7:$L179,4)))*1000</f>
        <v>12157.744176542705</v>
      </c>
      <c r="E67" s="173">
        <f t="shared" ref="E67:E73" ca="1" si="28">AVERAGE(C67:D67)</f>
        <v>9286.3061410291466</v>
      </c>
      <c r="F67" s="173">
        <f t="shared" ref="F67:F73" si="29">AVERAGE(G67,H67)</f>
        <v>11178.820329763726</v>
      </c>
      <c r="G67" s="203">
        <f>(G9/(VLOOKUP(G$7,'[30]Gas Curve Summary'!$A$7:$L179,4)))*1000</f>
        <v>11351.351351351352</v>
      </c>
      <c r="H67" s="173">
        <f>(H9/(VLOOKUP(H$7,'[30]Gas Curve Summary'!$A$7:$L179,4)))*1000</f>
        <v>11006.289308176101</v>
      </c>
      <c r="I67" s="173" t="e">
        <f>(I9/(VLOOKUP(I$7,'[30]Gas Curve Summary'!$A$7:$L179,4)))*1000</f>
        <v>#N/A</v>
      </c>
      <c r="J67" s="173">
        <f>(J9/(VLOOKUP(J$7,'[30]Gas Curve Summary'!$A$7:$L179,4)))*1000</f>
        <v>11914.217633042095</v>
      </c>
      <c r="K67" s="173">
        <f>(K9/(VLOOKUP(K$7,'[30]Gas Curve Summary'!$A$7:$L179,4)))*1000</f>
        <v>11164.274322169058</v>
      </c>
      <c r="L67" s="173">
        <f>(L9/(VLOOKUP(L$7,'[30]Gas Curve Summary'!$A$7:$L179,4)))*1000</f>
        <v>10192.081536652293</v>
      </c>
      <c r="M67" s="173">
        <f>(M9/(VLOOKUP(M$7,'[30]Gas Curve Summary'!$A$7:$L179,4)))*1000</f>
        <v>10785.824345146379</v>
      </c>
      <c r="N67" s="173">
        <f>AVERAGE(K67:M67)</f>
        <v>10714.060067989243</v>
      </c>
      <c r="O67" s="173">
        <f>AVERAGE(P67:R67)</f>
        <v>16845.012560290717</v>
      </c>
      <c r="P67" s="173">
        <f>(P9/(VLOOKUP(P$7,'[30]Gas Curve Summary'!$A$7:$L179,4)))*1000</f>
        <v>16091.508336564559</v>
      </c>
      <c r="Q67" s="173">
        <f>(Q9/(VLOOKUP(Q$7,'[30]Gas Curve Summary'!$A$7:$L179,4)))*1000</f>
        <v>18688.024408848207</v>
      </c>
      <c r="R67" s="173">
        <f>(R9/(VLOOKUP(R$7,'[30]Gas Curve Summary'!$A$7:$L179,4)))*1000</f>
        <v>15755.504935459378</v>
      </c>
      <c r="S67" s="173">
        <f t="shared" ref="S67:S73" si="30">AVERAGE(T67:V67)</f>
        <v>11418.026382873315</v>
      </c>
      <c r="T67" s="173">
        <f>(T9/(VLOOKUP(T$7,'[30]Gas Curve Summary'!$A$7:$L179,4)))*1000</f>
        <v>13361.462728551334</v>
      </c>
      <c r="U67" s="173">
        <f>(U9/(VLOOKUP(U$7,'[30]Gas Curve Summary'!$A$7:$L179,4)))*1000</f>
        <v>11104.256631708822</v>
      </c>
      <c r="V67" s="173">
        <f>(V9/(VLOOKUP(V$7,'[30]Gas Curve Summary'!$A$7:$L179,4)))*1000</f>
        <v>9788.3597883597886</v>
      </c>
      <c r="W67" s="205">
        <f>AVERAGE(G67,H67,J67,N67,O67,S67)</f>
        <v>12208.15955062047</v>
      </c>
      <c r="X67" s="173">
        <f>X9/AVERAGE('[30]Gas Curve Summary'!$D$31:$D$42)*1000</f>
        <v>11850.077313413331</v>
      </c>
      <c r="Y67" s="173">
        <f>Y9/AVERAGE('[30]Gas Curve Summary'!$D$43:$D$54)*1000</f>
        <v>11359.271123204608</v>
      </c>
      <c r="Z67" s="173">
        <f>Z9/AVERAGE('[30]Gas Curve Summary'!$D$55:$D$66)*1000</f>
        <v>10947.100687999115</v>
      </c>
      <c r="AA67" s="173">
        <f>AA9/AVERAGE('[30]Gas Curve Summary'!$D$67:$D$114)*1000</f>
        <v>10559.434882258885</v>
      </c>
      <c r="AB67" s="173">
        <f>AB9/AVERAGE('[30]Gas Curve Summary'!$D$115:$D$124)*1000</f>
        <v>10472.342609489053</v>
      </c>
      <c r="AC67" s="174">
        <f ca="1">AVERAGE(E67,W67,X67,Y67,Z67,AA67,AB67)</f>
        <v>10954.670329716373</v>
      </c>
    </row>
    <row r="68" spans="1:31" ht="13.7" customHeight="1" x14ac:dyDescent="0.2">
      <c r="A68" s="190" t="s">
        <v>121</v>
      </c>
      <c r="B68" s="126" t="s">
        <v>147</v>
      </c>
      <c r="C68" s="173">
        <f>(C10/(VLOOKUP(C$7,'[30]Gas Curve Summary'!$A$7:$L180,6)))*1000</f>
        <v>7121.038564337533</v>
      </c>
      <c r="D68" s="173">
        <f ca="1">(D10/(VLOOKUP(D$7,'[30]Gas Curve Summary'!$A$7:$L180,6)))*1000</f>
        <v>12593.671940049959</v>
      </c>
      <c r="E68" s="175">
        <f t="shared" ca="1" si="28"/>
        <v>9857.3552521937454</v>
      </c>
      <c r="F68" s="173">
        <f t="shared" si="29"/>
        <v>11395.572572494752</v>
      </c>
      <c r="G68" s="173">
        <f>(G10/(VLOOKUP(G$7,'[30]Gas Curve Summary'!$A$7:$L180,6)))*1000</f>
        <v>11842.105263157893</v>
      </c>
      <c r="H68" s="173">
        <f>(H10/(VLOOKUP(H$7,'[30]Gas Curve Summary'!$A$7:$L180,6)))*1000</f>
        <v>10949.03988183161</v>
      </c>
      <c r="I68" s="173" t="e">
        <f>(I10/(VLOOKUP(I$7,'[30]Gas Curve Summary'!$A$7:$L180,6)))*1000</f>
        <v>#N/A</v>
      </c>
      <c r="J68" s="173">
        <f>(J10/(VLOOKUP(J$7,'[30]Gas Curve Summary'!$A$7:$L180,6)))*1000</f>
        <v>11202.389843166544</v>
      </c>
      <c r="K68" s="173">
        <f>(K10/(VLOOKUP(K$7,'[30]Gas Curve Summary'!$A$7:$L180,6)))*1000</f>
        <v>11481.056257175662</v>
      </c>
      <c r="L68" s="173">
        <f>(L10/(VLOOKUP(L$7,'[30]Gas Curve Summary'!$A$7:$L180,6)))*1000</f>
        <v>10730.421686746988</v>
      </c>
      <c r="M68" s="173">
        <f>(M10/(VLOOKUP(M$7,'[30]Gas Curve Summary'!$A$7:$L180,6)))*1000</f>
        <v>11292.114031840059</v>
      </c>
      <c r="N68" s="173">
        <f t="shared" ref="N68:N73" si="31">AVERAGE(K68:M68)</f>
        <v>11167.863991920902</v>
      </c>
      <c r="O68" s="173">
        <f t="shared" ref="O68:O73" si="32">AVERAGE(P68:R68)</f>
        <v>15894.072899958504</v>
      </c>
      <c r="P68" s="173">
        <f>(P10/(VLOOKUP(P$7,'[30]Gas Curve Summary'!$A$7:$L180,6)))*1000</f>
        <v>15218.878248974006</v>
      </c>
      <c r="Q68" s="173">
        <f>(Q10/(VLOOKUP(Q$7,'[30]Gas Curve Summary'!$A$7:$L180,6)))*1000</f>
        <v>17357.600269632625</v>
      </c>
      <c r="R68" s="173">
        <f>(R10/(VLOOKUP(R$7,'[30]Gas Curve Summary'!$A$7:$L180,6)))*1000</f>
        <v>15105.740181268882</v>
      </c>
      <c r="S68" s="173">
        <f t="shared" si="30"/>
        <v>11599.687274852286</v>
      </c>
      <c r="T68" s="173">
        <f>(T10/(VLOOKUP(T$7,'[30]Gas Curve Summary'!$A$7:$L180,6)))*1000</f>
        <v>13004.334778259419</v>
      </c>
      <c r="U68" s="173">
        <f>(U10/(VLOOKUP(U$7,'[30]Gas Curve Summary'!$A$7:$L180,6)))*1000</f>
        <v>11171.497584541061</v>
      </c>
      <c r="V68" s="173">
        <f>(V10/(VLOOKUP(V$7,'[30]Gas Curve Summary'!$A$7:$L180,6)))*1000</f>
        <v>10623.229461756373</v>
      </c>
      <c r="W68" s="175">
        <f t="shared" ref="W68:W73" si="33">AVERAGE(G68,H68,J68,N68,O68,S68)</f>
        <v>12109.193192481289</v>
      </c>
      <c r="X68" s="173">
        <f>X10/AVERAGE('[30]Gas Curve Summary'!$F$31:$F$42)*1000</f>
        <v>11857.70425693887</v>
      </c>
      <c r="Y68" s="173">
        <f>Y10/AVERAGE('[30]Gas Curve Summary'!$F$43:$F$54)*1000</f>
        <v>11168.757729187828</v>
      </c>
      <c r="Z68" s="173">
        <f>Z10/AVERAGE('[30]Gas Curve Summary'!$F$55:$F$66)*1000</f>
        <v>10991.304608594932</v>
      </c>
      <c r="AA68" s="173">
        <f>AA10/AVERAGE('[30]Gas Curve Summary'!$F$67:$F$114)*1000</f>
        <v>10882.750693384887</v>
      </c>
      <c r="AB68" s="173">
        <f>AB10/AVERAGE('[30]Gas Curve Summary'!$F$115:$F$124)*1000</f>
        <v>11101.54841540943</v>
      </c>
      <c r="AC68" s="174">
        <f t="shared" ref="AC68:AC73" ca="1" si="34">AVERAGE(E68,W68,X68,Y68,Z68,AA68,AB68)</f>
        <v>11138.37344974157</v>
      </c>
    </row>
    <row r="69" spans="1:31" ht="13.7" customHeight="1" x14ac:dyDescent="0.2">
      <c r="A69" s="190" t="s">
        <v>122</v>
      </c>
      <c r="B69" s="126" t="s">
        <v>147</v>
      </c>
      <c r="C69" s="173">
        <f>(C11/(VLOOKUP(C$7,'[30]Gas Curve Summary'!$A$7:$L181,8)))*1000</f>
        <v>7301.8458197611299</v>
      </c>
      <c r="D69" s="173">
        <f ca="1">(D11/(VLOOKUP(D$7,'[30]Gas Curve Summary'!$A$7:$L181,8)))*1000</f>
        <v>12641.585760517799</v>
      </c>
      <c r="E69" s="175">
        <f t="shared" ca="1" si="28"/>
        <v>9971.7157901394639</v>
      </c>
      <c r="F69" s="173">
        <f t="shared" si="29"/>
        <v>11911.148798500577</v>
      </c>
      <c r="G69" s="173">
        <f>(G11/(VLOOKUP(G$7,'[30]Gas Curve Summary'!$A$7:$L181,8)))*1000</f>
        <v>12216.117216117216</v>
      </c>
      <c r="H69" s="173">
        <f>(H11/(VLOOKUP(H$7,'[30]Gas Curve Summary'!$A$7:$L181,8)))*1000</f>
        <v>11606.180380883938</v>
      </c>
      <c r="I69" s="173" t="e">
        <f>(I11/(VLOOKUP(I$7,'[30]Gas Curve Summary'!$A$7:$L181,8)))*1000</f>
        <v>#N/A</v>
      </c>
      <c r="J69" s="173">
        <f>(J11/(VLOOKUP(J$7,'[30]Gas Curve Summary'!$A$7:$L181,8)))*1000</f>
        <v>11556.689755741887</v>
      </c>
      <c r="K69" s="173">
        <f>(K11/(VLOOKUP(K$7,'[30]Gas Curve Summary'!$A$7:$L181,8)))*1000</f>
        <v>10491.391678622667</v>
      </c>
      <c r="L69" s="173">
        <f>(L11/(VLOOKUP(L$7,'[30]Gas Curve Summary'!$A$7:$L181,8)))*1000</f>
        <v>10031.402651779483</v>
      </c>
      <c r="M69" s="173">
        <f>(M11/(VLOOKUP(M$7,'[30]Gas Curve Summary'!$A$7:$L181,8)))*1000</f>
        <v>11833.829857663024</v>
      </c>
      <c r="N69" s="173">
        <f t="shared" si="31"/>
        <v>10785.541396021725</v>
      </c>
      <c r="O69" s="173">
        <f t="shared" si="32"/>
        <v>15599.63340227441</v>
      </c>
      <c r="P69" s="173">
        <f>(P11/(VLOOKUP(P$7,'[30]Gas Curve Summary'!$A$7:$L181,8)))*1000</f>
        <v>15160.987808690214</v>
      </c>
      <c r="Q69" s="173">
        <f>(Q11/(VLOOKUP(Q$7,'[30]Gas Curve Summary'!$A$7:$L181,8)))*1000</f>
        <v>16835.793357933577</v>
      </c>
      <c r="R69" s="173">
        <f>(R11/(VLOOKUP(R$7,'[30]Gas Curve Summary'!$A$7:$L181,8)))*1000</f>
        <v>14802.119040199439</v>
      </c>
      <c r="S69" s="173">
        <f t="shared" si="30"/>
        <v>11095.576456046836</v>
      </c>
      <c r="T69" s="173">
        <f>(T11/(VLOOKUP(T$7,'[30]Gas Curve Summary'!$A$7:$L181,8)))*1000</f>
        <v>11727.244485865174</v>
      </c>
      <c r="U69" s="173">
        <f>(U11/(VLOOKUP(U$7,'[30]Gas Curve Summary'!$A$7:$L181,8)))*1000</f>
        <v>11112.704330369945</v>
      </c>
      <c r="V69" s="173">
        <f>(V11/(VLOOKUP(V$7,'[30]Gas Curve Summary'!$A$7:$L181,8)))*1000</f>
        <v>10446.780551905387</v>
      </c>
      <c r="W69" s="175">
        <f t="shared" si="33"/>
        <v>12143.289767847667</v>
      </c>
      <c r="X69" s="173">
        <f>X11/AVERAGE('[30]Gas Curve Summary'!$H$31:$H$42)*1000</f>
        <v>11225.818557087909</v>
      </c>
      <c r="Y69" s="173">
        <f>Y11/AVERAGE('[30]Gas Curve Summary'!$H$43:$H$54)*1000</f>
        <v>10603.41411560684</v>
      </c>
      <c r="Z69" s="173">
        <f>Z11/AVERAGE('[30]Gas Curve Summary'!$H$55:$H$66)*1000</f>
        <v>10494.291065618047</v>
      </c>
      <c r="AA69" s="173">
        <f>AA11/AVERAGE('[30]Gas Curve Summary'!$H$67:$H$114)*1000</f>
        <v>10079.356404068547</v>
      </c>
      <c r="AB69" s="173">
        <f>AB11/AVERAGE('[30]Gas Curve Summary'!$H$115:$H$124)*1000</f>
        <v>9760.5757056430248</v>
      </c>
      <c r="AC69" s="174">
        <f t="shared" ca="1" si="34"/>
        <v>10611.208772287357</v>
      </c>
    </row>
    <row r="70" spans="1:31" ht="13.7" customHeight="1" x14ac:dyDescent="0.2">
      <c r="A70" s="190" t="s">
        <v>123</v>
      </c>
      <c r="B70" s="126" t="s">
        <v>147</v>
      </c>
      <c r="C70" s="173">
        <f>(C12/(VLOOKUP(C$7,'[30]Gas Curve Summary'!$A$7:$L182,12)))*1000</f>
        <v>6875.7060422735585</v>
      </c>
      <c r="D70" s="173">
        <f ca="1">(D12/(VLOOKUP(D$7,'[30]Gas Curve Summary'!$A$7:$L182,12)))*1000</f>
        <v>12015.018773466832</v>
      </c>
      <c r="E70" s="175">
        <f t="shared" ca="1" si="28"/>
        <v>9445.362407870196</v>
      </c>
      <c r="F70" s="173">
        <f t="shared" si="29"/>
        <v>11593.854612078616</v>
      </c>
      <c r="G70" s="173">
        <f>(G12/(VLOOKUP(G$7,'[30]Gas Curve Summary'!$A$7:$L182,12)))*1000</f>
        <v>11769.087523277469</v>
      </c>
      <c r="H70" s="173">
        <f>(H12/(VLOOKUP(H$7,'[30]Gas Curve Summary'!$A$7:$L182,12)))*1000</f>
        <v>11418.621700879765</v>
      </c>
      <c r="I70" s="173" t="e">
        <f>(I12/(VLOOKUP(I$7,'[30]Gas Curve Summary'!$A$7:$L182,12)))*1000</f>
        <v>#N/A</v>
      </c>
      <c r="J70" s="173">
        <f>(J12/(VLOOKUP(J$7,'[30]Gas Curve Summary'!$A$7:$L182,12)))*1000</f>
        <v>11452.928094885099</v>
      </c>
      <c r="K70" s="173">
        <f>(K12/(VLOOKUP(K$7,'[30]Gas Curve Summary'!$A$7:$L182,12)))*1000</f>
        <v>10472.610096670247</v>
      </c>
      <c r="L70" s="173">
        <f>(L12/(VLOOKUP(L$7,'[30]Gas Curve Summary'!$A$7:$L182,12)))*1000</f>
        <v>10031.402651779483</v>
      </c>
      <c r="M70" s="173">
        <f>(M12/(VLOOKUP(M$7,'[30]Gas Curve Summary'!$A$7:$L182,12)))*1000</f>
        <v>12114.537444933922</v>
      </c>
      <c r="N70" s="173">
        <f t="shared" si="31"/>
        <v>10872.850064461216</v>
      </c>
      <c r="O70" s="173">
        <f t="shared" si="32"/>
        <v>15706.553540271549</v>
      </c>
      <c r="P70" s="173">
        <f>(P12/(VLOOKUP(P$7,'[30]Gas Curve Summary'!$A$7:$L182,12)))*1000</f>
        <v>15100.671140939594</v>
      </c>
      <c r="Q70" s="173">
        <f>(Q12/(VLOOKUP(Q$7,'[30]Gas Curve Summary'!$A$7:$L182,12)))*1000</f>
        <v>17179.165359272039</v>
      </c>
      <c r="R70" s="173">
        <f>(R12/(VLOOKUP(R$7,'[30]Gas Curve Summary'!$A$7:$L182,12)))*1000</f>
        <v>14839.824120603014</v>
      </c>
      <c r="S70" s="173">
        <f t="shared" si="30"/>
        <v>11207.157830461161</v>
      </c>
      <c r="T70" s="173">
        <f>(T12/(VLOOKUP(T$7,'[30]Gas Curve Summary'!$A$7:$L182,12)))*1000</f>
        <v>11931.099873577748</v>
      </c>
      <c r="U70" s="173">
        <f>(U12/(VLOOKUP(U$7,'[30]Gas Curve Summary'!$A$7:$L182,12)))*1000</f>
        <v>10866.351271437019</v>
      </c>
      <c r="V70" s="173">
        <f>(V12/(VLOOKUP(V$7,'[30]Gas Curve Summary'!$A$7:$L182,12)))*1000</f>
        <v>10824.022346368714</v>
      </c>
      <c r="W70" s="175">
        <f t="shared" si="33"/>
        <v>12071.199792372709</v>
      </c>
      <c r="X70" s="173">
        <f>X12/AVERAGE('[30]Gas Curve Summary'!$L$31:$L$42)*1000</f>
        <v>11577.812387684196</v>
      </c>
      <c r="Y70" s="173">
        <f>Y12/AVERAGE('[30]Gas Curve Summary'!$L$43:$L$54)*1000</f>
        <v>10867.873243568481</v>
      </c>
      <c r="Z70" s="173">
        <f>Z12/AVERAGE('[30]Gas Curve Summary'!$L$55:$L$66)*1000</f>
        <v>10817.004842225377</v>
      </c>
      <c r="AA70" s="173">
        <f>AA12/AVERAGE('[30]Gas Curve Summary'!$L$67:$L$114)*1000</f>
        <v>10363.895047275688</v>
      </c>
      <c r="AB70" s="173">
        <f>AB12/AVERAGE('[30]Gas Curve Summary'!$L$115:$L$124)*1000</f>
        <v>9992.9379024504742</v>
      </c>
      <c r="AC70" s="174">
        <f t="shared" ca="1" si="34"/>
        <v>10733.726517635301</v>
      </c>
    </row>
    <row r="71" spans="1:31" ht="13.7" customHeight="1" x14ac:dyDescent="0.2">
      <c r="A71" s="190" t="s">
        <v>124</v>
      </c>
      <c r="B71" s="126" t="s">
        <v>147</v>
      </c>
      <c r="C71" s="173">
        <f>(C13/(VLOOKUP(C$7,'[30]Gas Curve Summary'!$A$7:$L183,12)))*1000</f>
        <v>7269.3032015065901</v>
      </c>
      <c r="D71" s="173">
        <f ca="1">(D13/(VLOOKUP(D$7,'[30]Gas Curve Summary'!$A$7:$L183,12)))*1000</f>
        <v>12015.018773466832</v>
      </c>
      <c r="E71" s="175">
        <f t="shared" ca="1" si="28"/>
        <v>9642.1609874867117</v>
      </c>
      <c r="F71" s="173">
        <f t="shared" si="29"/>
        <v>11593.854612078616</v>
      </c>
      <c r="G71" s="173">
        <f>(G13/(VLOOKUP(G$7,'[30]Gas Curve Summary'!$A$7:$L183,12)))*1000</f>
        <v>11769.087523277469</v>
      </c>
      <c r="H71" s="173">
        <f>(H13/(VLOOKUP(H$7,'[30]Gas Curve Summary'!$A$7:$L183,12)))*1000</f>
        <v>11418.621700879765</v>
      </c>
      <c r="I71" s="173" t="e">
        <f>(I13/(VLOOKUP(I$7,'[30]Gas Curve Summary'!$A$7:$L183,12)))*1000</f>
        <v>#N/A</v>
      </c>
      <c r="J71" s="173">
        <f>(J13/(VLOOKUP(J$7,'[30]Gas Curve Summary'!$A$7:$L183,12)))*1000</f>
        <v>11452.928094885099</v>
      </c>
      <c r="K71" s="173">
        <f>(K13/(VLOOKUP(K$7,'[30]Gas Curve Summary'!$A$7:$L183,12)))*1000</f>
        <v>10472.610096670247</v>
      </c>
      <c r="L71" s="173">
        <f>(L13/(VLOOKUP(L$7,'[30]Gas Curve Summary'!$A$7:$L183,12)))*1000</f>
        <v>11688.764829030006</v>
      </c>
      <c r="M71" s="173">
        <f>(M13/(VLOOKUP(M$7,'[30]Gas Curve Summary'!$A$7:$L183,12)))*1000</f>
        <v>13554.727211114876</v>
      </c>
      <c r="N71" s="173">
        <f t="shared" si="31"/>
        <v>11905.367378938376</v>
      </c>
      <c r="O71" s="173">
        <f t="shared" si="32"/>
        <v>15811.145110191015</v>
      </c>
      <c r="P71" s="173">
        <f>(P13/(VLOOKUP(P$7,'[30]Gas Curve Summary'!$A$7:$L183,12)))*1000</f>
        <v>15100.671140939594</v>
      </c>
      <c r="Q71" s="173">
        <f>(Q13/(VLOOKUP(Q$7,'[30]Gas Curve Summary'!$A$7:$L183,12)))*1000</f>
        <v>17492.940069030436</v>
      </c>
      <c r="R71" s="173">
        <f>(R13/(VLOOKUP(R$7,'[30]Gas Curve Summary'!$A$7:$L183,12)))*1000</f>
        <v>14839.824120603014</v>
      </c>
      <c r="S71" s="173">
        <f t="shared" si="30"/>
        <v>11207.157830461161</v>
      </c>
      <c r="T71" s="173">
        <f>(T13/(VLOOKUP(T$7,'[30]Gas Curve Summary'!$A$7:$L183,12)))*1000</f>
        <v>11931.099873577748</v>
      </c>
      <c r="U71" s="173">
        <f>(U13/(VLOOKUP(U$7,'[30]Gas Curve Summary'!$A$7:$L183,12)))*1000</f>
        <v>10866.351271437019</v>
      </c>
      <c r="V71" s="173">
        <f>(V13/(VLOOKUP(V$7,'[30]Gas Curve Summary'!$A$7:$L183,12)))*1000</f>
        <v>10824.022346368714</v>
      </c>
      <c r="W71" s="175">
        <f t="shared" si="33"/>
        <v>12260.717939772148</v>
      </c>
      <c r="X71" s="173">
        <f>X13/AVERAGE('[30]Gas Curve Summary'!$L$31:$L$42)*1000</f>
        <v>11955.060367663697</v>
      </c>
      <c r="Y71" s="173">
        <f>Y13/AVERAGE('[30]Gas Curve Summary'!$L$43:$L$54)*1000</f>
        <v>11168.308668383504</v>
      </c>
      <c r="Z71" s="173">
        <f>Z13/AVERAGE('[30]Gas Curve Summary'!$L$55:$L$66)*1000</f>
        <v>11158.554841981559</v>
      </c>
      <c r="AA71" s="173">
        <f>AA13/AVERAGE('[30]Gas Curve Summary'!$L$67:$L$114)*1000</f>
        <v>10689.713997610315</v>
      </c>
      <c r="AB71" s="173">
        <f>AB13/AVERAGE('[30]Gas Curve Summary'!$L$115:$L$124)*1000</f>
        <v>10300.828237490499</v>
      </c>
      <c r="AC71" s="174">
        <f t="shared" ca="1" si="34"/>
        <v>11025.049291484062</v>
      </c>
    </row>
    <row r="72" spans="1:31" ht="13.7" customHeight="1" x14ac:dyDescent="0.2">
      <c r="A72" s="190" t="s">
        <v>125</v>
      </c>
      <c r="B72" s="126" t="s">
        <v>147</v>
      </c>
      <c r="C72" s="173">
        <f>(C14/(VLOOKUP(C$7,'[30]Gas Curve Summary'!$A$7:$L184,10)))*1000</f>
        <v>7416.356877323421</v>
      </c>
      <c r="D72" s="173">
        <f ca="1">(D14/(VLOOKUP(D$7,'[30]Gas Curve Summary'!$A$7:$L184,10)))*1000</f>
        <v>12172.71474506201</v>
      </c>
      <c r="E72" s="175">
        <f t="shared" ca="1" si="28"/>
        <v>9794.5358111927162</v>
      </c>
      <c r="F72" s="173">
        <f t="shared" si="29"/>
        <v>11646.74874650564</v>
      </c>
      <c r="G72" s="173">
        <f>(G14/(VLOOKUP(G$7,'[30]Gas Curve Summary'!$A$7:$L184,10)))*1000</f>
        <v>11943.319838056679</v>
      </c>
      <c r="H72" s="173">
        <f>(H14/(VLOOKUP(H$7,'[30]Gas Curve Summary'!$A$7:$L184,10)))*1000</f>
        <v>11350.177654954599</v>
      </c>
      <c r="I72" s="173" t="e">
        <f>(I14/(VLOOKUP(I$7,'[30]Gas Curve Summary'!$A$7:$L184,10)))*1000</f>
        <v>#N/A</v>
      </c>
      <c r="J72" s="173">
        <f>(J14/(VLOOKUP(J$7,'[30]Gas Curve Summary'!$A$7:$L184,10)))*1000</f>
        <v>11372.626582278483</v>
      </c>
      <c r="K72" s="173">
        <f>(K14/(VLOOKUP(K$7,'[30]Gas Curve Summary'!$A$7:$L184,10)))*1000</f>
        <v>11679.420056383407</v>
      </c>
      <c r="L72" s="173">
        <f>(L14/(VLOOKUP(L$7,'[30]Gas Curve Summary'!$A$7:$L184,10)))*1000</f>
        <v>12767.220902612826</v>
      </c>
      <c r="M72" s="173">
        <f>(M14/(VLOOKUP(M$7,'[30]Gas Curve Summary'!$A$7:$L184,10)))*1000</f>
        <v>16044.340723453906</v>
      </c>
      <c r="N72" s="173">
        <f t="shared" si="31"/>
        <v>13496.993894150046</v>
      </c>
      <c r="O72" s="173">
        <f t="shared" si="32"/>
        <v>20036.674240064793</v>
      </c>
      <c r="P72" s="173">
        <f>(P14/(VLOOKUP(P$7,'[30]Gas Curve Summary'!$A$7:$L184,10)))*1000</f>
        <v>20402.406919894696</v>
      </c>
      <c r="Q72" s="173">
        <f>(Q14/(VLOOKUP(Q$7,'[30]Gas Curve Summary'!$A$7:$L184,10)))*1000</f>
        <v>22205.773501110289</v>
      </c>
      <c r="R72" s="173">
        <f>(R14/(VLOOKUP(R$7,'[30]Gas Curve Summary'!$A$7:$L184,10)))*1000</f>
        <v>17501.842299189389</v>
      </c>
      <c r="S72" s="173">
        <f t="shared" si="30"/>
        <v>11742.257358518575</v>
      </c>
      <c r="T72" s="173">
        <f>(T14/(VLOOKUP(T$7,'[30]Gas Curve Summary'!$A$7:$L184,10)))*1000</f>
        <v>13186.613313932339</v>
      </c>
      <c r="U72" s="173">
        <f>(U14/(VLOOKUP(U$7,'[30]Gas Curve Summary'!$A$7:$L184,10)))*1000</f>
        <v>11167.26442777959</v>
      </c>
      <c r="V72" s="173">
        <f>(V14/(VLOOKUP(V$7,'[30]Gas Curve Summary'!$A$7:$L184,10)))*1000</f>
        <v>10872.894333843798</v>
      </c>
      <c r="W72" s="175">
        <f t="shared" si="33"/>
        <v>13323.674928003864</v>
      </c>
      <c r="X72" s="173">
        <f>X14/AVERAGE('[30]Gas Curve Summary'!$J$31:$J$42)*1000</f>
        <v>12627.229820408038</v>
      </c>
      <c r="Y72" s="173">
        <f>Y14/AVERAGE('[30]Gas Curve Summary'!$J$43:$J$54)*1000</f>
        <v>11682.399735506533</v>
      </c>
      <c r="Z72" s="173">
        <f>Z14/AVERAGE('[30]Gas Curve Summary'!$J$55:$J$66)*1000</f>
        <v>11617.756883118302</v>
      </c>
      <c r="AA72" s="173">
        <f>AA14/AVERAGE('[30]Gas Curve Summary'!$J$67:$J$114)*1000</f>
        <v>11064.58099244653</v>
      </c>
      <c r="AB72" s="173">
        <f>AB14/AVERAGE('[30]Gas Curve Summary'!$J$115:$J$124)*1000</f>
        <v>10688.917817628277</v>
      </c>
      <c r="AC72" s="174">
        <f t="shared" ca="1" si="34"/>
        <v>11542.727998329179</v>
      </c>
    </row>
    <row r="73" spans="1:31" ht="13.7" customHeight="1" thickBot="1" x14ac:dyDescent="0.25">
      <c r="A73" s="191" t="s">
        <v>126</v>
      </c>
      <c r="B73" s="153" t="s">
        <v>147</v>
      </c>
      <c r="C73" s="176">
        <f>(C15/(VLOOKUP(C$7,'[30]Gas Curve Summary'!$A$7:$L185,10)))*1000</f>
        <v>7788.1040892193323</v>
      </c>
      <c r="D73" s="176">
        <f ca="1">(D15/(VLOOKUP(D$7,'[30]Gas Curve Summary'!$A$7:$L185,10)))*1000</f>
        <v>12632.062471290768</v>
      </c>
      <c r="E73" s="177">
        <f t="shared" ca="1" si="28"/>
        <v>10210.08328025505</v>
      </c>
      <c r="F73" s="176">
        <f t="shared" si="29"/>
        <v>12197.135463701008</v>
      </c>
      <c r="G73" s="176">
        <f>(G15/(VLOOKUP(G$7,'[30]Gas Curve Summary'!$A$7:$L185,10)))*1000</f>
        <v>12550.607287449391</v>
      </c>
      <c r="H73" s="176">
        <f>(H15/(VLOOKUP(H$7,'[30]Gas Curve Summary'!$A$7:$L185,10)))*1000</f>
        <v>11843.663639952625</v>
      </c>
      <c r="I73" s="176" t="e">
        <f>(I15/(VLOOKUP(I$7,'[30]Gas Curve Summary'!$A$7:$L185,10)))*1000</f>
        <v>#N/A</v>
      </c>
      <c r="J73" s="176">
        <f>(J15/(VLOOKUP(J$7,'[30]Gas Curve Summary'!$A$7:$L185,10)))*1000</f>
        <v>11867.088607594937</v>
      </c>
      <c r="K73" s="176">
        <f>(K15/(VLOOKUP(K$7,'[30]Gas Curve Summary'!$A$7:$L185,10)))*1000</f>
        <v>12484.897301651228</v>
      </c>
      <c r="L73" s="176">
        <f>(L15/(VLOOKUP(L$7,'[30]Gas Curve Summary'!$A$7:$L185,10)))*1000</f>
        <v>13954.869358669832</v>
      </c>
      <c r="M73" s="176">
        <f>(M15/(VLOOKUP(M$7,'[30]Gas Curve Summary'!$A$7:$L185,10)))*1000</f>
        <v>17989.109295993774</v>
      </c>
      <c r="N73" s="176">
        <f t="shared" si="31"/>
        <v>14809.625318771612</v>
      </c>
      <c r="O73" s="176">
        <f t="shared" si="32"/>
        <v>23007.590823449413</v>
      </c>
      <c r="P73" s="176">
        <f>(P15/(VLOOKUP(P$7,'[30]Gas Curve Summary'!$A$7:$L185,10)))*1000</f>
        <v>23034.975554719818</v>
      </c>
      <c r="Q73" s="176">
        <f>(Q15/(VLOOKUP(Q$7,'[30]Gas Curve Summary'!$A$7:$L185,10)))*1000</f>
        <v>25906.735751295335</v>
      </c>
      <c r="R73" s="176">
        <f>(R15/(VLOOKUP(R$7,'[30]Gas Curve Summary'!$A$7:$L185,10)))*1000</f>
        <v>20081.061164333089</v>
      </c>
      <c r="S73" s="176">
        <f t="shared" si="30"/>
        <v>12466.951380983677</v>
      </c>
      <c r="T73" s="176">
        <f>(T15/(VLOOKUP(T$7,'[30]Gas Curve Summary'!$A$7:$L185,10)))*1000</f>
        <v>14096.03492178974</v>
      </c>
      <c r="U73" s="176">
        <f>(U15/(VLOOKUP(U$7,'[30]Gas Curve Summary'!$A$7:$L185,10)))*1000</f>
        <v>11819.367460058687</v>
      </c>
      <c r="V73" s="176">
        <f>(V15/(VLOOKUP(V$7,'[30]Gas Curve Summary'!$A$7:$L185,10)))*1000</f>
        <v>11485.451761102602</v>
      </c>
      <c r="W73" s="177">
        <f t="shared" si="33"/>
        <v>14424.254509700275</v>
      </c>
      <c r="X73" s="176">
        <f>X15/AVERAGE('[30]Gas Curve Summary'!$J$31:$J$42)*1000</f>
        <v>13653.211092178473</v>
      </c>
      <c r="Y73" s="176">
        <f>Y15/AVERAGE('[30]Gas Curve Summary'!$J$43:$J$54)*1000</f>
        <v>12599.854233139946</v>
      </c>
      <c r="Z73" s="176">
        <f>Z15/AVERAGE('[30]Gas Curve Summary'!$J$55:$J$66)*1000</f>
        <v>12535.969844022218</v>
      </c>
      <c r="AA73" s="176">
        <f>AA15/AVERAGE('[30]Gas Curve Summary'!$J$67:$J$114)*1000</f>
        <v>11888.882497389071</v>
      </c>
      <c r="AB73" s="176">
        <f>AB15/AVERAGE('[30]Gas Curve Summary'!$J$115:$J$124)*1000</f>
        <v>11428.041307764657</v>
      </c>
      <c r="AC73" s="178">
        <f t="shared" ca="1" si="34"/>
        <v>12391.470966349954</v>
      </c>
    </row>
    <row r="74" spans="1:31" ht="13.5" customHeight="1" x14ac:dyDescent="0.2">
      <c r="A74" s="156"/>
      <c r="B74" s="157"/>
      <c r="C74" s="179"/>
      <c r="D74" s="179"/>
      <c r="E74" s="179"/>
      <c r="F74" s="179"/>
      <c r="G74" s="179"/>
      <c r="H74" s="179"/>
      <c r="I74" s="179"/>
      <c r="J74" s="179"/>
      <c r="K74" s="179"/>
      <c r="L74" s="179"/>
      <c r="M74" s="179"/>
      <c r="N74" s="179"/>
      <c r="O74" s="179"/>
      <c r="P74" s="179"/>
      <c r="Q74" s="179"/>
      <c r="R74" s="179"/>
      <c r="S74" s="179"/>
      <c r="T74" s="179"/>
      <c r="U74" s="179"/>
      <c r="V74" s="179"/>
      <c r="W74" s="179"/>
      <c r="X74" s="179"/>
      <c r="Y74" s="179"/>
      <c r="Z74" s="179"/>
      <c r="AA74" s="179"/>
      <c r="AB74" s="229"/>
      <c r="AC74" s="179"/>
    </row>
    <row r="75" spans="1:31" ht="13.7" hidden="1" customHeight="1" x14ac:dyDescent="0.2">
      <c r="A75" s="165"/>
      <c r="B75" s="133"/>
      <c r="C75" s="173"/>
      <c r="D75" s="173"/>
      <c r="E75" s="173"/>
      <c r="F75" s="173"/>
      <c r="G75" s="173"/>
      <c r="H75" s="173"/>
      <c r="I75" s="173"/>
      <c r="J75" s="173"/>
      <c r="K75" s="173"/>
      <c r="L75" s="173"/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73"/>
      <c r="Z75" s="173"/>
      <c r="AA75" s="173"/>
      <c r="AB75" s="180"/>
      <c r="AC75" s="173"/>
    </row>
    <row r="76" spans="1:31" ht="13.7" hidden="1" customHeight="1" x14ac:dyDescent="0.2">
      <c r="A76" s="165"/>
      <c r="B76" s="133"/>
      <c r="C76" s="173"/>
      <c r="D76" s="173"/>
      <c r="E76" s="173"/>
      <c r="F76" s="173"/>
      <c r="G76" s="173"/>
      <c r="H76" s="173"/>
      <c r="I76" s="173"/>
      <c r="J76" s="173"/>
      <c r="K76" s="173"/>
      <c r="L76" s="173"/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3"/>
      <c r="AB76" s="180"/>
      <c r="AC76" s="173"/>
    </row>
    <row r="77" spans="1:31" ht="13.7" hidden="1" customHeight="1" x14ac:dyDescent="0.2">
      <c r="A77" s="165"/>
      <c r="B77" s="133"/>
      <c r="C77" s="173"/>
      <c r="D77" s="173"/>
      <c r="E77" s="173"/>
      <c r="F77" s="173"/>
      <c r="G77" s="173"/>
      <c r="H77" s="173"/>
      <c r="I77" s="173"/>
      <c r="J77" s="173"/>
      <c r="K77" s="173"/>
      <c r="L77" s="173"/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3"/>
      <c r="AB77" s="180"/>
      <c r="AC77" s="173"/>
    </row>
    <row r="78" spans="1:31" ht="13.7" hidden="1" customHeight="1" x14ac:dyDescent="0.2">
      <c r="A78" s="165"/>
      <c r="B78" s="133"/>
      <c r="C78" s="173"/>
      <c r="D78" s="173"/>
      <c r="E78" s="173"/>
      <c r="F78" s="173"/>
      <c r="G78" s="173"/>
      <c r="H78" s="173"/>
      <c r="I78" s="173"/>
      <c r="J78" s="173"/>
      <c r="K78" s="173"/>
      <c r="L78" s="173"/>
      <c r="M78" s="173"/>
      <c r="N78" s="173"/>
      <c r="O78" s="173"/>
      <c r="P78" s="173"/>
      <c r="Q78" s="173"/>
      <c r="R78" s="173"/>
      <c r="S78" s="173"/>
      <c r="T78" s="173"/>
      <c r="U78" s="173"/>
      <c r="V78" s="173"/>
      <c r="W78" s="173"/>
      <c r="X78" s="173"/>
      <c r="Y78" s="173"/>
      <c r="Z78" s="173"/>
      <c r="AA78" s="173"/>
      <c r="AB78" s="180"/>
      <c r="AC78" s="173"/>
    </row>
    <row r="79" spans="1:31" ht="13.7" hidden="1" customHeight="1" x14ac:dyDescent="0.2">
      <c r="A79" s="165"/>
      <c r="B79" s="133"/>
      <c r="C79" s="173"/>
      <c r="D79" s="173"/>
      <c r="E79" s="173"/>
      <c r="F79" s="173"/>
      <c r="G79" s="173"/>
      <c r="H79" s="173"/>
      <c r="I79" s="173"/>
      <c r="J79" s="173"/>
      <c r="K79" s="173"/>
      <c r="L79" s="173"/>
      <c r="M79" s="173"/>
      <c r="N79" s="173"/>
      <c r="O79" s="173"/>
      <c r="P79" s="173"/>
      <c r="Q79" s="173"/>
      <c r="R79" s="173"/>
      <c r="S79" s="173"/>
      <c r="T79" s="173"/>
      <c r="U79" s="173"/>
      <c r="V79" s="173"/>
      <c r="W79" s="173"/>
      <c r="X79" s="173"/>
      <c r="Y79" s="173"/>
      <c r="Z79" s="173"/>
      <c r="AA79" s="173"/>
      <c r="AB79" s="180"/>
      <c r="AC79" s="173"/>
    </row>
    <row r="80" spans="1:31" ht="13.7" hidden="1" customHeight="1" x14ac:dyDescent="0.2">
      <c r="A80" s="165"/>
      <c r="B80" s="133"/>
      <c r="C80" s="173"/>
      <c r="D80" s="173"/>
      <c r="E80" s="173"/>
      <c r="F80" s="173"/>
      <c r="G80" s="173"/>
      <c r="H80" s="173"/>
      <c r="I80" s="173"/>
      <c r="J80" s="173"/>
      <c r="K80" s="173"/>
      <c r="L80" s="173"/>
      <c r="M80" s="173"/>
      <c r="N80" s="173"/>
      <c r="O80" s="173"/>
      <c r="P80" s="173"/>
      <c r="Q80" s="173"/>
      <c r="R80" s="173"/>
      <c r="S80" s="173"/>
      <c r="T80" s="173"/>
      <c r="U80" s="173"/>
      <c r="V80" s="173"/>
      <c r="W80" s="173"/>
      <c r="X80" s="173"/>
      <c r="Y80" s="173"/>
      <c r="Z80" s="173"/>
      <c r="AA80" s="173"/>
      <c r="AB80" s="180"/>
      <c r="AC80" s="173"/>
    </row>
    <row r="81" spans="1:29" ht="13.7" hidden="1" customHeight="1" x14ac:dyDescent="0.2">
      <c r="A81" s="165"/>
      <c r="B81" s="133"/>
      <c r="C81" s="173"/>
      <c r="D81" s="173"/>
      <c r="E81" s="173"/>
      <c r="F81" s="173"/>
      <c r="G81" s="173"/>
      <c r="H81" s="173"/>
      <c r="I81" s="173"/>
      <c r="J81" s="173"/>
      <c r="K81" s="173"/>
      <c r="L81" s="173"/>
      <c r="M81" s="173"/>
      <c r="N81" s="173"/>
      <c r="O81" s="173"/>
      <c r="P81" s="173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  <c r="AB81" s="180"/>
      <c r="AC81" s="173"/>
    </row>
    <row r="82" spans="1:29" ht="13.7" hidden="1" customHeight="1" x14ac:dyDescent="0.2">
      <c r="A82" s="165"/>
      <c r="B82" s="133"/>
      <c r="C82" s="173"/>
      <c r="D82" s="173"/>
      <c r="E82" s="173"/>
      <c r="F82" s="173"/>
      <c r="G82" s="173"/>
      <c r="H82" s="173"/>
      <c r="I82" s="173"/>
      <c r="J82" s="173"/>
      <c r="K82" s="173"/>
      <c r="L82" s="173"/>
      <c r="M82" s="173"/>
      <c r="N82" s="173"/>
      <c r="O82" s="173"/>
      <c r="P82" s="173"/>
      <c r="Q82" s="173"/>
      <c r="R82" s="173"/>
      <c r="S82" s="173"/>
      <c r="T82" s="173"/>
      <c r="U82" s="173"/>
      <c r="V82" s="173"/>
      <c r="W82" s="173"/>
      <c r="X82" s="173"/>
      <c r="Y82" s="173"/>
      <c r="Z82" s="173"/>
      <c r="AA82" s="173"/>
      <c r="AB82" s="180"/>
      <c r="AC82" s="173"/>
    </row>
    <row r="83" spans="1:29" ht="13.7" hidden="1" customHeight="1" x14ac:dyDescent="0.2">
      <c r="A83" s="165"/>
      <c r="B83" s="165"/>
      <c r="C83" s="173"/>
      <c r="D83" s="173"/>
      <c r="E83" s="173"/>
      <c r="F83" s="173"/>
      <c r="G83" s="173"/>
      <c r="H83" s="173"/>
      <c r="I83" s="173"/>
      <c r="J83" s="173"/>
      <c r="K83" s="173"/>
      <c r="L83" s="173"/>
      <c r="M83" s="173"/>
      <c r="N83" s="173"/>
      <c r="O83" s="173"/>
      <c r="P83" s="173"/>
      <c r="Q83" s="173"/>
      <c r="R83" s="173"/>
      <c r="S83" s="173"/>
      <c r="T83" s="173"/>
      <c r="U83" s="173"/>
      <c r="V83" s="173"/>
      <c r="W83" s="173"/>
      <c r="X83" s="173"/>
      <c r="Y83" s="173"/>
      <c r="Z83" s="173"/>
      <c r="AA83" s="173"/>
      <c r="AB83" s="180"/>
      <c r="AC83" s="173"/>
    </row>
    <row r="84" spans="1:29" ht="13.5" hidden="1" customHeight="1" x14ac:dyDescent="0.2">
      <c r="A84" s="165"/>
      <c r="B84" s="165"/>
      <c r="C84" s="173"/>
      <c r="D84" s="173"/>
      <c r="E84" s="173"/>
      <c r="F84" s="181"/>
      <c r="G84" s="173"/>
      <c r="H84" s="173"/>
      <c r="I84" s="181"/>
      <c r="J84" s="173"/>
      <c r="K84" s="173"/>
      <c r="L84" s="173"/>
      <c r="M84" s="173"/>
      <c r="N84" s="173"/>
      <c r="O84" s="181"/>
      <c r="P84" s="173"/>
      <c r="Q84" s="173"/>
      <c r="R84" s="173"/>
      <c r="S84" s="181"/>
      <c r="T84" s="173"/>
      <c r="U84" s="173"/>
      <c r="V84" s="173"/>
      <c r="W84" s="173"/>
      <c r="X84" s="173"/>
      <c r="Y84" s="173"/>
      <c r="Z84" s="173"/>
      <c r="AA84" s="173"/>
      <c r="AB84" s="173"/>
      <c r="AC84" s="173"/>
    </row>
    <row r="85" spans="1:29" ht="12" customHeight="1" x14ac:dyDescent="0.2">
      <c r="C85" s="181"/>
      <c r="D85" s="181"/>
      <c r="E85" s="181"/>
      <c r="F85" s="181"/>
      <c r="G85" s="181"/>
      <c r="H85" s="181"/>
      <c r="I85" s="181"/>
      <c r="J85" s="181"/>
      <c r="K85" s="181"/>
      <c r="L85" s="181"/>
      <c r="M85" s="181"/>
      <c r="N85" s="181"/>
      <c r="O85" s="181"/>
      <c r="P85" s="181"/>
      <c r="Q85" s="181"/>
      <c r="R85" s="181"/>
      <c r="S85" s="181"/>
      <c r="T85" s="181"/>
      <c r="U85" s="181"/>
      <c r="V85" s="181"/>
      <c r="W85" s="181"/>
      <c r="X85" s="181"/>
      <c r="Y85" s="181"/>
      <c r="Z85" s="181"/>
      <c r="AA85" s="181"/>
      <c r="AB85" s="181"/>
      <c r="AC85" s="181"/>
    </row>
    <row r="86" spans="1:29" ht="17.25" customHeight="1" thickBot="1" x14ac:dyDescent="0.3">
      <c r="A86" s="158" t="s">
        <v>88</v>
      </c>
      <c r="B86" s="162"/>
      <c r="C86" s="182"/>
      <c r="D86" s="182"/>
      <c r="E86" s="182"/>
      <c r="F86" s="182"/>
      <c r="G86" s="182"/>
      <c r="H86" s="182"/>
      <c r="I86" s="182"/>
      <c r="J86" s="182"/>
      <c r="K86" s="182"/>
      <c r="L86" s="182"/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2"/>
      <c r="Z86" s="182"/>
      <c r="AA86" s="182"/>
      <c r="AB86" s="182"/>
      <c r="AC86" s="182"/>
    </row>
    <row r="87" spans="1:29" x14ac:dyDescent="0.2">
      <c r="A87" s="189" t="s">
        <v>120</v>
      </c>
      <c r="B87" s="133"/>
      <c r="C87" s="173">
        <f t="shared" ref="C87:AC93" si="35">C67-C107</f>
        <v>-419.66426858513205</v>
      </c>
      <c r="D87" s="173">
        <f t="shared" ca="1" si="35"/>
        <v>-750.88952002058068</v>
      </c>
      <c r="E87" s="175">
        <f t="shared" ca="1" si="35"/>
        <v>-585.276894302855</v>
      </c>
      <c r="F87" s="173">
        <f t="shared" si="35"/>
        <v>-758.93891105598959</v>
      </c>
      <c r="G87" s="173">
        <f t="shared" si="35"/>
        <v>-474.83126691047255</v>
      </c>
      <c r="H87" s="173">
        <f t="shared" si="35"/>
        <v>-1043.0465552015066</v>
      </c>
      <c r="I87" s="173" t="e">
        <f t="shared" si="35"/>
        <v>#N/A</v>
      </c>
      <c r="J87" s="173">
        <f t="shared" si="35"/>
        <v>-932.43815814876871</v>
      </c>
      <c r="K87" s="173">
        <f t="shared" si="35"/>
        <v>-315.84047897895289</v>
      </c>
      <c r="L87" s="173">
        <f t="shared" si="35"/>
        <v>-484.79195246938252</v>
      </c>
      <c r="M87" s="173">
        <f t="shared" si="35"/>
        <v>-470.09982546973515</v>
      </c>
      <c r="N87" s="173">
        <f>N67-N107</f>
        <v>-423.57741897268897</v>
      </c>
      <c r="O87" s="173">
        <f t="shared" si="35"/>
        <v>-655.17266050240505</v>
      </c>
      <c r="P87" s="173">
        <f t="shared" si="35"/>
        <v>-595.02324865593982</v>
      </c>
      <c r="Q87" s="173">
        <f t="shared" si="35"/>
        <v>-827.97871371229485</v>
      </c>
      <c r="R87" s="173">
        <f t="shared" si="35"/>
        <v>-542.51601913899322</v>
      </c>
      <c r="S87" s="173">
        <f t="shared" si="35"/>
        <v>-243.2485742311419</v>
      </c>
      <c r="T87" s="173">
        <f t="shared" si="35"/>
        <v>-273.26995892624109</v>
      </c>
      <c r="U87" s="173">
        <f t="shared" si="35"/>
        <v>-330.58046102300796</v>
      </c>
      <c r="V87" s="173">
        <f t="shared" si="35"/>
        <v>-125.89530274417666</v>
      </c>
      <c r="W87" s="175">
        <f t="shared" si="35"/>
        <v>-628.71910566116276</v>
      </c>
      <c r="X87" s="173">
        <f t="shared" si="35"/>
        <v>-122.33939322593505</v>
      </c>
      <c r="Y87" s="173">
        <f t="shared" si="35"/>
        <v>-26.578855171519535</v>
      </c>
      <c r="Z87" s="179">
        <f t="shared" si="35"/>
        <v>12.236319288202139</v>
      </c>
      <c r="AA87" s="179">
        <f t="shared" si="35"/>
        <v>44.244678128963642</v>
      </c>
      <c r="AB87" s="173">
        <f t="shared" si="35"/>
        <v>67.592899575352931</v>
      </c>
      <c r="AC87" s="183">
        <f t="shared" ca="1" si="35"/>
        <v>-176.97719305270766</v>
      </c>
    </row>
    <row r="88" spans="1:29" x14ac:dyDescent="0.2">
      <c r="A88" s="190" t="s">
        <v>121</v>
      </c>
      <c r="B88" s="148"/>
      <c r="C88" s="173">
        <f t="shared" si="35"/>
        <v>-439.09889270714029</v>
      </c>
      <c r="D88" s="173">
        <f t="shared" ca="1" si="35"/>
        <v>-657.07560373474735</v>
      </c>
      <c r="E88" s="175">
        <f t="shared" ca="1" si="35"/>
        <v>-548.08724822094518</v>
      </c>
      <c r="F88" s="173">
        <f t="shared" si="35"/>
        <v>-854.62621318562378</v>
      </c>
      <c r="G88" s="173">
        <f t="shared" si="35"/>
        <v>-624.07177588346713</v>
      </c>
      <c r="H88" s="173">
        <f t="shared" si="35"/>
        <v>-1085.1806504877804</v>
      </c>
      <c r="I88" s="173" t="e">
        <f t="shared" si="35"/>
        <v>#N/A</v>
      </c>
      <c r="J88" s="173">
        <f t="shared" si="35"/>
        <v>-950.3879346112335</v>
      </c>
      <c r="K88" s="173">
        <f t="shared" si="35"/>
        <v>-265.2240873818937</v>
      </c>
      <c r="L88" s="173">
        <f t="shared" si="35"/>
        <v>-436.30915653371994</v>
      </c>
      <c r="M88" s="173">
        <f t="shared" si="35"/>
        <v>-419.25733196802503</v>
      </c>
      <c r="N88" s="173">
        <f t="shared" si="35"/>
        <v>-373.59685862788137</v>
      </c>
      <c r="O88" s="173">
        <f t="shared" si="35"/>
        <v>-472.73958076691633</v>
      </c>
      <c r="P88" s="173">
        <f t="shared" si="35"/>
        <v>-422.41476458178113</v>
      </c>
      <c r="Q88" s="173">
        <f t="shared" si="35"/>
        <v>-609.54552092179074</v>
      </c>
      <c r="R88" s="173">
        <f t="shared" si="35"/>
        <v>-386.25845679716986</v>
      </c>
      <c r="S88" s="173">
        <f t="shared" si="35"/>
        <v>-222.46194122769703</v>
      </c>
      <c r="T88" s="173">
        <f t="shared" si="35"/>
        <v>-229.46230351865961</v>
      </c>
      <c r="U88" s="173">
        <f t="shared" si="35"/>
        <v>-306.92298478859993</v>
      </c>
      <c r="V88" s="173">
        <f t="shared" si="35"/>
        <v>-131.00053537583153</v>
      </c>
      <c r="W88" s="175">
        <f t="shared" si="35"/>
        <v>-621.40645693416445</v>
      </c>
      <c r="X88" s="173">
        <f t="shared" si="35"/>
        <v>-111.35960077481104</v>
      </c>
      <c r="Y88" s="173">
        <f t="shared" si="35"/>
        <v>-24.382207368278614</v>
      </c>
      <c r="Z88" s="173">
        <f t="shared" si="35"/>
        <v>11.66136674156769</v>
      </c>
      <c r="AA88" s="173">
        <f t="shared" si="35"/>
        <v>43.919027380447005</v>
      </c>
      <c r="AB88" s="173">
        <f t="shared" si="35"/>
        <v>69.870434125692555</v>
      </c>
      <c r="AC88" s="174">
        <f t="shared" ca="1" si="35"/>
        <v>-168.5406692929264</v>
      </c>
    </row>
    <row r="89" spans="1:29" x14ac:dyDescent="0.2">
      <c r="A89" s="190" t="s">
        <v>122</v>
      </c>
      <c r="B89" s="133"/>
      <c r="C89" s="173">
        <f t="shared" si="35"/>
        <v>-108.57763300759962</v>
      </c>
      <c r="D89" s="173">
        <f t="shared" ca="1" si="35"/>
        <v>-186.82146444115097</v>
      </c>
      <c r="E89" s="175">
        <f t="shared" ca="1" si="35"/>
        <v>-147.69954872437665</v>
      </c>
      <c r="F89" s="173">
        <f t="shared" si="35"/>
        <v>-311.68257707087832</v>
      </c>
      <c r="G89" s="173">
        <f t="shared" si="35"/>
        <v>-236.92560882643374</v>
      </c>
      <c r="H89" s="173">
        <f t="shared" si="35"/>
        <v>-386.43954531532472</v>
      </c>
      <c r="I89" s="173" t="e">
        <f t="shared" si="35"/>
        <v>#N/A</v>
      </c>
      <c r="J89" s="173">
        <f t="shared" si="35"/>
        <v>-396.98973622673475</v>
      </c>
      <c r="K89" s="173">
        <f t="shared" si="35"/>
        <v>-228.13842416734587</v>
      </c>
      <c r="L89" s="173">
        <f t="shared" si="35"/>
        <v>-300.50312980509807</v>
      </c>
      <c r="M89" s="173">
        <f t="shared" si="35"/>
        <v>-134.43482835993382</v>
      </c>
      <c r="N89" s="173">
        <f t="shared" si="35"/>
        <v>-221.02546077745865</v>
      </c>
      <c r="O89" s="173">
        <f t="shared" si="35"/>
        <v>-111.52614441750484</v>
      </c>
      <c r="P89" s="173">
        <f t="shared" si="35"/>
        <v>-115.90588959113666</v>
      </c>
      <c r="Q89" s="173">
        <f t="shared" si="35"/>
        <v>-133.24011094349407</v>
      </c>
      <c r="R89" s="173">
        <f t="shared" si="35"/>
        <v>-85.432432717887423</v>
      </c>
      <c r="S89" s="173">
        <f t="shared" si="35"/>
        <v>-175.73479440273513</v>
      </c>
      <c r="T89" s="173">
        <f t="shared" si="35"/>
        <v>-239.91686557151479</v>
      </c>
      <c r="U89" s="173">
        <f t="shared" si="35"/>
        <v>-156.12533359297595</v>
      </c>
      <c r="V89" s="173">
        <f t="shared" si="35"/>
        <v>-131.16218404371102</v>
      </c>
      <c r="W89" s="175">
        <f t="shared" si="35"/>
        <v>-254.77354832769925</v>
      </c>
      <c r="X89" s="173">
        <f t="shared" si="35"/>
        <v>21.404078770297929</v>
      </c>
      <c r="Y89" s="173">
        <f t="shared" si="35"/>
        <v>92.407482288754181</v>
      </c>
      <c r="Z89" s="173">
        <f t="shared" si="35"/>
        <v>120.89909628964779</v>
      </c>
      <c r="AA89" s="173">
        <f t="shared" si="35"/>
        <v>142.00031803033016</v>
      </c>
      <c r="AB89" s="173">
        <f t="shared" si="35"/>
        <v>155.00999490932554</v>
      </c>
      <c r="AC89" s="174">
        <f t="shared" ca="1" si="35"/>
        <v>18.463981890896321</v>
      </c>
    </row>
    <row r="90" spans="1:29" x14ac:dyDescent="0.2">
      <c r="A90" s="190" t="s">
        <v>123</v>
      </c>
      <c r="B90" s="133"/>
      <c r="C90" s="173">
        <f t="shared" si="35"/>
        <v>-182.67414215144981</v>
      </c>
      <c r="D90" s="173">
        <f t="shared" ca="1" si="35"/>
        <v>-902.24288130007153</v>
      </c>
      <c r="E90" s="175">
        <f t="shared" ca="1" si="35"/>
        <v>-542.45851172576113</v>
      </c>
      <c r="F90" s="173">
        <f t="shared" si="35"/>
        <v>-344.00634466105839</v>
      </c>
      <c r="G90" s="173">
        <f t="shared" si="35"/>
        <v>-320.92010448759356</v>
      </c>
      <c r="H90" s="173">
        <f t="shared" si="35"/>
        <v>-367.0925848345214</v>
      </c>
      <c r="I90" s="173" t="e">
        <f t="shared" si="35"/>
        <v>#N/A</v>
      </c>
      <c r="J90" s="173">
        <f t="shared" si="35"/>
        <v>-363.18132760730259</v>
      </c>
      <c r="K90" s="173">
        <f t="shared" si="35"/>
        <v>-151.70534692230285</v>
      </c>
      <c r="L90" s="173">
        <f t="shared" si="35"/>
        <v>-263.7609328577837</v>
      </c>
      <c r="M90" s="173">
        <f t="shared" si="35"/>
        <v>-122.25924129320993</v>
      </c>
      <c r="N90" s="173">
        <f t="shared" si="35"/>
        <v>-179.2418403577667</v>
      </c>
      <c r="O90" s="173">
        <f t="shared" si="35"/>
        <v>-144.19047908886387</v>
      </c>
      <c r="P90" s="173">
        <f t="shared" si="35"/>
        <v>-255.19496240782246</v>
      </c>
      <c r="Q90" s="173">
        <f t="shared" si="35"/>
        <v>-114.42724512706991</v>
      </c>
      <c r="R90" s="173">
        <f t="shared" si="35"/>
        <v>-62.949229731699234</v>
      </c>
      <c r="S90" s="173">
        <f t="shared" si="35"/>
        <v>-238.7800061837097</v>
      </c>
      <c r="T90" s="173">
        <f t="shared" si="35"/>
        <v>-228.02749247935753</v>
      </c>
      <c r="U90" s="173">
        <f t="shared" si="35"/>
        <v>-254.77887584281234</v>
      </c>
      <c r="V90" s="173">
        <f t="shared" si="35"/>
        <v>-233.53365022895923</v>
      </c>
      <c r="W90" s="175">
        <f t="shared" si="35"/>
        <v>-268.90105709329509</v>
      </c>
      <c r="X90" s="173">
        <f t="shared" si="35"/>
        <v>60.45448212932024</v>
      </c>
      <c r="Y90" s="173">
        <f t="shared" si="35"/>
        <v>105.09075283020502</v>
      </c>
      <c r="Z90" s="173">
        <f t="shared" si="35"/>
        <v>135.19164243094565</v>
      </c>
      <c r="AA90" s="173">
        <f t="shared" si="35"/>
        <v>157.21121199349363</v>
      </c>
      <c r="AB90" s="173">
        <f t="shared" si="35"/>
        <v>170.41169003965479</v>
      </c>
      <c r="AC90" s="174">
        <f t="shared" ca="1" si="35"/>
        <v>-26.142827056492024</v>
      </c>
    </row>
    <row r="91" spans="1:29" x14ac:dyDescent="0.2">
      <c r="A91" s="190" t="s">
        <v>124</v>
      </c>
      <c r="B91" s="148"/>
      <c r="C91" s="173">
        <f t="shared" si="35"/>
        <v>-273.06967984934181</v>
      </c>
      <c r="D91" s="173">
        <f t="shared" ca="1" si="35"/>
        <v>-269.73553144706784</v>
      </c>
      <c r="E91" s="175">
        <f t="shared" ca="1" si="35"/>
        <v>-271.40260564820528</v>
      </c>
      <c r="F91" s="173">
        <f t="shared" si="35"/>
        <v>-344.00634466105839</v>
      </c>
      <c r="G91" s="173">
        <f t="shared" si="35"/>
        <v>-320.92010448759356</v>
      </c>
      <c r="H91" s="173">
        <f t="shared" si="35"/>
        <v>-367.0925848345214</v>
      </c>
      <c r="I91" s="173" t="e">
        <f t="shared" si="35"/>
        <v>#N/A</v>
      </c>
      <c r="J91" s="173">
        <f t="shared" si="35"/>
        <v>-363.18132760730259</v>
      </c>
      <c r="K91" s="173">
        <f t="shared" si="35"/>
        <v>-151.70534692230285</v>
      </c>
      <c r="L91" s="173">
        <f t="shared" si="35"/>
        <v>42.249893041385803</v>
      </c>
      <c r="M91" s="173">
        <f t="shared" si="35"/>
        <v>178.82110134615141</v>
      </c>
      <c r="N91" s="173">
        <f t="shared" si="35"/>
        <v>23.121882488410847</v>
      </c>
      <c r="O91" s="173">
        <f t="shared" si="35"/>
        <v>-145.85754268337041</v>
      </c>
      <c r="P91" s="173">
        <f t="shared" si="35"/>
        <v>-255.19496240782246</v>
      </c>
      <c r="Q91" s="173">
        <f t="shared" si="35"/>
        <v>-119.42843591059136</v>
      </c>
      <c r="R91" s="173">
        <f t="shared" si="35"/>
        <v>-62.949229731699234</v>
      </c>
      <c r="S91" s="173">
        <f t="shared" si="35"/>
        <v>-249.4740496015238</v>
      </c>
      <c r="T91" s="173">
        <f t="shared" si="35"/>
        <v>-260.10962273280529</v>
      </c>
      <c r="U91" s="173">
        <f t="shared" si="35"/>
        <v>-254.77887584281234</v>
      </c>
      <c r="V91" s="173">
        <f t="shared" si="35"/>
        <v>-233.53365022895923</v>
      </c>
      <c r="W91" s="175">
        <f t="shared" si="35"/>
        <v>-237.23395445431561</v>
      </c>
      <c r="X91" s="173">
        <f t="shared" si="35"/>
        <v>57.971061108975846</v>
      </c>
      <c r="Y91" s="173">
        <f t="shared" si="35"/>
        <v>103.74845840447415</v>
      </c>
      <c r="Z91" s="173">
        <f t="shared" si="35"/>
        <v>136.20769766650119</v>
      </c>
      <c r="AA91" s="173">
        <f t="shared" si="35"/>
        <v>158.70844112472696</v>
      </c>
      <c r="AB91" s="173">
        <f t="shared" si="35"/>
        <v>172.44715598893163</v>
      </c>
      <c r="AC91" s="174">
        <f t="shared" ca="1" si="35"/>
        <v>17.206607741582047</v>
      </c>
    </row>
    <row r="92" spans="1:29" x14ac:dyDescent="0.2">
      <c r="A92" s="190" t="s">
        <v>125</v>
      </c>
      <c r="B92" s="133"/>
      <c r="C92" s="173">
        <f t="shared" si="35"/>
        <v>-18.587360594794518</v>
      </c>
      <c r="D92" s="173">
        <f t="shared" ca="1" si="35"/>
        <v>-380.57753347896323</v>
      </c>
      <c r="E92" s="175">
        <f t="shared" ca="1" si="35"/>
        <v>-199.58244703687888</v>
      </c>
      <c r="F92" s="173">
        <f t="shared" si="35"/>
        <v>-198.85042315535975</v>
      </c>
      <c r="G92" s="173">
        <f t="shared" si="35"/>
        <v>-155.13656578145128</v>
      </c>
      <c r="H92" s="173">
        <f t="shared" si="35"/>
        <v>-242.56428052926822</v>
      </c>
      <c r="I92" s="173" t="e">
        <f t="shared" si="35"/>
        <v>#N/A</v>
      </c>
      <c r="J92" s="173">
        <f t="shared" si="35"/>
        <v>-304.87138685230457</v>
      </c>
      <c r="K92" s="173">
        <f t="shared" si="35"/>
        <v>-284.27631325355469</v>
      </c>
      <c r="L92" s="173">
        <f t="shared" si="35"/>
        <v>-305.33685985170268</v>
      </c>
      <c r="M92" s="173">
        <f t="shared" si="35"/>
        <v>-344.21708345908155</v>
      </c>
      <c r="N92" s="173">
        <f t="shared" si="35"/>
        <v>-311.27675218811419</v>
      </c>
      <c r="O92" s="173">
        <f t="shared" si="35"/>
        <v>-221.06533510373629</v>
      </c>
      <c r="P92" s="173">
        <f t="shared" si="35"/>
        <v>-311.05683154373764</v>
      </c>
      <c r="Q92" s="173">
        <f t="shared" si="35"/>
        <v>-418.66088802997911</v>
      </c>
      <c r="R92" s="173">
        <f t="shared" si="35"/>
        <v>66.521714262507885</v>
      </c>
      <c r="S92" s="173">
        <f t="shared" si="35"/>
        <v>-264.53784866380556</v>
      </c>
      <c r="T92" s="173">
        <f t="shared" si="35"/>
        <v>-321.89889924308591</v>
      </c>
      <c r="U92" s="173">
        <f t="shared" si="35"/>
        <v>-249.01618108871116</v>
      </c>
      <c r="V92" s="173">
        <f t="shared" si="35"/>
        <v>-222.69846565961598</v>
      </c>
      <c r="W92" s="175">
        <f t="shared" si="35"/>
        <v>-249.90869485311305</v>
      </c>
      <c r="X92" s="173">
        <f t="shared" si="35"/>
        <v>-196.56139457197605</v>
      </c>
      <c r="Y92" s="173">
        <f t="shared" si="35"/>
        <v>-99.964984856238516</v>
      </c>
      <c r="Z92" s="173">
        <f t="shared" si="35"/>
        <v>-56.040775496188871</v>
      </c>
      <c r="AA92" s="173">
        <f t="shared" si="35"/>
        <v>-16.974177601672636</v>
      </c>
      <c r="AB92" s="173">
        <f t="shared" si="35"/>
        <v>7.8867397537796933</v>
      </c>
      <c r="AC92" s="174">
        <f t="shared" ca="1" si="35"/>
        <v>-115.87796209461339</v>
      </c>
    </row>
    <row r="93" spans="1:29" ht="13.7" customHeight="1" thickBot="1" x14ac:dyDescent="0.25">
      <c r="A93" s="191" t="s">
        <v>126</v>
      </c>
      <c r="B93" s="153"/>
      <c r="C93" s="176">
        <f t="shared" si="35"/>
        <v>-18.587360594793608</v>
      </c>
      <c r="D93" s="176">
        <f t="shared" ca="1" si="35"/>
        <v>-394.93894983665814</v>
      </c>
      <c r="E93" s="177">
        <f t="shared" ca="1" si="35"/>
        <v>-206.76315521572542</v>
      </c>
      <c r="F93" s="176">
        <f t="shared" si="35"/>
        <v>-213.37094888461434</v>
      </c>
      <c r="G93" s="176">
        <f t="shared" si="35"/>
        <v>-173.63134417346919</v>
      </c>
      <c r="H93" s="176">
        <f t="shared" si="35"/>
        <v>-253.11055359575948</v>
      </c>
      <c r="I93" s="176" t="e">
        <f t="shared" si="35"/>
        <v>#N/A</v>
      </c>
      <c r="J93" s="176">
        <f t="shared" si="35"/>
        <v>-318.12666454153623</v>
      </c>
      <c r="K93" s="176">
        <f t="shared" si="35"/>
        <v>-303.88157623655752</v>
      </c>
      <c r="L93" s="176">
        <f t="shared" si="35"/>
        <v>-333.74028867511879</v>
      </c>
      <c r="M93" s="176">
        <f t="shared" si="35"/>
        <v>-385.94036630260962</v>
      </c>
      <c r="N93" s="176">
        <f t="shared" si="35"/>
        <v>-341.18741040476198</v>
      </c>
      <c r="O93" s="176">
        <f t="shared" si="35"/>
        <v>-276.97862349009301</v>
      </c>
      <c r="P93" s="176">
        <f t="shared" si="35"/>
        <v>-363.56683116433851</v>
      </c>
      <c r="Q93" s="176">
        <f t="shared" si="35"/>
        <v>-488.43770270164532</v>
      </c>
      <c r="R93" s="176">
        <f t="shared" si="35"/>
        <v>21.068663395708427</v>
      </c>
      <c r="S93" s="176">
        <f t="shared" si="35"/>
        <v>-275.77262469343441</v>
      </c>
      <c r="T93" s="176">
        <f t="shared" si="35"/>
        <v>-337.71785393194841</v>
      </c>
      <c r="U93" s="176">
        <f t="shared" si="35"/>
        <v>-258.72651743965798</v>
      </c>
      <c r="V93" s="176">
        <f t="shared" si="35"/>
        <v>-230.87350270869501</v>
      </c>
      <c r="W93" s="177">
        <f t="shared" si="35"/>
        <v>-273.13453681650935</v>
      </c>
      <c r="X93" s="176">
        <f t="shared" si="35"/>
        <v>-206.22493498817676</v>
      </c>
      <c r="Y93" s="176">
        <f t="shared" si="35"/>
        <v>-102.16527384017718</v>
      </c>
      <c r="Z93" s="176">
        <f t="shared" si="35"/>
        <v>-54.977216572819088</v>
      </c>
      <c r="AA93" s="176">
        <f t="shared" si="35"/>
        <v>-13.407085384773382</v>
      </c>
      <c r="AB93" s="176">
        <f t="shared" si="35"/>
        <v>12.739350451782229</v>
      </c>
      <c r="AC93" s="178">
        <f t="shared" ca="1" si="35"/>
        <v>-120.56183605234401</v>
      </c>
    </row>
    <row r="94" spans="1:29" ht="13.7" customHeight="1" x14ac:dyDescent="0.2">
      <c r="A94" s="156"/>
      <c r="C94" s="173"/>
      <c r="D94" s="173"/>
      <c r="E94" s="173"/>
      <c r="F94" s="173"/>
      <c r="G94" s="173"/>
      <c r="H94" s="173"/>
      <c r="I94" s="173"/>
      <c r="J94" s="173"/>
      <c r="K94" s="173"/>
      <c r="L94" s="173"/>
      <c r="M94" s="173"/>
      <c r="N94" s="173"/>
      <c r="O94" s="173"/>
      <c r="P94" s="173"/>
      <c r="Q94" s="173"/>
      <c r="R94" s="179"/>
      <c r="S94" s="179"/>
      <c r="T94" s="179"/>
      <c r="U94" s="179"/>
      <c r="V94" s="179"/>
      <c r="W94" s="179"/>
      <c r="X94" s="179"/>
      <c r="Y94" s="179"/>
      <c r="Z94" s="179"/>
      <c r="AA94" s="179"/>
      <c r="AB94" s="179"/>
      <c r="AC94" s="179"/>
    </row>
    <row r="95" spans="1:29" ht="13.7" customHeight="1" x14ac:dyDescent="0.2">
      <c r="A95" s="230"/>
      <c r="C95" s="173"/>
      <c r="D95" s="173"/>
      <c r="E95" s="173"/>
      <c r="F95" s="173"/>
      <c r="G95" s="173"/>
      <c r="H95" s="173"/>
      <c r="I95" s="173"/>
      <c r="J95" s="173"/>
      <c r="K95" s="173"/>
      <c r="L95" s="173"/>
      <c r="M95" s="173"/>
      <c r="N95" s="173"/>
      <c r="O95" s="173"/>
      <c r="P95" s="173"/>
      <c r="Q95" s="173"/>
      <c r="R95" s="173"/>
      <c r="S95" s="173"/>
      <c r="T95" s="173"/>
      <c r="U95" s="173"/>
      <c r="V95" s="173"/>
      <c r="W95" s="173"/>
      <c r="X95" s="173"/>
      <c r="Y95" s="173"/>
      <c r="Z95" s="173"/>
      <c r="AA95" s="173"/>
      <c r="AB95" s="173"/>
      <c r="AC95" s="173"/>
    </row>
    <row r="96" spans="1:29" ht="13.7" customHeight="1" x14ac:dyDescent="0.2">
      <c r="A96" s="230"/>
      <c r="C96" s="173"/>
      <c r="D96" s="173"/>
      <c r="E96" s="173"/>
      <c r="F96" s="173"/>
      <c r="G96" s="173"/>
      <c r="H96" s="173"/>
      <c r="I96" s="173"/>
      <c r="J96" s="173"/>
      <c r="K96" s="173"/>
      <c r="L96" s="173"/>
      <c r="M96" s="173"/>
      <c r="N96" s="173"/>
      <c r="O96" s="173"/>
      <c r="P96" s="173"/>
      <c r="Q96" s="173"/>
      <c r="R96" s="173"/>
      <c r="S96" s="173"/>
      <c r="T96" s="173"/>
      <c r="U96" s="173"/>
      <c r="V96" s="173"/>
      <c r="W96" s="173"/>
      <c r="X96" s="173"/>
      <c r="Y96" s="173"/>
      <c r="Z96" s="173"/>
      <c r="AA96" s="173"/>
      <c r="AB96" s="173"/>
      <c r="AC96" s="173"/>
    </row>
    <row r="97" spans="1:29" ht="13.7" customHeight="1" x14ac:dyDescent="0.2">
      <c r="A97" s="230"/>
      <c r="C97" s="173"/>
      <c r="D97" s="173"/>
      <c r="E97" s="173"/>
      <c r="F97" s="173"/>
      <c r="G97" s="173"/>
      <c r="H97" s="173"/>
      <c r="I97" s="173"/>
      <c r="J97" s="173"/>
      <c r="K97" s="173"/>
      <c r="L97" s="173"/>
      <c r="M97" s="173"/>
      <c r="N97" s="173"/>
      <c r="O97" s="173"/>
      <c r="P97" s="173"/>
      <c r="Q97" s="173"/>
      <c r="R97" s="173"/>
      <c r="S97" s="173"/>
      <c r="T97" s="173"/>
      <c r="U97" s="173"/>
      <c r="V97" s="173"/>
      <c r="W97" s="173"/>
      <c r="X97" s="173"/>
      <c r="Y97" s="173"/>
      <c r="Z97" s="173"/>
      <c r="AA97" s="173"/>
      <c r="AB97" s="173"/>
      <c r="AC97" s="173"/>
    </row>
    <row r="98" spans="1:29" ht="13.7" customHeight="1" x14ac:dyDescent="0.2">
      <c r="A98" s="230"/>
      <c r="C98" s="173"/>
      <c r="D98" s="173"/>
      <c r="E98" s="173"/>
      <c r="F98" s="173"/>
      <c r="G98" s="173"/>
      <c r="H98" s="173"/>
      <c r="I98" s="173"/>
      <c r="J98" s="173"/>
      <c r="K98" s="173"/>
      <c r="L98" s="173"/>
      <c r="M98" s="173"/>
      <c r="N98" s="173"/>
      <c r="O98" s="173"/>
      <c r="P98" s="173"/>
      <c r="Q98" s="173"/>
      <c r="R98" s="173"/>
      <c r="S98" s="173"/>
      <c r="T98" s="173"/>
      <c r="U98" s="173"/>
      <c r="V98" s="173"/>
      <c r="W98" s="173"/>
      <c r="X98" s="173"/>
      <c r="Y98" s="173"/>
      <c r="Z98" s="173"/>
      <c r="AA98" s="173"/>
      <c r="AB98" s="173"/>
      <c r="AC98" s="173"/>
    </row>
    <row r="99" spans="1:29" ht="13.7" customHeight="1" x14ac:dyDescent="0.2">
      <c r="A99" s="230"/>
      <c r="C99" s="173"/>
      <c r="D99" s="173"/>
      <c r="E99" s="173"/>
      <c r="F99" s="173"/>
      <c r="G99" s="173"/>
      <c r="H99" s="173"/>
      <c r="I99" s="173"/>
      <c r="J99" s="173"/>
      <c r="K99" s="173"/>
      <c r="L99" s="173"/>
      <c r="M99" s="173"/>
      <c r="N99" s="173"/>
      <c r="O99" s="173"/>
      <c r="P99" s="173"/>
      <c r="Q99" s="173"/>
      <c r="R99" s="173"/>
      <c r="S99" s="173"/>
      <c r="T99" s="173"/>
      <c r="U99" s="173"/>
      <c r="V99" s="173"/>
      <c r="W99" s="173"/>
      <c r="X99" s="173"/>
      <c r="Y99" s="173"/>
      <c r="Z99" s="173"/>
      <c r="AA99" s="173"/>
      <c r="AB99" s="173"/>
      <c r="AC99" s="173"/>
    </row>
    <row r="100" spans="1:29" ht="13.7" customHeight="1" x14ac:dyDescent="0.2">
      <c r="A100" s="230"/>
      <c r="C100" s="173"/>
      <c r="D100" s="173"/>
      <c r="E100" s="173"/>
      <c r="F100" s="173"/>
      <c r="G100" s="173"/>
      <c r="H100" s="173"/>
      <c r="I100" s="173"/>
      <c r="J100" s="173"/>
      <c r="K100" s="173"/>
      <c r="L100" s="173"/>
      <c r="M100" s="173"/>
      <c r="N100" s="173"/>
      <c r="O100" s="173"/>
      <c r="P100" s="173"/>
      <c r="Q100" s="173"/>
      <c r="R100" s="173"/>
      <c r="S100" s="173"/>
      <c r="T100" s="173"/>
      <c r="U100" s="173"/>
      <c r="V100" s="173"/>
      <c r="W100" s="173"/>
      <c r="X100" s="173"/>
      <c r="Y100" s="173"/>
      <c r="Z100" s="173"/>
      <c r="AA100" s="173"/>
      <c r="AB100" s="173"/>
      <c r="AC100" s="173"/>
    </row>
    <row r="101" spans="1:29" ht="13.7" customHeight="1" x14ac:dyDescent="0.2">
      <c r="A101" s="230"/>
      <c r="C101" s="173"/>
      <c r="D101" s="173"/>
      <c r="E101" s="173"/>
      <c r="F101" s="173"/>
      <c r="G101" s="173"/>
      <c r="H101" s="173"/>
      <c r="I101" s="173"/>
      <c r="J101" s="173"/>
      <c r="K101" s="173"/>
      <c r="L101" s="173"/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73"/>
      <c r="Z101" s="173"/>
      <c r="AA101" s="173"/>
      <c r="AB101" s="173"/>
      <c r="AC101" s="173"/>
    </row>
    <row r="102" spans="1:29" ht="13.7" customHeight="1" x14ac:dyDescent="0.2">
      <c r="A102" s="230"/>
      <c r="C102" s="173"/>
      <c r="D102" s="173"/>
      <c r="E102" s="173"/>
      <c r="F102" s="173"/>
      <c r="G102" s="173"/>
      <c r="H102" s="173"/>
      <c r="I102" s="173"/>
      <c r="J102" s="173"/>
      <c r="K102" s="173"/>
      <c r="L102" s="173"/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73"/>
      <c r="Z102" s="173"/>
      <c r="AA102" s="173"/>
      <c r="AB102" s="173"/>
      <c r="AC102" s="173"/>
    </row>
    <row r="103" spans="1:29" ht="13.7" customHeight="1" thickBot="1" x14ac:dyDescent="0.25">
      <c r="A103" s="231"/>
      <c r="B103" s="133"/>
      <c r="C103" s="176"/>
      <c r="D103" s="176"/>
      <c r="E103" s="176"/>
      <c r="F103" s="176"/>
      <c r="G103" s="176"/>
      <c r="H103" s="176"/>
      <c r="I103" s="176"/>
      <c r="J103" s="176"/>
      <c r="K103" s="176"/>
      <c r="L103" s="176"/>
      <c r="M103" s="176"/>
      <c r="N103" s="176"/>
      <c r="O103" s="176"/>
      <c r="P103" s="176"/>
      <c r="Q103" s="176"/>
      <c r="R103" s="176"/>
      <c r="S103" s="176"/>
      <c r="T103" s="176"/>
      <c r="U103" s="176"/>
      <c r="V103" s="176"/>
      <c r="W103" s="176"/>
      <c r="X103" s="176"/>
      <c r="Y103" s="176"/>
      <c r="Z103" s="176"/>
      <c r="AA103" s="176"/>
      <c r="AB103" s="176"/>
      <c r="AC103" s="178"/>
    </row>
    <row r="104" spans="1:29" x14ac:dyDescent="0.2">
      <c r="A104" s="133"/>
      <c r="C104" s="181"/>
      <c r="D104" s="181"/>
      <c r="E104" s="181"/>
      <c r="F104" s="181"/>
      <c r="G104" s="181"/>
      <c r="H104" s="181"/>
      <c r="I104" s="181"/>
      <c r="J104" s="181"/>
      <c r="K104" s="181"/>
      <c r="L104" s="181"/>
      <c r="M104" s="181"/>
      <c r="N104" s="181"/>
      <c r="O104" s="181"/>
      <c r="P104" s="181"/>
      <c r="Q104" s="181"/>
      <c r="R104" s="181"/>
      <c r="S104" s="181"/>
      <c r="T104" s="181"/>
      <c r="U104" s="181"/>
      <c r="V104" s="181"/>
      <c r="W104" s="181"/>
      <c r="X104" s="181"/>
      <c r="Y104" s="181"/>
      <c r="Z104" s="181"/>
      <c r="AA104" s="181"/>
      <c r="AB104" s="181"/>
      <c r="AC104" s="181"/>
    </row>
    <row r="105" spans="1:29" ht="13.5" customHeight="1" x14ac:dyDescent="0.2">
      <c r="C105" s="181"/>
      <c r="D105" s="181"/>
      <c r="E105" s="181"/>
      <c r="F105" s="181"/>
      <c r="G105" s="181"/>
      <c r="H105" s="181"/>
      <c r="I105" s="181"/>
      <c r="J105" s="181"/>
      <c r="K105" s="181"/>
      <c r="L105" s="181"/>
      <c r="M105" s="181"/>
      <c r="N105" s="181"/>
      <c r="O105" s="181"/>
      <c r="P105" s="181"/>
      <c r="Q105" s="181"/>
      <c r="R105" s="181"/>
      <c r="S105" s="181"/>
      <c r="T105" s="181"/>
      <c r="U105" s="181"/>
      <c r="V105" s="181"/>
      <c r="W105" s="181"/>
      <c r="X105" s="181"/>
      <c r="Y105" s="181"/>
      <c r="Z105" s="181"/>
      <c r="AA105" s="181"/>
      <c r="AB105" s="181"/>
      <c r="AC105" s="181"/>
    </row>
    <row r="106" spans="1:29" ht="12" thickBot="1" x14ac:dyDescent="0.25">
      <c r="A106" s="184">
        <f>A46</f>
        <v>37211</v>
      </c>
      <c r="B106" s="165"/>
      <c r="C106" s="166"/>
      <c r="D106" s="166"/>
      <c r="E106" s="166"/>
      <c r="F106" s="166"/>
      <c r="G106" s="166"/>
      <c r="H106" s="166"/>
      <c r="I106" s="166"/>
      <c r="J106" s="166"/>
      <c r="K106" s="166"/>
      <c r="L106" s="166"/>
      <c r="M106" s="166"/>
      <c r="N106" s="166"/>
      <c r="O106" s="166"/>
      <c r="P106" s="166"/>
      <c r="Q106" s="166"/>
      <c r="R106" s="166"/>
      <c r="S106" s="166"/>
      <c r="T106" s="166"/>
      <c r="U106" s="166"/>
      <c r="V106" s="166"/>
      <c r="W106" s="166"/>
      <c r="X106" s="166"/>
      <c r="Y106" s="166"/>
      <c r="Z106" s="166"/>
      <c r="AA106" s="166"/>
      <c r="AB106" s="166"/>
      <c r="AC106" s="166"/>
    </row>
    <row r="107" spans="1:29" x14ac:dyDescent="0.2">
      <c r="A107" s="143" t="s">
        <v>120</v>
      </c>
      <c r="B107" s="133"/>
      <c r="C107" s="173">
        <v>6834.5323741007196</v>
      </c>
      <c r="D107" s="173">
        <v>12908.633696563285</v>
      </c>
      <c r="E107" s="173">
        <v>9871.5830353320016</v>
      </c>
      <c r="F107" s="179">
        <v>11937.759240819716</v>
      </c>
      <c r="G107" s="179">
        <v>11826.182618261824</v>
      </c>
      <c r="H107" s="179">
        <v>12049.335863377608</v>
      </c>
      <c r="I107" s="179" t="e">
        <v>#N/A</v>
      </c>
      <c r="J107" s="179">
        <v>12846.655791190864</v>
      </c>
      <c r="K107" s="179">
        <v>11480.114801148011</v>
      </c>
      <c r="L107" s="179">
        <v>10676.873489121675</v>
      </c>
      <c r="M107" s="179">
        <v>11255.924170616114</v>
      </c>
      <c r="N107" s="179">
        <v>11137.637486961932</v>
      </c>
      <c r="O107" s="179">
        <v>17500.185220793122</v>
      </c>
      <c r="P107" s="179">
        <v>16686.531585220499</v>
      </c>
      <c r="Q107" s="179">
        <v>19516.003122560502</v>
      </c>
      <c r="R107" s="179">
        <v>16298.020954598371</v>
      </c>
      <c r="S107" s="179">
        <v>11661.274957104457</v>
      </c>
      <c r="T107" s="179">
        <v>13634.732687477575</v>
      </c>
      <c r="U107" s="179">
        <v>11434.83709273183</v>
      </c>
      <c r="V107" s="179">
        <v>9914.2550911039652</v>
      </c>
      <c r="W107" s="179">
        <v>12836.878656281633</v>
      </c>
      <c r="X107" s="179">
        <v>11972.416706639266</v>
      </c>
      <c r="Y107" s="179">
        <v>11385.849978376127</v>
      </c>
      <c r="Z107" s="179">
        <v>10934.864368710912</v>
      </c>
      <c r="AA107" s="179">
        <v>10515.190204129922</v>
      </c>
      <c r="AB107" s="179">
        <v>10404.7497099137</v>
      </c>
      <c r="AC107" s="183">
        <v>11131.647522769081</v>
      </c>
    </row>
    <row r="108" spans="1:29" x14ac:dyDescent="0.2">
      <c r="A108" s="147" t="s">
        <v>121</v>
      </c>
      <c r="B108" s="148"/>
      <c r="C108" s="173">
        <v>7560.1374570446733</v>
      </c>
      <c r="D108" s="173">
        <v>13250.747543784706</v>
      </c>
      <c r="E108" s="175">
        <v>10405.442500414691</v>
      </c>
      <c r="F108" s="173">
        <v>12250.198785680375</v>
      </c>
      <c r="G108" s="173">
        <v>12466.17703904136</v>
      </c>
      <c r="H108" s="173">
        <v>12034.22053231939</v>
      </c>
      <c r="I108" s="173" t="e">
        <v>#N/A</v>
      </c>
      <c r="J108" s="173">
        <v>12152.777777777777</v>
      </c>
      <c r="K108" s="173">
        <v>11746.280344557556</v>
      </c>
      <c r="L108" s="173">
        <v>11166.730843280708</v>
      </c>
      <c r="M108" s="173">
        <v>11711.371363808084</v>
      </c>
      <c r="N108" s="173">
        <v>11541.460850548783</v>
      </c>
      <c r="O108" s="173">
        <v>16366.812480725421</v>
      </c>
      <c r="P108" s="173">
        <v>15641.293013555787</v>
      </c>
      <c r="Q108" s="173">
        <v>17967.145790554416</v>
      </c>
      <c r="R108" s="173">
        <v>15491.998638066052</v>
      </c>
      <c r="S108" s="173">
        <v>11822.149216079983</v>
      </c>
      <c r="T108" s="173">
        <v>13233.797081778079</v>
      </c>
      <c r="U108" s="173">
        <v>11478.420569329661</v>
      </c>
      <c r="V108" s="173">
        <v>10754.229997132205</v>
      </c>
      <c r="W108" s="173">
        <v>12730.599649415453</v>
      </c>
      <c r="X108" s="173">
        <v>11969.063857713682</v>
      </c>
      <c r="Y108" s="173">
        <v>11193.139936556106</v>
      </c>
      <c r="Z108" s="173">
        <v>10979.643241853364</v>
      </c>
      <c r="AA108" s="173">
        <v>10838.83166600444</v>
      </c>
      <c r="AB108" s="173">
        <v>11031.677981283738</v>
      </c>
      <c r="AC108" s="174">
        <v>11306.914119034496</v>
      </c>
    </row>
    <row r="109" spans="1:29" x14ac:dyDescent="0.2">
      <c r="A109" s="147" t="s">
        <v>122</v>
      </c>
      <c r="B109" s="133"/>
      <c r="C109" s="173">
        <v>7410.4234527687295</v>
      </c>
      <c r="D109" s="173">
        <v>12828.40722495895</v>
      </c>
      <c r="E109" s="175">
        <v>10119.415338863841</v>
      </c>
      <c r="F109" s="173">
        <v>12222.831375571455</v>
      </c>
      <c r="G109" s="173">
        <v>12453.04282494365</v>
      </c>
      <c r="H109" s="173">
        <v>11992.619926199262</v>
      </c>
      <c r="I109" s="173" t="e">
        <v>#N/A</v>
      </c>
      <c r="J109" s="173">
        <v>11953.679491968622</v>
      </c>
      <c r="K109" s="173">
        <v>10719.530102790013</v>
      </c>
      <c r="L109" s="173">
        <v>10331.905781584581</v>
      </c>
      <c r="M109" s="173">
        <v>11968.264686022958</v>
      </c>
      <c r="N109" s="173">
        <v>11006.566856799183</v>
      </c>
      <c r="O109" s="173">
        <v>15711.159546691915</v>
      </c>
      <c r="P109" s="173">
        <v>15276.89369828135</v>
      </c>
      <c r="Q109" s="173">
        <v>16969.033468877071</v>
      </c>
      <c r="R109" s="173">
        <v>14887.551472917326</v>
      </c>
      <c r="S109" s="173">
        <v>11271.311250449571</v>
      </c>
      <c r="T109" s="173">
        <v>11967.161351436689</v>
      </c>
      <c r="U109" s="173">
        <v>11268.829663962921</v>
      </c>
      <c r="V109" s="173">
        <v>10577.942735949098</v>
      </c>
      <c r="W109" s="173">
        <v>12398.063316175367</v>
      </c>
      <c r="X109" s="173">
        <v>11204.414478317611</v>
      </c>
      <c r="Y109" s="173">
        <v>10511.006633318086</v>
      </c>
      <c r="Z109" s="173">
        <v>10373.391969328399</v>
      </c>
      <c r="AA109" s="173">
        <v>9937.3560860382167</v>
      </c>
      <c r="AB109" s="173">
        <v>9605.5657107336992</v>
      </c>
      <c r="AC109" s="174">
        <v>10592.74479039646</v>
      </c>
    </row>
    <row r="110" spans="1:29" x14ac:dyDescent="0.2">
      <c r="A110" s="147" t="s">
        <v>123</v>
      </c>
      <c r="B110" s="133"/>
      <c r="C110" s="173">
        <v>7058.3801844250083</v>
      </c>
      <c r="D110" s="173">
        <v>12917.261654766904</v>
      </c>
      <c r="E110" s="175">
        <v>9987.8209195959571</v>
      </c>
      <c r="F110" s="173">
        <v>11937.860956739674</v>
      </c>
      <c r="G110" s="173">
        <v>12090.007627765062</v>
      </c>
      <c r="H110" s="173">
        <v>11785.714285714286</v>
      </c>
      <c r="I110" s="173" t="e">
        <v>#N/A</v>
      </c>
      <c r="J110" s="173">
        <v>11816.109422492402</v>
      </c>
      <c r="K110" s="173">
        <v>10624.31544359255</v>
      </c>
      <c r="L110" s="173">
        <v>10295.163584637266</v>
      </c>
      <c r="M110" s="173">
        <v>12236.796686227131</v>
      </c>
      <c r="N110" s="173">
        <v>11052.091904818983</v>
      </c>
      <c r="O110" s="173">
        <v>15850.744019360412</v>
      </c>
      <c r="P110" s="173">
        <v>15355.866103347416</v>
      </c>
      <c r="Q110" s="173">
        <v>17293.592604399109</v>
      </c>
      <c r="R110" s="173">
        <v>14902.773350334714</v>
      </c>
      <c r="S110" s="173">
        <v>11445.937836644871</v>
      </c>
      <c r="T110" s="173">
        <v>12159.127366057106</v>
      </c>
      <c r="U110" s="173">
        <v>11121.130147279831</v>
      </c>
      <c r="V110" s="173">
        <v>11057.555996597674</v>
      </c>
      <c r="W110" s="173">
        <v>12340.100849466004</v>
      </c>
      <c r="X110" s="173">
        <v>11517.357905554876</v>
      </c>
      <c r="Y110" s="173">
        <v>10762.782490738276</v>
      </c>
      <c r="Z110" s="173">
        <v>10681.813199794431</v>
      </c>
      <c r="AA110" s="173">
        <v>10206.683835282194</v>
      </c>
      <c r="AB110" s="173">
        <v>9822.5262124108194</v>
      </c>
      <c r="AC110" s="174">
        <v>10759.869344691793</v>
      </c>
    </row>
    <row r="111" spans="1:29" x14ac:dyDescent="0.2">
      <c r="A111" s="147" t="s">
        <v>124</v>
      </c>
      <c r="B111" s="148"/>
      <c r="C111" s="173">
        <v>7542.3728813559319</v>
      </c>
      <c r="D111" s="173">
        <v>12284.7543049139</v>
      </c>
      <c r="E111" s="175">
        <v>9913.563593134917</v>
      </c>
      <c r="F111" s="173">
        <v>11937.860956739674</v>
      </c>
      <c r="G111" s="173">
        <v>12090.007627765062</v>
      </c>
      <c r="H111" s="173">
        <v>11785.714285714286</v>
      </c>
      <c r="I111" s="173" t="e">
        <v>#N/A</v>
      </c>
      <c r="J111" s="173">
        <v>11816.109422492402</v>
      </c>
      <c r="K111" s="173">
        <v>10624.31544359255</v>
      </c>
      <c r="L111" s="173">
        <v>11646.51493598862</v>
      </c>
      <c r="M111" s="173">
        <v>13375.906109768724</v>
      </c>
      <c r="N111" s="173">
        <v>11882.245496449965</v>
      </c>
      <c r="O111" s="173">
        <v>15957.002652874386</v>
      </c>
      <c r="P111" s="173">
        <v>15355.866103347416</v>
      </c>
      <c r="Q111" s="173">
        <v>17612.368504941027</v>
      </c>
      <c r="R111" s="173">
        <v>14902.773350334714</v>
      </c>
      <c r="S111" s="173">
        <v>11456.631880062685</v>
      </c>
      <c r="T111" s="173">
        <v>12191.209496310554</v>
      </c>
      <c r="U111" s="173">
        <v>11121.130147279831</v>
      </c>
      <c r="V111" s="173">
        <v>11057.555996597674</v>
      </c>
      <c r="W111" s="173">
        <v>12497.951894226464</v>
      </c>
      <c r="X111" s="173">
        <v>11897.089306554721</v>
      </c>
      <c r="Y111" s="173">
        <v>11064.56020997903</v>
      </c>
      <c r="Z111" s="173">
        <v>11022.347144315057</v>
      </c>
      <c r="AA111" s="173">
        <v>10531.005556485588</v>
      </c>
      <c r="AB111" s="173">
        <v>10128.381081501568</v>
      </c>
      <c r="AC111" s="174">
        <v>11007.842683742479</v>
      </c>
    </row>
    <row r="112" spans="1:29" x14ac:dyDescent="0.2">
      <c r="A112" s="147" t="s">
        <v>125</v>
      </c>
      <c r="B112" s="133"/>
      <c r="C112" s="173">
        <v>7434.9442379182155</v>
      </c>
      <c r="D112" s="173">
        <v>12553.292278540974</v>
      </c>
      <c r="E112" s="175">
        <v>9994.1182582295951</v>
      </c>
      <c r="F112" s="173">
        <v>11845.599169661</v>
      </c>
      <c r="G112" s="173">
        <v>12098.45640383813</v>
      </c>
      <c r="H112" s="173">
        <v>11592.741935483868</v>
      </c>
      <c r="I112" s="173" t="e">
        <v>#N/A</v>
      </c>
      <c r="J112" s="173">
        <v>11677.497969130787</v>
      </c>
      <c r="K112" s="173">
        <v>11963.696369636962</v>
      </c>
      <c r="L112" s="173">
        <v>13072.557762464528</v>
      </c>
      <c r="M112" s="173">
        <v>16388.557806912988</v>
      </c>
      <c r="N112" s="173">
        <v>13808.27064633816</v>
      </c>
      <c r="O112" s="173">
        <v>20257.739575168529</v>
      </c>
      <c r="P112" s="173">
        <v>20713.463751438434</v>
      </c>
      <c r="Q112" s="173">
        <v>22624.434389140268</v>
      </c>
      <c r="R112" s="173">
        <v>17435.320584926882</v>
      </c>
      <c r="S112" s="173">
        <v>12006.79520718238</v>
      </c>
      <c r="T112" s="173">
        <v>13508.512213175425</v>
      </c>
      <c r="U112" s="173">
        <v>11416.280608868301</v>
      </c>
      <c r="V112" s="173">
        <v>11095.592799503414</v>
      </c>
      <c r="W112" s="173">
        <v>13573.583622856977</v>
      </c>
      <c r="X112" s="173">
        <v>12823.791214980014</v>
      </c>
      <c r="Y112" s="173">
        <v>11782.364720362772</v>
      </c>
      <c r="Z112" s="173">
        <v>11673.797658614491</v>
      </c>
      <c r="AA112" s="173">
        <v>11081.555170048203</v>
      </c>
      <c r="AB112" s="173">
        <v>10681.031077874497</v>
      </c>
      <c r="AC112" s="174">
        <v>11658.605960423793</v>
      </c>
    </row>
    <row r="113" spans="1:29" ht="12" thickBot="1" x14ac:dyDescent="0.25">
      <c r="A113" s="147" t="s">
        <v>126</v>
      </c>
      <c r="C113" s="176">
        <v>7806.6914498141259</v>
      </c>
      <c r="D113" s="176">
        <v>13027.001421127427</v>
      </c>
      <c r="E113" s="177">
        <v>10416.846435470776</v>
      </c>
      <c r="F113" s="173">
        <v>12410.506412585622</v>
      </c>
      <c r="G113" s="173">
        <v>12724.23863162286</v>
      </c>
      <c r="H113" s="173">
        <v>12096.774193548385</v>
      </c>
      <c r="I113" s="173" t="e">
        <v>#N/A</v>
      </c>
      <c r="J113" s="173">
        <v>12185.215272136473</v>
      </c>
      <c r="K113" s="173">
        <v>12788.778877887786</v>
      </c>
      <c r="L113" s="173">
        <v>14288.609647344951</v>
      </c>
      <c r="M113" s="173">
        <v>18375.049662296384</v>
      </c>
      <c r="N113" s="173">
        <v>15150.812729176374</v>
      </c>
      <c r="O113" s="173">
        <v>23284.569446939506</v>
      </c>
      <c r="P113" s="173">
        <v>23398.542385884157</v>
      </c>
      <c r="Q113" s="173">
        <v>26395.17345399698</v>
      </c>
      <c r="R113" s="173">
        <v>20059.99250093738</v>
      </c>
      <c r="S113" s="173">
        <v>12742.724005677112</v>
      </c>
      <c r="T113" s="173">
        <v>14433.752775721689</v>
      </c>
      <c r="U113" s="173">
        <v>12078.093977498345</v>
      </c>
      <c r="V113" s="173">
        <v>11716.325263811297</v>
      </c>
      <c r="W113" s="173">
        <v>14697.389046516784</v>
      </c>
      <c r="X113" s="173">
        <v>13859.43602716665</v>
      </c>
      <c r="Y113" s="173">
        <v>12702.019506980123</v>
      </c>
      <c r="Z113" s="173">
        <v>12590.947060595037</v>
      </c>
      <c r="AA113" s="173">
        <v>11902.289582773845</v>
      </c>
      <c r="AB113" s="173">
        <v>11415.301957312875</v>
      </c>
      <c r="AC113" s="174">
        <v>12512.032802402298</v>
      </c>
    </row>
    <row r="114" spans="1:29" x14ac:dyDescent="0.2">
      <c r="A114" s="147"/>
      <c r="C114" s="173"/>
      <c r="D114" s="173"/>
      <c r="E114" s="173"/>
      <c r="F114" s="173"/>
      <c r="G114" s="173"/>
      <c r="H114" s="173"/>
      <c r="I114" s="173"/>
      <c r="J114" s="173"/>
      <c r="K114" s="173"/>
      <c r="L114" s="173"/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  <c r="AA114" s="173"/>
      <c r="AB114" s="173"/>
      <c r="AC114" s="174"/>
    </row>
    <row r="115" spans="1:29" x14ac:dyDescent="0.2">
      <c r="A115" s="147"/>
      <c r="C115" s="173"/>
      <c r="D115" s="173"/>
      <c r="E115" s="173"/>
      <c r="F115" s="173"/>
      <c r="G115" s="173"/>
      <c r="H115" s="173"/>
      <c r="I115" s="173"/>
      <c r="J115" s="173"/>
      <c r="K115" s="173"/>
      <c r="L115" s="173"/>
      <c r="M115" s="173"/>
      <c r="N115" s="173"/>
      <c r="O115" s="173"/>
      <c r="P115" s="173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  <c r="AA115" s="173"/>
      <c r="AB115" s="173"/>
      <c r="AC115" s="174"/>
    </row>
    <row r="116" spans="1:29" x14ac:dyDescent="0.2">
      <c r="A116" s="147"/>
      <c r="C116" s="173"/>
      <c r="D116" s="173"/>
      <c r="E116" s="173"/>
      <c r="F116" s="173"/>
      <c r="G116" s="173"/>
      <c r="H116" s="173"/>
      <c r="I116" s="173"/>
      <c r="J116" s="173"/>
      <c r="K116" s="173"/>
      <c r="L116" s="173"/>
      <c r="M116" s="173"/>
      <c r="N116" s="173"/>
      <c r="O116" s="173"/>
      <c r="P116" s="173"/>
      <c r="Q116" s="173"/>
      <c r="R116" s="173"/>
      <c r="S116" s="173"/>
      <c r="T116" s="173"/>
      <c r="U116" s="173"/>
      <c r="V116" s="173"/>
      <c r="W116" s="173"/>
      <c r="X116" s="173"/>
      <c r="Y116" s="173"/>
      <c r="Z116" s="173"/>
      <c r="AA116" s="173"/>
      <c r="AB116" s="173"/>
      <c r="AC116" s="174"/>
    </row>
    <row r="117" spans="1:29" x14ac:dyDescent="0.2">
      <c r="A117" s="147"/>
      <c r="C117" s="173"/>
      <c r="D117" s="173"/>
      <c r="E117" s="173"/>
      <c r="F117" s="173"/>
      <c r="G117" s="173"/>
      <c r="H117" s="173"/>
      <c r="I117" s="173"/>
      <c r="J117" s="173"/>
      <c r="K117" s="173"/>
      <c r="L117" s="173"/>
      <c r="M117" s="173"/>
      <c r="N117" s="173"/>
      <c r="O117" s="173"/>
      <c r="P117" s="173"/>
      <c r="Q117" s="173"/>
      <c r="R117" s="173"/>
      <c r="S117" s="173"/>
      <c r="T117" s="173"/>
      <c r="U117" s="173"/>
      <c r="V117" s="173"/>
      <c r="W117" s="173"/>
      <c r="X117" s="173"/>
      <c r="Y117" s="173"/>
      <c r="Z117" s="173"/>
      <c r="AA117" s="173"/>
      <c r="AB117" s="173"/>
      <c r="AC117" s="174"/>
    </row>
    <row r="118" spans="1:29" x14ac:dyDescent="0.2">
      <c r="A118" s="147"/>
      <c r="C118" s="173"/>
      <c r="D118" s="173"/>
      <c r="E118" s="173"/>
      <c r="F118" s="173"/>
      <c r="G118" s="173"/>
      <c r="H118" s="173"/>
      <c r="I118" s="173"/>
      <c r="J118" s="173"/>
      <c r="K118" s="173"/>
      <c r="L118" s="173"/>
      <c r="M118" s="173"/>
      <c r="N118" s="173"/>
      <c r="O118" s="173"/>
      <c r="P118" s="173"/>
      <c r="Q118" s="173"/>
      <c r="R118" s="173"/>
      <c r="S118" s="173"/>
      <c r="T118" s="173"/>
      <c r="U118" s="173"/>
      <c r="V118" s="173"/>
      <c r="W118" s="173"/>
      <c r="X118" s="173"/>
      <c r="Y118" s="173"/>
      <c r="Z118" s="173"/>
      <c r="AA118" s="173"/>
      <c r="AB118" s="173"/>
      <c r="AC118" s="174"/>
    </row>
    <row r="119" spans="1:29" x14ac:dyDescent="0.2">
      <c r="A119" s="147"/>
      <c r="C119" s="173"/>
      <c r="D119" s="173"/>
      <c r="E119" s="173"/>
      <c r="F119" s="173"/>
      <c r="G119" s="173"/>
      <c r="H119" s="173"/>
      <c r="I119" s="173"/>
      <c r="J119" s="173"/>
      <c r="K119" s="173"/>
      <c r="L119" s="173"/>
      <c r="M119" s="173"/>
      <c r="N119" s="173"/>
      <c r="O119" s="173"/>
      <c r="P119" s="173"/>
      <c r="Q119" s="173"/>
      <c r="R119" s="173"/>
      <c r="S119" s="173"/>
      <c r="T119" s="173"/>
      <c r="U119" s="173"/>
      <c r="V119" s="173"/>
      <c r="W119" s="173"/>
      <c r="X119" s="173"/>
      <c r="Y119" s="173"/>
      <c r="Z119" s="173"/>
      <c r="AA119" s="173"/>
      <c r="AB119" s="173"/>
      <c r="AC119" s="174"/>
    </row>
    <row r="120" spans="1:29" x14ac:dyDescent="0.2">
      <c r="A120" s="147"/>
      <c r="C120" s="173"/>
      <c r="D120" s="173"/>
      <c r="E120" s="173"/>
      <c r="F120" s="173"/>
      <c r="G120" s="173"/>
      <c r="H120" s="173"/>
      <c r="I120" s="173"/>
      <c r="J120" s="173"/>
      <c r="K120" s="173"/>
      <c r="L120" s="173"/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73"/>
      <c r="Z120" s="173"/>
      <c r="AA120" s="173"/>
      <c r="AB120" s="173"/>
      <c r="AC120" s="174"/>
    </row>
    <row r="121" spans="1:29" x14ac:dyDescent="0.2">
      <c r="A121" s="147"/>
      <c r="C121" s="173"/>
      <c r="D121" s="173"/>
      <c r="E121" s="173"/>
      <c r="F121" s="173"/>
      <c r="G121" s="173"/>
      <c r="H121" s="173"/>
      <c r="I121" s="173"/>
      <c r="J121" s="173"/>
      <c r="K121" s="173"/>
      <c r="L121" s="173"/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  <c r="AA121" s="173"/>
      <c r="AB121" s="173"/>
      <c r="AC121" s="174"/>
    </row>
    <row r="122" spans="1:29" x14ac:dyDescent="0.2">
      <c r="A122" s="147"/>
      <c r="C122" s="173"/>
      <c r="D122" s="173"/>
      <c r="E122" s="173"/>
      <c r="F122" s="173"/>
      <c r="G122" s="173"/>
      <c r="H122" s="173"/>
      <c r="I122" s="173"/>
      <c r="J122" s="173"/>
      <c r="K122" s="173"/>
      <c r="L122" s="173"/>
      <c r="M122" s="173"/>
      <c r="N122" s="173"/>
      <c r="O122" s="173"/>
      <c r="P122" s="173"/>
      <c r="Q122" s="173"/>
      <c r="R122" s="173"/>
      <c r="S122" s="173"/>
      <c r="T122" s="173"/>
      <c r="U122" s="173"/>
      <c r="V122" s="173"/>
      <c r="W122" s="173"/>
      <c r="X122" s="173"/>
      <c r="Y122" s="173"/>
      <c r="Z122" s="173"/>
      <c r="AA122" s="173"/>
      <c r="AB122" s="173"/>
      <c r="AC122" s="174"/>
    </row>
    <row r="123" spans="1:29" ht="12" thickBot="1" x14ac:dyDescent="0.25">
      <c r="A123" s="152"/>
      <c r="B123" s="133"/>
      <c r="C123" s="176"/>
      <c r="D123" s="176"/>
      <c r="E123" s="173"/>
      <c r="F123" s="173"/>
      <c r="G123" s="173"/>
      <c r="H123" s="173"/>
      <c r="I123" s="173"/>
      <c r="J123" s="173"/>
      <c r="K123" s="173"/>
      <c r="L123" s="173"/>
      <c r="M123" s="173"/>
      <c r="N123" s="173"/>
      <c r="O123" s="173"/>
      <c r="P123" s="173"/>
      <c r="Q123" s="173"/>
      <c r="R123" s="173"/>
      <c r="S123" s="173"/>
      <c r="T123" s="173"/>
      <c r="U123" s="173"/>
      <c r="V123" s="173"/>
      <c r="W123" s="176"/>
      <c r="X123" s="176"/>
      <c r="Y123" s="176"/>
      <c r="Z123" s="176"/>
      <c r="AA123" s="176"/>
      <c r="AB123" s="176"/>
      <c r="AC123" s="178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3]!PublishPowerWestPricePeak">
                <anchor moveWithCells="1" sizeWithCells="1">
                  <from>
                    <xdr:col>11</xdr:col>
                    <xdr:colOff>600075</xdr:colOff>
                    <xdr:row>0</xdr:row>
                    <xdr:rowOff>66675</xdr:rowOff>
                  </from>
                  <to>
                    <xdr:col>17</xdr:col>
                    <xdr:colOff>171450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3]!PublishPowerWestPricePeak">
                <anchor moveWithCells="1" sizeWithCells="1">
                  <from>
                    <xdr:col>11</xdr:col>
                    <xdr:colOff>771525</xdr:colOff>
                    <xdr:row>0</xdr:row>
                    <xdr:rowOff>66675</xdr:rowOff>
                  </from>
                  <to>
                    <xdr:col>17</xdr:col>
                    <xdr:colOff>219075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Button 4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Button 5">
              <controlPr defaultSize="0" print="0" autoFill="0" autoPict="0" macro="[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Button 6">
              <controlPr defaultSize="0" print="0" autoFill="0" autoPict="0" macro="[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Button 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9" name="Button 8">
              <controlPr defaultSize="0" print="0" autoFill="0" autoPict="0" macro="[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0" name="Button 9">
              <controlPr defaultSize="0" print="0" autoFill="0" autoPict="0" macro="[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1" name="Button 1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2" name="Button 11">
              <controlPr defaultSize="0" print="0" autoFill="0" autoPict="0" macro="[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3" name="Button 12">
              <controlPr defaultSize="0" print="0" autoFill="0" autoPict="0" macro="[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4" name="Button 1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5" name="Button 14">
              <controlPr defaultSize="0" print="0" autoFill="0" autoPict="0" macro="[8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6" name="Button 15">
              <controlPr defaultSize="0" print="0" autoFill="0" autoPict="0" macro="[8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7" name="Button 1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18" name="Button 17">
              <controlPr defaultSize="0" print="0" autoFill="0" autoPict="0" macro="[9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19" name="Button 18">
              <controlPr defaultSize="0" print="0" autoFill="0" autoPict="0" macro="[9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20" name="Button 19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21" name="Button 20">
              <controlPr defaultSize="0" print="0" autoFill="0" autoPict="0" macro="[1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22" name="Button 21">
              <controlPr defaultSize="0" print="0" autoFill="0" autoPict="0" macro="[1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6" r:id="rId23" name="Button 22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7" r:id="rId24" name="Button 23">
              <controlPr defaultSize="0" print="0" autoFill="0" autoPict="0" macro="[11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8" r:id="rId25" name="Button 24">
              <controlPr defaultSize="0" print="0" autoFill="0" autoPict="0" macro="[11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0" r:id="rId26" name="Button 26">
              <controlPr defaultSize="0" print="0" autoFill="0" autoPict="0">
                <anchor moveWithCells="1" sizeWithCells="1">
                  <from>
                    <xdr:col>1</xdr:col>
                    <xdr:colOff>342900</xdr:colOff>
                    <xdr:row>0</xdr:row>
                    <xdr:rowOff>133350</xdr:rowOff>
                  </from>
                  <to>
                    <xdr:col>6</xdr:col>
                    <xdr:colOff>495300</xdr:colOff>
                    <xdr:row>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1" r:id="rId27" name="Button 2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2" r:id="rId28" name="Button 28">
              <controlPr defaultSize="0" print="0" autoFill="0" autoPict="0" macro="[12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3" r:id="rId29" name="Button 29">
              <controlPr defaultSize="0" print="0" autoFill="0" autoPict="0" macro="[12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30" name="Button 3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31" name="Button 31">
              <controlPr defaultSize="0" print="0" autoFill="0" autoPict="0" macro="[13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32" name="Button 32">
              <controlPr defaultSize="0" print="0" autoFill="0" autoPict="0" macro="[13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7" r:id="rId33" name="Button 3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8" r:id="rId34" name="Button 34">
              <controlPr defaultSize="0" print="0" autoFill="0" autoPict="0" macro="[14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9" r:id="rId35" name="Button 35">
              <controlPr defaultSize="0" print="0" autoFill="0" autoPict="0" macro="[14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0" r:id="rId36" name="Button 3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1" r:id="rId37" name="Button 37">
              <controlPr defaultSize="0" print="0" autoFill="0" autoPict="0" macro="[1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2" r:id="rId38" name="Button 38">
              <controlPr defaultSize="0" print="0" autoFill="0" autoPict="0" macro="[1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3" r:id="rId39" name="Button 39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4" r:id="rId40" name="Button 40">
              <controlPr defaultSize="0" print="0" autoFill="0" autoPict="0" macro="[1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5" r:id="rId41" name="Button 41">
              <controlPr defaultSize="0" print="0" autoFill="0" autoPict="0" macro="[1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6" r:id="rId42" name="Button 42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7" r:id="rId43" name="Button 43">
              <controlPr defaultSize="0" print="0" autoFill="0" autoPict="0" macro="[1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8" r:id="rId44" name="Button 44">
              <controlPr defaultSize="0" print="0" autoFill="0" autoPict="0" macro="[1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9" r:id="rId45" name="Button 45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0" r:id="rId46" name="Button 46">
              <controlPr defaultSize="0" print="0" autoFill="0" autoPict="0" macro="[18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1" r:id="rId47" name="Button 47">
              <controlPr defaultSize="0" print="0" autoFill="0" autoPict="0" macro="[18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2" r:id="rId48" name="Button 48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3" r:id="rId49" name="Button 49">
              <controlPr defaultSize="0" print="0" autoFill="0" autoPict="0" macro="[19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4" r:id="rId50" name="Button 50">
              <controlPr defaultSize="0" print="0" autoFill="0" autoPict="0" macro="[19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5" r:id="rId51" name="Button 51">
              <controlPr defaultSize="0" print="0" autoFill="0" autoPict="0" macro="[29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6" r:id="rId52" name="Button 52">
              <controlPr defaultSize="0" print="0" autoFill="0" autoPict="0" macro="[29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7" r:id="rId53" name="Button 5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8" r:id="rId54" name="Button 54">
              <controlPr defaultSize="0" print="0" autoFill="0" autoPict="0" macro="[2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9" r:id="rId55" name="Button 55">
              <controlPr defaultSize="0" print="0" autoFill="0" autoPict="0" macro="[2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0" r:id="rId56" name="Button 56">
              <controlPr defaultSize="0" print="0" autoFill="0" autoPict="0" macro="[21]!rollprior">
                <anchor moveWithCells="1" sizeWithCells="1">
                  <from>
                    <xdr:col>25</xdr:col>
                    <xdr:colOff>542925</xdr:colOff>
                    <xdr:row>0</xdr:row>
                    <xdr:rowOff>28575</xdr:rowOff>
                  </from>
                  <to>
                    <xdr:col>26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1" r:id="rId57" name="Button 57">
              <controlPr defaultSize="0" print="0" autoFill="0" autoPict="0" macro="[21]!copyancillary">
                <anchor moveWithCells="1" sizeWithCells="1">
                  <from>
                    <xdr:col>28</xdr:col>
                    <xdr:colOff>438150</xdr:colOff>
                    <xdr:row>0</xdr:row>
                    <xdr:rowOff>28575</xdr:rowOff>
                  </from>
                  <to>
                    <xdr:col>30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2" r:id="rId58" name="Button 58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3" r:id="rId59" name="Button 59">
              <controlPr defaultSize="0" print="0" autoFill="0" autoPict="0" macro="[22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4" r:id="rId60" name="Button 60">
              <controlPr defaultSize="0" print="0" autoFill="0" autoPict="0" macro="[22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5" r:id="rId61" name="Button 61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6" r:id="rId62" name="Button 62">
              <controlPr defaultSize="0" print="0" autoFill="0" autoPict="0" macro="[23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7" r:id="rId63" name="Button 63">
              <controlPr defaultSize="0" print="0" autoFill="0" autoPict="0" macro="[23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8" r:id="rId64" name="Button 64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9" r:id="rId65" name="Button 65">
              <controlPr defaultSize="0" print="0" autoFill="0" autoPict="0" macro="[24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0" r:id="rId66" name="Button 66">
              <controlPr defaultSize="0" print="0" autoFill="0" autoPict="0" macro="[24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1" r:id="rId67" name="Button 67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2" r:id="rId68" name="Button 68">
              <controlPr defaultSize="0" print="0" autoFill="0" autoPict="0" macro="[2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3" r:id="rId69" name="Button 69">
              <controlPr defaultSize="0" print="0" autoFill="0" autoPict="0" macro="[2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4" r:id="rId70" name="Button 70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5" r:id="rId71" name="Button 71">
              <controlPr defaultSize="0" print="0" autoFill="0" autoPict="0" macro="[2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6" r:id="rId72" name="Button 72">
              <controlPr defaultSize="0" print="0" autoFill="0" autoPict="0" macro="[2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7" r:id="rId73" name="Button 73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8" r:id="rId74" name="Button 74">
              <controlPr defaultSize="0" print="0" autoFill="0" autoPict="0" macro="[2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9" r:id="rId75" name="Button 75">
              <controlPr defaultSize="0" print="0" autoFill="0" autoPict="0" macro="[2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0" r:id="rId76" name="Button 76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1" r:id="rId77" name="Button 77">
              <controlPr defaultSize="0" print="0" autoFill="0" autoPict="0" macro="[28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2" r:id="rId78" name="Button 78">
              <controlPr defaultSize="0" print="0" autoFill="0" autoPict="0" macro="[28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3" r:id="rId79" name="Button 79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4" r:id="rId80" name="Button 80">
              <controlPr defaultSize="0" print="0" autoFill="0" autoPict="0" macro="[3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5" r:id="rId81" name="Button 81">
              <controlPr defaultSize="0" print="0" autoFill="0" autoPict="0" macro="[3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41</vt:i4>
      </vt:variant>
    </vt:vector>
  </HeadingPairs>
  <TitlesOfParts>
    <vt:vector size="48" baseType="lpstr">
      <vt:lpstr>Gas Average Basis</vt:lpstr>
      <vt:lpstr>Gas Average PhyIdx</vt:lpstr>
      <vt:lpstr>Gas Average FinIdx</vt:lpstr>
      <vt:lpstr>CurveFetch</vt:lpstr>
      <vt:lpstr>BasisCurves</vt:lpstr>
      <vt:lpstr>IndexCurves</vt:lpstr>
      <vt:lpstr>PowerPrices</vt:lpstr>
      <vt:lpstr>CurveFetch!Count1</vt:lpstr>
      <vt:lpstr>CurveFetch!CurveCode</vt:lpstr>
      <vt:lpstr>IndexCurves!CurveRange</vt:lpstr>
      <vt:lpstr>CurveRange</vt:lpstr>
      <vt:lpstr>CurveFetch!CurveTable1</vt:lpstr>
      <vt:lpstr>CurveFetch!CurveType</vt:lpstr>
      <vt:lpstr>IndexCurves!Dates</vt:lpstr>
      <vt:lpstr>Dates</vt:lpstr>
      <vt:lpstr>IndexCurves!Dbase</vt:lpstr>
      <vt:lpstr>Dbase</vt:lpstr>
      <vt:lpstr>CurveFetch!Dump</vt:lpstr>
      <vt:lpstr>IndexCurves!EffDt</vt:lpstr>
      <vt:lpstr>EffDt</vt:lpstr>
      <vt:lpstr>CurveFetch!EffectiveDate</vt:lpstr>
      <vt:lpstr>'Gas Average FinIdx'!erv10sec1</vt:lpstr>
      <vt:lpstr>'Gas Average PhyIdx'!erv10sec1</vt:lpstr>
      <vt:lpstr>erv10sec1</vt:lpstr>
      <vt:lpstr>'Gas Average FinIdx'!Gas_Trading</vt:lpstr>
      <vt:lpstr>'Gas Average PhyIdx'!Gas_Trading</vt:lpstr>
      <vt:lpstr>Gas_Trading</vt:lpstr>
      <vt:lpstr>CurveFetch!Month</vt:lpstr>
      <vt:lpstr>'Gas Average FinIdx'!nr_gas_avg_basis</vt:lpstr>
      <vt:lpstr>'Gas Average PhyIdx'!nr_gas_avg_basis</vt:lpstr>
      <vt:lpstr>nr_gas_avg_basis</vt:lpstr>
      <vt:lpstr>IndexCurves!NYMEXPrices</vt:lpstr>
      <vt:lpstr>NYMEXPrices</vt:lpstr>
      <vt:lpstr>IndexCurves!password</vt:lpstr>
      <vt:lpstr>password</vt:lpstr>
      <vt:lpstr>CurveFetch!Print_Area</vt:lpstr>
      <vt:lpstr>'Gas Average Basis'!Print_Area</vt:lpstr>
      <vt:lpstr>'Gas Average FinIdx'!Print_Area</vt:lpstr>
      <vt:lpstr>'Gas Average PhyIdx'!Print_Area</vt:lpstr>
      <vt:lpstr>CurveFetch!Print_Titles</vt:lpstr>
      <vt:lpstr>CurveFetch!RiskType</vt:lpstr>
      <vt:lpstr>trv45sec1</vt:lpstr>
      <vt:lpstr>trv46sec1</vt:lpstr>
      <vt:lpstr>trv47sec1</vt:lpstr>
      <vt:lpstr>IndexCurves!UpperLeftofCurveTable</vt:lpstr>
      <vt:lpstr>UpperLeftofCurveTable</vt:lpstr>
      <vt:lpstr>IndexCurves!username</vt:lpstr>
      <vt:lpstr>username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Felienne</cp:lastModifiedBy>
  <cp:lastPrinted>2001-10-25T01:41:51Z</cp:lastPrinted>
  <dcterms:created xsi:type="dcterms:W3CDTF">1998-02-04T17:03:27Z</dcterms:created>
  <dcterms:modified xsi:type="dcterms:W3CDTF">2014-09-03T16:42:47Z</dcterms:modified>
</cp:coreProperties>
</file>