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10" yWindow="-60" windowWidth="15405" windowHeight="10560" tabRatio="790" firstSheet="1" activeTab="2"/>
  </bookViews>
  <sheets>
    <sheet name="Projected load" sheetId="131" r:id="rId1"/>
    <sheet name="Preschedule" sheetId="5" r:id="rId2"/>
    <sheet name="Deals" sheetId="6"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Sheet1" sheetId="128" r:id="rId12"/>
    <sheet name="dlgAddRows" sheetId="10" state="hidden" r:id="rId13"/>
    <sheet name="Module1" sheetId="29" state="veryHidden" r:id=""/>
  </sheets>
  <externalReferences>
    <externalReference r:id="rId14"/>
    <externalReference r:id="rId15"/>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10">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2">Deals!$A$2:$AF$114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D29" i="1" s="1"/>
  <c r="B9" i="2" s="1"/>
  <c r="D9" i="2" s="1"/>
  <c r="H5" i="1"/>
  <c r="L5" i="1"/>
  <c r="L31" i="1"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H30" i="1" s="1"/>
  <c r="B24" i="2" s="1"/>
  <c r="D24" i="2" s="1"/>
  <c r="L13" i="1"/>
  <c r="Q13" i="1"/>
  <c r="H14" i="1"/>
  <c r="H31" i="1" s="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H29" i="1"/>
  <c r="B12" i="2" s="1"/>
  <c r="J29" i="1"/>
  <c r="B30" i="1"/>
  <c r="D30" i="1"/>
  <c r="F30" i="1"/>
  <c r="J30" i="1"/>
  <c r="L30" i="1"/>
  <c r="B31" i="1"/>
  <c r="F31" i="1"/>
  <c r="J31" i="1"/>
  <c r="AD3" i="6"/>
  <c r="AE3" i="6"/>
  <c r="AF3" i="6"/>
  <c r="AD4" i="6"/>
  <c r="AE4" i="6"/>
  <c r="AF4" i="6"/>
  <c r="AD5" i="6"/>
  <c r="AE5" i="6"/>
  <c r="AF5" i="6"/>
  <c r="AD6" i="6"/>
  <c r="AE6" i="6" s="1"/>
  <c r="AD7" i="6"/>
  <c r="AF7" i="6" s="1"/>
  <c r="AD8" i="6"/>
  <c r="AE8" i="6"/>
  <c r="AF8" i="6"/>
  <c r="AD9" i="6"/>
  <c r="AE9" i="6" s="1"/>
  <c r="AF9" i="6"/>
  <c r="AD10" i="6"/>
  <c r="AE10" i="6" s="1"/>
  <c r="AD11" i="6"/>
  <c r="AE11" i="6"/>
  <c r="AF11" i="6"/>
  <c r="AD12" i="6"/>
  <c r="AE12" i="6"/>
  <c r="AF12" i="6"/>
  <c r="AD13" i="6"/>
  <c r="AE13" i="6"/>
  <c r="AF13" i="6"/>
  <c r="AD14" i="6"/>
  <c r="AE14" i="6" s="1"/>
  <c r="AD15" i="6"/>
  <c r="AF15" i="6" s="1"/>
  <c r="AD16" i="6"/>
  <c r="AE16" i="6"/>
  <c r="AF16" i="6"/>
  <c r="AD17" i="6"/>
  <c r="AE17" i="6" s="1"/>
  <c r="AF17" i="6"/>
  <c r="AD18" i="6"/>
  <c r="AE18" i="6" s="1"/>
  <c r="AD19" i="6"/>
  <c r="AE19" i="6"/>
  <c r="AF19" i="6"/>
  <c r="AD20" i="6"/>
  <c r="AE20" i="6"/>
  <c r="AF20" i="6"/>
  <c r="AD21" i="6"/>
  <c r="AE21" i="6"/>
  <c r="AF21" i="6"/>
  <c r="AD24" i="6"/>
  <c r="AD108" i="6" s="1"/>
  <c r="AF24" i="6"/>
  <c r="D25" i="6"/>
  <c r="AE25" i="6" s="1"/>
  <c r="AD25" i="6"/>
  <c r="AF25" i="6"/>
  <c r="AD26" i="6"/>
  <c r="AF26" i="6"/>
  <c r="AD27" i="6"/>
  <c r="AF27" i="6"/>
  <c r="AD28" i="6"/>
  <c r="AF28" i="6"/>
  <c r="D29" i="6"/>
  <c r="AD29" i="6"/>
  <c r="AE29" i="6" s="1"/>
  <c r="AF29" i="6"/>
  <c r="AD30" i="6"/>
  <c r="AF30" i="6"/>
  <c r="D31" i="6"/>
  <c r="AD31" i="6"/>
  <c r="AE31" i="6" s="1"/>
  <c r="AF31" i="6"/>
  <c r="D32" i="6"/>
  <c r="AD32" i="6"/>
  <c r="AE32" i="6" s="1"/>
  <c r="AF32" i="6"/>
  <c r="AD33" i="6"/>
  <c r="AF33" i="6"/>
  <c r="D34" i="6"/>
  <c r="AD34" i="6"/>
  <c r="AE34" i="6" s="1"/>
  <c r="AF34" i="6"/>
  <c r="AD35" i="6"/>
  <c r="AF35" i="6"/>
  <c r="D36" i="6"/>
  <c r="AD36" i="6"/>
  <c r="AE36" i="6" s="1"/>
  <c r="AF36" i="6"/>
  <c r="AD37" i="6"/>
  <c r="AF37" i="6"/>
  <c r="D38" i="6"/>
  <c r="AD38" i="6"/>
  <c r="AE38" i="6" s="1"/>
  <c r="AF38" i="6"/>
  <c r="AD39" i="6"/>
  <c r="AF39" i="6"/>
  <c r="D40" i="6"/>
  <c r="AD40" i="6"/>
  <c r="AE40" i="6" s="1"/>
  <c r="AF40" i="6"/>
  <c r="AD41" i="6"/>
  <c r="AF41" i="6"/>
  <c r="D42" i="6"/>
  <c r="AD42" i="6"/>
  <c r="AE42" i="6" s="1"/>
  <c r="AF42" i="6"/>
  <c r="AD43" i="6"/>
  <c r="AF43" i="6"/>
  <c r="D44" i="6"/>
  <c r="AD44" i="6"/>
  <c r="AE44" i="6" s="1"/>
  <c r="AF44" i="6"/>
  <c r="AD45" i="6"/>
  <c r="AF45" i="6"/>
  <c r="D46" i="6"/>
  <c r="AD46" i="6"/>
  <c r="AE46" i="6" s="1"/>
  <c r="AF46" i="6"/>
  <c r="AD47" i="6"/>
  <c r="AF47" i="6"/>
  <c r="AD48" i="6"/>
  <c r="AE48" i="6" s="1"/>
  <c r="AD49" i="6"/>
  <c r="AF49" i="6" s="1"/>
  <c r="AD50" i="6"/>
  <c r="AF50" i="6"/>
  <c r="AD51" i="6"/>
  <c r="AF51" i="6" s="1"/>
  <c r="AD52" i="6"/>
  <c r="AF52" i="6"/>
  <c r="AD53" i="6"/>
  <c r="AF53" i="6" s="1"/>
  <c r="AD54" i="6"/>
  <c r="AF54" i="6"/>
  <c r="AD55" i="6"/>
  <c r="AF55" i="6" s="1"/>
  <c r="AD56" i="6"/>
  <c r="AF56" i="6"/>
  <c r="AD57" i="6"/>
  <c r="AF57" i="6" s="1"/>
  <c r="AD58" i="6"/>
  <c r="AF58" i="6"/>
  <c r="AD59" i="6"/>
  <c r="AF59" i="6" s="1"/>
  <c r="AD60" i="6"/>
  <c r="AF60" i="6"/>
  <c r="AD61" i="6"/>
  <c r="AF61" i="6" s="1"/>
  <c r="AD62" i="6"/>
  <c r="AF62" i="6"/>
  <c r="AD63" i="6"/>
  <c r="AF63" i="6" s="1"/>
  <c r="AD64" i="6"/>
  <c r="AF64" i="6"/>
  <c r="AD65" i="6"/>
  <c r="AF65" i="6" s="1"/>
  <c r="AD66" i="6"/>
  <c r="AF66" i="6"/>
  <c r="AD67" i="6"/>
  <c r="AF67" i="6" s="1"/>
  <c r="AD68" i="6"/>
  <c r="AF68" i="6"/>
  <c r="AD69" i="6"/>
  <c r="AF69" i="6" s="1"/>
  <c r="AD70" i="6"/>
  <c r="AF70" i="6"/>
  <c r="AD71" i="6"/>
  <c r="AF71" i="6" s="1"/>
  <c r="AD72" i="6"/>
  <c r="AE72" i="6"/>
  <c r="AF72" i="6"/>
  <c r="AD73" i="6"/>
  <c r="AE73" i="6" s="1"/>
  <c r="AF73" i="6"/>
  <c r="AD74" i="6"/>
  <c r="AE74" i="6" s="1"/>
  <c r="AD75" i="6"/>
  <c r="AE75" i="6"/>
  <c r="AF75" i="6"/>
  <c r="AD76" i="6"/>
  <c r="AE76" i="6"/>
  <c r="AF76" i="6"/>
  <c r="AD77" i="6"/>
  <c r="AE77" i="6" s="1"/>
  <c r="AF77" i="6"/>
  <c r="AD78" i="6"/>
  <c r="AE78" i="6" s="1"/>
  <c r="AD79" i="6"/>
  <c r="AF79" i="6" s="1"/>
  <c r="AD80" i="6"/>
  <c r="AE80" i="6"/>
  <c r="AF80" i="6"/>
  <c r="AD81" i="6"/>
  <c r="AE81" i="6" s="1"/>
  <c r="AF81" i="6"/>
  <c r="AD82" i="6"/>
  <c r="AE82" i="6" s="1"/>
  <c r="AD83" i="6"/>
  <c r="AE83" i="6"/>
  <c r="AF83" i="6"/>
  <c r="AD84" i="6"/>
  <c r="AE84" i="6"/>
  <c r="AF84" i="6"/>
  <c r="AD85" i="6"/>
  <c r="AE85" i="6" s="1"/>
  <c r="AF85" i="6"/>
  <c r="AD86" i="6"/>
  <c r="AE86" i="6" s="1"/>
  <c r="AD87" i="6"/>
  <c r="AF87" i="6" s="1"/>
  <c r="AD88" i="6"/>
  <c r="AE88" i="6"/>
  <c r="AF88" i="6"/>
  <c r="AD90" i="6"/>
  <c r="AE90" i="6" s="1"/>
  <c r="AF90" i="6"/>
  <c r="AD91" i="6"/>
  <c r="AE91" i="6" s="1"/>
  <c r="AD92" i="6"/>
  <c r="AE92" i="6"/>
  <c r="AF92" i="6"/>
  <c r="AD93" i="6"/>
  <c r="AE93" i="6"/>
  <c r="AF93" i="6"/>
  <c r="AD94" i="6"/>
  <c r="AE94" i="6" s="1"/>
  <c r="AF94" i="6"/>
  <c r="AD95" i="6"/>
  <c r="AE95" i="6" s="1"/>
  <c r="AD96" i="6"/>
  <c r="AF96" i="6" s="1"/>
  <c r="AD97" i="6"/>
  <c r="AE97" i="6"/>
  <c r="AF97" i="6"/>
  <c r="F106" i="6"/>
  <c r="D24" i="6" s="1"/>
  <c r="F107" i="6"/>
  <c r="G107" i="6"/>
  <c r="F108" i="6"/>
  <c r="D26" i="6" s="1"/>
  <c r="G108" i="6"/>
  <c r="F109" i="6"/>
  <c r="D27" i="6" s="1"/>
  <c r="AE27" i="6" s="1"/>
  <c r="G109" i="6"/>
  <c r="F110" i="6"/>
  <c r="D28" i="6" s="1"/>
  <c r="G110" i="6"/>
  <c r="F111" i="6"/>
  <c r="G111" i="6"/>
  <c r="F112" i="6"/>
  <c r="D30" i="6" s="1"/>
  <c r="G112" i="6"/>
  <c r="F113" i="6"/>
  <c r="G113" i="6"/>
  <c r="AD113" i="6"/>
  <c r="AE113" i="6"/>
  <c r="F114" i="6"/>
  <c r="G114" i="6"/>
  <c r="F115" i="6"/>
  <c r="D33" i="6" s="1"/>
  <c r="G115" i="6"/>
  <c r="F116" i="6"/>
  <c r="G116" i="6"/>
  <c r="F117" i="6"/>
  <c r="D35" i="6" s="1"/>
  <c r="G117" i="6"/>
  <c r="F118" i="6"/>
  <c r="G118" i="6"/>
  <c r="F119" i="6"/>
  <c r="D37" i="6" s="1"/>
  <c r="G119" i="6"/>
  <c r="F120" i="6"/>
  <c r="G120" i="6"/>
  <c r="F121" i="6"/>
  <c r="D39" i="6" s="1"/>
  <c r="G121" i="6"/>
  <c r="F122" i="6"/>
  <c r="G122" i="6"/>
  <c r="F123" i="6"/>
  <c r="D41" i="6" s="1"/>
  <c r="G123" i="6"/>
  <c r="F124" i="6"/>
  <c r="G124" i="6"/>
  <c r="F125" i="6"/>
  <c r="D43" i="6" s="1"/>
  <c r="G125" i="6"/>
  <c r="F126" i="6"/>
  <c r="G126" i="6"/>
  <c r="F127" i="6"/>
  <c r="D45" i="6" s="1"/>
  <c r="G127" i="6"/>
  <c r="F128" i="6"/>
  <c r="G128" i="6"/>
  <c r="F129" i="6"/>
  <c r="D47" i="6" s="1"/>
  <c r="G129" i="6"/>
  <c r="F130" i="6"/>
  <c r="G130" i="6"/>
  <c r="G131" i="6"/>
  <c r="F136" i="6"/>
  <c r="D49" i="6" s="1"/>
  <c r="F137" i="6"/>
  <c r="D50" i="6" s="1"/>
  <c r="AE50" i="6" s="1"/>
  <c r="G137" i="6"/>
  <c r="F138" i="6"/>
  <c r="D51" i="6" s="1"/>
  <c r="G138" i="6"/>
  <c r="F139" i="6"/>
  <c r="D52" i="6" s="1"/>
  <c r="AE52" i="6" s="1"/>
  <c r="G139" i="6"/>
  <c r="F140" i="6"/>
  <c r="D53" i="6" s="1"/>
  <c r="G140" i="6"/>
  <c r="F141" i="6"/>
  <c r="D54" i="6" s="1"/>
  <c r="AE54" i="6" s="1"/>
  <c r="G141" i="6"/>
  <c r="F142" i="6"/>
  <c r="D55" i="6" s="1"/>
  <c r="G142" i="6"/>
  <c r="F143" i="6"/>
  <c r="D56" i="6" s="1"/>
  <c r="AE56" i="6" s="1"/>
  <c r="G143" i="6"/>
  <c r="F144" i="6"/>
  <c r="D57" i="6" s="1"/>
  <c r="G144" i="6"/>
  <c r="F145" i="6"/>
  <c r="D58" i="6" s="1"/>
  <c r="AE58" i="6" s="1"/>
  <c r="G145" i="6"/>
  <c r="F146" i="6"/>
  <c r="D59" i="6" s="1"/>
  <c r="G146" i="6"/>
  <c r="F147" i="6"/>
  <c r="D60" i="6" s="1"/>
  <c r="AE60" i="6" s="1"/>
  <c r="G147" i="6"/>
  <c r="F148" i="6"/>
  <c r="D61" i="6" s="1"/>
  <c r="G148" i="6"/>
  <c r="F149" i="6"/>
  <c r="D62" i="6" s="1"/>
  <c r="AE62" i="6" s="1"/>
  <c r="G149" i="6"/>
  <c r="F150" i="6"/>
  <c r="D63" i="6" s="1"/>
  <c r="G150" i="6"/>
  <c r="F151" i="6"/>
  <c r="D64" i="6" s="1"/>
  <c r="AE64" i="6" s="1"/>
  <c r="G151" i="6"/>
  <c r="F152" i="6"/>
  <c r="D65" i="6" s="1"/>
  <c r="G152" i="6"/>
  <c r="F153" i="6"/>
  <c r="D66" i="6" s="1"/>
  <c r="AE66" i="6" s="1"/>
  <c r="G153" i="6"/>
  <c r="F154" i="6"/>
  <c r="D67" i="6" s="1"/>
  <c r="G154" i="6"/>
  <c r="F155" i="6"/>
  <c r="D68" i="6" s="1"/>
  <c r="AE68" i="6" s="1"/>
  <c r="G155" i="6"/>
  <c r="F156" i="6"/>
  <c r="D69" i="6" s="1"/>
  <c r="G156" i="6"/>
  <c r="F157" i="6"/>
  <c r="D70" i="6" s="1"/>
  <c r="AE70" i="6" s="1"/>
  <c r="G157" i="6"/>
  <c r="F158" i="6"/>
  <c r="D71" i="6" s="1"/>
  <c r="G158" i="6"/>
  <c r="F159" i="6"/>
  <c r="G159" i="6"/>
  <c r="F160" i="6"/>
  <c r="G160" i="6"/>
  <c r="G161" i="6"/>
  <c r="E9" i="2"/>
  <c r="E11" i="2"/>
  <c r="D12" i="2"/>
  <c r="E12" i="2"/>
  <c r="F12" i="2" s="1"/>
  <c r="G12" i="2"/>
  <c r="E17" i="2"/>
  <c r="F17" i="2" s="1"/>
  <c r="B18" i="2"/>
  <c r="D18" i="2" s="1"/>
  <c r="B21" i="2"/>
  <c r="D21" i="2" s="1"/>
  <c r="B28" i="2"/>
  <c r="D28" i="2" s="1"/>
  <c r="E28" i="2"/>
  <c r="F28" i="2"/>
  <c r="D29" i="2"/>
  <c r="E29" i="2"/>
  <c r="G29" i="2" s="1"/>
  <c r="F29" i="2"/>
  <c r="B29" i="2" s="1"/>
  <c r="B30" i="2"/>
  <c r="D30" i="2"/>
  <c r="G30" i="2" s="1"/>
  <c r="E30" i="2"/>
  <c r="F30" i="2"/>
  <c r="B31" i="2"/>
  <c r="D31" i="2" s="1"/>
  <c r="E31" i="2"/>
  <c r="F31" i="2"/>
  <c r="G31" i="2"/>
  <c r="E32" i="2"/>
  <c r="F32" i="2"/>
  <c r="E34" i="2"/>
  <c r="E35" i="2"/>
  <c r="E36" i="2"/>
  <c r="E37" i="2"/>
  <c r="E38" i="2"/>
  <c r="E39" i="2"/>
  <c r="G39" i="2"/>
  <c r="E40" i="2"/>
  <c r="G40" i="2" s="1"/>
  <c r="E41" i="2"/>
  <c r="E42" i="2"/>
  <c r="E43" i="2"/>
  <c r="E44" i="2"/>
  <c r="E45" i="2"/>
  <c r="I45" i="2"/>
  <c r="C47" i="2"/>
  <c r="C1" i="4"/>
  <c r="C2" i="4"/>
  <c r="C3" i="4"/>
  <c r="C7" i="4"/>
  <c r="F13" i="4" s="1"/>
  <c r="G7" i="4"/>
  <c r="F18" i="4" s="1"/>
  <c r="C8" i="4"/>
  <c r="F12" i="4"/>
  <c r="I22" i="4"/>
  <c r="J22" i="4"/>
  <c r="J38" i="4"/>
  <c r="K38" i="4"/>
  <c r="J39" i="4"/>
  <c r="J44" i="4" s="1"/>
  <c r="J45" i="4" s="1"/>
  <c r="K39" i="4"/>
  <c r="J40" i="4"/>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a="1"/>
  <c r="D8" i="5" s="1"/>
  <c r="E8" i="5"/>
  <c r="E8" i="5" a="1"/>
  <c r="F8" i="5"/>
  <c r="F8" i="5" a="1"/>
  <c r="G8" i="5" a="1"/>
  <c r="G8" i="5" s="1"/>
  <c r="H8" i="5" a="1"/>
  <c r="H8" i="5" s="1"/>
  <c r="I8" i="5"/>
  <c r="I8" i="5" a="1"/>
  <c r="J8" i="5" a="1"/>
  <c r="J8" i="5" s="1"/>
  <c r="K8" i="5" a="1"/>
  <c r="K8" i="5" s="1"/>
  <c r="L8" i="5"/>
  <c r="L8" i="5" a="1"/>
  <c r="M8" i="5"/>
  <c r="M8" i="5" a="1"/>
  <c r="N8" i="5" a="1"/>
  <c r="N8" i="5" s="1"/>
  <c r="O8" i="5" a="1"/>
  <c r="O8" i="5" s="1"/>
  <c r="P8" i="5" a="1"/>
  <c r="P8" i="5" s="1"/>
  <c r="Q8" i="5"/>
  <c r="Q8" i="5" a="1"/>
  <c r="R8" i="5"/>
  <c r="R8" i="5" a="1"/>
  <c r="S8" i="5" a="1"/>
  <c r="S8" i="5" s="1"/>
  <c r="T8" i="5"/>
  <c r="T8" i="5" a="1"/>
  <c r="U8" i="5"/>
  <c r="U8" i="5" a="1"/>
  <c r="V8" i="5" a="1"/>
  <c r="V8" i="5" s="1"/>
  <c r="V63" i="5" s="1"/>
  <c r="W8" i="5" a="1"/>
  <c r="W8" i="5" s="1"/>
  <c r="X8" i="5" a="1"/>
  <c r="X8" i="5" s="1"/>
  <c r="Y8" i="5"/>
  <c r="Y8" i="5" a="1"/>
  <c r="E9" i="5"/>
  <c r="F9" i="5"/>
  <c r="G9" i="5"/>
  <c r="H9" i="5"/>
  <c r="I9" i="5"/>
  <c r="J9" i="5"/>
  <c r="K9" i="5"/>
  <c r="L9" i="5"/>
  <c r="M9" i="5"/>
  <c r="N9" i="5"/>
  <c r="O9" i="5"/>
  <c r="P9" i="5"/>
  <c r="Q9" i="5"/>
  <c r="R9" i="5"/>
  <c r="S9" i="5"/>
  <c r="T9" i="5"/>
  <c r="U9" i="5"/>
  <c r="V9" i="5"/>
  <c r="W9" i="5"/>
  <c r="X9" i="5"/>
  <c r="Y9" i="5"/>
  <c r="B11" i="5"/>
  <c r="B11" i="5" a="1"/>
  <c r="C11" i="5" a="1"/>
  <c r="C11" i="5" s="1"/>
  <c r="D11" i="5"/>
  <c r="D11" i="5" a="1"/>
  <c r="E11" i="5"/>
  <c r="E11" i="5" a="1"/>
  <c r="F11" i="5" a="1"/>
  <c r="F11" i="5" s="1"/>
  <c r="G11" i="5" a="1"/>
  <c r="G11" i="5" s="1"/>
  <c r="H11" i="5"/>
  <c r="H11" i="5" a="1"/>
  <c r="I11" i="5" a="1"/>
  <c r="I11" i="5" s="1"/>
  <c r="J11" i="5" a="1"/>
  <c r="J11" i="5" s="1"/>
  <c r="K11" i="5" a="1"/>
  <c r="K11" i="5" s="1"/>
  <c r="L11" i="5"/>
  <c r="L11" i="5" a="1"/>
  <c r="M11" i="5" a="1"/>
  <c r="M11" i="5" s="1"/>
  <c r="N11" i="5"/>
  <c r="N11" i="5" a="1"/>
  <c r="O11" i="5" a="1"/>
  <c r="O11" i="5" s="1"/>
  <c r="P11" i="5"/>
  <c r="P11" i="5" a="1"/>
  <c r="Q11" i="5"/>
  <c r="Q11" i="5" a="1"/>
  <c r="R11" i="5" a="1"/>
  <c r="R11" i="5" s="1"/>
  <c r="S11" i="5" a="1"/>
  <c r="S11" i="5" s="1"/>
  <c r="T11" i="5" a="1"/>
  <c r="T11" i="5" s="1"/>
  <c r="U11" i="5" a="1"/>
  <c r="U11" i="5" s="1"/>
  <c r="V11" i="5" a="1"/>
  <c r="V11" i="5" s="1"/>
  <c r="W11" i="5" a="1"/>
  <c r="W11" i="5" s="1"/>
  <c r="X11" i="5" a="1"/>
  <c r="X11" i="5" s="1"/>
  <c r="Y11" i="5"/>
  <c r="Y11" i="5" a="1"/>
  <c r="H12" i="5"/>
  <c r="I12" i="5"/>
  <c r="J12" i="5"/>
  <c r="K12" i="5"/>
  <c r="L12" i="5"/>
  <c r="M12" i="5"/>
  <c r="N12" i="5"/>
  <c r="O12" i="5"/>
  <c r="P12" i="5"/>
  <c r="Q12" i="5"/>
  <c r="R12" i="5"/>
  <c r="S12" i="5"/>
  <c r="T12" i="5"/>
  <c r="U12" i="5"/>
  <c r="V12" i="5"/>
  <c r="W12" i="5"/>
  <c r="B14" i="5"/>
  <c r="C14" i="5"/>
  <c r="D14" i="5"/>
  <c r="E14" i="5"/>
  <c r="F14" i="5"/>
  <c r="G14" i="5"/>
  <c r="H14" i="5"/>
  <c r="I14" i="5"/>
  <c r="J14" i="5"/>
  <c r="K14" i="5"/>
  <c r="L14" i="5"/>
  <c r="M14" i="5"/>
  <c r="N14" i="5"/>
  <c r="O14" i="5"/>
  <c r="P14" i="5"/>
  <c r="Q14" i="5"/>
  <c r="R14" i="5"/>
  <c r="S14" i="5"/>
  <c r="T14" i="5"/>
  <c r="U14" i="5"/>
  <c r="V14" i="5"/>
  <c r="W14" i="5"/>
  <c r="X14" i="5"/>
  <c r="Y14" i="5"/>
  <c r="B15" i="5"/>
  <c r="B15" i="5" a="1"/>
  <c r="C15" i="5" a="1"/>
  <c r="C15" i="5" s="1"/>
  <c r="D15" i="5"/>
  <c r="D15" i="5" a="1"/>
  <c r="E15" i="5" a="1"/>
  <c r="E15" i="5" s="1"/>
  <c r="F15" i="5" a="1"/>
  <c r="F15" i="5" s="1"/>
  <c r="G15" i="5" a="1"/>
  <c r="G15" i="5" s="1"/>
  <c r="H15" i="5" a="1"/>
  <c r="H15" i="5" s="1"/>
  <c r="I15" i="5" a="1"/>
  <c r="I15" i="5" s="1"/>
  <c r="J15" i="5"/>
  <c r="J15" i="5" a="1"/>
  <c r="K15" i="5" a="1"/>
  <c r="K15" i="5" s="1"/>
  <c r="L15" i="5" a="1"/>
  <c r="L15" i="5" s="1"/>
  <c r="M15" i="5"/>
  <c r="M15" i="5" a="1"/>
  <c r="N15" i="5" a="1"/>
  <c r="N15" i="5" s="1"/>
  <c r="O15" i="5" a="1"/>
  <c r="O15" i="5" s="1"/>
  <c r="P15" i="5"/>
  <c r="P15" i="5" a="1"/>
  <c r="Q15" i="5"/>
  <c r="Q59" i="5" s="1"/>
  <c r="Q15" i="5" a="1"/>
  <c r="R15" i="5" a="1"/>
  <c r="R15" i="5" s="1"/>
  <c r="S15" i="5" a="1"/>
  <c r="S15" i="5" s="1"/>
  <c r="T15" i="5" a="1"/>
  <c r="T15" i="5" s="1"/>
  <c r="U15" i="5" a="1"/>
  <c r="U15" i="5" s="1"/>
  <c r="V15" i="5"/>
  <c r="V15" i="5" a="1"/>
  <c r="W15" i="5" a="1"/>
  <c r="W15" i="5" s="1"/>
  <c r="X15" i="5"/>
  <c r="X15" i="5" a="1"/>
  <c r="Y15" i="5"/>
  <c r="Y15" i="5" a="1"/>
  <c r="B16" i="5" a="1"/>
  <c r="B16" i="5" s="1"/>
  <c r="C16" i="5" a="1"/>
  <c r="C16" i="5" s="1"/>
  <c r="D16" i="5" a="1"/>
  <c r="D16" i="5" s="1"/>
  <c r="E16" i="5" a="1"/>
  <c r="E16" i="5" s="1"/>
  <c r="F16" i="5" a="1"/>
  <c r="F16" i="5" s="1"/>
  <c r="G16" i="5" a="1"/>
  <c r="G16" i="5" s="1"/>
  <c r="H16" i="5" a="1"/>
  <c r="H16" i="5" s="1"/>
  <c r="I16" i="5"/>
  <c r="I16" i="5" a="1"/>
  <c r="J16" i="5"/>
  <c r="J16" i="5" a="1"/>
  <c r="K16" i="5" a="1"/>
  <c r="K16" i="5" s="1"/>
  <c r="L16" i="5"/>
  <c r="L16" i="5" a="1"/>
  <c r="M16" i="5" a="1"/>
  <c r="M16" i="5" s="1"/>
  <c r="N16" i="5" a="1"/>
  <c r="N16" i="5" s="1"/>
  <c r="O16" i="5" a="1"/>
  <c r="O16" i="5" s="1"/>
  <c r="P16" i="5" a="1"/>
  <c r="P16" i="5" s="1"/>
  <c r="P59" i="5" s="1"/>
  <c r="Q16" i="5" a="1"/>
  <c r="Q16" i="5" s="1"/>
  <c r="R16" i="5"/>
  <c r="R16" i="5" a="1"/>
  <c r="S16" i="5" a="1"/>
  <c r="S16" i="5" s="1"/>
  <c r="T16" i="5" a="1"/>
  <c r="T16" i="5" s="1"/>
  <c r="U16" i="5"/>
  <c r="U16" i="5" a="1"/>
  <c r="V16" i="5" a="1"/>
  <c r="V16" i="5" s="1"/>
  <c r="W16" i="5" a="1"/>
  <c r="W16" i="5" s="1"/>
  <c r="X16" i="5"/>
  <c r="X16" i="5" a="1"/>
  <c r="Y16" i="5"/>
  <c r="Y16" i="5" a="1"/>
  <c r="B17" i="5" a="1"/>
  <c r="B17" i="5" s="1"/>
  <c r="C17" i="5" a="1"/>
  <c r="C17" i="5" s="1"/>
  <c r="D17" i="5" a="1"/>
  <c r="D17" i="5" s="1"/>
  <c r="E17" i="5" a="1"/>
  <c r="E17" i="5" s="1"/>
  <c r="F17" i="5"/>
  <c r="F17" i="5" a="1"/>
  <c r="G17" i="5" a="1"/>
  <c r="G17" i="5" s="1"/>
  <c r="H17" i="5"/>
  <c r="H17" i="5" a="1"/>
  <c r="I17" i="5"/>
  <c r="I17" i="5" a="1"/>
  <c r="J17" i="5" a="1"/>
  <c r="J17" i="5" s="1"/>
  <c r="K17" i="5" a="1"/>
  <c r="K17" i="5" s="1"/>
  <c r="L17" i="5" a="1"/>
  <c r="L17" i="5" s="1"/>
  <c r="M17" i="5"/>
  <c r="M17" i="5" a="1"/>
  <c r="N17" i="5" a="1"/>
  <c r="N17" i="5" s="1"/>
  <c r="O17" i="5" a="1"/>
  <c r="O17" i="5" s="1"/>
  <c r="P17" i="5" a="1"/>
  <c r="P17" i="5" s="1"/>
  <c r="Q17" i="5" a="1"/>
  <c r="Q17" i="5" s="1"/>
  <c r="R17" i="5"/>
  <c r="R17" i="5" a="1"/>
  <c r="S17" i="5" a="1"/>
  <c r="S17" i="5" s="1"/>
  <c r="T17" i="5"/>
  <c r="T59" i="5" s="1"/>
  <c r="T17" i="5" a="1"/>
  <c r="U17" i="5" a="1"/>
  <c r="U17" i="5" s="1"/>
  <c r="W17" i="5" a="1"/>
  <c r="W17" i="5" s="1"/>
  <c r="X17" i="5" a="1"/>
  <c r="X17" i="5" s="1"/>
  <c r="Y17" i="5"/>
  <c r="Y17" i="5" a="1"/>
  <c r="B18" i="5"/>
  <c r="C18" i="5"/>
  <c r="D18" i="5"/>
  <c r="E18" i="5"/>
  <c r="F18" i="5"/>
  <c r="G18" i="5"/>
  <c r="H18" i="5"/>
  <c r="I18" i="5"/>
  <c r="J18" i="5"/>
  <c r="K18" i="5"/>
  <c r="K59" i="5" s="1"/>
  <c r="L18" i="5"/>
  <c r="M18" i="5"/>
  <c r="N18" i="5"/>
  <c r="O18" i="5"/>
  <c r="P18" i="5"/>
  <c r="Q18" i="5"/>
  <c r="R18" i="5"/>
  <c r="S18" i="5"/>
  <c r="S59" i="5" s="1"/>
  <c r="T18" i="5"/>
  <c r="U18" i="5"/>
  <c r="V18" i="5"/>
  <c r="W18" i="5"/>
  <c r="X18" i="5"/>
  <c r="Y18" i="5"/>
  <c r="B20" i="5" a="1"/>
  <c r="B20" i="5" s="1"/>
  <c r="C20" i="5"/>
  <c r="C20" i="5" a="1"/>
  <c r="D20" i="5" a="1"/>
  <c r="D20" i="5" s="1"/>
  <c r="E20" i="5"/>
  <c r="E20" i="5" a="1"/>
  <c r="F20" i="5" a="1"/>
  <c r="F20" i="5" s="1"/>
  <c r="G20" i="5" a="1"/>
  <c r="G20" i="5" s="1"/>
  <c r="H20" i="5" a="1"/>
  <c r="H20" i="5" s="1"/>
  <c r="I20" i="5"/>
  <c r="I20" i="5" a="1"/>
  <c r="J20" i="5" a="1"/>
  <c r="J20" i="5" s="1"/>
  <c r="L20" i="5"/>
  <c r="L20" i="5" a="1"/>
  <c r="M20" i="5" a="1"/>
  <c r="M20" i="5" s="1"/>
  <c r="N20" i="5"/>
  <c r="N20" i="5" a="1"/>
  <c r="R20" i="5" a="1"/>
  <c r="R20" i="5" s="1"/>
  <c r="S20" i="5"/>
  <c r="S20" i="5" a="1"/>
  <c r="T20" i="5" a="1"/>
  <c r="T20" i="5" s="1"/>
  <c r="U20" i="5"/>
  <c r="U20" i="5" a="1"/>
  <c r="V20" i="5" a="1"/>
  <c r="V20" i="5" s="1"/>
  <c r="W20" i="5"/>
  <c r="W20" i="5" a="1"/>
  <c r="X20" i="5" a="1"/>
  <c r="X20" i="5" s="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a="1"/>
  <c r="C28" i="5" s="1"/>
  <c r="D28" i="5"/>
  <c r="D28" i="5" a="1"/>
  <c r="E28" i="5"/>
  <c r="E38" i="5" s="1"/>
  <c r="E58" i="5" s="1"/>
  <c r="E28" i="5" a="1"/>
  <c r="F28" i="5"/>
  <c r="F28" i="5" a="1"/>
  <c r="G28" i="5" a="1"/>
  <c r="G28" i="5" s="1"/>
  <c r="H28" i="5"/>
  <c r="H28" i="5" a="1"/>
  <c r="I28" i="5" a="1"/>
  <c r="I28" i="5" s="1"/>
  <c r="J28" i="5"/>
  <c r="J28" i="5" a="1"/>
  <c r="K28" i="5" a="1"/>
  <c r="K28" i="5" s="1"/>
  <c r="L28" i="5"/>
  <c r="L28" i="5" a="1"/>
  <c r="M28" i="5"/>
  <c r="M28" i="5" a="1"/>
  <c r="N28" i="5"/>
  <c r="N28" i="5" a="1"/>
  <c r="O28" i="5" a="1"/>
  <c r="O28" i="5" s="1"/>
  <c r="P28" i="5"/>
  <c r="P28" i="5" a="1"/>
  <c r="Q28" i="5" a="1"/>
  <c r="Q28" i="5" s="1"/>
  <c r="R28" i="5"/>
  <c r="R28" i="5" a="1"/>
  <c r="S28" i="5" a="1"/>
  <c r="S28" i="5" s="1"/>
  <c r="T28" i="5"/>
  <c r="T28" i="5" a="1"/>
  <c r="U28" i="5"/>
  <c r="U28" i="5" a="1"/>
  <c r="V28" i="5"/>
  <c r="V28" i="5" a="1"/>
  <c r="W28" i="5" a="1"/>
  <c r="W28" i="5" s="1"/>
  <c r="X28" i="5"/>
  <c r="X28" i="5" a="1"/>
  <c r="Y28" i="5" a="1"/>
  <c r="Y28" i="5" s="1"/>
  <c r="B29" i="5" a="1"/>
  <c r="B29" i="5" s="1"/>
  <c r="B62" i="5" s="1"/>
  <c r="C29" i="5" a="1"/>
  <c r="C29" i="5" s="1"/>
  <c r="C62" i="5" s="1"/>
  <c r="D29" i="5" a="1"/>
  <c r="D29" i="5" s="1"/>
  <c r="D62" i="5" s="1"/>
  <c r="D64" i="5" s="1"/>
  <c r="E29" i="5" a="1"/>
  <c r="E29" i="5" s="1"/>
  <c r="F29" i="5" a="1"/>
  <c r="F29" i="5" s="1"/>
  <c r="G29" i="5"/>
  <c r="G29" i="5" a="1"/>
  <c r="H29" i="5" a="1"/>
  <c r="H29" i="5" s="1"/>
  <c r="H78" i="5" s="1"/>
  <c r="I29" i="5"/>
  <c r="I29" i="5" a="1"/>
  <c r="J29" i="5" a="1"/>
  <c r="J29" i="5" s="1"/>
  <c r="K29" i="5"/>
  <c r="K29" i="5" a="1"/>
  <c r="L29" i="5" a="1"/>
  <c r="L29" i="5" s="1"/>
  <c r="M29" i="5"/>
  <c r="M29" i="5" a="1"/>
  <c r="N29" i="5" a="1"/>
  <c r="N29" i="5" s="1"/>
  <c r="O29" i="5" a="1"/>
  <c r="O29" i="5" s="1"/>
  <c r="P29" i="5"/>
  <c r="P29" i="5" a="1"/>
  <c r="Q29" i="5" a="1"/>
  <c r="Q29" i="5" s="1"/>
  <c r="R29" i="5" a="1"/>
  <c r="R29" i="5" s="1"/>
  <c r="R78" i="5" s="1"/>
  <c r="S29" i="5" a="1"/>
  <c r="S29" i="5" s="1"/>
  <c r="T29" i="5"/>
  <c r="T78" i="5" s="1"/>
  <c r="T29" i="5" a="1"/>
  <c r="U29" i="5" a="1"/>
  <c r="U29" i="5" s="1"/>
  <c r="V29" i="5" a="1"/>
  <c r="V29" i="5" s="1"/>
  <c r="W29" i="5"/>
  <c r="W29" i="5" a="1"/>
  <c r="X29" i="5" a="1"/>
  <c r="X29" i="5" s="1"/>
  <c r="Y29" i="5"/>
  <c r="Y78" i="5" s="1"/>
  <c r="Y29" i="5" a="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a="1"/>
  <c r="E32" i="5" s="1"/>
  <c r="F32" i="5" a="1"/>
  <c r="F32" i="5" s="1"/>
  <c r="G32" i="5"/>
  <c r="G32" i="5" a="1"/>
  <c r="H32" i="5" a="1"/>
  <c r="H32" i="5" s="1"/>
  <c r="I32" i="5" a="1"/>
  <c r="I32" i="5" s="1"/>
  <c r="J32" i="5" a="1"/>
  <c r="J32" i="5" s="1"/>
  <c r="K32" i="5"/>
  <c r="K62" i="5" s="1"/>
  <c r="K64" i="5" s="1"/>
  <c r="K32" i="5" a="1"/>
  <c r="L32" i="5" a="1"/>
  <c r="L32" i="5" s="1"/>
  <c r="M32" i="5" a="1"/>
  <c r="M32" i="5" s="1"/>
  <c r="N32" i="5"/>
  <c r="N32" i="5" a="1"/>
  <c r="O32" i="5" a="1"/>
  <c r="O32" i="5" s="1"/>
  <c r="P32" i="5"/>
  <c r="P32" i="5" a="1"/>
  <c r="Q32" i="5" a="1"/>
  <c r="Q32" i="5" s="1"/>
  <c r="R32" i="5"/>
  <c r="R32" i="5" a="1"/>
  <c r="S32" i="5" a="1"/>
  <c r="S32" i="5" s="1"/>
  <c r="T32" i="5" a="1"/>
  <c r="T32" i="5" s="1"/>
  <c r="U32" i="5" a="1"/>
  <c r="U32" i="5" s="1"/>
  <c r="V32" i="5"/>
  <c r="V32" i="5" a="1"/>
  <c r="W32" i="5"/>
  <c r="W32" i="5" a="1"/>
  <c r="X32" i="5" a="1"/>
  <c r="X32" i="5" s="1"/>
  <c r="Y32" i="5" a="1"/>
  <c r="Y32" i="5" s="1"/>
  <c r="B33" i="5" a="1"/>
  <c r="B33" i="5" s="1"/>
  <c r="C33" i="5"/>
  <c r="C33" i="5" a="1"/>
  <c r="E33" i="5" a="1"/>
  <c r="E33" i="5" s="1"/>
  <c r="F33" i="5" a="1"/>
  <c r="F33" i="5" s="1"/>
  <c r="G33" i="5"/>
  <c r="G33" i="5" a="1"/>
  <c r="H33" i="5" a="1"/>
  <c r="H33" i="5" s="1"/>
  <c r="I33" i="5"/>
  <c r="I33" i="5" a="1"/>
  <c r="K33" i="5" a="1"/>
  <c r="K33" i="5" s="1"/>
  <c r="L33" i="5" a="1"/>
  <c r="L33" i="5" s="1"/>
  <c r="M33" i="5" a="1"/>
  <c r="M33" i="5" s="1"/>
  <c r="N33" i="5" a="1"/>
  <c r="N33" i="5" s="1"/>
  <c r="O33" i="5" a="1"/>
  <c r="O33" i="5" s="1"/>
  <c r="P33" i="5"/>
  <c r="P33" i="5" a="1"/>
  <c r="Q33" i="5" a="1"/>
  <c r="Q33" i="5" s="1"/>
  <c r="R33" i="5" a="1"/>
  <c r="R33" i="5" s="1"/>
  <c r="S33" i="5" a="1"/>
  <c r="S33" i="5" s="1"/>
  <c r="T33" i="5" a="1"/>
  <c r="T33" i="5" s="1"/>
  <c r="U33" i="5" a="1"/>
  <c r="U33" i="5" s="1"/>
  <c r="V33" i="5" a="1"/>
  <c r="V33" i="5" s="1"/>
  <c r="W33" i="5"/>
  <c r="W33" i="5" a="1"/>
  <c r="X33" i="5" a="1"/>
  <c r="X33" i="5" s="1"/>
  <c r="Y33" i="5"/>
  <c r="Y33" i="5" a="1"/>
  <c r="B34" i="5" a="1"/>
  <c r="B34" i="5" s="1"/>
  <c r="C34" i="5"/>
  <c r="C34" i="5" a="1"/>
  <c r="D34" i="5" a="1"/>
  <c r="D34" i="5" s="1"/>
  <c r="E34" i="5"/>
  <c r="E34" i="5" a="1"/>
  <c r="F34" i="5" a="1"/>
  <c r="F34" i="5" s="1"/>
  <c r="G34" i="5" a="1"/>
  <c r="G34" i="5" s="1"/>
  <c r="H34" i="5"/>
  <c r="H34" i="5" a="1"/>
  <c r="I34" i="5" a="1"/>
  <c r="I34" i="5" s="1"/>
  <c r="J34" i="5" a="1"/>
  <c r="J34" i="5" s="1"/>
  <c r="K34" i="5"/>
  <c r="K34" i="5" a="1"/>
  <c r="L34" i="5" a="1"/>
  <c r="L34" i="5" s="1"/>
  <c r="M34" i="5" a="1"/>
  <c r="M34" i="5" s="1"/>
  <c r="N34" i="5" a="1"/>
  <c r="N34" i="5" s="1"/>
  <c r="O34" i="5" a="1"/>
  <c r="O34" i="5" s="1"/>
  <c r="P34" i="5" a="1"/>
  <c r="P34" i="5" s="1"/>
  <c r="Q34" i="5"/>
  <c r="Q34" i="5" a="1"/>
  <c r="R34" i="5" a="1"/>
  <c r="R34" i="5" s="1"/>
  <c r="S34" i="5" a="1"/>
  <c r="S34" i="5" s="1"/>
  <c r="T34" i="5" a="1"/>
  <c r="T34" i="5" s="1"/>
  <c r="U34" i="5"/>
  <c r="U34" i="5" a="1"/>
  <c r="V34" i="5" a="1"/>
  <c r="V34" i="5" s="1"/>
  <c r="W34" i="5" a="1"/>
  <c r="W34" i="5" s="1"/>
  <c r="X34" i="5" a="1"/>
  <c r="X34" i="5" s="1"/>
  <c r="Y34" i="5"/>
  <c r="Y34" i="5" a="1"/>
  <c r="B35" i="5" a="1"/>
  <c r="B35" i="5" s="1"/>
  <c r="C35" i="5" a="1"/>
  <c r="C35" i="5" s="1"/>
  <c r="C38" i="5" s="1"/>
  <c r="D35" i="5"/>
  <c r="D35" i="5" a="1"/>
  <c r="E35" i="5" a="1"/>
  <c r="E35" i="5" s="1"/>
  <c r="F35" i="5" a="1"/>
  <c r="F35" i="5" s="1"/>
  <c r="G35" i="5"/>
  <c r="G35" i="5" a="1"/>
  <c r="H35" i="5" a="1"/>
  <c r="H35" i="5" s="1"/>
  <c r="H61" i="5" s="1"/>
  <c r="I35" i="5"/>
  <c r="I61" i="5" s="1"/>
  <c r="I35" i="5" a="1"/>
  <c r="J35" i="5" a="1"/>
  <c r="J35" i="5" s="1"/>
  <c r="K35" i="5"/>
  <c r="K61" i="5" s="1"/>
  <c r="K35" i="5" a="1"/>
  <c r="L35" i="5" a="1"/>
  <c r="L35" i="5" s="1"/>
  <c r="L61" i="5" s="1"/>
  <c r="M35" i="5" a="1"/>
  <c r="M35" i="5" s="1"/>
  <c r="N35" i="5" a="1"/>
  <c r="N35" i="5" s="1"/>
  <c r="N38" i="5" s="1"/>
  <c r="O35" i="5"/>
  <c r="O35" i="5" a="1"/>
  <c r="P35" i="5"/>
  <c r="P61" i="5" s="1"/>
  <c r="P35" i="5" a="1"/>
  <c r="Q35" i="5" a="1"/>
  <c r="Q35" i="5" s="1"/>
  <c r="R35" i="5" a="1"/>
  <c r="R35" i="5" s="1"/>
  <c r="S35" i="5" a="1"/>
  <c r="S35" i="5" s="1"/>
  <c r="S38" i="5" s="1"/>
  <c r="T35" i="5"/>
  <c r="T35" i="5" a="1"/>
  <c r="U35" i="5" a="1"/>
  <c r="U35" i="5" s="1"/>
  <c r="V35" i="5" a="1"/>
  <c r="V35" i="5" s="1"/>
  <c r="W35" i="5"/>
  <c r="W35" i="5" a="1"/>
  <c r="X35" i="5" a="1"/>
  <c r="X35" i="5" s="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a="1"/>
  <c r="M37" i="5" s="1"/>
  <c r="N37" i="5" a="1"/>
  <c r="N37" i="5" s="1"/>
  <c r="O37" i="5"/>
  <c r="O37" i="5" a="1"/>
  <c r="P37" i="5"/>
  <c r="P37" i="5" a="1"/>
  <c r="Q37" i="5" a="1"/>
  <c r="Q37" i="5" s="1"/>
  <c r="Q61" i="5" s="1"/>
  <c r="R37" i="5" a="1"/>
  <c r="R37" i="5" s="1"/>
  <c r="S37" i="5"/>
  <c r="S37" i="5" a="1"/>
  <c r="T37" i="5"/>
  <c r="T37" i="5" a="1"/>
  <c r="U37" i="5" a="1"/>
  <c r="U37" i="5" s="1"/>
  <c r="U61" i="5" s="1"/>
  <c r="V37" i="5" a="1"/>
  <c r="V37" i="5" s="1"/>
  <c r="V61" i="5" s="1"/>
  <c r="W37" i="5"/>
  <c r="W37" i="5" a="1"/>
  <c r="X37" i="5"/>
  <c r="X37" i="5" a="1"/>
  <c r="Y37" i="5" a="1"/>
  <c r="Y37" i="5" s="1"/>
  <c r="Y61" i="5" s="1"/>
  <c r="D38" i="5"/>
  <c r="Z58" i="5"/>
  <c r="B59" i="5"/>
  <c r="C59" i="5"/>
  <c r="C58" i="5" s="1"/>
  <c r="C167" i="5" s="1"/>
  <c r="D59" i="5"/>
  <c r="E59" i="5"/>
  <c r="F59" i="5"/>
  <c r="G59" i="5"/>
  <c r="L59" i="5"/>
  <c r="M59" i="5"/>
  <c r="N59" i="5"/>
  <c r="O59" i="5"/>
  <c r="U59" i="5"/>
  <c r="V59" i="5"/>
  <c r="W59" i="5"/>
  <c r="X59" i="5"/>
  <c r="E61" i="5"/>
  <c r="F61" i="5"/>
  <c r="R61" i="5"/>
  <c r="E62" i="5"/>
  <c r="G62" i="5"/>
  <c r="H62" i="5"/>
  <c r="I62" i="5"/>
  <c r="I64" i="5" s="1"/>
  <c r="J62" i="5"/>
  <c r="J64" i="5" s="1"/>
  <c r="Q62" i="5"/>
  <c r="T62" i="5"/>
  <c r="T64" i="5" s="1"/>
  <c r="X62" i="5"/>
  <c r="Y62" i="5"/>
  <c r="B63" i="5"/>
  <c r="C63" i="5"/>
  <c r="D63" i="5"/>
  <c r="I63" i="5"/>
  <c r="J63" i="5"/>
  <c r="K63" i="5"/>
  <c r="L63" i="5"/>
  <c r="M63" i="5"/>
  <c r="O63" i="5"/>
  <c r="R63" i="5"/>
  <c r="S63" i="5"/>
  <c r="T63" i="5"/>
  <c r="U63" i="5"/>
  <c r="W63" i="5"/>
  <c r="X63" i="5"/>
  <c r="C64" i="5"/>
  <c r="I65" i="5"/>
  <c r="B67" i="5" a="1"/>
  <c r="B67" i="5" s="1"/>
  <c r="C67" i="5" a="1"/>
  <c r="C67" i="5" s="1"/>
  <c r="C69" i="5" s="1"/>
  <c r="D67" i="5" a="1"/>
  <c r="D67" i="5" s="1"/>
  <c r="D69" i="5" s="1"/>
  <c r="E67" i="5" a="1"/>
  <c r="E67" i="5" s="1"/>
  <c r="F67" i="5"/>
  <c r="F69" i="5" s="1"/>
  <c r="F67" i="5" a="1"/>
  <c r="G67" i="5"/>
  <c r="G69" i="5" s="1"/>
  <c r="G67" i="5" a="1"/>
  <c r="H67" i="5" a="1"/>
  <c r="H67" i="5" s="1"/>
  <c r="H69" i="5" s="1"/>
  <c r="I67" i="5"/>
  <c r="I69" i="5" s="1"/>
  <c r="I67" i="5" a="1"/>
  <c r="J67" i="5" a="1"/>
  <c r="J67" i="5" s="1"/>
  <c r="J69" i="5" s="1"/>
  <c r="K67" i="5"/>
  <c r="K69" i="5" s="1"/>
  <c r="K67" i="5" a="1"/>
  <c r="L67" i="5" a="1"/>
  <c r="L67" i="5" s="1"/>
  <c r="M67" i="5"/>
  <c r="M67" i="5" a="1"/>
  <c r="O67" i="5" a="1"/>
  <c r="O67" i="5" s="1"/>
  <c r="O69" i="5" s="1"/>
  <c r="P67" i="5"/>
  <c r="P69" i="5" s="1"/>
  <c r="P67" i="5" a="1"/>
  <c r="Q67" i="5" a="1"/>
  <c r="Q67" i="5" s="1"/>
  <c r="Q69" i="5" s="1"/>
  <c r="R67" i="5" a="1"/>
  <c r="R67" i="5" s="1"/>
  <c r="R69" i="5" s="1"/>
  <c r="S67" i="5"/>
  <c r="S67" i="5" a="1"/>
  <c r="T67" i="5" a="1"/>
  <c r="T67" i="5" s="1"/>
  <c r="T69" i="5" s="1"/>
  <c r="U67" i="5" a="1"/>
  <c r="U67" i="5" s="1"/>
  <c r="U69" i="5" s="1"/>
  <c r="V67" i="5" a="1"/>
  <c r="V67" i="5" s="1"/>
  <c r="V69" i="5" s="1"/>
  <c r="W67" i="5" a="1"/>
  <c r="W67" i="5" s="1"/>
  <c r="W69" i="5" s="1"/>
  <c r="X67" i="5" a="1"/>
  <c r="X67" i="5" s="1"/>
  <c r="X69" i="5" s="1"/>
  <c r="Y67" i="5" a="1"/>
  <c r="Y67" i="5" s="1"/>
  <c r="B69" i="5"/>
  <c r="E69" i="5"/>
  <c r="L69" i="5"/>
  <c r="M69" i="5"/>
  <c r="N69" i="5"/>
  <c r="S69" i="5"/>
  <c r="Y69" i="5"/>
  <c r="C78" i="5"/>
  <c r="D78" i="5"/>
  <c r="E78" i="5"/>
  <c r="F78" i="5"/>
  <c r="G78" i="5"/>
  <c r="I78" i="5"/>
  <c r="K78" i="5"/>
  <c r="L78" i="5"/>
  <c r="M78" i="5"/>
  <c r="N78" i="5"/>
  <c r="O78" i="5"/>
  <c r="Q78" i="5"/>
  <c r="U78" i="5"/>
  <c r="V78" i="5"/>
  <c r="W78" i="5"/>
  <c r="X78" i="5"/>
  <c r="B79" i="5" a="1"/>
  <c r="B79" i="5" s="1"/>
  <c r="C79" i="5"/>
  <c r="C79" i="5" a="1"/>
  <c r="D79" i="5"/>
  <c r="D79" i="5" a="1"/>
  <c r="E79" i="5" a="1"/>
  <c r="E79" i="5" s="1"/>
  <c r="F79" i="5"/>
  <c r="G79" i="5"/>
  <c r="G79" i="5" a="1"/>
  <c r="H79" i="5" a="1"/>
  <c r="H79" i="5" s="1"/>
  <c r="I79" i="5"/>
  <c r="I79" i="5" a="1"/>
  <c r="J79" i="5"/>
  <c r="J79" i="5" a="1"/>
  <c r="K79" i="5"/>
  <c r="K79" i="5" a="1"/>
  <c r="L79" i="5" a="1"/>
  <c r="L79" i="5" s="1"/>
  <c r="M79" i="5" a="1"/>
  <c r="M79" i="5" s="1"/>
  <c r="N79" i="5"/>
  <c r="N79" i="5" a="1"/>
  <c r="O79" i="5" a="1"/>
  <c r="O79" i="5" s="1"/>
  <c r="P79" i="5" a="1"/>
  <c r="P79" i="5" s="1"/>
  <c r="Q79" i="5"/>
  <c r="Q79" i="5" a="1"/>
  <c r="R79" i="5"/>
  <c r="R79" i="5" a="1"/>
  <c r="S79" i="5"/>
  <c r="S79" i="5" a="1"/>
  <c r="T79" i="5" a="1"/>
  <c r="T79" i="5" s="1"/>
  <c r="U79" i="5"/>
  <c r="U79" i="5" a="1"/>
  <c r="V79" i="5"/>
  <c r="V79" i="5" a="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c r="E81" i="5" a="1"/>
  <c r="F81" i="5"/>
  <c r="F81" i="5" a="1"/>
  <c r="G81" i="5" a="1"/>
  <c r="G81" i="5" s="1"/>
  <c r="H81" i="5" a="1"/>
  <c r="H81" i="5" s="1"/>
  <c r="I81" i="5"/>
  <c r="I81" i="5" a="1"/>
  <c r="J81" i="5"/>
  <c r="J81" i="5" a="1"/>
  <c r="K81" i="5"/>
  <c r="K81" i="5" a="1"/>
  <c r="L81" i="5" a="1"/>
  <c r="L81" i="5" s="1"/>
  <c r="M81" i="5" a="1"/>
  <c r="M81" i="5" s="1"/>
  <c r="N81" i="5"/>
  <c r="N81" i="5" a="1"/>
  <c r="O81" i="5"/>
  <c r="O81" i="5" a="1"/>
  <c r="P81" i="5" a="1"/>
  <c r="P81" i="5" s="1"/>
  <c r="Q81" i="5"/>
  <c r="Q81" i="5" a="1"/>
  <c r="R81" i="5"/>
  <c r="R81" i="5" a="1"/>
  <c r="S81" i="5" a="1"/>
  <c r="S81" i="5" s="1"/>
  <c r="T81" i="5" a="1"/>
  <c r="T81" i="5" s="1"/>
  <c r="U81" i="5" a="1"/>
  <c r="U81" i="5" s="1"/>
  <c r="V81" i="5"/>
  <c r="V81" i="5" a="1"/>
  <c r="W81" i="5" a="1"/>
  <c r="W81" i="5" s="1"/>
  <c r="X81" i="5" a="1"/>
  <c r="X81" i="5" s="1"/>
  <c r="Y81" i="5"/>
  <c r="Y81" i="5" a="1"/>
  <c r="C83" i="5" a="1"/>
  <c r="C83" i="5" s="1"/>
  <c r="B84" i="5"/>
  <c r="C84" i="5"/>
  <c r="C84" i="5" a="1"/>
  <c r="A89" i="5"/>
  <c r="B89" i="5"/>
  <c r="C89" i="5"/>
  <c r="D89" i="5"/>
  <c r="E89" i="5"/>
  <c r="E91" i="5" s="1"/>
  <c r="F89" i="5"/>
  <c r="G89" i="5"/>
  <c r="G91" i="5" s="1"/>
  <c r="H89" i="5"/>
  <c r="I89" i="5"/>
  <c r="J89" i="5"/>
  <c r="K89" i="5"/>
  <c r="L89" i="5"/>
  <c r="L91" i="5" s="1"/>
  <c r="M89" i="5"/>
  <c r="M91" i="5" s="1"/>
  <c r="N89" i="5"/>
  <c r="O89" i="5"/>
  <c r="P89" i="5"/>
  <c r="P91" i="5" s="1"/>
  <c r="Q89" i="5"/>
  <c r="R89" i="5"/>
  <c r="S89" i="5"/>
  <c r="S91" i="5" s="1"/>
  <c r="T89" i="5"/>
  <c r="T91" i="5" s="1"/>
  <c r="U89" i="5"/>
  <c r="U91" i="5" s="1"/>
  <c r="V89" i="5"/>
  <c r="W89" i="5"/>
  <c r="W91" i="5" s="1"/>
  <c r="X89" i="5"/>
  <c r="Y89" i="5"/>
  <c r="Z90" i="5" a="1"/>
  <c r="Z90" i="5" s="1"/>
  <c r="B91" i="5"/>
  <c r="H91" i="5"/>
  <c r="I91" i="5"/>
  <c r="J91" i="5"/>
  <c r="K91" i="5"/>
  <c r="N91" i="5"/>
  <c r="O91" i="5"/>
  <c r="Q91" i="5"/>
  <c r="R91" i="5"/>
  <c r="V91" i="5"/>
  <c r="X91" i="5"/>
  <c r="Y91" i="5"/>
  <c r="A92" i="5"/>
  <c r="B92" i="5"/>
  <c r="C92" i="5"/>
  <c r="D92" i="5"/>
  <c r="D94" i="5" s="1"/>
  <c r="E92" i="5"/>
  <c r="F92" i="5"/>
  <c r="G92" i="5"/>
  <c r="G94" i="5" s="1"/>
  <c r="H92" i="5"/>
  <c r="I92" i="5"/>
  <c r="J92" i="5"/>
  <c r="K92" i="5"/>
  <c r="L92" i="5"/>
  <c r="L94" i="5" s="1"/>
  <c r="M92" i="5"/>
  <c r="M94" i="5" s="1"/>
  <c r="N92" i="5"/>
  <c r="N94" i="5" s="1"/>
  <c r="O92" i="5"/>
  <c r="O94" i="5" s="1"/>
  <c r="P92" i="5"/>
  <c r="Q92" i="5"/>
  <c r="R92" i="5"/>
  <c r="S92" i="5"/>
  <c r="T92" i="5"/>
  <c r="T94" i="5" s="1"/>
  <c r="U92" i="5"/>
  <c r="V92" i="5"/>
  <c r="V94" i="5" s="1"/>
  <c r="W92" i="5"/>
  <c r="W94" i="5" s="1"/>
  <c r="X92" i="5"/>
  <c r="X94" i="5" s="1"/>
  <c r="Y92" i="5"/>
  <c r="Z93" i="5"/>
  <c r="Z93" i="5" a="1"/>
  <c r="C94" i="5"/>
  <c r="E94" i="5"/>
  <c r="F94" i="5"/>
  <c r="H94" i="5"/>
  <c r="I94" i="5"/>
  <c r="J94" i="5"/>
  <c r="K94" i="5"/>
  <c r="P94" i="5"/>
  <c r="Q94" i="5"/>
  <c r="R94" i="5"/>
  <c r="S94" i="5"/>
  <c r="U94" i="5"/>
  <c r="Y94" i="5"/>
  <c r="A95" i="5"/>
  <c r="B95" i="5"/>
  <c r="C95" i="5"/>
  <c r="C97" i="5" s="1"/>
  <c r="D95" i="5"/>
  <c r="E95" i="5"/>
  <c r="F95" i="5"/>
  <c r="G95" i="5"/>
  <c r="G97" i="5" s="1"/>
  <c r="H95" i="5"/>
  <c r="I95" i="5"/>
  <c r="I97" i="5" s="1"/>
  <c r="J95" i="5"/>
  <c r="J97" i="5" s="1"/>
  <c r="K95" i="5"/>
  <c r="L95" i="5"/>
  <c r="L97" i="5" s="1"/>
  <c r="M95" i="5"/>
  <c r="N95" i="5"/>
  <c r="O95" i="5"/>
  <c r="O97" i="5" s="1"/>
  <c r="P95" i="5"/>
  <c r="Q95" i="5"/>
  <c r="Q97" i="5" s="1"/>
  <c r="R95" i="5"/>
  <c r="R97" i="5" s="1"/>
  <c r="S95" i="5"/>
  <c r="S97" i="5" s="1"/>
  <c r="T95" i="5"/>
  <c r="U95" i="5"/>
  <c r="V95" i="5"/>
  <c r="W95" i="5"/>
  <c r="W97" i="5" s="1"/>
  <c r="X95" i="5"/>
  <c r="X97" i="5" s="1"/>
  <c r="Y95" i="5"/>
  <c r="Y97" i="5" s="1"/>
  <c r="Z96" i="5"/>
  <c r="Z96" i="5" a="1"/>
  <c r="D97" i="5"/>
  <c r="E97" i="5"/>
  <c r="F97" i="5"/>
  <c r="H97" i="5"/>
  <c r="K97" i="5"/>
  <c r="M97" i="5"/>
  <c r="N97" i="5"/>
  <c r="P97" i="5"/>
  <c r="T97" i="5"/>
  <c r="U97" i="5"/>
  <c r="V97" i="5"/>
  <c r="A98" i="5"/>
  <c r="B98" i="5"/>
  <c r="C98" i="5"/>
  <c r="D98" i="5"/>
  <c r="D100" i="5" s="1"/>
  <c r="E98" i="5"/>
  <c r="F98" i="5"/>
  <c r="G98" i="5"/>
  <c r="H98" i="5"/>
  <c r="I98" i="5"/>
  <c r="J98" i="5"/>
  <c r="K98" i="5"/>
  <c r="K100" i="5" s="1"/>
  <c r="L98" i="5"/>
  <c r="L100" i="5" s="1"/>
  <c r="M98" i="5"/>
  <c r="N98" i="5"/>
  <c r="O98" i="5"/>
  <c r="P98" i="5"/>
  <c r="P100" i="5" s="1"/>
  <c r="Q98" i="5"/>
  <c r="R98" i="5"/>
  <c r="S98" i="5"/>
  <c r="S100" i="5" s="1"/>
  <c r="T98" i="5"/>
  <c r="U98" i="5"/>
  <c r="V98" i="5"/>
  <c r="V100" i="5" s="1"/>
  <c r="W98" i="5"/>
  <c r="X98" i="5"/>
  <c r="Y98" i="5"/>
  <c r="Y100" i="5" s="1"/>
  <c r="Z99" i="5"/>
  <c r="Z99" i="5" a="1"/>
  <c r="B100" i="5"/>
  <c r="E100" i="5"/>
  <c r="F100" i="5"/>
  <c r="G100" i="5"/>
  <c r="H100" i="5"/>
  <c r="I100" i="5"/>
  <c r="J100" i="5"/>
  <c r="M100" i="5"/>
  <c r="N100" i="5"/>
  <c r="O100" i="5"/>
  <c r="Q100" i="5"/>
  <c r="R100" i="5"/>
  <c r="T100" i="5"/>
  <c r="U100" i="5"/>
  <c r="W100" i="5"/>
  <c r="X100" i="5"/>
  <c r="A101" i="5"/>
  <c r="B101" i="5"/>
  <c r="C101" i="5"/>
  <c r="C103" i="5" s="1"/>
  <c r="D101" i="5"/>
  <c r="E101" i="5"/>
  <c r="E103" i="5" s="1"/>
  <c r="F101" i="5"/>
  <c r="F103" i="5" s="1"/>
  <c r="G101" i="5"/>
  <c r="H101" i="5"/>
  <c r="I101" i="5"/>
  <c r="J101" i="5"/>
  <c r="K101" i="5"/>
  <c r="K103" i="5" s="1"/>
  <c r="L101" i="5"/>
  <c r="L103" i="5" s="1"/>
  <c r="M101" i="5"/>
  <c r="M103" i="5" s="1"/>
  <c r="N101" i="5"/>
  <c r="O101" i="5"/>
  <c r="P101" i="5"/>
  <c r="Q101" i="5"/>
  <c r="R101" i="5"/>
  <c r="R103" i="5" s="1"/>
  <c r="S101" i="5"/>
  <c r="T101" i="5"/>
  <c r="T103" i="5" s="1"/>
  <c r="U101" i="5"/>
  <c r="U103" i="5" s="1"/>
  <c r="V101" i="5"/>
  <c r="V103" i="5" s="1"/>
  <c r="W101" i="5"/>
  <c r="X101" i="5"/>
  <c r="Y101" i="5"/>
  <c r="Z102" i="5"/>
  <c r="Z102" i="5" a="1"/>
  <c r="B103" i="5"/>
  <c r="D103" i="5"/>
  <c r="G103" i="5"/>
  <c r="H103" i="5"/>
  <c r="I103" i="5"/>
  <c r="J103" i="5"/>
  <c r="N103" i="5"/>
  <c r="O103" i="5"/>
  <c r="P103" i="5"/>
  <c r="Q103" i="5"/>
  <c r="S103" i="5"/>
  <c r="W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E171" i="5" s="1"/>
  <c r="F114" i="5"/>
  <c r="G114" i="5"/>
  <c r="H114" i="5"/>
  <c r="I114" i="5"/>
  <c r="J114" i="5"/>
  <c r="K114" i="5"/>
  <c r="L114" i="5"/>
  <c r="L171" i="5" s="1"/>
  <c r="M114" i="5"/>
  <c r="M171" i="5" s="1"/>
  <c r="N114" i="5"/>
  <c r="O114" i="5"/>
  <c r="P114" i="5"/>
  <c r="Q114" i="5"/>
  <c r="R114" i="5"/>
  <c r="S114" i="5"/>
  <c r="T114" i="5"/>
  <c r="U114" i="5"/>
  <c r="U171" i="5" s="1"/>
  <c r="V114" i="5"/>
  <c r="W114" i="5"/>
  <c r="X114" i="5"/>
  <c r="Y114" i="5"/>
  <c r="Z116" i="5"/>
  <c r="A119" i="5"/>
  <c r="B119" i="5"/>
  <c r="B121" i="5" s="1"/>
  <c r="C119" i="5"/>
  <c r="D119" i="5"/>
  <c r="E119" i="5"/>
  <c r="F119" i="5"/>
  <c r="G119" i="5"/>
  <c r="G121" i="5" s="1"/>
  <c r="H119" i="5"/>
  <c r="I119" i="5"/>
  <c r="J119" i="5"/>
  <c r="J121" i="5" s="1"/>
  <c r="K119" i="5"/>
  <c r="L119" i="5"/>
  <c r="L121" i="5" s="1"/>
  <c r="L172" i="5" s="1"/>
  <c r="M119" i="5"/>
  <c r="M121" i="5" s="1"/>
  <c r="N119" i="5"/>
  <c r="O119" i="5"/>
  <c r="O121" i="5" s="1"/>
  <c r="O172" i="5" s="1"/>
  <c r="P119" i="5"/>
  <c r="Q119" i="5"/>
  <c r="R119" i="5"/>
  <c r="R121" i="5" s="1"/>
  <c r="S119" i="5"/>
  <c r="T119" i="5"/>
  <c r="T121" i="5" s="1"/>
  <c r="T172" i="5" s="1"/>
  <c r="U119" i="5"/>
  <c r="U121" i="5" s="1"/>
  <c r="V119" i="5"/>
  <c r="W119" i="5"/>
  <c r="W121" i="5" s="1"/>
  <c r="W172" i="5" s="1"/>
  <c r="X119" i="5"/>
  <c r="X121" i="5" s="1"/>
  <c r="Y119" i="5"/>
  <c r="C121" i="5"/>
  <c r="E121" i="5"/>
  <c r="F121" i="5"/>
  <c r="H121" i="5"/>
  <c r="I121" i="5"/>
  <c r="I172" i="5" s="1"/>
  <c r="K121" i="5"/>
  <c r="N121" i="5"/>
  <c r="P121" i="5"/>
  <c r="Q121" i="5"/>
  <c r="S121" i="5"/>
  <c r="V121" i="5"/>
  <c r="Y121" i="5"/>
  <c r="A124" i="5"/>
  <c r="B124" i="5"/>
  <c r="C124" i="5"/>
  <c r="C126" i="5" s="1"/>
  <c r="D124" i="5"/>
  <c r="D126" i="5" s="1"/>
  <c r="E124" i="5"/>
  <c r="F124" i="5"/>
  <c r="G124" i="5"/>
  <c r="H124" i="5"/>
  <c r="I124" i="5"/>
  <c r="I126" i="5" s="1"/>
  <c r="J124" i="5"/>
  <c r="J126" i="5" s="1"/>
  <c r="J172" i="5" s="1"/>
  <c r="K124" i="5"/>
  <c r="L124" i="5"/>
  <c r="L126" i="5" s="1"/>
  <c r="M124" i="5"/>
  <c r="N124" i="5"/>
  <c r="O124" i="5"/>
  <c r="O126" i="5" s="1"/>
  <c r="P124" i="5"/>
  <c r="Q124" i="5"/>
  <c r="R124" i="5"/>
  <c r="S124" i="5"/>
  <c r="S171" i="5" s="1"/>
  <c r="T124" i="5"/>
  <c r="U124" i="5"/>
  <c r="V124" i="5"/>
  <c r="W124" i="5"/>
  <c r="W126" i="5" s="1"/>
  <c r="X124" i="5"/>
  <c r="X126" i="5" s="1"/>
  <c r="Y124" i="5"/>
  <c r="B126" i="5"/>
  <c r="E126" i="5"/>
  <c r="F126" i="5"/>
  <c r="G126" i="5"/>
  <c r="H126" i="5"/>
  <c r="H165" i="5" s="1"/>
  <c r="H166" i="5" s="1"/>
  <c r="K126" i="5"/>
  <c r="K172" i="5" s="1"/>
  <c r="M126" i="5"/>
  <c r="M172" i="5" s="1"/>
  <c r="N126" i="5"/>
  <c r="P126" i="5"/>
  <c r="Q126" i="5"/>
  <c r="R126" i="5"/>
  <c r="S126" i="5"/>
  <c r="T126" i="5"/>
  <c r="U126" i="5"/>
  <c r="V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C136" i="5" s="1"/>
  <c r="C172" i="5" s="1"/>
  <c r="D134" i="5"/>
  <c r="D136" i="5" s="1"/>
  <c r="E134" i="5"/>
  <c r="E136" i="5" s="1"/>
  <c r="E172" i="5" s="1"/>
  <c r="F134" i="5"/>
  <c r="F136" i="5" s="1"/>
  <c r="F165" i="5" s="1"/>
  <c r="G134" i="5"/>
  <c r="H134" i="5"/>
  <c r="I134" i="5"/>
  <c r="J134" i="5"/>
  <c r="K134" i="5"/>
  <c r="L134" i="5"/>
  <c r="L136" i="5" s="1"/>
  <c r="M134" i="5"/>
  <c r="M136" i="5" s="1"/>
  <c r="N134" i="5"/>
  <c r="N136" i="5" s="1"/>
  <c r="N172" i="5" s="1"/>
  <c r="O134" i="5"/>
  <c r="P134" i="5"/>
  <c r="Q134" i="5"/>
  <c r="R134" i="5"/>
  <c r="S134" i="5"/>
  <c r="S136" i="5" s="1"/>
  <c r="T134" i="5"/>
  <c r="T136" i="5" s="1"/>
  <c r="U134" i="5"/>
  <c r="U136" i="5" s="1"/>
  <c r="U165" i="5" s="1"/>
  <c r="V134" i="5"/>
  <c r="V136" i="5" s="1"/>
  <c r="V165" i="5" s="1"/>
  <c r="W134" i="5"/>
  <c r="X134" i="5"/>
  <c r="Y134" i="5"/>
  <c r="G136" i="5"/>
  <c r="H136" i="5"/>
  <c r="I136" i="5"/>
  <c r="J136" i="5"/>
  <c r="K136" i="5"/>
  <c r="O136" i="5"/>
  <c r="O165" i="5" s="1"/>
  <c r="O166" i="5" s="1"/>
  <c r="P136" i="5"/>
  <c r="Q136" i="5"/>
  <c r="R136" i="5"/>
  <c r="W136" i="5"/>
  <c r="X136" i="5"/>
  <c r="Y136" i="5"/>
  <c r="Y172" i="5" s="1"/>
  <c r="A139" i="5"/>
  <c r="B139" i="5"/>
  <c r="C139" i="5"/>
  <c r="D139" i="5"/>
  <c r="Z139" i="5" s="1"/>
  <c r="E139" i="5"/>
  <c r="F139" i="5"/>
  <c r="G139" i="5"/>
  <c r="H139" i="5"/>
  <c r="I139" i="5"/>
  <c r="J139" i="5"/>
  <c r="K139" i="5"/>
  <c r="L139" i="5"/>
  <c r="M139" i="5"/>
  <c r="N139" i="5"/>
  <c r="O139" i="5"/>
  <c r="O164" i="5" s="1"/>
  <c r="P139" i="5"/>
  <c r="Q139" i="5"/>
  <c r="R139" i="5"/>
  <c r="S139" i="5"/>
  <c r="T139" i="5"/>
  <c r="U139" i="5"/>
  <c r="V139" i="5"/>
  <c r="W139" i="5"/>
  <c r="X139" i="5"/>
  <c r="Y139" i="5"/>
  <c r="A140" i="5"/>
  <c r="Z141" i="5"/>
  <c r="A144" i="5"/>
  <c r="B144" i="5"/>
  <c r="C144" i="5"/>
  <c r="C146" i="5" s="1"/>
  <c r="D144" i="5"/>
  <c r="E144" i="5"/>
  <c r="E146" i="5" s="1"/>
  <c r="E165" i="5" s="1"/>
  <c r="F144" i="5"/>
  <c r="G144" i="5"/>
  <c r="H144" i="5"/>
  <c r="I144" i="5"/>
  <c r="J144" i="5"/>
  <c r="K144" i="5"/>
  <c r="K146" i="5" s="1"/>
  <c r="L144" i="5"/>
  <c r="M144" i="5"/>
  <c r="M146" i="5" s="1"/>
  <c r="M165" i="5" s="1"/>
  <c r="N144" i="5"/>
  <c r="O144" i="5"/>
  <c r="P144" i="5"/>
  <c r="Q144" i="5"/>
  <c r="R144" i="5"/>
  <c r="R146" i="5" s="1"/>
  <c r="R165" i="5" s="1"/>
  <c r="R166" i="5" s="1"/>
  <c r="S144" i="5"/>
  <c r="S146" i="5" s="1"/>
  <c r="T144" i="5"/>
  <c r="X144" i="5"/>
  <c r="X146" i="5" s="1"/>
  <c r="X172" i="5" s="1"/>
  <c r="Y144" i="5"/>
  <c r="A145" i="5"/>
  <c r="D146" i="5"/>
  <c r="F146" i="5"/>
  <c r="G146" i="5"/>
  <c r="H146" i="5"/>
  <c r="I146" i="5"/>
  <c r="J146" i="5"/>
  <c r="J165" i="5" s="1"/>
  <c r="J166" i="5" s="1"/>
  <c r="L146" i="5"/>
  <c r="N146" i="5"/>
  <c r="O146" i="5"/>
  <c r="P146" i="5"/>
  <c r="Q146" i="5"/>
  <c r="T146" i="5"/>
  <c r="T165" i="5" s="1"/>
  <c r="Y146" i="5"/>
  <c r="Y165" i="5" s="1"/>
  <c r="Y166" i="5" s="1"/>
  <c r="A149" i="5"/>
  <c r="B149" i="5"/>
  <c r="C149" i="5"/>
  <c r="Z149" i="5" s="1"/>
  <c r="D149" i="5"/>
  <c r="E149" i="5"/>
  <c r="F149" i="5"/>
  <c r="G149" i="5"/>
  <c r="H149" i="5"/>
  <c r="H171" i="5" s="1"/>
  <c r="I149" i="5"/>
  <c r="J149" i="5"/>
  <c r="K149" i="5"/>
  <c r="K171" i="5" s="1"/>
  <c r="L149" i="5"/>
  <c r="M149" i="5"/>
  <c r="N149" i="5"/>
  <c r="O149" i="5"/>
  <c r="P149" i="5"/>
  <c r="Q149" i="5"/>
  <c r="R149" i="5"/>
  <c r="S149" i="5"/>
  <c r="T149" i="5"/>
  <c r="U149" i="5"/>
  <c r="V149" i="5"/>
  <c r="W149" i="5"/>
  <c r="X149" i="5"/>
  <c r="Y149" i="5"/>
  <c r="Z151" i="5"/>
  <c r="A154" i="5"/>
  <c r="B154" i="5"/>
  <c r="B164" i="5" s="1"/>
  <c r="C154" i="5"/>
  <c r="D154" i="5"/>
  <c r="E154" i="5"/>
  <c r="F154" i="5"/>
  <c r="G154" i="5"/>
  <c r="H154" i="5"/>
  <c r="I154" i="5"/>
  <c r="J154" i="5"/>
  <c r="K154" i="5"/>
  <c r="L154" i="5"/>
  <c r="M154" i="5"/>
  <c r="N154" i="5"/>
  <c r="O154" i="5"/>
  <c r="P154" i="5"/>
  <c r="Q154" i="5"/>
  <c r="R154" i="5"/>
  <c r="Z154" i="5" s="1"/>
  <c r="S154" i="5"/>
  <c r="T154" i="5"/>
  <c r="U154" i="5"/>
  <c r="V154" i="5"/>
  <c r="V164" i="5" s="1"/>
  <c r="W154" i="5"/>
  <c r="X154" i="5"/>
  <c r="Y154" i="5"/>
  <c r="Z156" i="5"/>
  <c r="A159" i="5"/>
  <c r="B159" i="5"/>
  <c r="C159" i="5"/>
  <c r="D159" i="5"/>
  <c r="E159" i="5"/>
  <c r="F159" i="5"/>
  <c r="G159" i="5"/>
  <c r="H159" i="5"/>
  <c r="H164" i="5" s="1"/>
  <c r="I159" i="5"/>
  <c r="I164" i="5" s="1"/>
  <c r="J159" i="5"/>
  <c r="J164" i="5" s="1"/>
  <c r="K159" i="5"/>
  <c r="L159" i="5"/>
  <c r="M159" i="5"/>
  <c r="N159" i="5"/>
  <c r="O159" i="5"/>
  <c r="P159" i="5"/>
  <c r="P164" i="5" s="1"/>
  <c r="Q159" i="5"/>
  <c r="R159" i="5"/>
  <c r="S159" i="5"/>
  <c r="T159" i="5"/>
  <c r="U159" i="5"/>
  <c r="V159" i="5"/>
  <c r="W159" i="5"/>
  <c r="X159" i="5"/>
  <c r="X164" i="5" s="1"/>
  <c r="Y159" i="5"/>
  <c r="Y164" i="5" s="1"/>
  <c r="A160" i="5"/>
  <c r="Z161" i="5"/>
  <c r="G164" i="5"/>
  <c r="Q164" i="5"/>
  <c r="R164" i="5"/>
  <c r="P165" i="5"/>
  <c r="Q165" i="5"/>
  <c r="Q166" i="5" s="1"/>
  <c r="E167" i="5"/>
  <c r="C171" i="5"/>
  <c r="Q171" i="5"/>
  <c r="P172" i="5"/>
  <c r="Q172" i="5"/>
  <c r="B173" i="5"/>
  <c r="C173" i="5"/>
  <c r="D173" i="5"/>
  <c r="E173" i="5"/>
  <c r="F173" i="5"/>
  <c r="G173" i="5"/>
  <c r="H173" i="5"/>
  <c r="I173" i="5"/>
  <c r="J173" i="5"/>
  <c r="K173" i="5"/>
  <c r="L173" i="5"/>
  <c r="M173" i="5"/>
  <c r="N173" i="5"/>
  <c r="O173" i="5"/>
  <c r="P173" i="5"/>
  <c r="Q173" i="5"/>
  <c r="R173" i="5"/>
  <c r="S173" i="5"/>
  <c r="T173" i="5"/>
  <c r="U173" i="5"/>
  <c r="V173" i="5"/>
  <c r="W173" i="5"/>
  <c r="X173" i="5"/>
  <c r="Y173" i="5"/>
  <c r="B2" i="131"/>
  <c r="C2" i="131"/>
  <c r="D2" i="131"/>
  <c r="E2" i="131"/>
  <c r="F2" i="131"/>
  <c r="G2" i="131"/>
  <c r="H2" i="131"/>
  <c r="I2" i="131"/>
  <c r="J2" i="131"/>
  <c r="K2" i="131"/>
  <c r="L2" i="131"/>
  <c r="M2" i="131"/>
  <c r="N2" i="131"/>
  <c r="O2" i="131"/>
  <c r="P2" i="131"/>
  <c r="Q2" i="131"/>
  <c r="R2" i="131"/>
  <c r="S2" i="131"/>
  <c r="T2" i="131"/>
  <c r="U2" i="131"/>
  <c r="V2" i="131"/>
  <c r="W2" i="131"/>
  <c r="W3" i="131" s="1"/>
  <c r="X2" i="131"/>
  <c r="Y2" i="131"/>
  <c r="B3" i="131"/>
  <c r="C3" i="131"/>
  <c r="D3" i="131"/>
  <c r="E3" i="131"/>
  <c r="F3" i="131"/>
  <c r="G3" i="131"/>
  <c r="H3" i="131"/>
  <c r="I3" i="131"/>
  <c r="J3" i="131"/>
  <c r="K3" i="131"/>
  <c r="L3" i="131"/>
  <c r="M3" i="131"/>
  <c r="N3" i="131"/>
  <c r="O3" i="131"/>
  <c r="P3" i="131"/>
  <c r="Q3" i="131"/>
  <c r="R3" i="131"/>
  <c r="S3" i="131"/>
  <c r="T3" i="131"/>
  <c r="U3" i="131"/>
  <c r="V3" i="131"/>
  <c r="X3" i="131"/>
  <c r="Y3" i="131"/>
  <c r="B34" i="2"/>
  <c r="B38" i="2"/>
  <c r="B44" i="2"/>
  <c r="B36" i="2"/>
  <c r="B40" i="2"/>
  <c r="B42" i="2"/>
  <c r="B35" i="2"/>
  <c r="B37" i="2"/>
  <c r="B45" i="2"/>
  <c r="B39" i="2"/>
  <c r="B41" i="2"/>
  <c r="K105" i="5"/>
  <c r="W105" i="5"/>
  <c r="G107" i="5"/>
  <c r="T107" i="5"/>
  <c r="J115" i="5"/>
  <c r="T115" i="5"/>
  <c r="D117" i="5"/>
  <c r="N117" i="5"/>
  <c r="X117" i="5"/>
  <c r="B43" i="2"/>
  <c r="E105" i="5"/>
  <c r="R105" i="5"/>
  <c r="B107" i="5"/>
  <c r="O107" i="5"/>
  <c r="H120" i="5"/>
  <c r="R120" i="5"/>
  <c r="H122" i="5"/>
  <c r="S122" i="5"/>
  <c r="G130" i="5"/>
  <c r="O130" i="5"/>
  <c r="W130" i="5"/>
  <c r="D132" i="5"/>
  <c r="L132" i="5"/>
  <c r="T132" i="5"/>
  <c r="F135" i="5"/>
  <c r="N135" i="5"/>
  <c r="V135" i="5"/>
  <c r="C137" i="5"/>
  <c r="L137" i="5"/>
  <c r="T137" i="5"/>
  <c r="F140" i="5"/>
  <c r="N140" i="5"/>
  <c r="V140" i="5"/>
  <c r="C142" i="5"/>
  <c r="K142" i="5"/>
  <c r="S142" i="5"/>
  <c r="I120" i="5"/>
  <c r="U120" i="5"/>
  <c r="J122" i="5"/>
  <c r="T122" i="5"/>
  <c r="G135" i="5"/>
  <c r="O135" i="5"/>
  <c r="W135" i="5"/>
  <c r="E137" i="5"/>
  <c r="M137" i="5"/>
  <c r="U137" i="5"/>
  <c r="G140" i="5"/>
  <c r="O140" i="5"/>
  <c r="W140" i="5"/>
  <c r="D142" i="5"/>
  <c r="L142" i="5"/>
  <c r="T142" i="5"/>
  <c r="D105" i="5"/>
  <c r="Y105" i="5"/>
  <c r="R107" i="5"/>
  <c r="H115" i="5"/>
  <c r="X115" i="5"/>
  <c r="M117" i="5"/>
  <c r="E120" i="5"/>
  <c r="Q120" i="5"/>
  <c r="D122" i="5"/>
  <c r="R122" i="5"/>
  <c r="G105" i="5"/>
  <c r="I105" i="5"/>
  <c r="U107" i="5"/>
  <c r="K115" i="5"/>
  <c r="Y115" i="5"/>
  <c r="O117" i="5"/>
  <c r="F120" i="5"/>
  <c r="V120" i="5"/>
  <c r="F122" i="5"/>
  <c r="U122" i="5"/>
  <c r="D130" i="5"/>
  <c r="N130" i="5"/>
  <c r="I132" i="5"/>
  <c r="S132" i="5"/>
  <c r="H135" i="5"/>
  <c r="R135" i="5"/>
  <c r="J137" i="5"/>
  <c r="V137" i="5"/>
  <c r="I140" i="5"/>
  <c r="S140" i="5"/>
  <c r="B142" i="5"/>
  <c r="N142" i="5"/>
  <c r="X142" i="5"/>
  <c r="G150" i="5"/>
  <c r="Q150" i="5"/>
  <c r="K152" i="5"/>
  <c r="U152" i="5"/>
  <c r="I155" i="5"/>
  <c r="U155" i="5"/>
  <c r="D157" i="5"/>
  <c r="N157" i="5"/>
  <c r="M105" i="5"/>
  <c r="F107" i="5"/>
  <c r="W107" i="5"/>
  <c r="F115" i="5"/>
  <c r="N115" i="5"/>
  <c r="C117" i="5"/>
  <c r="Q117" i="5"/>
  <c r="K120" i="5"/>
  <c r="X120" i="5"/>
  <c r="K122" i="5"/>
  <c r="X122" i="5"/>
  <c r="F130" i="5"/>
  <c r="R130" i="5"/>
  <c r="K132" i="5"/>
  <c r="W132" i="5"/>
  <c r="J135" i="5"/>
  <c r="T135" i="5"/>
  <c r="N137" i="5"/>
  <c r="X137" i="5"/>
  <c r="K140" i="5"/>
  <c r="U140" i="5"/>
  <c r="F142" i="5"/>
  <c r="P142" i="5"/>
  <c r="I150" i="5"/>
  <c r="U150" i="5"/>
  <c r="C152" i="5"/>
  <c r="M152" i="5"/>
  <c r="W152" i="5"/>
  <c r="P105" i="5"/>
  <c r="J107" i="5"/>
  <c r="B115" i="5"/>
  <c r="S115" i="5"/>
  <c r="F117" i="5"/>
  <c r="W117" i="5"/>
  <c r="N120" i="5"/>
  <c r="M122" i="5"/>
  <c r="J125" i="5"/>
  <c r="X125" i="5"/>
  <c r="K127" i="5"/>
  <c r="W127" i="5"/>
  <c r="H130" i="5"/>
  <c r="J130" i="5"/>
  <c r="T130" i="5"/>
  <c r="C132" i="5"/>
  <c r="O132" i="5"/>
  <c r="Y132" i="5"/>
  <c r="B135" i="5"/>
  <c r="L135" i="5"/>
  <c r="X135" i="5"/>
  <c r="F137" i="5"/>
  <c r="P137" i="5"/>
  <c r="C140" i="5"/>
  <c r="M140" i="5"/>
  <c r="Y140" i="5"/>
  <c r="H142" i="5"/>
  <c r="C105" i="5"/>
  <c r="M107" i="5"/>
  <c r="H112" i="5"/>
  <c r="O115" i="5"/>
  <c r="T117" i="5"/>
  <c r="Y120" i="5"/>
  <c r="B122" i="5"/>
  <c r="L125" i="5"/>
  <c r="P127" i="5"/>
  <c r="K130" i="5"/>
  <c r="P132" i="5"/>
  <c r="K135" i="5"/>
  <c r="B137" i="5"/>
  <c r="S137" i="5"/>
  <c r="L140" i="5"/>
  <c r="R142" i="5"/>
  <c r="B150" i="5"/>
  <c r="P150" i="5"/>
  <c r="B152" i="5"/>
  <c r="O152" i="5"/>
  <c r="D155" i="5"/>
  <c r="P155" i="5"/>
  <c r="C157" i="5"/>
  <c r="S157" i="5"/>
  <c r="V107" i="5"/>
  <c r="F110" i="5"/>
  <c r="V115" i="5"/>
  <c r="Y117" i="5"/>
  <c r="O125" i="5"/>
  <c r="R127" i="5"/>
  <c r="Q132" i="5"/>
  <c r="M135" i="5"/>
  <c r="W137" i="5"/>
  <c r="P140" i="5"/>
  <c r="U142" i="5"/>
  <c r="D152" i="5"/>
  <c r="Q155" i="5"/>
  <c r="E157" i="5"/>
  <c r="G120" i="5"/>
  <c r="R125" i="5"/>
  <c r="X127" i="5"/>
  <c r="Q130" i="5"/>
  <c r="I137" i="5"/>
  <c r="R140" i="5"/>
  <c r="W142" i="5"/>
  <c r="V147" i="5"/>
  <c r="F152" i="5"/>
  <c r="J157" i="5"/>
  <c r="Y112" i="5"/>
  <c r="O122" i="5"/>
  <c r="U125" i="5"/>
  <c r="B130" i="5"/>
  <c r="C135" i="5"/>
  <c r="K137" i="5"/>
  <c r="J142" i="5"/>
  <c r="H147" i="5"/>
  <c r="X150" i="5"/>
  <c r="X155" i="5"/>
  <c r="M162" i="5"/>
  <c r="D115" i="5"/>
  <c r="G125" i="5"/>
  <c r="L127" i="5"/>
  <c r="J132" i="5"/>
  <c r="E135" i="5"/>
  <c r="Q137" i="5"/>
  <c r="O142" i="5"/>
  <c r="N155" i="5"/>
  <c r="Q162" i="5"/>
  <c r="R137" i="5"/>
  <c r="W145" i="5"/>
  <c r="O150" i="5"/>
  <c r="Q157" i="5"/>
  <c r="S160" i="5"/>
  <c r="L105" i="5"/>
  <c r="L112" i="5"/>
  <c r="B120" i="5"/>
  <c r="C122" i="5"/>
  <c r="B127" i="5"/>
  <c r="L130" i="5"/>
  <c r="G137" i="5"/>
  <c r="E142" i="5"/>
  <c r="E150" i="5"/>
  <c r="R150" i="5"/>
  <c r="R152" i="5"/>
  <c r="E155" i="5"/>
  <c r="T157" i="5"/>
  <c r="L122" i="5"/>
  <c r="D127" i="5"/>
  <c r="V132" i="5"/>
  <c r="Q135" i="5"/>
  <c r="B140" i="5"/>
  <c r="I142" i="5"/>
  <c r="F147" i="5"/>
  <c r="W150" i="5"/>
  <c r="V155" i="5"/>
  <c r="V157" i="5"/>
  <c r="S130" i="5"/>
  <c r="S135" i="5"/>
  <c r="Y142" i="5"/>
  <c r="S145" i="5"/>
  <c r="G152" i="5"/>
  <c r="H155" i="5"/>
  <c r="V145" i="5"/>
  <c r="M147" i="5"/>
  <c r="N150" i="5"/>
  <c r="M155" i="5"/>
  <c r="C162" i="5"/>
  <c r="O155" i="5"/>
  <c r="D162" i="5"/>
  <c r="O105" i="5"/>
  <c r="Y107" i="5"/>
  <c r="K110" i="5"/>
  <c r="O112" i="5"/>
  <c r="W115" i="5"/>
  <c r="C120" i="5"/>
  <c r="G122" i="5"/>
  <c r="P125" i="5"/>
  <c r="C127" i="5"/>
  <c r="T127" i="5"/>
  <c r="M130" i="5"/>
  <c r="B132" i="5"/>
  <c r="R132" i="5"/>
  <c r="P135" i="5"/>
  <c r="H137" i="5"/>
  <c r="Y137" i="5"/>
  <c r="Q140" i="5"/>
  <c r="G142" i="5"/>
  <c r="V142" i="5"/>
  <c r="F150" i="5"/>
  <c r="V150" i="5"/>
  <c r="E152" i="5"/>
  <c r="S152" i="5"/>
  <c r="F155" i="5"/>
  <c r="T155" i="5"/>
  <c r="I157" i="5"/>
  <c r="U157" i="5"/>
  <c r="U105" i="5"/>
  <c r="P110" i="5"/>
  <c r="W112" i="5"/>
  <c r="T152" i="5"/>
  <c r="X105" i="5"/>
  <c r="E117" i="5"/>
  <c r="Y127" i="5"/>
  <c r="X132" i="5"/>
  <c r="T140" i="5"/>
  <c r="D145" i="5"/>
  <c r="J150" i="5"/>
  <c r="K157" i="5"/>
  <c r="H117" i="5"/>
  <c r="V122" i="5"/>
  <c r="E130" i="5"/>
  <c r="Y135" i="5"/>
  <c r="G145" i="5"/>
  <c r="P160" i="5"/>
  <c r="F132" i="5"/>
  <c r="H150" i="5"/>
  <c r="G155" i="5"/>
  <c r="Q110" i="5"/>
  <c r="M120" i="5"/>
  <c r="H127" i="5"/>
  <c r="G132" i="5"/>
  <c r="D140" i="5"/>
  <c r="W147" i="5"/>
  <c r="V152" i="5"/>
  <c r="Y157" i="5"/>
  <c r="I107" i="5"/>
  <c r="P120" i="5"/>
  <c r="V130" i="5"/>
  <c r="H140" i="5"/>
  <c r="L152" i="5"/>
  <c r="M157" i="5"/>
  <c r="B105" i="5"/>
  <c r="L107" i="5"/>
  <c r="C112" i="5"/>
  <c r="L115" i="5"/>
  <c r="P117" i="5"/>
  <c r="W120" i="5"/>
  <c r="I125" i="5"/>
  <c r="O127" i="5"/>
  <c r="Y130" i="5"/>
  <c r="I135" i="5"/>
  <c r="J140" i="5"/>
  <c r="K145" i="5"/>
  <c r="N152" i="5"/>
  <c r="S162" i="5"/>
  <c r="C115" i="5"/>
  <c r="G117" i="5"/>
  <c r="O120" i="5"/>
  <c r="P122" i="5"/>
  <c r="B125" i="5"/>
  <c r="Y125" i="5"/>
  <c r="J127" i="5"/>
  <c r="C130" i="5"/>
  <c r="U130" i="5"/>
  <c r="H132" i="5"/>
  <c r="D135" i="5"/>
  <c r="U135" i="5"/>
  <c r="O137" i="5"/>
  <c r="E140" i="5"/>
  <c r="X140" i="5"/>
  <c r="M142" i="5"/>
  <c r="M150" i="5"/>
  <c r="Y150" i="5"/>
  <c r="J152" i="5"/>
  <c r="L155" i="5"/>
  <c r="Y155" i="5"/>
  <c r="L157" i="5"/>
  <c r="I130" i="5"/>
  <c r="N132" i="5"/>
  <c r="Q142" i="5"/>
  <c r="N147" i="5"/>
  <c r="B157" i="5"/>
  <c r="D160" i="5"/>
  <c r="M145" i="5"/>
  <c r="G160" i="5"/>
  <c r="Z157" i="5" l="1" a="1"/>
  <c r="Z157" i="5" s="1"/>
  <c r="Q143" i="5"/>
  <c r="N133" i="5"/>
  <c r="L158" i="5"/>
  <c r="J153" i="5"/>
  <c r="M143" i="5"/>
  <c r="O138" i="5"/>
  <c r="D138" i="5"/>
  <c r="H133" i="5"/>
  <c r="J128" i="5"/>
  <c r="Z125" i="5" a="1"/>
  <c r="Z125" i="5" s="1"/>
  <c r="Z128" i="5" s="1"/>
  <c r="P123" i="5"/>
  <c r="S163" i="5"/>
  <c r="N153" i="5"/>
  <c r="O128" i="5"/>
  <c r="L108" i="5"/>
  <c r="Z105" i="5" a="1"/>
  <c r="Z105" i="5" s="1"/>
  <c r="Z108" i="5" s="1"/>
  <c r="M158" i="5"/>
  <c r="I108" i="5"/>
  <c r="Y158" i="5"/>
  <c r="V153" i="5"/>
  <c r="W148" i="5"/>
  <c r="G133" i="5"/>
  <c r="F133" i="5"/>
  <c r="V123" i="5"/>
  <c r="H118" i="5"/>
  <c r="Y128" i="5"/>
  <c r="U158" i="5"/>
  <c r="I158" i="5"/>
  <c r="E153" i="5"/>
  <c r="V143" i="5"/>
  <c r="G143" i="5"/>
  <c r="Y138" i="5"/>
  <c r="H138" i="5"/>
  <c r="R133" i="5"/>
  <c r="B133" i="5"/>
  <c r="Z132" i="5" a="1"/>
  <c r="Z132" i="5" s="1"/>
  <c r="G123" i="5"/>
  <c r="Y108" i="5"/>
  <c r="D163" i="5"/>
  <c r="M148" i="5"/>
  <c r="G153" i="5"/>
  <c r="Y143" i="5"/>
  <c r="V158" i="5"/>
  <c r="I143" i="5"/>
  <c r="Z140" i="5" a="1"/>
  <c r="Z140" i="5" s="1"/>
  <c r="V133" i="5"/>
  <c r="T158" i="5"/>
  <c r="R153" i="5"/>
  <c r="E143" i="5"/>
  <c r="G138" i="5"/>
  <c r="Z127" i="5" a="1"/>
  <c r="Z127" i="5" s="1"/>
  <c r="B128" i="5"/>
  <c r="C123" i="5"/>
  <c r="Z120" i="5" a="1"/>
  <c r="Z120" i="5" s="1"/>
  <c r="Q158" i="5"/>
  <c r="R138" i="5"/>
  <c r="O143" i="5"/>
  <c r="Q138" i="5"/>
  <c r="J133" i="5"/>
  <c r="L128" i="5"/>
  <c r="J143" i="5"/>
  <c r="K138" i="5"/>
  <c r="Z130" i="5" a="1"/>
  <c r="Z130" i="5" s="1"/>
  <c r="Z133" i="5" s="1"/>
  <c r="O123" i="5"/>
  <c r="F153" i="5"/>
  <c r="V148" i="5"/>
  <c r="W143" i="5"/>
  <c r="I138" i="5"/>
  <c r="X128" i="5"/>
  <c r="E158" i="5"/>
  <c r="U143" i="5"/>
  <c r="W138" i="5"/>
  <c r="Q133" i="5"/>
  <c r="R128" i="5"/>
  <c r="Y118" i="5"/>
  <c r="O153" i="5"/>
  <c r="Z152" i="5" a="1"/>
  <c r="Z152" i="5" s="1"/>
  <c r="B153" i="5"/>
  <c r="Z150" i="5" a="1"/>
  <c r="Z150" i="5" s="1"/>
  <c r="Z153" i="5" s="1"/>
  <c r="R143" i="5"/>
  <c r="S138" i="5"/>
  <c r="B138" i="5"/>
  <c r="Z137" i="5" a="1"/>
  <c r="Z137" i="5" s="1"/>
  <c r="P128" i="5"/>
  <c r="Z122" i="5" a="1"/>
  <c r="Z122" i="5" s="1"/>
  <c r="B123" i="5"/>
  <c r="T118" i="5"/>
  <c r="M108" i="5"/>
  <c r="H143" i="5"/>
  <c r="P138" i="5"/>
  <c r="F138" i="5"/>
  <c r="Z135" i="5" a="1"/>
  <c r="Z135" i="5" s="1"/>
  <c r="Z138" i="5" s="1"/>
  <c r="Y133" i="5"/>
  <c r="O133" i="5"/>
  <c r="C133" i="5"/>
  <c r="M123" i="5"/>
  <c r="W118" i="5"/>
  <c r="F118" i="5"/>
  <c r="Z115" i="5" a="1"/>
  <c r="Z115" i="5" s="1"/>
  <c r="W153" i="5"/>
  <c r="M153" i="5"/>
  <c r="P143" i="5"/>
  <c r="F143" i="5"/>
  <c r="X138" i="5"/>
  <c r="N138" i="5"/>
  <c r="W133" i="5"/>
  <c r="K133" i="5"/>
  <c r="X123" i="5"/>
  <c r="K123" i="5"/>
  <c r="C118" i="5"/>
  <c r="W108" i="5"/>
  <c r="N158" i="5"/>
  <c r="D158" i="5"/>
  <c r="U153" i="5"/>
  <c r="X143" i="5"/>
  <c r="N143" i="5"/>
  <c r="Z142" i="5" a="1"/>
  <c r="Z142" i="5" s="1"/>
  <c r="B143" i="5"/>
  <c r="V138" i="5"/>
  <c r="J138" i="5"/>
  <c r="S133" i="5"/>
  <c r="I133" i="5"/>
  <c r="U123" i="5"/>
  <c r="F123" i="5"/>
  <c r="O118" i="5"/>
  <c r="U108" i="5"/>
  <c r="R123" i="5"/>
  <c r="R108" i="5"/>
  <c r="T143" i="5"/>
  <c r="L143" i="5"/>
  <c r="D143" i="5"/>
  <c r="U138" i="5"/>
  <c r="M138" i="5"/>
  <c r="E138" i="5"/>
  <c r="S143" i="5"/>
  <c r="K143" i="5"/>
  <c r="C143" i="5"/>
  <c r="T138" i="5"/>
  <c r="L138" i="5"/>
  <c r="C138" i="5"/>
  <c r="T133" i="5"/>
  <c r="L133" i="5"/>
  <c r="D133" i="5"/>
  <c r="H123" i="5"/>
  <c r="O108" i="5"/>
  <c r="Z107" i="5" a="1"/>
  <c r="Z107" i="5" s="1"/>
  <c r="B108" i="5"/>
  <c r="F43" i="2"/>
  <c r="D43" i="2"/>
  <c r="X118" i="5"/>
  <c r="N118" i="5"/>
  <c r="D118" i="5"/>
  <c r="G108" i="5"/>
  <c r="D41" i="2"/>
  <c r="F41" i="2"/>
  <c r="F39" i="2"/>
  <c r="D39" i="2"/>
  <c r="F45" i="2"/>
  <c r="D45" i="2"/>
  <c r="D37" i="2"/>
  <c r="F37" i="2"/>
  <c r="F35" i="2"/>
  <c r="D35" i="2"/>
  <c r="D42" i="2"/>
  <c r="F42" i="2"/>
  <c r="D40" i="2"/>
  <c r="F40" i="2"/>
  <c r="F36" i="2"/>
  <c r="D36" i="2"/>
  <c r="D44" i="2"/>
  <c r="F44" i="2"/>
  <c r="F38" i="2"/>
  <c r="D38" i="2"/>
  <c r="F34" i="2"/>
  <c r="D34" i="2"/>
  <c r="G34" i="2" s="1"/>
  <c r="E166" i="5"/>
  <c r="E168" i="5" s="1"/>
  <c r="S172" i="5"/>
  <c r="R172" i="5"/>
  <c r="L65" i="5"/>
  <c r="G172" i="5"/>
  <c r="G165" i="5"/>
  <c r="G166" i="5" s="1"/>
  <c r="V166" i="5"/>
  <c r="B172" i="5"/>
  <c r="Z126" i="5"/>
  <c r="Y171" i="5"/>
  <c r="P166" i="5"/>
  <c r="E164" i="5"/>
  <c r="Z159" i="5"/>
  <c r="S165" i="5"/>
  <c r="K165" i="5"/>
  <c r="Z146" i="5"/>
  <c r="C165" i="5"/>
  <c r="X38" i="5"/>
  <c r="X58" i="5" s="1"/>
  <c r="X167" i="5" s="1"/>
  <c r="X168" i="5" s="1"/>
  <c r="X61" i="5"/>
  <c r="X65" i="5" s="1"/>
  <c r="B97" i="5"/>
  <c r="Z95" i="5" a="1"/>
  <c r="Z95" i="5" s="1"/>
  <c r="Z97" i="5" s="1"/>
  <c r="X171" i="5"/>
  <c r="B165" i="5"/>
  <c r="B166" i="5" s="1"/>
  <c r="N165" i="5"/>
  <c r="N166" i="5" s="1"/>
  <c r="B25" i="2" a="1"/>
  <c r="B25" i="2" s="1"/>
  <c r="D25" i="2" s="1"/>
  <c r="B20" i="2" a="1"/>
  <c r="B20" i="2" s="1"/>
  <c r="D20" i="2" s="1"/>
  <c r="B17" i="2" a="1"/>
  <c r="B17" i="2" s="1"/>
  <c r="D17" i="2" s="1"/>
  <c r="AE45" i="6"/>
  <c r="B171" i="5"/>
  <c r="V58" i="5"/>
  <c r="V167" i="5" s="1"/>
  <c r="V168" i="5" s="1"/>
  <c r="X64" i="5"/>
  <c r="D121" i="5"/>
  <c r="D172" i="5" s="1"/>
  <c r="Z119" i="5"/>
  <c r="D91" i="5"/>
  <c r="D171" i="5"/>
  <c r="T171" i="5"/>
  <c r="I171" i="5"/>
  <c r="X165" i="5"/>
  <c r="X166" i="5" s="1"/>
  <c r="W164" i="5"/>
  <c r="D165" i="5"/>
  <c r="D166" i="5" s="1"/>
  <c r="Z101" i="5" a="1"/>
  <c r="Z101" i="5" s="1"/>
  <c r="Z103" i="5" s="1"/>
  <c r="Z89" i="5" a="1"/>
  <c r="Z89" i="5" s="1"/>
  <c r="C91" i="5"/>
  <c r="F164" i="5"/>
  <c r="F166" i="5" s="1"/>
  <c r="O171" i="5"/>
  <c r="G64" i="5"/>
  <c r="Z144" i="5"/>
  <c r="Z129" i="5"/>
  <c r="J171" i="5"/>
  <c r="N164" i="5"/>
  <c r="Z136" i="5"/>
  <c r="Z124" i="5"/>
  <c r="H172" i="5"/>
  <c r="D164" i="5"/>
  <c r="P171" i="5"/>
  <c r="Z87" i="5"/>
  <c r="E65" i="5"/>
  <c r="U38" i="5"/>
  <c r="E23" i="2"/>
  <c r="I165" i="5"/>
  <c r="I166" i="5" s="1"/>
  <c r="V172" i="5"/>
  <c r="Z134" i="5"/>
  <c r="U172" i="5"/>
  <c r="W165" i="5"/>
  <c r="W166" i="5" s="1"/>
  <c r="T164" i="5"/>
  <c r="T166" i="5" s="1"/>
  <c r="L164" i="5"/>
  <c r="R171" i="5"/>
  <c r="U164" i="5"/>
  <c r="U166" i="5" s="1"/>
  <c r="M164" i="5"/>
  <c r="M166" i="5" s="1"/>
  <c r="L165" i="5"/>
  <c r="C100" i="5"/>
  <c r="Z98" i="5" a="1"/>
  <c r="Z98" i="5" s="1"/>
  <c r="Z100" i="5" s="1"/>
  <c r="B38" i="5"/>
  <c r="B58" i="5" s="1"/>
  <c r="B167" i="5" s="1"/>
  <c r="Z121" i="5"/>
  <c r="Z114" i="5"/>
  <c r="Y64" i="5"/>
  <c r="M61" i="5"/>
  <c r="M65" i="5" s="1"/>
  <c r="S164" i="5"/>
  <c r="K164" i="5"/>
  <c r="C164" i="5"/>
  <c r="D58" i="5"/>
  <c r="D167" i="5" s="1"/>
  <c r="F172" i="5"/>
  <c r="V171" i="5"/>
  <c r="N171" i="5"/>
  <c r="F171" i="5"/>
  <c r="F91" i="5"/>
  <c r="N58" i="5"/>
  <c r="N167" i="5" s="1"/>
  <c r="Z59" i="5"/>
  <c r="F65" i="5"/>
  <c r="R38" i="5"/>
  <c r="L38" i="5"/>
  <c r="L58" i="5" s="1"/>
  <c r="L167" i="5" s="1"/>
  <c r="O62" i="5"/>
  <c r="O64" i="5" s="1"/>
  <c r="S78" i="5"/>
  <c r="S62" i="5"/>
  <c r="S64" i="5" s="1"/>
  <c r="M62" i="5"/>
  <c r="M64" i="5" s="1"/>
  <c r="M38" i="5"/>
  <c r="M58" i="5" s="1"/>
  <c r="M167" i="5" s="1"/>
  <c r="C61" i="5"/>
  <c r="C65" i="5" s="1"/>
  <c r="S58" i="5"/>
  <c r="S167" i="5" s="1"/>
  <c r="K58" i="5"/>
  <c r="K167" i="5" s="1"/>
  <c r="K65" i="5"/>
  <c r="V38" i="5"/>
  <c r="P62" i="5"/>
  <c r="P64" i="5" s="1"/>
  <c r="P78" i="5"/>
  <c r="J78" i="5"/>
  <c r="J38" i="5"/>
  <c r="AE37" i="6"/>
  <c r="W171" i="5"/>
  <c r="G171" i="5"/>
  <c r="Z104" i="5"/>
  <c r="Z92" i="5" a="1"/>
  <c r="Z92" i="5" s="1"/>
  <c r="Z94" i="5" s="1"/>
  <c r="B94" i="5"/>
  <c r="U58" i="5"/>
  <c r="U167" i="5" s="1"/>
  <c r="K38" i="5"/>
  <c r="E22" i="2"/>
  <c r="R62" i="5"/>
  <c r="R64" i="5" s="1"/>
  <c r="O61" i="5"/>
  <c r="O65" i="5" s="1"/>
  <c r="D61" i="5"/>
  <c r="D65" i="5" s="1"/>
  <c r="B64" i="5"/>
  <c r="E63" i="5"/>
  <c r="E64" i="5" s="1"/>
  <c r="T38" i="5"/>
  <c r="T58" i="5" s="1"/>
  <c r="T167" i="5" s="1"/>
  <c r="T168" i="5" s="1"/>
  <c r="N61" i="5"/>
  <c r="G61" i="5"/>
  <c r="G65" i="5" s="1"/>
  <c r="H59" i="5"/>
  <c r="H58" i="5" s="1"/>
  <c r="H167" i="5" s="1"/>
  <c r="H168" i="5" s="1"/>
  <c r="H63" i="5"/>
  <c r="H64" i="5" s="1"/>
  <c r="I38" i="5"/>
  <c r="Z109" i="5"/>
  <c r="U62" i="5"/>
  <c r="P58" i="5"/>
  <c r="P167" i="5" s="1"/>
  <c r="P168" i="5" s="1"/>
  <c r="F38" i="5"/>
  <c r="F58" i="5" s="1"/>
  <c r="F167" i="5" s="1"/>
  <c r="W61" i="5"/>
  <c r="W65" i="5" s="1"/>
  <c r="E13" i="2"/>
  <c r="B61" i="5"/>
  <c r="B65" i="5" s="1"/>
  <c r="E7" i="2"/>
  <c r="R59" i="5"/>
  <c r="R58" i="5" s="1"/>
  <c r="R167" i="5" s="1"/>
  <c r="R168" i="5" s="1"/>
  <c r="J33" i="5" a="1"/>
  <c r="J33" i="5" s="1"/>
  <c r="J59" i="5"/>
  <c r="J58" i="5" s="1"/>
  <c r="J167" i="5" s="1"/>
  <c r="J168" i="5" s="1"/>
  <c r="E20" i="2"/>
  <c r="B78" i="5"/>
  <c r="B83" i="5" s="1"/>
  <c r="L62" i="5"/>
  <c r="L64" i="5" s="1"/>
  <c r="E19" i="2"/>
  <c r="T61" i="5"/>
  <c r="T65" i="5" s="1"/>
  <c r="W62" i="5"/>
  <c r="W64" i="5" s="1"/>
  <c r="Y38" i="5"/>
  <c r="Y63" i="5"/>
  <c r="Y65" i="5" s="1"/>
  <c r="Q38" i="5"/>
  <c r="Q58" i="5" s="1"/>
  <c r="Q167" i="5" s="1"/>
  <c r="Q168" i="5" s="1"/>
  <c r="Q63" i="5"/>
  <c r="Q64" i="5" s="1"/>
  <c r="P38" i="5"/>
  <c r="H38" i="5"/>
  <c r="J61" i="5"/>
  <c r="J65" i="5" s="1"/>
  <c r="P63" i="5"/>
  <c r="G63" i="5"/>
  <c r="S61" i="5"/>
  <c r="S65" i="5" s="1"/>
  <c r="F27" i="4"/>
  <c r="F28" i="4"/>
  <c r="F23" i="4"/>
  <c r="F29" i="4"/>
  <c r="F25" i="4"/>
  <c r="F22" i="4"/>
  <c r="F26" i="4"/>
  <c r="F24" i="4"/>
  <c r="E24" i="2"/>
  <c r="E21" i="2"/>
  <c r="E18" i="4"/>
  <c r="I42" i="2"/>
  <c r="G18" i="4"/>
  <c r="F63" i="5"/>
  <c r="E5" i="2"/>
  <c r="AE39" i="6"/>
  <c r="AE26" i="6"/>
  <c r="E8" i="2"/>
  <c r="W38" i="5"/>
  <c r="W58" i="5" s="1"/>
  <c r="W167" i="5" s="1"/>
  <c r="O38" i="5"/>
  <c r="O58" i="5" s="1"/>
  <c r="O167" i="5" s="1"/>
  <c r="O168" i="5" s="1"/>
  <c r="G38" i="5"/>
  <c r="G58" i="5" s="1"/>
  <c r="G167" i="5" s="1"/>
  <c r="G168" i="5" s="1"/>
  <c r="F62" i="5"/>
  <c r="V62" i="5"/>
  <c r="V64" i="5" s="1"/>
  <c r="N62" i="5"/>
  <c r="N64" i="5" s="1"/>
  <c r="Y59" i="5"/>
  <c r="Y58" i="5" s="1"/>
  <c r="Y167" i="5" s="1"/>
  <c r="Y168" i="5" s="1"/>
  <c r="N63" i="5"/>
  <c r="I59" i="5"/>
  <c r="I58" i="5" s="1"/>
  <c r="I167" i="5" s="1"/>
  <c r="E18" i="2"/>
  <c r="I44" i="2"/>
  <c r="A155" i="5" s="1"/>
  <c r="E13" i="4"/>
  <c r="G13" i="4" s="1"/>
  <c r="AE43" i="6"/>
  <c r="E25" i="2"/>
  <c r="K44" i="4"/>
  <c r="K45" i="4" s="1"/>
  <c r="F14" i="4"/>
  <c r="B32" i="2"/>
  <c r="D32" i="2" s="1"/>
  <c r="G32" i="2" s="1"/>
  <c r="G28" i="2"/>
  <c r="F11" i="2"/>
  <c r="G11" i="2"/>
  <c r="AE33" i="6"/>
  <c r="AE30" i="6"/>
  <c r="E6" i="2"/>
  <c r="AE35" i="6"/>
  <c r="E10" i="2"/>
  <c r="G42" i="2"/>
  <c r="G38" i="2"/>
  <c r="F9" i="2"/>
  <c r="G9" i="2"/>
  <c r="AE41" i="6"/>
  <c r="G36" i="2"/>
  <c r="B13" i="2" a="1"/>
  <c r="B13" i="2" s="1"/>
  <c r="D13" i="2" s="1"/>
  <c r="B23" i="2" a="1"/>
  <c r="B23" i="2" s="1"/>
  <c r="D23" i="2" s="1"/>
  <c r="B19" i="2" a="1"/>
  <c r="B19" i="2" s="1"/>
  <c r="D19" i="2" s="1"/>
  <c r="B22" i="2" a="1"/>
  <c r="B22" i="2" s="1"/>
  <c r="D22" i="2" s="1"/>
  <c r="B5" i="2" a="1"/>
  <c r="B5" i="2" s="1"/>
  <c r="D5" i="2" s="1"/>
  <c r="D47" i="2" s="1"/>
  <c r="AA59" i="5" s="1"/>
  <c r="AA61" i="5" s="1"/>
  <c r="B8" i="2" a="1"/>
  <c r="B8" i="2" s="1"/>
  <c r="D8" i="2" s="1"/>
  <c r="B11" i="2" a="1"/>
  <c r="B11" i="2" s="1"/>
  <c r="D11" i="2" s="1"/>
  <c r="B7" i="2" a="1"/>
  <c r="B7" i="2" s="1"/>
  <c r="D7" i="2" s="1"/>
  <c r="B10" i="2" a="1"/>
  <c r="B10" i="2" s="1"/>
  <c r="D10" i="2" s="1"/>
  <c r="AE47" i="6"/>
  <c r="AE28" i="6"/>
  <c r="AE96" i="6"/>
  <c r="AE109" i="6" s="1"/>
  <c r="AE87" i="6"/>
  <c r="AE79" i="6"/>
  <c r="AE71" i="6"/>
  <c r="AE69" i="6"/>
  <c r="AE67" i="6"/>
  <c r="AE65" i="6"/>
  <c r="AE63" i="6"/>
  <c r="AE61" i="6"/>
  <c r="AE59" i="6"/>
  <c r="AE57" i="6"/>
  <c r="AE55" i="6"/>
  <c r="AE53" i="6"/>
  <c r="AE51" i="6"/>
  <c r="AE49" i="6"/>
  <c r="AE15" i="6"/>
  <c r="AE7" i="6"/>
  <c r="AD109" i="6"/>
  <c r="AF95" i="6"/>
  <c r="AF86" i="6"/>
  <c r="AF78" i="6"/>
  <c r="AE24" i="6"/>
  <c r="AF14" i="6"/>
  <c r="AF6" i="6"/>
  <c r="D31" i="1"/>
  <c r="L29" i="1"/>
  <c r="B6" i="2" s="1"/>
  <c r="D6" i="2" s="1"/>
  <c r="G17" i="2"/>
  <c r="AF91" i="6"/>
  <c r="AF82" i="6"/>
  <c r="AF74" i="6"/>
  <c r="AF18" i="6"/>
  <c r="AF10" i="6"/>
  <c r="P162" i="5"/>
  <c r="V160" i="5"/>
  <c r="F162" i="5"/>
  <c r="W162" i="5"/>
  <c r="J162" i="5"/>
  <c r="I147" i="5"/>
  <c r="R147" i="5"/>
  <c r="U147" i="5"/>
  <c r="U162" i="5"/>
  <c r="L145" i="5"/>
  <c r="R110" i="5"/>
  <c r="N110" i="5"/>
  <c r="J110" i="5"/>
  <c r="X110" i="5"/>
  <c r="V125" i="5"/>
  <c r="N127" i="5"/>
  <c r="W155" i="5"/>
  <c r="P152" i="5"/>
  <c r="S127" i="5"/>
  <c r="G157" i="5"/>
  <c r="X157" i="5"/>
  <c r="D120" i="5"/>
  <c r="E122" i="5"/>
  <c r="E107" i="5"/>
  <c r="K107" i="5"/>
  <c r="D107" i="5"/>
  <c r="I115" i="5"/>
  <c r="E147" i="5"/>
  <c r="D147" i="5"/>
  <c r="J160" i="5"/>
  <c r="H162" i="5"/>
  <c r="X160" i="5"/>
  <c r="S147" i="5"/>
  <c r="H110" i="5"/>
  <c r="K125" i="5"/>
  <c r="C150" i="5"/>
  <c r="K155" i="5"/>
  <c r="Q122" i="5"/>
  <c r="B162" i="5"/>
  <c r="H160" i="5"/>
  <c r="I162" i="5"/>
  <c r="N162" i="5"/>
  <c r="C160" i="5"/>
  <c r="T162" i="5"/>
  <c r="Q147" i="5"/>
  <c r="F145" i="5"/>
  <c r="E162" i="5"/>
  <c r="E110" i="5"/>
  <c r="I112" i="5"/>
  <c r="Y110" i="5"/>
  <c r="V110" i="5"/>
  <c r="N112" i="5"/>
  <c r="E127" i="5"/>
  <c r="V127" i="5"/>
  <c r="X152" i="5"/>
  <c r="I127" i="5"/>
  <c r="O157" i="5"/>
  <c r="Q127" i="5"/>
  <c r="L120" i="5"/>
  <c r="N122" i="5"/>
  <c r="S105" i="5"/>
  <c r="U117" i="5"/>
  <c r="S107" i="5"/>
  <c r="N107" i="5"/>
  <c r="R115" i="5"/>
  <c r="T147" i="5"/>
  <c r="K160" i="5"/>
  <c r="P147" i="5"/>
  <c r="B160" i="5"/>
  <c r="W160" i="5"/>
  <c r="I145" i="5"/>
  <c r="G147" i="5"/>
  <c r="U160" i="5"/>
  <c r="F160" i="5"/>
  <c r="U110" i="5"/>
  <c r="B110" i="5"/>
  <c r="V112" i="5"/>
  <c r="T112" i="5"/>
  <c r="U112" i="5"/>
  <c r="C125" i="5"/>
  <c r="U127" i="5"/>
  <c r="L150" i="5"/>
  <c r="H125" i="5"/>
  <c r="C155" i="5"/>
  <c r="Q125" i="5"/>
  <c r="U132" i="5"/>
  <c r="I122" i="5"/>
  <c r="V117" i="5"/>
  <c r="P115" i="5"/>
  <c r="Q105" i="5"/>
  <c r="M115" i="5"/>
  <c r="S117" i="5"/>
  <c r="N160" i="5"/>
  <c r="V162" i="5"/>
  <c r="M160" i="5"/>
  <c r="Y147" i="5"/>
  <c r="R145" i="5"/>
  <c r="X162" i="5"/>
  <c r="T160" i="5"/>
  <c r="M110" i="5"/>
  <c r="S112" i="5"/>
  <c r="K112" i="5"/>
  <c r="G112" i="5"/>
  <c r="G110" i="5"/>
  <c r="M127" i="5"/>
  <c r="D150" i="5"/>
  <c r="T125" i="5"/>
  <c r="W157" i="5"/>
  <c r="G127" i="5"/>
  <c r="T120" i="5"/>
  <c r="W122" i="5"/>
  <c r="K117" i="5"/>
  <c r="H105" i="5"/>
  <c r="X107" i="5"/>
  <c r="E115" i="5"/>
  <c r="I117" i="5"/>
  <c r="N105" i="5"/>
  <c r="U145" i="5"/>
  <c r="Y162" i="5"/>
  <c r="N145" i="5"/>
  <c r="L160" i="5"/>
  <c r="Q160" i="5"/>
  <c r="G162" i="5"/>
  <c r="E160" i="5"/>
  <c r="P145" i="5"/>
  <c r="B147" i="5"/>
  <c r="T145" i="5"/>
  <c r="C147" i="5"/>
  <c r="R112" i="5"/>
  <c r="F112" i="5"/>
  <c r="E112" i="5"/>
  <c r="M112" i="5"/>
  <c r="X112" i="5"/>
  <c r="D125" i="5"/>
  <c r="W125" i="5"/>
  <c r="R157" i="5"/>
  <c r="S150" i="5"/>
  <c r="Q152" i="5"/>
  <c r="J155" i="5"/>
  <c r="H157" i="5"/>
  <c r="X130" i="5"/>
  <c r="J120" i="5"/>
  <c r="G115" i="5"/>
  <c r="V105" i="5"/>
  <c r="J105" i="5"/>
  <c r="J117" i="5"/>
  <c r="K162" i="5"/>
  <c r="B145" i="5"/>
  <c r="Y160" i="5"/>
  <c r="O162" i="5"/>
  <c r="O160" i="5"/>
  <c r="X145" i="5"/>
  <c r="J147" i="5"/>
  <c r="K147" i="5"/>
  <c r="I110" i="5"/>
  <c r="P112" i="5"/>
  <c r="Q112" i="5"/>
  <c r="D110" i="5"/>
  <c r="M125" i="5"/>
  <c r="F127" i="5"/>
  <c r="F157" i="5"/>
  <c r="H152" i="5"/>
  <c r="Y152" i="5"/>
  <c r="R155" i="5"/>
  <c r="P157" i="5"/>
  <c r="P130" i="5"/>
  <c r="S120" i="5"/>
  <c r="P107" i="5"/>
  <c r="C107" i="5"/>
  <c r="T105" i="5"/>
  <c r="R117" i="5"/>
  <c r="X147" i="5"/>
  <c r="O145" i="5"/>
  <c r="B112" i="5"/>
  <c r="L110" i="5"/>
  <c r="C110" i="5"/>
  <c r="E125" i="5"/>
  <c r="T150" i="5"/>
  <c r="F125" i="5"/>
  <c r="L117" i="5"/>
  <c r="F105" i="5"/>
  <c r="U115" i="5"/>
  <c r="C145" i="5"/>
  <c r="I160" i="5"/>
  <c r="R160" i="5"/>
  <c r="R162" i="5"/>
  <c r="H145" i="5"/>
  <c r="Y145" i="5"/>
  <c r="J145" i="5"/>
  <c r="O147" i="5"/>
  <c r="J112" i="5"/>
  <c r="T110" i="5"/>
  <c r="S110" i="5"/>
  <c r="S125" i="5"/>
  <c r="N125" i="5"/>
  <c r="K150" i="5"/>
  <c r="I152" i="5"/>
  <c r="S155" i="5"/>
  <c r="Y122" i="5"/>
  <c r="Q107" i="5"/>
  <c r="B117" i="5"/>
  <c r="E145" i="5"/>
  <c r="Q145" i="5"/>
  <c r="O110" i="5"/>
  <c r="M132" i="5"/>
  <c r="H107" i="5"/>
  <c r="L147" i="5"/>
  <c r="L162" i="5"/>
  <c r="W110" i="5"/>
  <c r="D112" i="5"/>
  <c r="B155" i="5"/>
  <c r="E132" i="5"/>
  <c r="Q115" i="5"/>
  <c r="Q118" i="5" l="1"/>
  <c r="E133" i="5"/>
  <c r="Z155" i="5" a="1"/>
  <c r="Z155" i="5" s="1"/>
  <c r="Z158" i="5" s="1"/>
  <c r="B158" i="5"/>
  <c r="D113" i="5"/>
  <c r="W113" i="5"/>
  <c r="L163" i="5"/>
  <c r="L148" i="5"/>
  <c r="H108" i="5"/>
  <c r="M133" i="5"/>
  <c r="O113" i="5"/>
  <c r="B118" i="5"/>
  <c r="Z117" i="5" a="1"/>
  <c r="Z117" i="5" s="1"/>
  <c r="Q108" i="5"/>
  <c r="Y123" i="5"/>
  <c r="S158" i="5"/>
  <c r="I153" i="5"/>
  <c r="K153" i="5"/>
  <c r="J113" i="5"/>
  <c r="O148" i="5"/>
  <c r="H148" i="5"/>
  <c r="R163" i="5"/>
  <c r="F108" i="5"/>
  <c r="L118" i="5"/>
  <c r="T153" i="5"/>
  <c r="C113" i="5"/>
  <c r="L113" i="5"/>
  <c r="Z112" i="5" a="1"/>
  <c r="Z112" i="5" s="1"/>
  <c r="B113" i="5"/>
  <c r="X148" i="5"/>
  <c r="R118" i="5"/>
  <c r="T108" i="5"/>
  <c r="C108" i="5"/>
  <c r="P108" i="5"/>
  <c r="S123" i="5"/>
  <c r="P133" i="5"/>
  <c r="P158" i="5"/>
  <c r="Y153" i="5"/>
  <c r="H153" i="5"/>
  <c r="F158" i="5"/>
  <c r="F128" i="5"/>
  <c r="Q113" i="5"/>
  <c r="P113" i="5"/>
  <c r="K148" i="5"/>
  <c r="J148" i="5"/>
  <c r="O163" i="5"/>
  <c r="Z145" i="5" a="1"/>
  <c r="Z145" i="5" s="1"/>
  <c r="K163" i="5"/>
  <c r="J118" i="5"/>
  <c r="J108" i="5"/>
  <c r="V108" i="5"/>
  <c r="G118" i="5"/>
  <c r="J123" i="5"/>
  <c r="X133" i="5"/>
  <c r="H158" i="5"/>
  <c r="J158" i="5"/>
  <c r="Q153" i="5"/>
  <c r="S153" i="5"/>
  <c r="R158" i="5"/>
  <c r="W128" i="5"/>
  <c r="D128" i="5"/>
  <c r="X113" i="5"/>
  <c r="M113" i="5"/>
  <c r="E113" i="5"/>
  <c r="F113" i="5"/>
  <c r="R113" i="5"/>
  <c r="C148" i="5"/>
  <c r="B148" i="5"/>
  <c r="Z147" i="5" a="1"/>
  <c r="Z147" i="5" s="1"/>
  <c r="G163" i="5"/>
  <c r="Q163" i="5"/>
  <c r="N148" i="5"/>
  <c r="Y163" i="5"/>
  <c r="I118" i="5"/>
  <c r="E118" i="5"/>
  <c r="X108" i="5"/>
  <c r="K118" i="5"/>
  <c r="W123" i="5"/>
  <c r="T123" i="5"/>
  <c r="G128" i="5"/>
  <c r="W158" i="5"/>
  <c r="T128" i="5"/>
  <c r="D153" i="5"/>
  <c r="M128" i="5"/>
  <c r="G113" i="5"/>
  <c r="K113" i="5"/>
  <c r="S113" i="5"/>
  <c r="X163" i="5"/>
  <c r="Y148" i="5"/>
  <c r="M163" i="5"/>
  <c r="V163" i="5"/>
  <c r="S118" i="5"/>
  <c r="M118" i="5"/>
  <c r="P118" i="5"/>
  <c r="V118" i="5"/>
  <c r="I123" i="5"/>
  <c r="U133" i="5"/>
  <c r="C158" i="5"/>
  <c r="H128" i="5"/>
  <c r="L153" i="5"/>
  <c r="U128" i="5"/>
  <c r="C128" i="5"/>
  <c r="U113" i="5"/>
  <c r="T113" i="5"/>
  <c r="V113" i="5"/>
  <c r="Z110" i="5" a="1"/>
  <c r="Z110" i="5" s="1"/>
  <c r="G148" i="5"/>
  <c r="Z160" i="5" a="1"/>
  <c r="Z160" i="5" s="1"/>
  <c r="P148" i="5"/>
  <c r="T148" i="5"/>
  <c r="N108" i="5"/>
  <c r="S108" i="5"/>
  <c r="U118" i="5"/>
  <c r="N123" i="5"/>
  <c r="L123" i="5"/>
  <c r="Q128" i="5"/>
  <c r="O158" i="5"/>
  <c r="I128" i="5"/>
  <c r="X153" i="5"/>
  <c r="V128" i="5"/>
  <c r="E128" i="5"/>
  <c r="N113" i="5"/>
  <c r="Y113" i="5"/>
  <c r="I113" i="5"/>
  <c r="E163" i="5"/>
  <c r="F148" i="5"/>
  <c r="Q148" i="5"/>
  <c r="T163" i="5"/>
  <c r="C163" i="5"/>
  <c r="N163" i="5"/>
  <c r="I163" i="5"/>
  <c r="B163" i="5"/>
  <c r="Z162" i="5" a="1"/>
  <c r="Z162" i="5" s="1"/>
  <c r="Q123" i="5"/>
  <c r="K158" i="5"/>
  <c r="C153" i="5"/>
  <c r="K128" i="5"/>
  <c r="H113" i="5"/>
  <c r="S148" i="5"/>
  <c r="H163" i="5"/>
  <c r="D148" i="5"/>
  <c r="E148" i="5"/>
  <c r="D108" i="5"/>
  <c r="K108" i="5"/>
  <c r="E108" i="5"/>
  <c r="E123" i="5"/>
  <c r="D123" i="5"/>
  <c r="X158" i="5"/>
  <c r="G158" i="5"/>
  <c r="S128" i="5"/>
  <c r="P153" i="5"/>
  <c r="N128" i="5"/>
  <c r="U163" i="5"/>
  <c r="U148" i="5"/>
  <c r="R148" i="5"/>
  <c r="I148" i="5"/>
  <c r="J163" i="5"/>
  <c r="W163" i="5"/>
  <c r="F163" i="5"/>
  <c r="P163" i="5"/>
  <c r="G6" i="2"/>
  <c r="F6" i="2"/>
  <c r="G8" i="2"/>
  <c r="F8" i="2"/>
  <c r="Z118" i="5"/>
  <c r="I34" i="2"/>
  <c r="A105" i="5" s="1"/>
  <c r="G27" i="4"/>
  <c r="E27" i="4"/>
  <c r="F20" i="2"/>
  <c r="G20" i="2"/>
  <c r="D168" i="5"/>
  <c r="G45" i="2"/>
  <c r="AA52" i="5"/>
  <c r="G44" i="2"/>
  <c r="AA51" i="5"/>
  <c r="G41" i="2"/>
  <c r="AA48" i="5"/>
  <c r="Z143" i="5"/>
  <c r="G21" i="2"/>
  <c r="F21" i="2"/>
  <c r="G28" i="4"/>
  <c r="E28" i="4"/>
  <c r="I37" i="2"/>
  <c r="A120" i="5" s="1"/>
  <c r="U168" i="5"/>
  <c r="G37" i="2"/>
  <c r="F168" i="5"/>
  <c r="F10" i="2"/>
  <c r="G10" i="2"/>
  <c r="I168" i="5"/>
  <c r="G29" i="4"/>
  <c r="I38" i="2"/>
  <c r="A125" i="5" s="1"/>
  <c r="E29" i="4"/>
  <c r="F19" i="2"/>
  <c r="G19" i="2"/>
  <c r="F22" i="2"/>
  <c r="G22" i="2"/>
  <c r="L166" i="5"/>
  <c r="L168" i="5" s="1"/>
  <c r="E14" i="4"/>
  <c r="G14" i="4" s="1"/>
  <c r="I43" i="2"/>
  <c r="A150" i="5" s="1"/>
  <c r="W168" i="5"/>
  <c r="I39" i="2"/>
  <c r="A130" i="5" s="1"/>
  <c r="E23" i="4"/>
  <c r="G23" i="4"/>
  <c r="G13" i="2"/>
  <c r="F13" i="2"/>
  <c r="F64" i="5"/>
  <c r="F5" i="2"/>
  <c r="G5" i="2"/>
  <c r="I35" i="2"/>
  <c r="A110" i="5" s="1"/>
  <c r="E26" i="4"/>
  <c r="G26" i="4"/>
  <c r="U64" i="5"/>
  <c r="U65" i="5"/>
  <c r="N168" i="5"/>
  <c r="Z167" i="5"/>
  <c r="B168" i="5"/>
  <c r="G23" i="2"/>
  <c r="F23" i="2"/>
  <c r="R65" i="5"/>
  <c r="AA45" i="5"/>
  <c r="Z123" i="5"/>
  <c r="E24" i="4"/>
  <c r="G24" i="4" s="1"/>
  <c r="I40" i="2"/>
  <c r="A135" i="5" s="1"/>
  <c r="P65" i="5"/>
  <c r="Z166" i="5"/>
  <c r="C166" i="5"/>
  <c r="C168" i="5" s="1"/>
  <c r="AE108" i="6"/>
  <c r="E22" i="4"/>
  <c r="E30" i="4" s="1"/>
  <c r="E3" i="2"/>
  <c r="Z86" i="5"/>
  <c r="Z88" i="5" s="1"/>
  <c r="K175" i="5" s="1"/>
  <c r="Z91" i="5"/>
  <c r="Q65" i="5"/>
  <c r="K166" i="5"/>
  <c r="K168" i="5" s="1"/>
  <c r="H65" i="5"/>
  <c r="AA49" i="5"/>
  <c r="G43" i="2"/>
  <c r="AA50" i="5"/>
  <c r="F25" i="2"/>
  <c r="G25" i="2"/>
  <c r="G24" i="2"/>
  <c r="F24" i="2"/>
  <c r="M168" i="5"/>
  <c r="AA41" i="5"/>
  <c r="AA58" i="5" s="1"/>
  <c r="E12" i="4"/>
  <c r="G18" i="2"/>
  <c r="F18" i="2"/>
  <c r="E25" i="4"/>
  <c r="G25" i="4" s="1"/>
  <c r="I36" i="2"/>
  <c r="A115" i="5" s="1"/>
  <c r="F7" i="2"/>
  <c r="G7" i="2"/>
  <c r="N65" i="5"/>
  <c r="S166" i="5"/>
  <c r="S168" i="5" s="1"/>
  <c r="V65" i="5"/>
  <c r="G35" i="2"/>
  <c r="B3" i="2" l="1"/>
  <c r="B47" i="2" s="1"/>
  <c r="C3" i="2"/>
  <c r="D3" i="2" s="1"/>
  <c r="AA42" i="5"/>
  <c r="Z169" i="5"/>
  <c r="Z148" i="5"/>
  <c r="AA44" i="5"/>
  <c r="G12" i="4"/>
  <c r="G15" i="4" s="1"/>
  <c r="E15" i="4"/>
  <c r="E32" i="4" s="1"/>
  <c r="Z168" i="5"/>
  <c r="Z163" i="5"/>
  <c r="AA47" i="5"/>
  <c r="AA46" i="5"/>
  <c r="AA43" i="5"/>
  <c r="Z113" i="5"/>
  <c r="G22" i="4"/>
  <c r="G30" i="4" s="1"/>
  <c r="G32" i="4" l="1"/>
  <c r="AA165" i="5"/>
</calcChain>
</file>

<file path=xl/comments1.xml><?xml version="1.0" encoding="utf-8"?>
<comments xmlns="http://schemas.openxmlformats.org/spreadsheetml/2006/main">
  <authors>
    <author>m guzman</author>
    <author>LHarasin</author>
    <author>A satisfied Microsoft Office user</author>
  </authors>
  <commentList>
    <comment ref="L58" authorId="0" shapeId="0">
      <text>
        <r>
          <rPr>
            <b/>
            <sz val="8"/>
            <color indexed="81"/>
            <rFont val="Tahoma"/>
          </rPr>
          <t>m guzman:</t>
        </r>
        <r>
          <rPr>
            <sz val="8"/>
            <color indexed="81"/>
            <rFont val="Tahoma"/>
          </rPr>
          <t xml:space="preserve">
Cut PNM schedule integrated to an 11 and line went down according to Fred</t>
        </r>
      </text>
    </comment>
    <comment ref="W58" authorId="1" shapeId="0">
      <text>
        <r>
          <rPr>
            <b/>
            <sz val="10"/>
            <color indexed="81"/>
            <rFont val="Tahoma"/>
            <family val="2"/>
          </rPr>
          <t>LHarasin:</t>
        </r>
        <r>
          <rPr>
            <sz val="10"/>
            <color indexed="81"/>
            <rFont val="Tahoma"/>
            <family val="2"/>
          </rPr>
          <t xml:space="preserve">
Pushing all hour big swing</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P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Q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R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S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T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U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V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W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X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Y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Z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AA7" authorId="0" shapeId="0">
      <text>
        <r>
          <rPr>
            <b/>
            <sz val="10"/>
            <color indexed="81"/>
            <rFont val="Tahoma"/>
            <family val="2"/>
          </rPr>
          <t>m guzman:</t>
        </r>
        <r>
          <rPr>
            <sz val="10"/>
            <color indexed="81"/>
            <rFont val="Tahoma"/>
            <family val="2"/>
          </rPr>
          <t xml:space="preserve">
Per fred SPS Firm has been curtailed to 86MW due to line derate and also PSCO firm has been curtailed to (mw</t>
        </r>
      </text>
    </comment>
    <comment ref="D23"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<sst xmlns="http://schemas.openxmlformats.org/spreadsheetml/2006/main" count="782" uniqueCount="392">
  <si>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</si>
  <si>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</si>
  <si>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</si>
  <si>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</si>
  <si>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</si>
  <si>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</si>
  <si>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</si>
  <si>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</si>
  <si>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</si>
  <si>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</si>
  <si>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</si>
  <si>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</si>
  <si>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</si>
  <si>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</si>
  <si>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</si>
  <si>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</si>
  <si>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</si>
  <si>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</si>
  <si>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</si>
  <si>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</si>
  <si>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</si>
  <si>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</si>
  <si>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</si>
  <si>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</si>
  <si>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</si>
  <si>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</si>
  <si>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</si>
  <si>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</si>
  <si>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</si>
  <si>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</si>
  <si>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</si>
  <si>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</si>
  <si>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</si>
  <si>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</si>
  <si>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</si>
  <si>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</si>
  <si>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</si>
  <si>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</si>
  <si>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</si>
  <si>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</si>
  <si>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</si>
  <si>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</si>
  <si>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</si>
  <si>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</si>
  <si>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</si>
  <si>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</si>
  <si>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</si>
  <si>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</si>
  <si>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</si>
  <si>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</si>
  <si>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</si>
  <si>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</si>
  <si>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</si>
  <si>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</si>
  <si>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</si>
  <si>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</si>
  <si>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</si>
  <si>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</si>
  <si>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</si>
  <si>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</si>
  <si>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</si>
  <si>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</si>
  <si>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</si>
  <si>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</si>
  <si>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</si>
  <si>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</si>
  <si>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</si>
  <si>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</si>
  <si>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</si>
  <si>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</si>
  <si>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</si>
  <si>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</si>
  <si>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</si>
  <si>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</si>
  <si>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</si>
  <si>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</si>
  <si>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</si>
  <si>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</si>
  <si>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</si>
  <si>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</si>
  <si>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</si>
  <si>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</si>
  <si>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</si>
  <si>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</si>
  <si>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</si>
  <si>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</si>
  <si>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</si>
  <si>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</si>
  <si>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</si>
  <si>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</si>
  <si>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</si>
  <si>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</si>
  <si>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</si>
  <si>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</si>
  <si>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</si>
  <si>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</si>
  <si>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</si>
  <si>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</si>
  <si>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</si>
  <si>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</si>
  <si>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</si>
  <si>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</si>
  <si>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</si>
  <si>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</si>
  <si>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</si>
  <si>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</si>
  <si>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</si>
  <si>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</si>
  <si>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</si>
  <si>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</si>
  <si>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</si>
  <si>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</si>
  <si>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</si>
  <si>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</si>
  <si>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</si>
  <si>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</si>
  <si>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</si>
  <si>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</si>
  <si>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</si>
  <si>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</si>
  <si>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</si>
  <si>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</si>
  <si>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</si>
  <si>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</si>
  <si>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</si>
  <si>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</si>
  <si>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</si>
  <si>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</si>
  <si>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</si>
  <si>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</si>
  <si>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</si>
  <si>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</si>
  <si>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</si>
  <si>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</si>
  <si>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</si>
  <si>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</si>
  <si>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</si>
  <si>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</si>
  <si>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</si>
  <si>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</si>
  <si>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</si>
  <si>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</si>
  <si>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</si>
  <si>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</si>
  <si>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</si>
  <si>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</si>
  <si>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</si>
  <si>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</si>
  <si>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</si>
  <si>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</si>
  <si>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</si>
  <si>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</si>
  <si>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</si>
  <si>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</si>
  <si>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</si>
  <si>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</si>
  <si>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</si>
  <si>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</si>
  <si>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</si>
  <si>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</si>
  <si>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</si>
  <si>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</si>
  <si>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</si>
  <si>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</si>
  <si>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</si>
  <si>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</si>
  <si>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</si>
  <si>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</si>
  <si>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</si>
  <si>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</si>
  <si>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</si>
  <si>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</si>
  <si>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</si>
  <si>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</si>
  <si>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</si>
  <si>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</si>
  <si>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</si>
  <si>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</si>
  <si>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</si>
  <si>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</si>
  <si>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</si>
  <si>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</si>
  <si>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</si>
  <si>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</si>
  <si>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</si>
  <si>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</si>
  <si>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</si>
  <si>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</si>
  <si>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</si>
  <si>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</si>
  <si>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</si>
  <si>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</si>
  <si>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</si>
  <si>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</si>
  <si>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</si>
  <si>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</si>
  <si>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</si>
  <si>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</si>
  <si>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</si>
  <si>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</si>
  <si>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</si>
  <si>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</si>
  <si>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</si>
  <si>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</si>
  <si>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</si>
  <si>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</si>
  <si>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</si>
  <si>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</si>
  <si>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</si>
  <si>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</si>
  <si>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</si>
  <si>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</si>
  <si>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</si>
  <si>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</si>
  <si>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</si>
  <si>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</si>
  <si>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</si>
  <si>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</si>
  <si>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</si>
  <si>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</si>
  <si>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</si>
  <si>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</si>
  <si>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</si>
  <si>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</si>
  <si>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</si>
  <si>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</si>
  <si>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</si>
  <si>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</si>
  <si>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</si>
  <si>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</si>
  <si>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</si>
  <si>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</si>
  <si>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</si>
  <si>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</si>
  <si>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</si>
  <si>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</si>
  <si>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</si>
  <si>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</si>
  <si>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</si>
  <si>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</si>
  <si>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</si>
  <si>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</si>
  <si>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</si>
  <si>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</si>
  <si>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</si>
  <si>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</si>
  <si>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</si>
  <si>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</si>
  <si>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</si>
  <si>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</si>
  <si>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</si>
  <si>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</si>
  <si>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</si>
  <si>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</si>
  <si>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</si>
  <si>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</si>
  <si>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</si>
  <si>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</si>
  <si>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</si>
  <si>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</si>
  <si>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</si>
  <si>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</si>
  <si>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</si>
  <si>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</si>
  <si>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</si>
  <si>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</si>
  <si>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</si>
  <si>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</si>
  <si>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</si>
  <si>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</si>
  <si>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</si>
  <si>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</si>
  <si>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</si>
  <si>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</si>
  <si>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</si>
  <si>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</si>
  <si>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</si>
  <si>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</si>
  <si>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</si>
  <si>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</si>
  <si>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</si>
  <si>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</si>
  <si>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</si>
  <si>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</si>
  <si>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</si>
  <si>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</si>
  <si>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</si>
  <si>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</si>
  <si>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</si>
  <si>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</si>
  <si>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</si>
  <si>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</si>
  <si>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</si>
  <si>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</si>
  <si>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</si>
  <si>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</si>
  <si>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</si>
  <si>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</si>
  <si>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</si>
  <si>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</si>
  <si>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</si>
  <si>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</si>
  <si>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</si>
  <si>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</si>
  <si>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</si>
  <si>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</si>
  <si>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</si>
  <si>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</si>
  <si>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</si>
  <si>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</si>
  <si>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</si>
  <si>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</si>
  <si>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</si>
  <si>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</si>
  <si>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</si>
  <si>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</si>
  <si>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</si>
  <si>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</si>
  <si>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</si>
  <si>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</si>
  <si>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</si>
  <si>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</si>
  <si>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</si>
  <si>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</si>
  <si>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</si>
  <si>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</si>
  <si>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</si>
  <si>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</si>
  <si>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</si>
  <si>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</si>
  <si>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</si>
  <si>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</si>
  <si>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</si>
  <si>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</si>
  <si>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</si>
  <si>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</si>
  <si>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</si>
  <si>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</si>
  <si>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</si>
  <si>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</si>
  <si>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</si>
  <si>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</si>
  <si>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</si>
  <si>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</si>
  <si>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</si>
  <si>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</si>
  <si>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</si>
  <si>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</si>
  <si>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</si>
  <si>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</si>
  <si>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</si>
  <si>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</si>
  <si>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</si>
  <si>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</si>
  <si>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</si>
  <si>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</si>
  <si>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</si>
  <si>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</si>
  <si>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</si>
  <si>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</si>
  <si>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</si>
  <si>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</si>
  <si>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NM/GT1+ST,UNAV,  0  ,100  , 61  ,107  ,  0  ,1</t>
  </si>
  <si>
    <t>Econ</t>
  </si>
  <si>
    <t>x</t>
  </si>
  <si>
    <t>CISO/SDGE</t>
  </si>
  <si>
    <t xml:space="preserve">Projected Load </t>
  </si>
  <si>
    <t>Actual Load</t>
  </si>
  <si>
    <t>Difference</t>
  </si>
  <si>
    <t>Firm</t>
  </si>
  <si>
    <t>CISO</t>
  </si>
  <si>
    <t>APS(T)/PAC</t>
  </si>
  <si>
    <t>APS(T)/NEVP</t>
  </si>
  <si>
    <t>CISO/EPMI</t>
  </si>
  <si>
    <t>AQUILA/PNM</t>
  </si>
  <si>
    <t>EPMI/CISO</t>
  </si>
  <si>
    <t>NEWMN/GT1,AVAL,  0  , 60  , 18  , 60  ,  0  ,1</t>
  </si>
  <si>
    <t>NEWMN/GT2,AVAL,  0  , 60  , 18  , 60  ,  0  ,1</t>
  </si>
  <si>
    <t>NM/GT2+ST,AVAL,  0  ,100  , 66  ,107  ,  0  ,1</t>
  </si>
  <si>
    <t>PALOVERDE,MANL,593  ,593  ,593  ,600  ,  0  ,1</t>
  </si>
  <si>
    <t>NEWMAN 2 ,MANL, 33  , 74  , 37  , 82  ,  0  ,1</t>
  </si>
  <si>
    <t>COPPER   ,AVAL, -0  , 69  , 15  , 69  ,  0  ,1</t>
  </si>
  <si>
    <t>RIOGRAN 6,MANL, 27  , 47  , 29  , 48  ,  0  ,1</t>
  </si>
  <si>
    <t>NEWMAN 1 ,MANL, 43  , 44  , 39  , 83  ,  0  ,1</t>
  </si>
  <si>
    <t>NEWMAN 3 ,ECON, 98  ,100  , 35  ,103  ,  3  ,1</t>
  </si>
  <si>
    <t>NEWMAN 4 ,MANL,152  ,214  , 86  ,214  ,  0  ,1</t>
  </si>
  <si>
    <t xml:space="preserve">NEWMAN   ,, 327 ,  432,  197, 482 ,   3 , </t>
  </si>
  <si>
    <t>RIOGRAN 7,MANL, 34  , 42  , 30  , 49  ,  0  ,1</t>
  </si>
  <si>
    <t>RIOGRAN 8,MANL, 55  , 95  , 55  ,151  ,  0  ,1</t>
  </si>
  <si>
    <t xml:space="preserve">RIOGRANDE,, 117 ,  184,  114, 248 ,   0 , </t>
  </si>
  <si>
    <t>FOURCRNRS,MANL,104  ,104  ,104  ,104  ,  0  ,1</t>
  </si>
  <si>
    <t>LAMBDA, 37.79,  858,  943,  155,   -1,   85,23589,50</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</si>
</sst>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 numFmtId="182" formatCode="0_);[Red]\(0\)"/>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6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3" fillId="17" borderId="84" xfId="0" applyFont="1" applyFill="1" applyBorder="1" applyProtection="1"/>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20" borderId="116" xfId="0" applyFont="1" applyFill="1" applyBorder="1" applyAlignment="1" applyProtection="1">
      <alignment vertical="top"/>
    </xf>
    <xf numFmtId="0" fontId="26" fillId="20" borderId="118" xfId="0" applyFont="1" applyFill="1" applyBorder="1" applyAlignment="1" applyProtection="1">
      <alignment vertical="top"/>
    </xf>
    <xf numFmtId="0" fontId="26" fillId="4" borderId="116" xfId="0" applyFont="1" applyFill="1" applyBorder="1" applyAlignment="1" applyProtection="1">
      <alignment vertical="top"/>
    </xf>
    <xf numFmtId="0" fontId="26" fillId="4" borderId="117" xfId="0" applyFont="1" applyFill="1" applyBorder="1" applyAlignment="1" applyProtection="1">
      <alignment vertical="top"/>
    </xf>
    <xf numFmtId="0" fontId="66" fillId="4" borderId="119" xfId="0" applyFont="1" applyFill="1" applyBorder="1" applyAlignment="1" applyProtection="1">
      <alignment vertical="top"/>
    </xf>
    <xf numFmtId="0" fontId="65" fillId="2" borderId="57" xfId="0" applyFont="1" applyFill="1" applyBorder="1" applyAlignment="1">
      <alignment wrapText="1"/>
    </xf>
    <xf numFmtId="0" fontId="26" fillId="7" borderId="117"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0"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1"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1"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5" xfId="0" applyNumberFormat="1" applyFont="1" applyFill="1" applyBorder="1" applyAlignment="1" applyProtection="1">
      <alignment vertical="top"/>
    </xf>
    <xf numFmtId="173" fontId="19" fillId="4" borderId="126"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7"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28"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7"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26" fillId="4" borderId="69" xfId="0" applyFont="1" applyFill="1" applyBorder="1" applyAlignment="1" applyProtection="1">
      <alignment vertical="top"/>
    </xf>
    <xf numFmtId="173" fontId="28" fillId="4" borderId="128" xfId="0" applyNumberFormat="1" applyFont="1" applyFill="1" applyBorder="1" applyAlignment="1" applyProtection="1">
      <alignment horizontal="center" vertical="top"/>
    </xf>
    <xf numFmtId="173" fontId="28" fillId="4" borderId="120"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73" fillId="4" borderId="40" xfId="0" applyNumberFormat="1" applyFont="1" applyFill="1" applyBorder="1" applyAlignment="1" applyProtection="1">
      <alignment horizontal="center" vertical="top"/>
    </xf>
    <xf numFmtId="173" fontId="73" fillId="4" borderId="42" xfId="0" applyNumberFormat="1" applyFont="1" applyFill="1" applyBorder="1" applyAlignment="1" applyProtection="1">
      <alignment horizontal="center" vertical="top"/>
    </xf>
    <xf numFmtId="173" fontId="73" fillId="4" borderId="43" xfId="0" applyNumberFormat="1" applyFont="1" applyFill="1" applyBorder="1" applyAlignment="1" applyProtection="1">
      <alignment horizontal="center" vertical="top"/>
    </xf>
    <xf numFmtId="173" fontId="73" fillId="4" borderId="125" xfId="0" applyNumberFormat="1" applyFont="1" applyFill="1" applyBorder="1" applyAlignment="1" applyProtection="1">
      <alignment vertical="top"/>
    </xf>
    <xf numFmtId="173" fontId="73" fillId="17" borderId="42" xfId="0" applyNumberFormat="1" applyFont="1" applyFill="1" applyBorder="1" applyAlignment="1" applyProtection="1">
      <alignment horizontal="center" vertical="top"/>
    </xf>
    <xf numFmtId="173" fontId="73" fillId="17" borderId="123" xfId="0" applyNumberFormat="1" applyFont="1" applyFill="1" applyBorder="1" applyAlignment="1" applyProtection="1">
      <alignment horizontal="center" vertical="top"/>
    </xf>
    <xf numFmtId="173" fontId="73" fillId="4" borderId="3" xfId="0" applyNumberFormat="1" applyFont="1" applyFill="1" applyBorder="1" applyAlignment="1" applyProtection="1">
      <alignment horizontal="center" vertical="top"/>
    </xf>
    <xf numFmtId="173" fontId="73" fillId="7" borderId="43" xfId="0" applyNumberFormat="1" applyFont="1" applyFill="1" applyBorder="1" applyAlignment="1" applyProtection="1">
      <alignment horizontal="center" vertical="top"/>
    </xf>
    <xf numFmtId="173" fontId="73" fillId="7" borderId="94" xfId="0" applyNumberFormat="1" applyFont="1" applyFill="1" applyBorder="1" applyAlignment="1" applyProtection="1">
      <alignment horizontal="center" vertical="top"/>
    </xf>
    <xf numFmtId="173" fontId="73" fillId="8" borderId="128" xfId="0" applyNumberFormat="1" applyFont="1" applyFill="1" applyBorder="1" applyAlignment="1" applyProtection="1">
      <alignment horizontal="center" vertical="top"/>
    </xf>
    <xf numFmtId="173" fontId="73" fillId="8" borderId="43" xfId="0" applyNumberFormat="1" applyFont="1" applyFill="1" applyBorder="1" applyAlignment="1" applyProtection="1">
      <alignment horizontal="center" vertical="top"/>
    </xf>
    <xf numFmtId="173" fontId="73" fillId="8" borderId="59" xfId="0" applyNumberFormat="1" applyFont="1" applyFill="1" applyBorder="1" applyAlignment="1" applyProtection="1">
      <alignment horizontal="center" vertical="top"/>
    </xf>
    <xf numFmtId="0" fontId="65" fillId="17" borderId="55" xfId="0" applyFont="1" applyFill="1" applyBorder="1" applyAlignment="1">
      <alignment wrapText="1"/>
    </xf>
    <xf numFmtId="173" fontId="73" fillId="4" borderId="102" xfId="0" applyNumberFormat="1" applyFont="1" applyFill="1" applyBorder="1" applyAlignment="1" applyProtection="1">
      <alignment vertical="top"/>
    </xf>
    <xf numFmtId="173" fontId="73" fillId="4" borderId="0" xfId="0" applyNumberFormat="1" applyFont="1" applyFill="1" applyBorder="1" applyAlignment="1" applyProtection="1">
      <alignment vertical="top"/>
    </xf>
    <xf numFmtId="173" fontId="73" fillId="7" borderId="77" xfId="0" applyNumberFormat="1" applyFont="1" applyFill="1" applyBorder="1" applyAlignment="1" applyProtection="1">
      <alignment horizontal="center" vertical="top"/>
    </xf>
    <xf numFmtId="173" fontId="73" fillId="7" borderId="40" xfId="0" applyNumberFormat="1" applyFont="1" applyFill="1" applyBorder="1" applyAlignment="1" applyProtection="1">
      <alignment horizontal="center" vertical="top"/>
    </xf>
    <xf numFmtId="173" fontId="73" fillId="20" borderId="40" xfId="0" applyNumberFormat="1" applyFont="1" applyFill="1" applyBorder="1" applyAlignment="1" applyProtection="1">
      <alignment horizontal="center" vertical="top"/>
    </xf>
    <xf numFmtId="173" fontId="73" fillId="20" borderId="42" xfId="0" applyNumberFormat="1" applyFont="1" applyFill="1" applyBorder="1" applyAlignment="1" applyProtection="1">
      <alignment horizontal="center" vertical="top"/>
    </xf>
    <xf numFmtId="173" fontId="73" fillId="20" borderId="123" xfId="0" applyNumberFormat="1" applyFont="1" applyFill="1" applyBorder="1" applyAlignment="1" applyProtection="1">
      <alignment horizontal="center" vertical="top"/>
    </xf>
    <xf numFmtId="173" fontId="73" fillId="4" borderId="129" xfId="0" applyNumberFormat="1" applyFont="1" applyFill="1" applyBorder="1" applyAlignment="1" applyProtection="1">
      <alignment vertical="top"/>
    </xf>
    <xf numFmtId="173" fontId="73" fillId="4" borderId="55" xfId="0" applyNumberFormat="1" applyFont="1" applyFill="1" applyBorder="1" applyAlignment="1" applyProtection="1">
      <alignment horizontal="center" vertical="top"/>
    </xf>
    <xf numFmtId="173" fontId="73" fillId="7" borderId="42" xfId="0" applyNumberFormat="1" applyFont="1" applyFill="1" applyBorder="1" applyAlignment="1" applyProtection="1">
      <alignment horizontal="center" vertical="top"/>
    </xf>
    <xf numFmtId="173" fontId="73" fillId="8" borderId="42" xfId="0" applyNumberFormat="1" applyFont="1" applyFill="1" applyBorder="1" applyAlignment="1" applyProtection="1">
      <alignment horizontal="center" vertical="top"/>
    </xf>
    <xf numFmtId="173" fontId="73" fillId="15" borderId="42" xfId="0" applyNumberFormat="1" applyFont="1" applyFill="1" applyBorder="1" applyAlignment="1" applyProtection="1">
      <alignment horizontal="center" vertical="top"/>
    </xf>
    <xf numFmtId="173" fontId="73" fillId="8" borderId="123" xfId="0" applyNumberFormat="1" applyFont="1" applyFill="1" applyBorder="1" applyAlignment="1" applyProtection="1">
      <alignment horizontal="center" vertical="top"/>
    </xf>
    <xf numFmtId="173" fontId="73" fillId="20" borderId="94" xfId="0" applyNumberFormat="1" applyFont="1" applyFill="1" applyBorder="1" applyAlignment="1" applyProtection="1">
      <alignment horizontal="center" vertical="top"/>
    </xf>
    <xf numFmtId="0" fontId="42" fillId="17" borderId="0" xfId="0" applyFont="1" applyFill="1" applyBorder="1" applyAlignment="1">
      <alignment wrapText="1"/>
    </xf>
    <xf numFmtId="0" fontId="31" fillId="22" borderId="55" xfId="0" applyFont="1" applyFill="1" applyBorder="1" applyAlignment="1">
      <alignment wrapText="1"/>
    </xf>
    <xf numFmtId="0" fontId="31" fillId="13" borderId="57" xfId="0" applyFont="1" applyFill="1" applyBorder="1" applyAlignment="1">
      <alignment wrapText="1"/>
    </xf>
    <xf numFmtId="0" fontId="22" fillId="6" borderId="96" xfId="0" applyFont="1" applyFill="1" applyBorder="1" applyProtection="1">
      <protection locked="0"/>
    </xf>
    <xf numFmtId="1" fontId="4" fillId="6" borderId="101" xfId="0" applyNumberFormat="1" applyFont="1" applyFill="1" applyBorder="1" applyAlignment="1" applyProtection="1">
      <alignment horizontal="center" vertical="top"/>
      <protection locked="0"/>
    </xf>
    <xf numFmtId="173" fontId="23" fillId="17" borderId="72" xfId="0" applyNumberFormat="1" applyFont="1" applyFill="1" applyBorder="1" applyAlignment="1" applyProtection="1">
      <alignment horizontal="center" vertical="top"/>
    </xf>
    <xf numFmtId="173" fontId="69" fillId="17" borderId="74" xfId="0" applyNumberFormat="1" applyFont="1" applyFill="1" applyBorder="1" applyAlignment="1" applyProtection="1">
      <alignment horizontal="center" vertical="top"/>
    </xf>
    <xf numFmtId="173" fontId="23" fillId="17" borderId="74" xfId="0" applyNumberFormat="1" applyFont="1" applyFill="1" applyBorder="1" applyAlignment="1" applyProtection="1">
      <alignment horizontal="center" vertical="top"/>
    </xf>
    <xf numFmtId="173" fontId="69" fillId="17" borderId="95" xfId="0" applyNumberFormat="1" applyFont="1" applyFill="1" applyBorder="1" applyAlignment="1" applyProtection="1">
      <alignment horizontal="center" vertical="top"/>
    </xf>
    <xf numFmtId="0" fontId="4" fillId="13" borderId="57" xfId="0" applyFont="1" applyFill="1" applyBorder="1" applyAlignment="1">
      <alignment wrapText="1"/>
    </xf>
    <xf numFmtId="1" fontId="0" fillId="0" borderId="0" xfId="0" applyNumberFormat="1"/>
    <xf numFmtId="182" fontId="0" fillId="0" borderId="0" xfId="0" applyNumberFormat="1"/>
    <xf numFmtId="0" fontId="4" fillId="13" borderId="82" xfId="0" applyFont="1" applyFill="1" applyBorder="1" applyAlignment="1" applyProtection="1">
      <alignment wrapText="1"/>
      <protection locked="0"/>
    </xf>
    <xf numFmtId="0" fontId="4" fillId="13" borderId="58" xfId="0" applyFont="1" applyFill="1" applyBorder="1" applyAlignment="1">
      <alignment wrapText="1"/>
    </xf>
    <xf numFmtId="0" fontId="4" fillId="13" borderId="58"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2224699819651877E-2"/>
          <c:w val="0.89403830263490125"/>
          <c:h val="0.80280531722613047"/>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819</c:v>
                </c:pt>
                <c:pt idx="1">
                  <c:v>778</c:v>
                </c:pt>
                <c:pt idx="2">
                  <c:v>747</c:v>
                </c:pt>
                <c:pt idx="3">
                  <c:v>748</c:v>
                </c:pt>
                <c:pt idx="4">
                  <c:v>794</c:v>
                </c:pt>
                <c:pt idx="5">
                  <c:v>788</c:v>
                </c:pt>
                <c:pt idx="6">
                  <c:v>901</c:v>
                </c:pt>
                <c:pt idx="7">
                  <c:v>980</c:v>
                </c:pt>
                <c:pt idx="8">
                  <c:v>1068</c:v>
                </c:pt>
                <c:pt idx="9">
                  <c:v>1140</c:v>
                </c:pt>
                <c:pt idx="10">
                  <c:v>1183</c:v>
                </c:pt>
                <c:pt idx="11">
                  <c:v>1230</c:v>
                </c:pt>
                <c:pt idx="12">
                  <c:v>1262</c:v>
                </c:pt>
                <c:pt idx="13">
                  <c:v>1280</c:v>
                </c:pt>
                <c:pt idx="14">
                  <c:v>1273</c:v>
                </c:pt>
                <c:pt idx="15">
                  <c:v>1234</c:v>
                </c:pt>
                <c:pt idx="16">
                  <c:v>1141</c:v>
                </c:pt>
                <c:pt idx="17">
                  <c:v>1089</c:v>
                </c:pt>
                <c:pt idx="18">
                  <c:v>1070</c:v>
                </c:pt>
                <c:pt idx="19">
                  <c:v>1097</c:v>
                </c:pt>
                <c:pt idx="20">
                  <c:v>1112</c:v>
                </c:pt>
                <c:pt idx="21">
                  <c:v>991</c:v>
                </c:pt>
                <c:pt idx="22">
                  <c:v>943</c:v>
                </c:pt>
                <c:pt idx="23">
                  <c:v>860</c:v>
                </c:pt>
              </c:numCache>
            </c:numRef>
          </c:val>
          <c:smooth val="0"/>
        </c:ser>
        <c:dLbls>
          <c:showLegendKey val="0"/>
          <c:showVal val="0"/>
          <c:showCatName val="0"/>
          <c:showSerName val="0"/>
          <c:showPercent val="0"/>
          <c:showBubbleSize val="0"/>
        </c:dLbls>
        <c:smooth val="0"/>
        <c:axId val="226032544"/>
        <c:axId val="226037584"/>
      </c:lineChart>
      <c:catAx>
        <c:axId val="2260325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6037584"/>
        <c:crosses val="autoZero"/>
        <c:auto val="1"/>
        <c:lblAlgn val="ctr"/>
        <c:lblOffset val="100"/>
        <c:tickLblSkip val="1"/>
        <c:tickMarkSkip val="1"/>
        <c:noMultiLvlLbl val="0"/>
      </c:catAx>
      <c:valAx>
        <c:axId val="226037584"/>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603254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102</xdr:row>
          <xdr:rowOff>171450</xdr:rowOff>
        </xdr:from>
        <xdr:to>
          <xdr:col>12</xdr:col>
          <xdr:colOff>95250</xdr:colOff>
          <xdr:row>103</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104</xdr:row>
      <xdr:rowOff>0</xdr:rowOff>
    </xdr:from>
    <xdr:to>
      <xdr:col>24</xdr:col>
      <xdr:colOff>247650</xdr:colOff>
      <xdr:row>127</xdr:row>
      <xdr:rowOff>76200</xdr:rowOff>
    </xdr:to>
    <xdr:sp macro="" textlink="">
      <xdr:nvSpPr>
        <xdr:cNvPr id="2303" name="Text Box 255"/>
        <xdr:cNvSpPr txBox="1">
          <a:spLocks noChangeArrowheads="1"/>
        </xdr:cNvSpPr>
      </xdr:nvSpPr>
      <xdr:spPr bwMode="auto">
        <a:xfrm>
          <a:off x="5276850" y="912495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B31" sqref="B31:B33"/>
    </sheetView>
  </sheetViews>
  <sheetFormatPr defaultRowHeight="12.75" x14ac:dyDescent="0.2"/>
  <cols>
    <col min="1" max="1" width="15.42578125" customWidth="1"/>
  </cols>
  <sheetData>
    <row r="1" spans="1:25" x14ac:dyDescent="0.2">
      <c r="A1" t="s">
        <v>366</v>
      </c>
      <c r="B1" s="751">
        <v>692</v>
      </c>
      <c r="C1" s="714">
        <v>669</v>
      </c>
      <c r="D1" s="714">
        <v>655</v>
      </c>
      <c r="E1" s="714">
        <v>650</v>
      </c>
      <c r="F1" s="714">
        <v>681</v>
      </c>
      <c r="G1" s="714">
        <v>716</v>
      </c>
      <c r="H1" s="714">
        <v>799</v>
      </c>
      <c r="I1" s="714">
        <v>839</v>
      </c>
      <c r="J1" s="714">
        <v>914</v>
      </c>
      <c r="K1" s="714">
        <v>965</v>
      </c>
      <c r="L1" s="714">
        <v>1026</v>
      </c>
      <c r="M1" s="714">
        <v>1066</v>
      </c>
      <c r="N1" s="714">
        <v>1052</v>
      </c>
      <c r="O1" s="714">
        <v>1101</v>
      </c>
      <c r="P1" s="714">
        <v>1087</v>
      </c>
      <c r="Q1" s="714">
        <v>1101</v>
      </c>
      <c r="R1" s="714">
        <v>1041</v>
      </c>
      <c r="S1" s="714">
        <v>1044</v>
      </c>
      <c r="T1" s="714">
        <v>1011</v>
      </c>
      <c r="U1" s="714">
        <v>1045</v>
      </c>
      <c r="V1" s="714">
        <v>1039</v>
      </c>
      <c r="W1" s="714">
        <v>930</v>
      </c>
      <c r="X1" s="714">
        <v>839</v>
      </c>
      <c r="Y1" s="715">
        <v>767</v>
      </c>
    </row>
    <row r="2" spans="1:25" x14ac:dyDescent="0.2">
      <c r="A2" t="s">
        <v>367</v>
      </c>
      <c r="B2" s="757">
        <f>Preschedule!B4</f>
        <v>819</v>
      </c>
      <c r="C2" s="757">
        <f>Preschedule!C4</f>
        <v>778</v>
      </c>
      <c r="D2" s="757">
        <f>Preschedule!D4</f>
        <v>747</v>
      </c>
      <c r="E2" s="757">
        <f>Preschedule!E4</f>
        <v>748</v>
      </c>
      <c r="F2" s="757">
        <f>Preschedule!F4</f>
        <v>794</v>
      </c>
      <c r="G2" s="757">
        <f>Preschedule!G4</f>
        <v>788</v>
      </c>
      <c r="H2" s="757">
        <f>Preschedule!H4</f>
        <v>901</v>
      </c>
      <c r="I2" s="757">
        <f>Preschedule!I4</f>
        <v>980</v>
      </c>
      <c r="J2" s="757">
        <f>Preschedule!J4</f>
        <v>1068</v>
      </c>
      <c r="K2" s="757">
        <f>Preschedule!K4</f>
        <v>1140</v>
      </c>
      <c r="L2" s="757">
        <f>Preschedule!L4</f>
        <v>1183</v>
      </c>
      <c r="M2" s="757">
        <f>Preschedule!M4</f>
        <v>1230</v>
      </c>
      <c r="N2" s="757">
        <f>Preschedule!N4</f>
        <v>1262</v>
      </c>
      <c r="O2" s="757">
        <f>Preschedule!O4</f>
        <v>1280</v>
      </c>
      <c r="P2" s="757">
        <f>Preschedule!P4</f>
        <v>1273</v>
      </c>
      <c r="Q2" s="757">
        <f>Preschedule!Q4</f>
        <v>1234</v>
      </c>
      <c r="R2" s="757">
        <f>Preschedule!R4</f>
        <v>1141</v>
      </c>
      <c r="S2" s="757">
        <f>Preschedule!S4</f>
        <v>1089</v>
      </c>
      <c r="T2" s="757">
        <f>Preschedule!T4</f>
        <v>1070</v>
      </c>
      <c r="U2" s="757">
        <f>Preschedule!U4</f>
        <v>1097</v>
      </c>
      <c r="V2" s="757">
        <f>Preschedule!V4</f>
        <v>1112</v>
      </c>
      <c r="W2" s="757">
        <f>Preschedule!W4</f>
        <v>991</v>
      </c>
      <c r="X2" s="757">
        <f>Preschedule!X4</f>
        <v>943</v>
      </c>
      <c r="Y2" s="757">
        <f>Preschedule!Y4</f>
        <v>860</v>
      </c>
    </row>
    <row r="3" spans="1:25" x14ac:dyDescent="0.2">
      <c r="A3" t="s">
        <v>368</v>
      </c>
      <c r="B3" s="758">
        <f>B1-B2</f>
        <v>-127</v>
      </c>
      <c r="C3" s="758">
        <f t="shared" ref="C3:Y3" si="0">C1-C2</f>
        <v>-109</v>
      </c>
      <c r="D3" s="758">
        <f t="shared" si="0"/>
        <v>-92</v>
      </c>
      <c r="E3" s="758">
        <f t="shared" si="0"/>
        <v>-98</v>
      </c>
      <c r="F3" s="758">
        <f t="shared" si="0"/>
        <v>-113</v>
      </c>
      <c r="G3" s="758">
        <f t="shared" si="0"/>
        <v>-72</v>
      </c>
      <c r="H3" s="758">
        <f t="shared" si="0"/>
        <v>-102</v>
      </c>
      <c r="I3" s="758">
        <f t="shared" si="0"/>
        <v>-141</v>
      </c>
      <c r="J3" s="758">
        <f t="shared" si="0"/>
        <v>-154</v>
      </c>
      <c r="K3" s="758">
        <f t="shared" si="0"/>
        <v>-175</v>
      </c>
      <c r="L3" s="758">
        <f t="shared" si="0"/>
        <v>-157</v>
      </c>
      <c r="M3" s="758">
        <f t="shared" si="0"/>
        <v>-164</v>
      </c>
      <c r="N3" s="758">
        <f t="shared" si="0"/>
        <v>-210</v>
      </c>
      <c r="O3" s="758">
        <f t="shared" si="0"/>
        <v>-179</v>
      </c>
      <c r="P3" s="758">
        <f t="shared" si="0"/>
        <v>-186</v>
      </c>
      <c r="Q3" s="758">
        <f t="shared" si="0"/>
        <v>-133</v>
      </c>
      <c r="R3" s="758">
        <f t="shared" si="0"/>
        <v>-100</v>
      </c>
      <c r="S3" s="758">
        <f t="shared" si="0"/>
        <v>-45</v>
      </c>
      <c r="T3" s="758">
        <f t="shared" si="0"/>
        <v>-59</v>
      </c>
      <c r="U3" s="758">
        <f t="shared" si="0"/>
        <v>-52</v>
      </c>
      <c r="V3" s="758">
        <f t="shared" si="0"/>
        <v>-73</v>
      </c>
      <c r="W3" s="758">
        <f t="shared" si="0"/>
        <v>-61</v>
      </c>
      <c r="X3" s="758">
        <f t="shared" si="0"/>
        <v>-104</v>
      </c>
      <c r="Y3" s="758">
        <f t="shared" si="0"/>
        <v>-93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H1" zoomScale="75" workbookViewId="0">
      <selection activeCell="X8" sqref="X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8">
        <v>37049</v>
      </c>
      <c r="B1" s="547"/>
      <c r="C1" s="547"/>
      <c r="D1" s="547"/>
      <c r="E1" s="547"/>
      <c r="F1" s="547"/>
      <c r="G1" s="547"/>
      <c r="H1" s="547"/>
      <c r="I1" s="547"/>
      <c r="J1" s="547"/>
      <c r="K1" s="624"/>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79"/>
      <c r="B2" s="471" t="s">
        <v>364</v>
      </c>
      <c r="C2" s="471" t="s">
        <v>364</v>
      </c>
      <c r="D2" s="471" t="s">
        <v>364</v>
      </c>
      <c r="E2" s="471" t="s">
        <v>364</v>
      </c>
      <c r="F2" s="471" t="s">
        <v>364</v>
      </c>
      <c r="G2" s="471" t="s">
        <v>364</v>
      </c>
      <c r="H2" s="471" t="s">
        <v>364</v>
      </c>
      <c r="I2" s="471" t="s">
        <v>364</v>
      </c>
      <c r="J2" s="471" t="s">
        <v>364</v>
      </c>
      <c r="K2" s="471" t="s">
        <v>364</v>
      </c>
      <c r="L2" s="471" t="s">
        <v>364</v>
      </c>
      <c r="M2" s="471" t="s">
        <v>364</v>
      </c>
      <c r="N2" s="471" t="s">
        <v>364</v>
      </c>
      <c r="O2" s="471" t="s">
        <v>364</v>
      </c>
      <c r="P2" s="471" t="s">
        <v>364</v>
      </c>
      <c r="Q2" s="471" t="s">
        <v>364</v>
      </c>
      <c r="R2" s="471" t="s">
        <v>364</v>
      </c>
      <c r="S2" s="471" t="s">
        <v>364</v>
      </c>
      <c r="T2" s="471" t="s">
        <v>364</v>
      </c>
      <c r="U2" s="471" t="s">
        <v>364</v>
      </c>
      <c r="V2" s="471" t="s">
        <v>364</v>
      </c>
      <c r="W2" s="471" t="s">
        <v>364</v>
      </c>
      <c r="X2" s="471" t="s">
        <v>364</v>
      </c>
      <c r="Y2" s="564" t="s">
        <v>364</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4"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750" t="s">
        <v>306</v>
      </c>
      <c r="B4" s="751">
        <v>819</v>
      </c>
      <c r="C4" s="714">
        <v>778</v>
      </c>
      <c r="D4" s="714">
        <v>747</v>
      </c>
      <c r="E4" s="714">
        <v>748</v>
      </c>
      <c r="F4" s="714">
        <v>794</v>
      </c>
      <c r="G4" s="714">
        <v>788</v>
      </c>
      <c r="H4" s="714">
        <v>901</v>
      </c>
      <c r="I4" s="714">
        <v>980</v>
      </c>
      <c r="J4" s="714">
        <v>1068</v>
      </c>
      <c r="K4" s="714">
        <v>1140</v>
      </c>
      <c r="L4" s="714">
        <v>1183</v>
      </c>
      <c r="M4" s="714">
        <v>1230</v>
      </c>
      <c r="N4" s="714">
        <v>1262</v>
      </c>
      <c r="O4" s="714">
        <v>1280</v>
      </c>
      <c r="P4" s="714">
        <v>1273</v>
      </c>
      <c r="Q4" s="714">
        <v>1234</v>
      </c>
      <c r="R4" s="714">
        <v>1141</v>
      </c>
      <c r="S4" s="714">
        <v>1089</v>
      </c>
      <c r="T4" s="714">
        <v>1070</v>
      </c>
      <c r="U4" s="714">
        <v>1097</v>
      </c>
      <c r="V4" s="714">
        <v>1112</v>
      </c>
      <c r="W4" s="714">
        <v>991</v>
      </c>
      <c r="X4" s="714">
        <v>943</v>
      </c>
      <c r="Y4" s="715">
        <v>860</v>
      </c>
      <c r="Z4" s="347">
        <f>SUM(B4:Y4)</f>
        <v>24528</v>
      </c>
      <c r="AA4" s="347"/>
      <c r="AB4" s="347"/>
      <c r="AC4" s="347"/>
      <c r="AD4" s="347"/>
    </row>
    <row r="5" spans="1:213" s="161" customFormat="1" ht="13.5" thickBot="1" x14ac:dyDescent="0.25">
      <c r="A5" s="550" t="s">
        <v>65</v>
      </c>
      <c r="B5" s="752">
        <f>Deals!F4</f>
        <v>25</v>
      </c>
      <c r="C5" s="753">
        <f>Deals!G4</f>
        <v>25</v>
      </c>
      <c r="D5" s="753">
        <f>Deals!H4</f>
        <v>25</v>
      </c>
      <c r="E5" s="753">
        <f>Deals!I4</f>
        <v>25</v>
      </c>
      <c r="F5" s="753">
        <f>Deals!J4</f>
        <v>25</v>
      </c>
      <c r="G5" s="753">
        <f>Deals!K4</f>
        <v>25</v>
      </c>
      <c r="H5" s="754">
        <f>Deals!L4</f>
        <v>25</v>
      </c>
      <c r="I5" s="753">
        <f>Deals!M4</f>
        <v>25</v>
      </c>
      <c r="J5" s="753">
        <f>Deals!N4</f>
        <v>25</v>
      </c>
      <c r="K5" s="753">
        <f>Deals!O4</f>
        <v>25</v>
      </c>
      <c r="L5" s="753">
        <f>Deals!P4</f>
        <v>25</v>
      </c>
      <c r="M5" s="753">
        <f>Deals!Q4</f>
        <v>25</v>
      </c>
      <c r="N5" s="753">
        <f>Deals!R4</f>
        <v>25</v>
      </c>
      <c r="O5" s="753">
        <f>Deals!S4</f>
        <v>25</v>
      </c>
      <c r="P5" s="753">
        <f>Deals!T4</f>
        <v>25</v>
      </c>
      <c r="Q5" s="753">
        <f>Deals!U4</f>
        <v>25</v>
      </c>
      <c r="R5" s="753">
        <f>Deals!V4</f>
        <v>25</v>
      </c>
      <c r="S5" s="753">
        <f>Deals!W4</f>
        <v>25</v>
      </c>
      <c r="T5" s="753">
        <f>Deals!X4</f>
        <v>25</v>
      </c>
      <c r="U5" s="753">
        <f>Deals!Y4</f>
        <v>25</v>
      </c>
      <c r="V5" s="753">
        <f>Deals!Z4</f>
        <v>25</v>
      </c>
      <c r="W5" s="753">
        <f>Deals!AA4</f>
        <v>25</v>
      </c>
      <c r="X5" s="753">
        <f>Deals!AB4</f>
        <v>25</v>
      </c>
      <c r="Y5" s="755">
        <f>Deals!AC4</f>
        <v>25</v>
      </c>
      <c r="Z5" s="347"/>
      <c r="AA5" s="162"/>
    </row>
    <row r="6" spans="1:213" s="161" customFormat="1" ht="12" x14ac:dyDescent="0.2">
      <c r="A6" s="488" t="s">
        <v>24</v>
      </c>
      <c r="B6" s="733"/>
      <c r="C6" s="489"/>
      <c r="D6" s="489"/>
      <c r="E6" s="489"/>
      <c r="F6" s="489"/>
      <c r="G6" s="489"/>
      <c r="H6" s="733"/>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734"/>
      <c r="C7" s="472"/>
      <c r="D7" s="472"/>
      <c r="E7" s="472"/>
      <c r="F7" s="472"/>
      <c r="G7" s="472"/>
      <c r="H7" s="734"/>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735">
        <f t="array" aca="1" ref="B8" ca="1">SUM(IF((DelPoint= "4C")*(DType = "pre")*(OFFSET(DelPoint,0,B3+2)&lt;0),OFFSET(DelPoint,0,B3+2),0))</f>
        <v>0</v>
      </c>
      <c r="C8" s="696">
        <f t="array" aca="1" ref="C8" ca="1">SUM(IF((DelPoint= "4C")*(DType = "pre")*(OFFSET(DelPoint,0,C3+2)&lt;0),OFFSET(DelPoint,0,C3+2),0))</f>
        <v>0</v>
      </c>
      <c r="D8" s="696">
        <f t="array" aca="1" ref="D8" ca="1">SUM(IF((DelPoint= "4C")*(DType = "pre")*(OFFSET(DelPoint,0,D3+2)&lt;0),OFFSET(DelPoint,0,D3+2),0))</f>
        <v>0</v>
      </c>
      <c r="E8" s="696">
        <f t="array" aca="1" ref="E8" ca="1">SUM(IF((DelPoint= "4C")*(DType = "pre")*(OFFSET(DelPoint,0,E3+2)&lt;0),OFFSET(DelPoint,0,E3+2),0))</f>
        <v>0</v>
      </c>
      <c r="F8" s="696">
        <f t="array" aca="1" ref="F8" ca="1">SUM(IF((DelPoint= "4C")*(DType = "pre")*(OFFSET(DelPoint,0,F3+2)&lt;0),OFFSET(DelPoint,0,F3+2),0))</f>
        <v>0</v>
      </c>
      <c r="G8" s="696">
        <f t="array" aca="1" ref="G8" ca="1">SUM(IF((DelPoint= "4C")*(DType = "pre")*(OFFSET(DelPoint,0,G3+2)&lt;0),OFFSET(DelPoint,0,G3+2),0))</f>
        <v>0</v>
      </c>
      <c r="H8" s="735">
        <f t="array" aca="1" ref="H8" ca="1">SUM(IF((DelPoint= "4C")*(DType = "pre")*(OFFSET(DelPoint,0,H3+2)&lt;0),OFFSET(DelPoint,0,H3+2),0))</f>
        <v>0</v>
      </c>
      <c r="I8" s="696">
        <f t="array" aca="1" ref="I8" ca="1">SUM(IF((DelPoint= "4C")*(DType = "pre")*(OFFSET(DelPoint,0,I3+2)&lt;0),OFFSET(DelPoint,0,I3+2),0))</f>
        <v>0</v>
      </c>
      <c r="J8" s="696">
        <f t="array" aca="1" ref="J8" ca="1">SUM(IF((DelPoint= "4C")*(DType = "pre")*(OFFSET(DelPoint,0,J3+2)&lt;0),OFFSET(DelPoint,0,J3+2),0))</f>
        <v>0</v>
      </c>
      <c r="K8" s="696">
        <f t="array" aca="1" ref="K8" ca="1">SUM(IF((DelPoint= "4C")*(DType = "pre")*(OFFSET(DelPoint,0,K3+2)&lt;0),OFFSET(DelPoint,0,K3+2),0))</f>
        <v>0</v>
      </c>
      <c r="L8" s="696">
        <f t="array" aca="1" ref="L8" ca="1">SUM(IF((DelPoint= "4C")*(DType = "pre")*(OFFSET(DelPoint,0,L3+2)&lt;0),OFFSET(DelPoint,0,L3+2),0))</f>
        <v>0</v>
      </c>
      <c r="M8" s="696">
        <f t="array" aca="1" ref="M8" ca="1">SUM(IF((DelPoint= "4C")*(DType = "pre")*(OFFSET(DelPoint,0,M3+2)&lt;0),OFFSET(DelPoint,0,M3+2),0))</f>
        <v>0</v>
      </c>
      <c r="N8" s="696">
        <f t="array" aca="1" ref="N8" ca="1">SUM(IF((DelPoint= "4C")*(DType = "pre")*(OFFSET(DelPoint,0,N3+2)&lt;0),OFFSET(DelPoint,0,N3+2),0))</f>
        <v>0</v>
      </c>
      <c r="O8" s="696">
        <f t="array" aca="1" ref="O8" ca="1">SUM(IF((DelPoint= "4C")*(DType = "pre")*(OFFSET(DelPoint,0,O3+2)&lt;0),OFFSET(DelPoint,0,O3+2),0))</f>
        <v>0</v>
      </c>
      <c r="P8" s="696">
        <f t="array" aca="1" ref="P8" ca="1">SUM(IF((DelPoint= "4C")*(DType = "pre")*(OFFSET(DelPoint,0,P3+2)&lt;0),OFFSET(DelPoint,0,P3+2),0))</f>
        <v>0</v>
      </c>
      <c r="Q8" s="696">
        <f t="array" aca="1" ref="Q8" ca="1">SUM(IF((DelPoint= "4C")*(DType = "pre")*(OFFSET(DelPoint,0,Q3+2)&lt;0),OFFSET(DelPoint,0,Q3+2),0))</f>
        <v>0</v>
      </c>
      <c r="R8" s="696">
        <f t="array" aca="1" ref="R8" ca="1">SUM(IF((DelPoint= "4C")*(DType = "pre")*(OFFSET(DelPoint,0,R3+2)&lt;0),OFFSET(DelPoint,0,R3+2),0))</f>
        <v>0</v>
      </c>
      <c r="S8" s="696">
        <f t="array" aca="1" ref="S8" ca="1">SUM(IF((DelPoint= "4C")*(DType = "pre")*(OFFSET(DelPoint,0,S3+2)&lt;0),OFFSET(DelPoint,0,S3+2),0))</f>
        <v>0</v>
      </c>
      <c r="T8" s="696">
        <f t="array" aca="1" ref="T8" ca="1">SUM(IF((DelPoint= "4C")*(DType = "pre")*(OFFSET(DelPoint,0,T3+2)&lt;0),OFFSET(DelPoint,0,T3+2),0))</f>
        <v>0</v>
      </c>
      <c r="U8" s="696">
        <f t="array" aca="1" ref="U8" ca="1">SUM(IF((DelPoint= "4C")*(DType = "pre")*(OFFSET(DelPoint,0,U3+2)&lt;0),OFFSET(DelPoint,0,U3+2),0))</f>
        <v>0</v>
      </c>
      <c r="V8" s="696">
        <f t="array" aca="1" ref="V8" ca="1">SUM(IF((DelPoint= "4C")*(DType = "pre")*(OFFSET(DelPoint,0,V3+2)&lt;0),OFFSET(DelPoint,0,V3+2),0))</f>
        <v>0</v>
      </c>
      <c r="W8" s="696">
        <f t="array" aca="1" ref="W8" ca="1">SUM(IF((DelPoint= "4C")*(DType = "pre")*(OFFSET(DelPoint,0,W3+2)&lt;0),OFFSET(DelPoint,0,W3+2),0))</f>
        <v>0</v>
      </c>
      <c r="X8" s="696">
        <f t="array" aca="1" ref="X8" ca="1">SUM(IF((DelPoint= "4C")*(DType = "pre")*(OFFSET(DelPoint,0,X3+2)&lt;0),OFFSET(DelPoint,0,X3+2),0))</f>
        <v>0</v>
      </c>
      <c r="Y8" s="697">
        <f t="array" aca="1" ref="Y8" ca="1">SUM(IF((DelPoint= "4C")*(DType = "pre")*(OFFSET(DelPoint,0,Y3+2)&lt;0),OFFSET(DelPoint,0,Y3+2),0))</f>
        <v>0</v>
      </c>
      <c r="Z8" s="160"/>
      <c r="AA8" s="162"/>
    </row>
    <row r="9" spans="1:213" s="161" customFormat="1" ht="12" x14ac:dyDescent="0.2">
      <c r="A9" s="474" t="s">
        <v>28</v>
      </c>
      <c r="B9" s="736"/>
      <c r="C9" s="698"/>
      <c r="D9" s="698"/>
      <c r="E9" s="698">
        <f t="shared" ref="E9:Y9" ca="1" si="0">SUMIF(OFFSET(CBalancingVol,E$3,0),"&lt;0")</f>
        <v>0</v>
      </c>
      <c r="F9" s="698">
        <f t="shared" ca="1" si="0"/>
        <v>0</v>
      </c>
      <c r="G9" s="698">
        <f t="shared" ca="1" si="0"/>
        <v>0</v>
      </c>
      <c r="H9" s="736">
        <f t="shared" ca="1" si="0"/>
        <v>0</v>
      </c>
      <c r="I9" s="698">
        <f t="shared" ca="1" si="0"/>
        <v>0</v>
      </c>
      <c r="J9" s="698">
        <f t="shared" ca="1" si="0"/>
        <v>0</v>
      </c>
      <c r="K9" s="698">
        <f t="shared" ca="1" si="0"/>
        <v>0</v>
      </c>
      <c r="L9" s="698">
        <f t="shared" ca="1" si="0"/>
        <v>0</v>
      </c>
      <c r="M9" s="698">
        <f t="shared" ca="1" si="0"/>
        <v>0</v>
      </c>
      <c r="N9" s="698">
        <f t="shared" ca="1" si="0"/>
        <v>0</v>
      </c>
      <c r="O9" s="698">
        <f t="shared" ca="1" si="0"/>
        <v>0</v>
      </c>
      <c r="P9" s="698">
        <f t="shared" ca="1" si="0"/>
        <v>0</v>
      </c>
      <c r="Q9" s="698">
        <f t="shared" ca="1" si="0"/>
        <v>0</v>
      </c>
      <c r="R9" s="698">
        <f t="shared" ca="1" si="0"/>
        <v>0</v>
      </c>
      <c r="S9" s="698">
        <f t="shared" ca="1" si="0"/>
        <v>0</v>
      </c>
      <c r="T9" s="698">
        <f t="shared" ca="1" si="0"/>
        <v>0</v>
      </c>
      <c r="U9" s="698">
        <f t="shared" ca="1" si="0"/>
        <v>0</v>
      </c>
      <c r="V9" s="698">
        <f t="shared" ca="1" si="0"/>
        <v>0</v>
      </c>
      <c r="W9" s="698">
        <f t="shared" ca="1" si="0"/>
        <v>0</v>
      </c>
      <c r="X9" s="698">
        <f t="shared" ca="1" si="0"/>
        <v>0</v>
      </c>
      <c r="Y9" s="699">
        <f t="shared" ca="1" si="0"/>
        <v>0</v>
      </c>
      <c r="Z9" s="160"/>
      <c r="AA9" s="162"/>
    </row>
    <row r="10" spans="1:213" s="161" customFormat="1" ht="12" x14ac:dyDescent="0.2">
      <c r="A10" s="474" t="s">
        <v>359</v>
      </c>
      <c r="B10" s="737"/>
      <c r="C10" s="631"/>
      <c r="D10" s="631"/>
      <c r="E10" s="631"/>
      <c r="F10" s="631"/>
      <c r="G10" s="631"/>
      <c r="H10" s="737"/>
      <c r="I10" s="631"/>
      <c r="J10" s="631"/>
      <c r="K10" s="631"/>
      <c r="L10" s="631"/>
      <c r="M10" s="631"/>
      <c r="N10" s="631"/>
      <c r="O10" s="631"/>
      <c r="P10" s="631"/>
      <c r="Q10" s="631"/>
      <c r="R10" s="631"/>
      <c r="S10" s="631"/>
      <c r="T10" s="631"/>
      <c r="U10" s="631"/>
      <c r="V10" s="631"/>
      <c r="W10" s="631"/>
      <c r="X10" s="631"/>
      <c r="Y10" s="637"/>
      <c r="Z10" s="160"/>
      <c r="AA10" s="162"/>
    </row>
    <row r="11" spans="1:213" s="161" customFormat="1" ht="13.5" customHeight="1" x14ac:dyDescent="0.2">
      <c r="A11" s="474" t="s">
        <v>254</v>
      </c>
      <c r="B11" s="737">
        <f t="array" aca="1" ref="B11" ca="1">SUM(IF((DelPoint= "4C")*IF((DType = "firm")+(DType = "econ")&gt;0,1,0)*(OFFSET(DelPoint,0,B3+2)&lt;0),OFFSET(DelPoint,0,B3+2),0))</f>
        <v>0</v>
      </c>
      <c r="C11" s="631">
        <f t="array" aca="1" ref="C11" ca="1">SUM(IF((DelPoint= "4C")*IF((DType = "firm")+(DType = "econ")&gt;0,1,0)*(OFFSET(DelPoint,0,C3+2)&lt;0),OFFSET(DelPoint,0,C3+2),0))</f>
        <v>0</v>
      </c>
      <c r="D11" s="631">
        <f t="array" aca="1" ref="D11" ca="1">SUM(IF((DelPoint= "4C")*IF((DType = "firm")+(DType = "econ")&gt;0,1,0)*(OFFSET(DelPoint,0,D3+2)&lt;0),OFFSET(DelPoint,0,D3+2),0))</f>
        <v>0</v>
      </c>
      <c r="E11" s="631">
        <f t="array" aca="1" ref="E11" ca="1">SUM(IF((DelPoint= "4C")*IF((DType = "firm")+(DType = "econ")&gt;0,1,0)*(OFFSET(DelPoint,0,E3+2)&lt;0),OFFSET(DelPoint,0,E3+2),0))</f>
        <v>0</v>
      </c>
      <c r="F11" s="631">
        <f t="array" aca="1" ref="F11" ca="1">SUM(IF((DelPoint= "4C")*IF((DType = "firm")+(DType = "econ")&gt;0,1,0)*(OFFSET(DelPoint,0,F3+2)&lt;0),OFFSET(DelPoint,0,F3+2),0))</f>
        <v>0</v>
      </c>
      <c r="G11" s="631">
        <f t="array" aca="1" ref="G11" ca="1">SUM(IF((DelPoint= "4C")*IF((DType = "firm")+(DType = "econ")&gt;0,1,0)*(OFFSET(DelPoint,0,G3+2)&lt;0),OFFSET(DelPoint,0,G3+2),0))</f>
        <v>0</v>
      </c>
      <c r="H11" s="737">
        <f t="array" aca="1" ref="H11" ca="1">SUM(IF((DelPoint= "4C")*IF((DType = "firm")+(DType = "econ")&gt;0,1,0)*(OFFSET(DelPoint,0,H3+2)&lt;0),OFFSET(DelPoint,0,H3+2),0))</f>
        <v>0</v>
      </c>
      <c r="I11" s="631">
        <f t="array" aca="1" ref="I11" ca="1">SUM(IF((DelPoint= "4C")*IF((DType = "firm")+(DType = "econ")&gt;0,1,0)*(OFFSET(DelPoint,0,I3+2)&lt;0),OFFSET(DelPoint,0,I3+2),0))</f>
        <v>0</v>
      </c>
      <c r="J11" s="631">
        <f t="array" aca="1" ref="J11" ca="1">SUM(IF((DelPoint= "4C")*IF((DType = "firm")+(DType = "econ")&gt;0,1,0)*(OFFSET(DelPoint,0,J3+2)&lt;0),OFFSET(DelPoint,0,J3+2),0))</f>
        <v>0</v>
      </c>
      <c r="K11" s="631">
        <f t="array" aca="1" ref="K11" ca="1">SUM(IF((DelPoint= "4C")*IF((DType = "firm")+(DType = "econ")&gt;0,1,0)*(OFFSET(DelPoint,0,K3+2)&lt;0),OFFSET(DelPoint,0,K3+2),0))</f>
        <v>0</v>
      </c>
      <c r="L11" s="631">
        <f t="array" aca="1" ref="L11" ca="1">SUM(IF((DelPoint= "4C")*IF((DType = "firm")+(DType = "econ")&gt;0,1,0)*(OFFSET(DelPoint,0,L3+2)&lt;0),OFFSET(DelPoint,0,L3+2),0))</f>
        <v>0</v>
      </c>
      <c r="M11" s="631">
        <f t="array" aca="1" ref="M11" ca="1">SUM(IF((DelPoint= "4C")*IF((DType = "firm")+(DType = "econ")&gt;0,1,0)*(OFFSET(DelPoint,0,M3+2)&lt;0),OFFSET(DelPoint,0,M3+2),0))</f>
        <v>0</v>
      </c>
      <c r="N11" s="631">
        <f t="array" aca="1" ref="N11" ca="1">SUM(IF((DelPoint= "4C")*IF((DType = "firm")+(DType = "econ")&gt;0,1,0)*(OFFSET(DelPoint,0,N3+2)&lt;0),OFFSET(DelPoint,0,N3+2),0))</f>
        <v>-43</v>
      </c>
      <c r="O11" s="631">
        <f t="array" aca="1" ref="O11" ca="1">SUM(IF((DelPoint= "4C")*IF((DType = "firm")+(DType = "econ")&gt;0,1,0)*(OFFSET(DelPoint,0,O3+2)&lt;0),OFFSET(DelPoint,0,O3+2),0))</f>
        <v>-25</v>
      </c>
      <c r="P11" s="631">
        <f t="array" aca="1" ref="P11" ca="1">SUM(IF((DelPoint= "4C")*IF((DType = "firm")+(DType = "econ")&gt;0,1,0)*(OFFSET(DelPoint,0,P3+2)&lt;0),OFFSET(DelPoint,0,P3+2),0))</f>
        <v>-15</v>
      </c>
      <c r="Q11" s="631">
        <f t="array" aca="1" ref="Q11" ca="1">SUM(IF((DelPoint= "4C")*IF((DType = "firm")+(DType = "econ")&gt;0,1,0)*(OFFSET(DelPoint,0,Q3+2)&lt;0),OFFSET(DelPoint,0,Q3+2),0))</f>
        <v>-15</v>
      </c>
      <c r="R11" s="631">
        <f t="array" aca="1" ref="R11" ca="1">SUM(IF((DelPoint= "4C")*IF((DType = "firm")+(DType = "econ")&gt;0,1,0)*(OFFSET(DelPoint,0,R3+2)&lt;0),OFFSET(DelPoint,0,R3+2),0))</f>
        <v>-15</v>
      </c>
      <c r="S11" s="631">
        <f t="array" aca="1" ref="S11" ca="1">SUM(IF((DelPoint= "4C")*IF((DType = "firm")+(DType = "econ")&gt;0,1,0)*(OFFSET(DelPoint,0,S3+2)&lt;0),OFFSET(DelPoint,0,S3+2),0))</f>
        <v>0</v>
      </c>
      <c r="T11" s="631">
        <f t="array" aca="1" ref="T11" ca="1">SUM(IF((DelPoint= "4C")*IF((DType = "firm")+(DType = "econ")&gt;0,1,0)*(OFFSET(DelPoint,0,T3+2)&lt;0),OFFSET(DelPoint,0,T3+2),0))</f>
        <v>0</v>
      </c>
      <c r="U11" s="631">
        <f t="array" aca="1" ref="U11" ca="1">SUM(IF((DelPoint= "4C")*IF((DType = "firm")+(DType = "econ")&gt;0,1,0)*(OFFSET(DelPoint,0,U3+2)&lt;0),OFFSET(DelPoint,0,U3+2),0))</f>
        <v>0</v>
      </c>
      <c r="V11" s="631">
        <f t="array" aca="1" ref="V11" ca="1">SUM(IF((DelPoint= "4C")*IF((DType = "firm")+(DType = "econ")&gt;0,1,0)*(OFFSET(DelPoint,0,V3+2)&lt;0),OFFSET(DelPoint,0,V3+2),0))</f>
        <v>0</v>
      </c>
      <c r="W11" s="631">
        <f t="array" aca="1" ref="W11" ca="1">SUM(IF((DelPoint= "4C")*IF((DType = "firm")+(DType = "econ")&gt;0,1,0)*(OFFSET(DelPoint,0,W3+2)&lt;0),OFFSET(DelPoint,0,W3+2),0))</f>
        <v>0</v>
      </c>
      <c r="X11" s="631">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2" x14ac:dyDescent="0.2">
      <c r="A12" s="551" t="s">
        <v>255</v>
      </c>
      <c r="B12" s="720"/>
      <c r="C12" s="720"/>
      <c r="D12" s="720"/>
      <c r="E12" s="720"/>
      <c r="F12" s="720"/>
      <c r="G12" s="720"/>
      <c r="H12" s="720">
        <f>SUM(Deals!L90)</f>
        <v>-60</v>
      </c>
      <c r="I12" s="720">
        <f>SUM(Deals!M90)</f>
        <v>-60</v>
      </c>
      <c r="J12" s="720">
        <f>SUM(Deals!N90)</f>
        <v>-60</v>
      </c>
      <c r="K12" s="720">
        <f>SUM(Deals!O90)</f>
        <v>-60</v>
      </c>
      <c r="L12" s="720">
        <f>SUM(Deals!P90)</f>
        <v>-60</v>
      </c>
      <c r="M12" s="720">
        <f>SUM(Deals!Q90)</f>
        <v>-60</v>
      </c>
      <c r="N12" s="720">
        <f>SUM(Deals!R90)</f>
        <v>-60</v>
      </c>
      <c r="O12" s="720">
        <f>SUM(Deals!S90)</f>
        <v>-60</v>
      </c>
      <c r="P12" s="720">
        <f>SUM(Deals!T90)</f>
        <v>-60</v>
      </c>
      <c r="Q12" s="720">
        <f>SUM(Deals!U90)</f>
        <v>-60</v>
      </c>
      <c r="R12" s="720">
        <f>SUM(Deals!V90)</f>
        <v>-60</v>
      </c>
      <c r="S12" s="720">
        <f>SUM(Deals!W90)</f>
        <v>-60</v>
      </c>
      <c r="T12" s="720">
        <f>SUM(Deals!X90)</f>
        <v>-60</v>
      </c>
      <c r="U12" s="720">
        <f>SUM(Deals!Y90)</f>
        <v>-60</v>
      </c>
      <c r="V12" s="720">
        <f>SUM(Deals!Z90)</f>
        <v>-60</v>
      </c>
      <c r="W12" s="720">
        <f>SUM(Deals!AA90)</f>
        <v>-60</v>
      </c>
      <c r="X12" s="720"/>
      <c r="Y12" s="720"/>
      <c r="Z12" s="160"/>
      <c r="AA12" s="162"/>
    </row>
    <row r="13" spans="1:213" s="161" customFormat="1" ht="12" x14ac:dyDescent="0.2">
      <c r="A13" s="552" t="s">
        <v>31</v>
      </c>
      <c r="B13" s="730"/>
      <c r="C13" s="632"/>
      <c r="D13" s="632"/>
      <c r="E13" s="632"/>
      <c r="F13" s="632"/>
      <c r="G13" s="632"/>
      <c r="H13" s="730"/>
      <c r="I13" s="632"/>
      <c r="J13" s="632"/>
      <c r="K13" s="632"/>
      <c r="L13" s="632"/>
      <c r="M13" s="632"/>
      <c r="N13" s="632"/>
      <c r="O13" s="632"/>
      <c r="P13" s="632"/>
      <c r="Q13" s="632"/>
      <c r="R13" s="632"/>
      <c r="S13" s="632"/>
      <c r="T13" s="632"/>
      <c r="U13" s="632"/>
      <c r="V13" s="632"/>
      <c r="W13" s="632"/>
      <c r="X13" s="632"/>
      <c r="Y13" s="633"/>
      <c r="Z13" s="160"/>
      <c r="AA13" s="162"/>
    </row>
    <row r="14" spans="1:213" s="161" customFormat="1" ht="12" x14ac:dyDescent="0.2">
      <c r="A14" s="552" t="s">
        <v>305</v>
      </c>
      <c r="B14" s="640">
        <f>Deals!F19</f>
        <v>0</v>
      </c>
      <c r="C14" s="640">
        <f>Deals!G19</f>
        <v>0</v>
      </c>
      <c r="D14" s="640">
        <f>Deals!H19</f>
        <v>0</v>
      </c>
      <c r="E14" s="640">
        <f>Deals!I19</f>
        <v>0</v>
      </c>
      <c r="F14" s="640">
        <f>Deals!J19</f>
        <v>0</v>
      </c>
      <c r="G14" s="640">
        <f>Deals!K19</f>
        <v>0</v>
      </c>
      <c r="H14" s="640">
        <f>Deals!L19</f>
        <v>0</v>
      </c>
      <c r="I14" s="640">
        <f>Deals!M19</f>
        <v>0</v>
      </c>
      <c r="J14" s="640">
        <f>Deals!N19</f>
        <v>0</v>
      </c>
      <c r="K14" s="640">
        <f>Deals!O19</f>
        <v>0</v>
      </c>
      <c r="L14" s="640">
        <f>Deals!P19</f>
        <v>0</v>
      </c>
      <c r="M14" s="640">
        <f>Deals!Q19</f>
        <v>0</v>
      </c>
      <c r="N14" s="640">
        <f>Deals!R19</f>
        <v>0</v>
      </c>
      <c r="O14" s="640">
        <f>Deals!S19</f>
        <v>0</v>
      </c>
      <c r="P14" s="640">
        <f>Deals!T19</f>
        <v>0</v>
      </c>
      <c r="Q14" s="640">
        <f>Deals!U19</f>
        <v>0</v>
      </c>
      <c r="R14" s="640">
        <f>Deals!V19</f>
        <v>0</v>
      </c>
      <c r="S14" s="640">
        <f>Deals!W19</f>
        <v>0</v>
      </c>
      <c r="T14" s="640">
        <f>Deals!X19</f>
        <v>0</v>
      </c>
      <c r="U14" s="640">
        <f>Deals!Y19</f>
        <v>0</v>
      </c>
      <c r="V14" s="640">
        <f>Deals!Z19</f>
        <v>0</v>
      </c>
      <c r="W14" s="640">
        <f>Deals!AA19</f>
        <v>0</v>
      </c>
      <c r="X14" s="640">
        <f>Deals!AB19</f>
        <v>0</v>
      </c>
      <c r="Y14" s="640">
        <f>Deals!AC19</f>
        <v>0</v>
      </c>
      <c r="Z14" s="160"/>
      <c r="AA14" s="162"/>
    </row>
    <row r="15" spans="1:213" s="161" customFormat="1" ht="12" x14ac:dyDescent="0.2">
      <c r="A15" s="553" t="s">
        <v>256</v>
      </c>
      <c r="B15" s="731">
        <f t="array" aca="1" ref="B15" ca="1">SUM(IF((DelPoint= "PV")*IF((DType = "firm")+(DType = "econ")&gt;0,1,0)*(OFFSET(DelPoint,0,B3+2)&lt;0),OFFSET(DelPoint,0,B3+2),0))</f>
        <v>0</v>
      </c>
      <c r="C15" s="634">
        <f t="array" aca="1" ref="C15" ca="1">SUM(IF((DelPoint= "PV")*IF((DType = "firm")+(DType = "econ")&gt;0,1,0)*(OFFSET(DelPoint,0,C3+2)&lt;0),OFFSET(DelPoint,0,C3+2),0))</f>
        <v>0</v>
      </c>
      <c r="D15" s="634">
        <f t="array" aca="1" ref="D15" ca="1">SUM(IF((DelPoint= "PV")*IF((DType = "firm")+(DType = "econ")&gt;0,1,0)*(OFFSET(DelPoint,0,D3+2)&lt;0),OFFSET(DelPoint,0,D3+2),0))</f>
        <v>0</v>
      </c>
      <c r="E15" s="634">
        <f t="array" aca="1" ref="E15" ca="1">SUM(IF((DelPoint= "PV")*IF((DType = "firm")+(DType = "econ")&gt;0,1,0)*(OFFSET(DelPoint,0,E3+2)&lt;0),OFFSET(DelPoint,0,E3+2),0))</f>
        <v>0</v>
      </c>
      <c r="F15" s="634">
        <f t="array" aca="1" ref="F15" ca="1">SUM(IF((DelPoint= "PV")*IF((DType = "firm")+(DType = "econ")&gt;0,1,0)*(OFFSET(DelPoint,0,F3+2)&lt;0),OFFSET(DelPoint,0,F3+2),0))</f>
        <v>0</v>
      </c>
      <c r="G15" s="634">
        <f t="array" aca="1" ref="G15" ca="1">SUM(IF((DelPoint= "PV")*IF((DType = "firm")+(DType = "econ")&gt;0,1,0)*(OFFSET(DelPoint,0,G3+2)&lt;0),OFFSET(DelPoint,0,G3+2),0))</f>
        <v>0</v>
      </c>
      <c r="H15" s="731">
        <f t="array" aca="1" ref="H15" ca="1">SUM(IF((DelPoint= "PV")*IF((DType = "firm")+(DType = "econ")&gt;0,1,0)*(OFFSET(DelPoint,0,H3+2)&lt;0),OFFSET(DelPoint,0,H3+2),0))</f>
        <v>0</v>
      </c>
      <c r="I15" s="634">
        <f t="array" aca="1" ref="I15" ca="1">SUM(IF((DelPoint= "PV")*IF((DType = "firm")+(DType = "econ")&gt;0,1,0)*(OFFSET(DelPoint,0,I3+2)&lt;0),OFFSET(DelPoint,0,I3+2),0))</f>
        <v>0</v>
      </c>
      <c r="J15" s="634">
        <f t="array" aca="1" ref="J15" ca="1">SUM(IF((DelPoint= "PV")*IF((DType = "firm")+(DType = "econ")&gt;0,1,0)*(OFFSET(DelPoint,0,J3+2)&lt;0),OFFSET(DelPoint,0,J3+2),0))</f>
        <v>0</v>
      </c>
      <c r="K15" s="634">
        <f t="array" aca="1" ref="K15" ca="1">SUM(IF((DelPoint= "PV")*IF((DType = "firm")+(DType = "econ")&gt;0,1,0)*(OFFSET(DelPoint,0,K3+2)&lt;0),OFFSET(DelPoint,0,K3+2),0))</f>
        <v>0</v>
      </c>
      <c r="L15" s="634">
        <f t="array" aca="1" ref="L15" ca="1">SUM(IF((DelPoint= "PV")*IF((DType = "firm")+(DType = "econ")&gt;0,1,0)*(OFFSET(DelPoint,0,L3+2)&lt;0),OFFSET(DelPoint,0,L3+2),0))</f>
        <v>0</v>
      </c>
      <c r="M15" s="634">
        <f t="array" aca="1" ref="M15" ca="1">SUM(IF((DelPoint= "PV")*IF((DType = "firm")+(DType = "econ")&gt;0,1,0)*(OFFSET(DelPoint,0,M3+2)&lt;0),OFFSET(DelPoint,0,M3+2),0))</f>
        <v>-25</v>
      </c>
      <c r="N15" s="634">
        <f t="array" aca="1" ref="N15" ca="1">SUM(IF((DelPoint= "PV")*IF((DType = "firm")+(DType = "econ")&gt;0,1,0)*(OFFSET(DelPoint,0,N3+2)&lt;0),OFFSET(DelPoint,0,N3+2),0))</f>
        <v>0</v>
      </c>
      <c r="O15" s="634">
        <f t="array" aca="1" ref="O15" ca="1">SUM(IF((DelPoint= "PV")*IF((DType = "firm")+(DType = "econ")&gt;0,1,0)*(OFFSET(DelPoint,0,O3+2)&lt;0),OFFSET(DelPoint,0,O3+2),0))</f>
        <v>0</v>
      </c>
      <c r="P15" s="634">
        <f t="array" aca="1" ref="P15" ca="1">SUM(IF((DelPoint= "PV")*IF((DType = "firm")+(DType = "econ")&gt;0,1,0)*(OFFSET(DelPoint,0,P3+2)&lt;0),OFFSET(DelPoint,0,P3+2),0))</f>
        <v>0</v>
      </c>
      <c r="Q15" s="634">
        <f t="array" aca="1" ref="Q15" ca="1">SUM(IF((DelPoint= "PV")*IF((DType = "firm")+(DType = "econ")&gt;0,1,0)*(OFFSET(DelPoint,0,Q3+2)&lt;0),OFFSET(DelPoint,0,Q3+2),0))</f>
        <v>0</v>
      </c>
      <c r="R15" s="634">
        <f t="array" aca="1" ref="R15" ca="1">SUM(IF((DelPoint= "PV")*IF((DType = "firm")+(DType = "econ")&gt;0,1,0)*(OFFSET(DelPoint,0,R3+2)&lt;0),OFFSET(DelPoint,0,R3+2),0))</f>
        <v>0</v>
      </c>
      <c r="S15" s="634">
        <f t="array" aca="1" ref="S15" ca="1">SUM(IF((DelPoint= "PV")*IF((DType = "firm")+(DType = "econ")&gt;0,1,0)*(OFFSET(DelPoint,0,S3+2)&lt;0),OFFSET(DelPoint,0,S3+2),0))</f>
        <v>0</v>
      </c>
      <c r="T15" s="634">
        <f t="array" aca="1" ref="T15" ca="1">SUM(IF((DelPoint= "PV")*IF((DType = "firm")+(DType = "econ")&gt;0,1,0)*(OFFSET(DelPoint,0,T3+2)&lt;0),OFFSET(DelPoint,0,T3+2),0))</f>
        <v>0</v>
      </c>
      <c r="U15" s="634">
        <f t="array" aca="1" ref="U15" ca="1">SUM(IF((DelPoint= "PV")*IF((DType = "firm")+(DType = "econ")&gt;0,1,0)*(OFFSET(DelPoint,0,U3+2)&lt;0),OFFSET(DelPoint,0,U3+2),0))</f>
        <v>0</v>
      </c>
      <c r="V15" s="634">
        <f t="array" aca="1" ref="V15" ca="1">SUM(IF((DelPoint= "PV")*IF((DType = "firm")+(DType = "econ")&gt;0,1,0)*(OFFSET(DelPoint,0,V3+2)&lt;0),OFFSET(DelPoint,0,V3+2),0))</f>
        <v>0</v>
      </c>
      <c r="W15" s="634">
        <f t="array" aca="1" ref="W15" ca="1">SUM(IF((DelPoint= "PV")*IF((DType = "firm")+(DType = "econ")&gt;0,1,0)*(OFFSET(DelPoint,0,W3+2)&lt;0),OFFSET(DelPoint,0,W3+2),0))</f>
        <v>0</v>
      </c>
      <c r="X15" s="634">
        <f t="array" aca="1" ref="X15" ca="1">SUM(IF((DelPoint= "PV")*IF((DType = "firm")+(DType = "econ")&gt;0,1,0)*(OFFSET(DelPoint,0,X3+2)&lt;0),OFFSET(DelPoint,0,X3+2),0))</f>
        <v>0</v>
      </c>
      <c r="Y15" s="635">
        <f t="array" aca="1" ref="Y15" ca="1">SUM(IF((DelPoint= "PV")*IF((DType = "firm")+(DType = "econ")&gt;0,1,0)*(OFFSET(DelPoint,0,Y3+2)&lt;0),OFFSET(DelPoint,0,Y3+2),0))</f>
        <v>0</v>
      </c>
      <c r="Z15" s="160"/>
      <c r="AA15" s="162"/>
    </row>
    <row r="16" spans="1:213" s="161" customFormat="1" ht="12" x14ac:dyDescent="0.2">
      <c r="A16" s="554" t="s">
        <v>259</v>
      </c>
      <c r="B16" s="738">
        <f t="array" aca="1" ref="B16" ca="1">SUM(IF((DelPoint= "hidalgo")*(DType = "pre")*(OFFSET(DelPoint,0,B3+2)&lt;0),OFFSET(DelPoint,0,B3+2),0))</f>
        <v>0</v>
      </c>
      <c r="C16" s="636">
        <f t="array" aca="1" ref="C16" ca="1">SUM(IF((DelPoint= "hidalgo")*(DType = "pre")*(OFFSET(DelPoint,0,C3+2)&lt;0),OFFSET(DelPoint,0,C3+2),0))</f>
        <v>0</v>
      </c>
      <c r="D16" s="636">
        <f t="array" aca="1" ref="D16" ca="1">SUM(IF((DelPoint= "hidalgo")*(DType = "pre")*(OFFSET(DelPoint,0,D3+2)&lt;0),OFFSET(DelPoint,0,D3+2),0))</f>
        <v>0</v>
      </c>
      <c r="E16" s="636">
        <f t="array" aca="1" ref="E16" ca="1">SUM(IF((DelPoint= "hidalgo")*(DType = "pre")*(OFFSET(DelPoint,0,E3+2)&lt;0),OFFSET(DelPoint,0,E3+2),0))</f>
        <v>0</v>
      </c>
      <c r="F16" s="636">
        <f t="array" aca="1" ref="F16" ca="1">SUM(IF((DelPoint= "hidalgo")*(DType = "pre")*(OFFSET(DelPoint,0,F3+2)&lt;0),OFFSET(DelPoint,0,F3+2),0))</f>
        <v>0</v>
      </c>
      <c r="G16" s="636">
        <f t="array" aca="1" ref="G16" ca="1">SUM(IF((DelPoint= "hidalgo")*(DType = "pre")*(OFFSET(DelPoint,0,G3+2)&lt;0),OFFSET(DelPoint,0,G3+2),0))</f>
        <v>0</v>
      </c>
      <c r="H16" s="738">
        <f t="array" aca="1" ref="H16" ca="1">SUM(IF((DelPoint= "hidalgo")*(DType = "pre")*(OFFSET(DelPoint,0,H3+2)&lt;0),OFFSET(DelPoint,0,H3+2),0))</f>
        <v>0</v>
      </c>
      <c r="I16" s="636">
        <f t="array" aca="1" ref="I16" ca="1">SUM(IF((DelPoint= "hidalgo")*(DType = "pre")*(OFFSET(DelPoint,0,I3+2)&lt;0),OFFSET(DelPoint,0,I3+2),0))</f>
        <v>0</v>
      </c>
      <c r="J16" s="636">
        <f t="array" aca="1" ref="J16" ca="1">SUM(IF((DelPoint= "hidalgo")*(DType = "pre")*(OFFSET(DelPoint,0,J3+2)&lt;0),OFFSET(DelPoint,0,J3+2),0))</f>
        <v>0</v>
      </c>
      <c r="K16" s="636">
        <f t="array" aca="1" ref="K16" ca="1">SUM(IF((DelPoint= "hidalgo")*(DType = "pre")*(OFFSET(DelPoint,0,K3+2)&lt;0),OFFSET(DelPoint,0,K3+2),0))</f>
        <v>0</v>
      </c>
      <c r="L16" s="636">
        <f t="array" aca="1" ref="L16" ca="1">SUM(IF((DelPoint= "hidalgo")*(DType = "pre")*(OFFSET(DelPoint,0,L3+2)&lt;0),OFFSET(DelPoint,0,L3+2),0))</f>
        <v>0</v>
      </c>
      <c r="M16" s="636">
        <f t="array" aca="1" ref="M16" ca="1">SUM(IF((DelPoint= "hidalgo")*(DType = "pre")*(OFFSET(DelPoint,0,M3+2)&lt;0),OFFSET(DelPoint,0,M3+2),0))</f>
        <v>0</v>
      </c>
      <c r="N16" s="636">
        <f t="array" aca="1" ref="N16" ca="1">SUM(IF((DelPoint= "hidalgo")*(DType = "pre")*(OFFSET(DelPoint,0,N3+2)&lt;0),OFFSET(DelPoint,0,N3+2),0))</f>
        <v>0</v>
      </c>
      <c r="O16" s="636">
        <f t="array" aca="1" ref="O16" ca="1">SUM(IF((DelPoint= "hidalgo")*(DType = "pre")*(OFFSET(DelPoint,0,O3+2)&lt;0),OFFSET(DelPoint,0,O3+2),0))</f>
        <v>0</v>
      </c>
      <c r="P16" s="636">
        <f t="array" aca="1" ref="P16" ca="1">SUM(IF((DelPoint= "hidalgo")*(DType = "pre")*(OFFSET(DelPoint,0,P3+2)&lt;0),OFFSET(DelPoint,0,P3+2),0))</f>
        <v>0</v>
      </c>
      <c r="Q16" s="636">
        <f t="array" aca="1" ref="Q16" ca="1">SUM(IF((DelPoint= "hidalgo")*(DType = "pre")*(OFFSET(DelPoint,0,Q3+2)&lt;0),OFFSET(DelPoint,0,Q3+2),0))</f>
        <v>0</v>
      </c>
      <c r="R16" s="636">
        <f t="array" aca="1" ref="R16" ca="1">SUM(IF((DelPoint= "hidalgo")*(DType = "pre")*(OFFSET(DelPoint,0,R3+2)&lt;0),OFFSET(DelPoint,0,R3+2),0))</f>
        <v>0</v>
      </c>
      <c r="S16" s="636">
        <f t="array" aca="1" ref="S16" ca="1">SUM(IF((DelPoint= "hidalgo")*(DType = "pre")*(OFFSET(DelPoint,0,S3+2)&lt;0),OFFSET(DelPoint,0,S3+2),0))</f>
        <v>0</v>
      </c>
      <c r="T16" s="636">
        <f t="array" aca="1" ref="T16" ca="1">SUM(IF((DelPoint= "hidalgo")*(DType = "pre")*(OFFSET(DelPoint,0,T3+2)&lt;0),OFFSET(DelPoint,0,T3+2),0))</f>
        <v>0</v>
      </c>
      <c r="U16" s="636">
        <f t="array" aca="1" ref="U16" ca="1">SUM(IF((DelPoint= "hidalgo")*(DType = "pre")*(OFFSET(DelPoint,0,U3+2)&lt;0),OFFSET(DelPoint,0,U3+2),0))</f>
        <v>0</v>
      </c>
      <c r="V16" s="636">
        <f t="array" aca="1" ref="V16" ca="1">SUM(IF((DelPoint= "hidalgo")*(DType = "pre")*(OFFSET(DelPoint,0,V3+2)&lt;0),OFFSET(DelPoint,0,V3+2),0))</f>
        <v>0</v>
      </c>
      <c r="W16" s="636">
        <f t="array" aca="1" ref="W16" ca="1">SUM(IF((DelPoint= "hidalgo")*(DType = "pre")*(OFFSET(DelPoint,0,W3+2)&lt;0),OFFSET(DelPoint,0,W3+2),0))</f>
        <v>0</v>
      </c>
      <c r="X16" s="636">
        <f t="array" aca="1" ref="X16" ca="1">SUM(IF((DelPoint= "hidalgo")*(DType = "pre")*(OFFSET(DelPoint,0,X3+2)&lt;0),OFFSET(DelPoint,0,X3+2),0))</f>
        <v>0</v>
      </c>
      <c r="Y16" s="637">
        <f t="array" aca="1" ref="Y16" ca="1">SUM(IF((DelPoint= "hidalgo")*(DType = "pre")*(OFFSET(DelPoint,0,Y3+2)&lt;0),OFFSET(DelPoint,0,Y3+2),0))</f>
        <v>0</v>
      </c>
      <c r="Z16" s="160"/>
      <c r="AA16" s="162"/>
    </row>
    <row r="17" spans="1:27" s="161" customFormat="1" ht="15" customHeight="1" x14ac:dyDescent="0.2">
      <c r="A17" s="555" t="s">
        <v>260</v>
      </c>
      <c r="B17" s="739">
        <f t="array" aca="1" ref="B17" ca="1">SUM(IF((DelPoint= "hidalgo")*IF((DType = "firm")+(DType = "econ")&gt;0,1,0)*(OFFSET(DelPoint,0,B3+2)&lt;0),OFFSET(DelPoint,0,B3+2),0))</f>
        <v>0</v>
      </c>
      <c r="C17" s="638">
        <f t="array" aca="1" ref="C17" ca="1">SUM(IF((DelPoint= "hidalgo")*IF((DType = "firm")+(DType = "econ")&gt;0,1,0)*(OFFSET(DelPoint,0,C3+2)&lt;0),OFFSET(DelPoint,0,C3+2),0))</f>
        <v>0</v>
      </c>
      <c r="D17" s="638">
        <f t="array" aca="1" ref="D17" ca="1">SUM(IF((DelPoint= "hidalgo")*IF((DType = "firm")+(DType = "econ")&gt;0,1,0)*(OFFSET(DelPoint,0,D3+2)&lt;0),OFFSET(DelPoint,0,D3+2),0))</f>
        <v>0</v>
      </c>
      <c r="E17" s="638">
        <f t="array" aca="1" ref="E17" ca="1">SUM(IF((DelPoint= "hidalgo")*IF((DType = "firm")+(DType = "econ")&gt;0,1,0)*(OFFSET(DelPoint,0,E3+2)&lt;0),OFFSET(DelPoint,0,E3+2),0))</f>
        <v>0</v>
      </c>
      <c r="F17" s="638">
        <f t="array" aca="1" ref="F17" ca="1">SUM(IF((DelPoint= "hidalgo")*IF((DType = "firm")+(DType = "econ")&gt;0,1,0)*(OFFSET(DelPoint,0,F3+2)&lt;0),OFFSET(DelPoint,0,F3+2),0))</f>
        <v>0</v>
      </c>
      <c r="G17" s="638">
        <f t="array" aca="1" ref="G17" ca="1">SUM(IF((DelPoint= "hidalgo")*IF((DType = "firm")+(DType = "econ")&gt;0,1,0)*(OFFSET(DelPoint,0,G3+2)&lt;0),OFFSET(DelPoint,0,G3+2),0))</f>
        <v>0</v>
      </c>
      <c r="H17" s="739">
        <f t="array" aca="1" ref="H17" ca="1">SUM(IF((DelPoint= "hidalgo")*IF((DType = "firm")+(DType = "econ")&gt;0,1,0)*(OFFSET(DelPoint,0,H3+2)&lt;0),OFFSET(DelPoint,0,H3+2),0))</f>
        <v>0</v>
      </c>
      <c r="I17" s="638">
        <f t="array" aca="1" ref="I17" ca="1">SUM(IF((DelPoint= "hidalgo")*IF((DType = "firm")+(DType = "econ")&gt;0,1,0)*(OFFSET(DelPoint,0,I3+2)&lt;0),OFFSET(DelPoint,0,I3+2),0))</f>
        <v>0</v>
      </c>
      <c r="J17" s="638">
        <f t="array" aca="1" ref="J17" ca="1">SUM(IF((DelPoint= "hidalgo")*IF((DType = "firm")+(DType = "econ")&gt;0,1,0)*(OFFSET(DelPoint,0,J3+2)&lt;0),OFFSET(DelPoint,0,J3+2),0))</f>
        <v>0</v>
      </c>
      <c r="K17" s="638">
        <f t="array" aca="1" ref="K17" ca="1">SUM(IF((DelPoint= "hidalgo")*IF((DType = "firm")+(DType = "econ")&gt;0,1,0)*(OFFSET(DelPoint,0,K3+2)&lt;0),OFFSET(DelPoint,0,K3+2),0))</f>
        <v>0</v>
      </c>
      <c r="L17" s="638">
        <f t="array" aca="1" ref="L17" ca="1">SUM(IF((DelPoint= "hidalgo")*IF((DType = "firm")+(DType = "econ")&gt;0,1,0)*(OFFSET(DelPoint,0,L3+2)&lt;0),OFFSET(DelPoint,0,L3+2),0))</f>
        <v>0</v>
      </c>
      <c r="M17" s="638">
        <f t="array" aca="1" ref="M17" ca="1">SUM(IF((DelPoint= "hidalgo")*IF((DType = "firm")+(DType = "econ")&gt;0,1,0)*(OFFSET(DelPoint,0,M3+2)&lt;0),OFFSET(DelPoint,0,M3+2),0))</f>
        <v>0</v>
      </c>
      <c r="N17" s="638">
        <f t="array" aca="1" ref="N17" ca="1">SUM(IF((DelPoint= "hidalgo")*IF((DType = "firm")+(DType = "econ")&gt;0,1,0)*(OFFSET(DelPoint,0,N3+2)&lt;0),OFFSET(DelPoint,0,N3+2),0))</f>
        <v>0</v>
      </c>
      <c r="O17" s="638">
        <f t="array" aca="1" ref="O17" ca="1">SUM(IF((DelPoint= "hidalgo")*IF((DType = "firm")+(DType = "econ")&gt;0,1,0)*(OFFSET(DelPoint,0,O3+2)&lt;0),OFFSET(DelPoint,0,O3+2),0))</f>
        <v>0</v>
      </c>
      <c r="P17" s="638">
        <f t="array" aca="1" ref="P17" ca="1">SUM(IF((DelPoint= "hidalgo")*IF((DType = "firm")+(DType = "econ")&gt;0,1,0)*(OFFSET(DelPoint,0,P3+2)&lt;0),OFFSET(DelPoint,0,P3+2),0))</f>
        <v>0</v>
      </c>
      <c r="Q17" s="638">
        <f t="array" aca="1" ref="Q17" ca="1">SUM(IF((DelPoint= "hidalgo")*IF((DType = "firm")+(DType = "econ")&gt;0,1,0)*(OFFSET(DelPoint,0,Q3+2)&lt;0),OFFSET(DelPoint,0,Q3+2),0))</f>
        <v>0</v>
      </c>
      <c r="R17" s="638">
        <f t="array" aca="1" ref="R17" ca="1">SUM(IF((DelPoint= "hidalgo")*IF((DType = "firm")+(DType = "econ")&gt;0,1,0)*(OFFSET(DelPoint,0,R3+2)&lt;0),OFFSET(DelPoint,0,R3+2),0))</f>
        <v>0</v>
      </c>
      <c r="S17" s="638">
        <f t="array" aca="1" ref="S17" ca="1">SUM(IF((DelPoint= "hidalgo")*IF((DType = "firm")+(DType = "econ")&gt;0,1,0)*(OFFSET(DelPoint,0,S3+2)&lt;0),OFFSET(DelPoint,0,S3+2),0))</f>
        <v>0</v>
      </c>
      <c r="T17" s="638">
        <f t="array" aca="1" ref="T17" ca="1">SUM(IF((DelPoint= "hidalgo")*IF((DType = "firm")+(DType = "econ")&gt;0,1,0)*(OFFSET(DelPoint,0,T3+2)&lt;0),OFFSET(DelPoint,0,T3+2),0))</f>
        <v>0</v>
      </c>
      <c r="U17" s="638">
        <f t="array" aca="1" ref="U17" ca="1">SUM(IF((DelPoint= "hidalgo")*IF((DType = "firm")+(DType = "econ")&gt;0,1,0)*(OFFSET(DelPoint,0,U3+2)&lt;0),OFFSET(DelPoint,0,U3+2),0))</f>
        <v>0</v>
      </c>
      <c r="V17" s="638"/>
      <c r="W17" s="638">
        <f t="array" aca="1" ref="W17" ca="1">SUM(IF((DelPoint= "hidalgo")*IF((DType = "firm")+(DType = "econ")&gt;0,1,0)*(OFFSET(DelPoint,0,W3+2)&lt;0),OFFSET(DelPoint,0,W3+2),0))</f>
        <v>0</v>
      </c>
      <c r="X17" s="638">
        <f t="array" aca="1" ref="X17" ca="1">SUM(IF((DelPoint= "hidalgo")*IF((DType = "firm")+(DType = "econ")&gt;0,1,0)*(OFFSET(DelPoint,0,X3+2)&lt;0),OFFSET(DelPoint,0,X3+2),0))</f>
        <v>0</v>
      </c>
      <c r="Y17" s="639">
        <f t="array" aca="1" ref="Y17" ca="1">SUM(IF((DelPoint= "hidalgo")*IF((DType = "firm")+(DType = "econ")&gt;0,1,0)*(OFFSET(DelPoint,0,Y3+2)&lt;0),OFFSET(DelPoint,0,Y3+2),0))</f>
        <v>0</v>
      </c>
      <c r="Z17" s="160"/>
      <c r="AA17" s="162"/>
    </row>
    <row r="18" spans="1:27" s="161" customFormat="1" ht="12" x14ac:dyDescent="0.2">
      <c r="A18" s="556" t="s">
        <v>277</v>
      </c>
      <c r="B18" s="720">
        <f>Deals!F7+Deals!F9</f>
        <v>-113</v>
      </c>
      <c r="C18" s="720">
        <f>Deals!G7+Deals!G9</f>
        <v>-113</v>
      </c>
      <c r="D18" s="720">
        <f>Deals!H7+Deals!H9</f>
        <v>-113</v>
      </c>
      <c r="E18" s="720">
        <f>Deals!I7+Deals!I9</f>
        <v>-113</v>
      </c>
      <c r="F18" s="720">
        <f>Deals!J7+Deals!J9</f>
        <v>-113</v>
      </c>
      <c r="G18" s="720">
        <f>Deals!K7+Deals!K9</f>
        <v>-113</v>
      </c>
      <c r="H18" s="720">
        <f>Deals!L7+Deals!L9</f>
        <v>-113</v>
      </c>
      <c r="I18" s="720">
        <f>Deals!M7+Deals!M9</f>
        <v>-113</v>
      </c>
      <c r="J18" s="720">
        <f>Deals!N7+Deals!N9</f>
        <v>-113</v>
      </c>
      <c r="K18" s="720">
        <f>Deals!O7+Deals!O9</f>
        <v>-113</v>
      </c>
      <c r="L18" s="720">
        <f>Deals!P7+Deals!P9</f>
        <v>-96</v>
      </c>
      <c r="M18" s="720">
        <f>Deals!Q7+Deals!Q9</f>
        <v>-96</v>
      </c>
      <c r="N18" s="720">
        <f>Deals!R7+Deals!R9</f>
        <v>-96</v>
      </c>
      <c r="O18" s="720">
        <f>Deals!S7+Deals!S9</f>
        <v>-96</v>
      </c>
      <c r="P18" s="720">
        <f>Deals!T7+Deals!T9</f>
        <v>-96</v>
      </c>
      <c r="Q18" s="720">
        <f>Deals!U7+Deals!U9</f>
        <v>-96</v>
      </c>
      <c r="R18" s="720">
        <f>Deals!V7+Deals!V9</f>
        <v>-96</v>
      </c>
      <c r="S18" s="720">
        <f>Deals!W7+Deals!W9</f>
        <v>-96</v>
      </c>
      <c r="T18" s="720">
        <f>Deals!X7+Deals!X9</f>
        <v>-96</v>
      </c>
      <c r="U18" s="720">
        <f>Deals!Y7+Deals!Y9</f>
        <v>-96</v>
      </c>
      <c r="V18" s="720">
        <f>Deals!Z7+Deals!Z9</f>
        <v>-96</v>
      </c>
      <c r="W18" s="720">
        <f>Deals!AA7+Deals!AA9</f>
        <v>-96</v>
      </c>
      <c r="X18" s="720">
        <f>Deals!AB7+Deals!AB9</f>
        <v>-113</v>
      </c>
      <c r="Y18" s="720">
        <f>Deals!AC7+Deals!AC9</f>
        <v>-113</v>
      </c>
      <c r="Z18" s="160"/>
      <c r="AA18" s="162"/>
    </row>
    <row r="19" spans="1:27" s="161" customFormat="1" ht="12" x14ac:dyDescent="0.2">
      <c r="A19" s="557" t="s">
        <v>252</v>
      </c>
      <c r="B19" s="722"/>
      <c r="C19" s="642"/>
      <c r="D19" s="642"/>
      <c r="E19" s="642"/>
      <c r="F19" s="642"/>
      <c r="G19" s="642"/>
      <c r="H19" s="721"/>
      <c r="I19" s="642"/>
      <c r="J19" s="642"/>
      <c r="K19" s="641"/>
      <c r="L19" s="641"/>
      <c r="M19" s="641"/>
      <c r="N19" s="641"/>
      <c r="O19" s="641"/>
      <c r="P19" s="641"/>
      <c r="Q19" s="641"/>
      <c r="R19" s="641"/>
      <c r="S19" s="641"/>
      <c r="T19" s="641"/>
      <c r="U19" s="641"/>
      <c r="V19" s="641"/>
      <c r="W19" s="641"/>
      <c r="X19" s="641"/>
      <c r="Y19" s="643"/>
      <c r="Z19" s="160"/>
      <c r="AA19" s="162"/>
    </row>
    <row r="20" spans="1:27" s="161" customFormat="1" thickBot="1" x14ac:dyDescent="0.25">
      <c r="A20" s="558" t="s">
        <v>258</v>
      </c>
      <c r="B20" s="722">
        <f t="array" aca="1" ref="B20" ca="1">SUM(IF((DelPoint= "artesia")*IF((DType = "firm")+(DType = "econ")&gt;0,1,0)*(OFFSET(DelPoint,0,B3+2)&lt;0),OFFSET(DelPoint,0,B3+2),0))</f>
        <v>0</v>
      </c>
      <c r="C20" s="641">
        <f t="array" aca="1" ref="C20" ca="1">SUM(IF((DelPoint= "artesia")*IF((DType = "firm")+(DType = "econ")&gt;0,1,0)*(OFFSET(DelPoint,0,C3+2)&lt;0),OFFSET(DelPoint,0,C3+2),0))</f>
        <v>0</v>
      </c>
      <c r="D20" s="641">
        <f t="array" aca="1" ref="D20" ca="1">SUM(IF((DelPoint= "artesia")*IF((DType = "firm")+(DType = "econ")&gt;0,1,0)*(OFFSET(DelPoint,0,D3+2)&lt;0),OFFSET(DelPoint,0,D3+2),0))</f>
        <v>0</v>
      </c>
      <c r="E20" s="641">
        <f t="array" aca="1" ref="E20" ca="1">SUM(IF((DelPoint= "artesia")*IF((DType = "firm")+(DType = "econ")&gt;0,1,0)*(OFFSET(DelPoint,0,E3+2)&lt;0),OFFSET(DelPoint,0,E3+2),0))</f>
        <v>0</v>
      </c>
      <c r="F20" s="641">
        <f t="array" aca="1" ref="F20" ca="1">SUM(IF((DelPoint= "artesia")*IF((DType = "firm")+(DType = "econ")&gt;0,1,0)*(OFFSET(DelPoint,0,F3+2)&lt;0),OFFSET(DelPoint,0,F3+2),0))</f>
        <v>0</v>
      </c>
      <c r="G20" s="641">
        <f t="array" aca="1" ref="G20" ca="1">SUM(IF((DelPoint= "artesia")*IF((DType = "firm")+(DType = "econ")&gt;0,1,0)*(OFFSET(DelPoint,0,G3+2)&lt;0),OFFSET(DelPoint,0,G3+2),0))</f>
        <v>0</v>
      </c>
      <c r="H20" s="722">
        <f t="array" aca="1" ref="H20" ca="1">SUM(IF((DelPoint= "artesia")*IF((DType = "firm")+(DType = "econ")&gt;0,1,0)*(OFFSET(DelPoint,0,H3+2)&lt;0),OFFSET(DelPoint,0,H3+2),0))</f>
        <v>0</v>
      </c>
      <c r="I20" s="641">
        <f t="array" aca="1" ref="I20" ca="1">SUM(IF((DelPoint= "artesia")*IF((DType = "firm")+(DType = "econ")&gt;0,1,0)*(OFFSET(DelPoint,0,I3+2)&lt;0),OFFSET(DelPoint,0,I3+2),0))</f>
        <v>0</v>
      </c>
      <c r="J20" s="641">
        <f t="array" aca="1" ref="J20" ca="1">SUM(IF((DelPoint= "artesia")*IF((DType = "firm")+(DType = "econ")&gt;0,1,0)*(OFFSET(DelPoint,0,J3+2)&lt;0),OFFSET(DelPoint,0,J3+2),0))</f>
        <v>0</v>
      </c>
      <c r="K20" s="641" t="s">
        <v>360</v>
      </c>
      <c r="L20" s="641">
        <f t="array" aca="1" ref="L20" ca="1">SUM(IF((DelPoint= "artesia")*IF((DType = "firm")+(DType = "econ")&gt;0,1,0)*(OFFSET(DelPoint,0,L3+2)&lt;0),OFFSET(DelPoint,0,L3+2),0))</f>
        <v>0</v>
      </c>
      <c r="M20" s="641">
        <f t="array" aca="1" ref="M20" ca="1">SUM(IF((DelPoint= "artesia")*IF((DType = "firm")+(DType = "econ")&gt;0,1,0)*(OFFSET(DelPoint,0,M3+2)&lt;0),OFFSET(DelPoint,0,M3+2),0))</f>
        <v>0</v>
      </c>
      <c r="N20" s="641">
        <f t="array" aca="1" ref="N20" ca="1">SUM(IF((DelPoint= "artesia")*IF((DType = "firm")+(DType = "econ")&gt;0,1,0)*(OFFSET(DelPoint,0,N3+2)&lt;0),OFFSET(DelPoint,0,N3+2),0))</f>
        <v>0</v>
      </c>
      <c r="O20" s="641"/>
      <c r="P20" s="641"/>
      <c r="Q20" s="641"/>
      <c r="R20" s="641">
        <f t="array" aca="1" ref="R20" ca="1">SUM(IF((DelPoint= "artesia")*IF((DType = "firm")+(DType = "econ")&gt;0,1,0)*(OFFSET(DelPoint,0,R3+2)&lt;0),OFFSET(DelPoint,0,R3+2),0))</f>
        <v>0</v>
      </c>
      <c r="S20" s="641">
        <f t="array" aca="1" ref="S20" ca="1">SUM(IF((DelPoint= "artesia")*IF((DType = "firm")+(DType = "econ")&gt;0,1,0)*(OFFSET(DelPoint,0,S3+2)&lt;0),OFFSET(DelPoint,0,S3+2),0))</f>
        <v>0</v>
      </c>
      <c r="T20" s="641">
        <f t="array" aca="1" ref="T20" ca="1">SUM(IF((DelPoint= "artesia")*IF((DType = "firm")+(DType = "econ")&gt;0,1,0)*(OFFSET(DelPoint,0,T3+2)&lt;0),OFFSET(DelPoint,0,T3+2),0))</f>
        <v>0</v>
      </c>
      <c r="U20" s="641">
        <f t="array" aca="1" ref="U20" ca="1">SUM(IF((DelPoint= "artesia")*IF((DType = "firm")+(DType = "econ")&gt;0,1,0)*(OFFSET(DelPoint,0,U3+2)&lt;0),OFFSET(DelPoint,0,U3+2),0))</f>
        <v>0</v>
      </c>
      <c r="V20" s="641">
        <f t="array" aca="1" ref="V20" ca="1">SUM(IF((DelPoint= "artesia")*IF((DType = "firm")+(DType = "econ")&gt;0,1,0)*(OFFSET(DelPoint,0,V3+2)&lt;0),OFFSET(DelPoint,0,V3+2),0))</f>
        <v>0</v>
      </c>
      <c r="W20" s="641">
        <f t="array" aca="1" ref="W20" ca="1">SUM(IF((DelPoint= "artesia")*IF((DType = "firm")+(DType = "econ")&gt;0,1,0)*(OFFSET(DelPoint,0,W3+2)&lt;0),OFFSET(DelPoint,0,W3+2),0))</f>
        <v>0</v>
      </c>
      <c r="X20" s="641">
        <f t="array" aca="1" ref="X20" ca="1">SUM(IF((DelPoint= "artesia")*IF((DType = "firm")+(DType = "econ")&gt;0,1,0)*(OFFSET(DelPoint,0,X3+2)&lt;0),OFFSET(DelPoint,0,X3+2),0))</f>
        <v>0</v>
      </c>
      <c r="Y20" s="643">
        <f t="array" aca="1" ref="Y20" ca="1">SUM(IF((DelPoint= "artesia")*IF((DType = "firm")+(DType = "econ")&gt;0,1,0)*(OFFSET(DelPoint,0,Y3+2)&lt;0),OFFSET(DelPoint,0,Y3+2),0))</f>
        <v>0</v>
      </c>
      <c r="Z20" s="160"/>
      <c r="AA20" s="162"/>
    </row>
    <row r="21" spans="1:27" s="161" customFormat="1" ht="12" x14ac:dyDescent="0.2">
      <c r="A21" s="503" t="s">
        <v>34</v>
      </c>
      <c r="B21" s="740"/>
      <c r="C21" s="644"/>
      <c r="D21" s="644"/>
      <c r="E21" s="644"/>
      <c r="F21" s="644"/>
      <c r="G21" s="644"/>
      <c r="H21" s="723"/>
      <c r="I21" s="644"/>
      <c r="J21" s="644"/>
      <c r="K21" s="644"/>
      <c r="L21" s="644"/>
      <c r="M21" s="644"/>
      <c r="N21" s="644"/>
      <c r="O21" s="644"/>
      <c r="P21" s="644"/>
      <c r="Q21" s="644"/>
      <c r="R21" s="644"/>
      <c r="S21" s="644"/>
      <c r="T21" s="644"/>
      <c r="U21" s="644"/>
      <c r="V21" s="644"/>
      <c r="W21" s="644"/>
      <c r="X21" s="644"/>
      <c r="Y21" s="645"/>
      <c r="Z21" s="160"/>
      <c r="AA21" s="162"/>
    </row>
    <row r="22" spans="1:27" s="161" customFormat="1" ht="12" x14ac:dyDescent="0.2">
      <c r="A22" s="479" t="s">
        <v>121</v>
      </c>
      <c r="B22" s="724">
        <f>Deals!F3</f>
        <v>50</v>
      </c>
      <c r="C22" s="646">
        <f>Deals!G3</f>
        <v>20</v>
      </c>
      <c r="D22" s="646">
        <f>Deals!H3</f>
        <v>10</v>
      </c>
      <c r="E22" s="646">
        <f>Deals!I3</f>
        <v>10</v>
      </c>
      <c r="F22" s="646">
        <f>Deals!J3</f>
        <v>10</v>
      </c>
      <c r="G22" s="646">
        <f>Deals!K3</f>
        <v>10</v>
      </c>
      <c r="H22" s="724">
        <f>Deals!L3</f>
        <v>10</v>
      </c>
      <c r="I22" s="646">
        <f>Deals!M3</f>
        <v>40</v>
      </c>
      <c r="J22" s="646">
        <f>Deals!N3</f>
        <v>70</v>
      </c>
      <c r="K22" s="646">
        <f>Deals!O3</f>
        <v>100</v>
      </c>
      <c r="L22" s="646">
        <f>Deals!P3</f>
        <v>150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150</v>
      </c>
      <c r="X22" s="646">
        <f>Deals!AB3</f>
        <v>150</v>
      </c>
      <c r="Y22" s="647">
        <f>Deals!AC3</f>
        <v>110</v>
      </c>
      <c r="Z22" s="160"/>
      <c r="AA22" s="162"/>
    </row>
    <row r="23" spans="1:27" s="161" customFormat="1" ht="12" x14ac:dyDescent="0.2">
      <c r="A23" s="480" t="s">
        <v>307</v>
      </c>
      <c r="B23" s="725">
        <f>Deals!F5</f>
        <v>1</v>
      </c>
      <c r="C23" s="648">
        <f>Deals!G5</f>
        <v>1</v>
      </c>
      <c r="D23" s="648">
        <f>Deals!H5</f>
        <v>1</v>
      </c>
      <c r="E23" s="648">
        <f>Deals!I5</f>
        <v>1</v>
      </c>
      <c r="F23" s="648">
        <f>Deals!J5</f>
        <v>1</v>
      </c>
      <c r="G23" s="648">
        <f>Deals!K5</f>
        <v>1</v>
      </c>
      <c r="H23" s="725">
        <f>Deals!L5</f>
        <v>1</v>
      </c>
      <c r="I23" s="648">
        <f>Deals!M5</f>
        <v>1</v>
      </c>
      <c r="J23" s="648">
        <f>Deals!N5</f>
        <v>1</v>
      </c>
      <c r="K23" s="648">
        <f>Deals!O5</f>
        <v>22</v>
      </c>
      <c r="L23" s="648">
        <f>Deals!P5</f>
        <v>22</v>
      </c>
      <c r="M23" s="648">
        <f>Deals!Q5</f>
        <v>22</v>
      </c>
      <c r="N23" s="648">
        <f>Deals!R5</f>
        <v>22</v>
      </c>
      <c r="O23" s="648">
        <f>Deals!S5</f>
        <v>22</v>
      </c>
      <c r="P23" s="648">
        <f>Deals!T5</f>
        <v>22</v>
      </c>
      <c r="Q23" s="648">
        <f>Deals!U5</f>
        <v>22</v>
      </c>
      <c r="R23" s="648">
        <f>Deals!V5</f>
        <v>22</v>
      </c>
      <c r="S23" s="648">
        <f>Deals!W5</f>
        <v>22</v>
      </c>
      <c r="T23" s="648">
        <f>Deals!X5</f>
        <v>22</v>
      </c>
      <c r="U23" s="648">
        <f>Deals!Y5</f>
        <v>22</v>
      </c>
      <c r="V23" s="648">
        <f>Deals!Z5</f>
        <v>22</v>
      </c>
      <c r="W23" s="648">
        <f>Deals!AA5</f>
        <v>22</v>
      </c>
      <c r="X23" s="648">
        <f>Deals!AB5</f>
        <v>22</v>
      </c>
      <c r="Y23" s="649">
        <f>Deals!AC5</f>
        <v>22</v>
      </c>
      <c r="Z23" s="160"/>
      <c r="AA23" s="162"/>
    </row>
    <row r="24" spans="1:27" s="163" customFormat="1" ht="12" x14ac:dyDescent="0.2">
      <c r="A24" s="481" t="s">
        <v>35</v>
      </c>
      <c r="B24" s="741"/>
      <c r="C24" s="650"/>
      <c r="D24" s="650"/>
      <c r="E24" s="650"/>
      <c r="F24" s="650"/>
      <c r="G24" s="650"/>
      <c r="H24" s="726"/>
      <c r="I24" s="650"/>
      <c r="J24" s="650"/>
      <c r="K24" s="650"/>
      <c r="L24" s="650"/>
      <c r="M24" s="650"/>
      <c r="N24" s="650"/>
      <c r="O24" s="650" t="s">
        <v>170</v>
      </c>
      <c r="P24" s="650"/>
      <c r="Q24" s="650"/>
      <c r="R24" s="650"/>
      <c r="S24" s="650"/>
      <c r="T24" s="650"/>
      <c r="U24" s="650"/>
      <c r="V24" s="650"/>
      <c r="W24" s="650"/>
      <c r="X24" s="650"/>
      <c r="Y24" s="651"/>
      <c r="Z24" s="340"/>
      <c r="AA24" s="164"/>
    </row>
    <row r="25" spans="1:27" s="161" customFormat="1" ht="12" x14ac:dyDescent="0.2">
      <c r="A25" s="474" t="s">
        <v>115</v>
      </c>
      <c r="B25" s="720"/>
      <c r="C25" s="720"/>
      <c r="D25" s="720"/>
      <c r="E25" s="720"/>
      <c r="F25" s="720"/>
      <c r="G25" s="720"/>
      <c r="H25" s="720"/>
      <c r="I25" s="720"/>
      <c r="J25" s="720"/>
      <c r="K25" s="720"/>
      <c r="L25" s="720"/>
      <c r="M25" s="720"/>
      <c r="N25" s="720"/>
      <c r="O25" s="720"/>
      <c r="P25" s="720"/>
      <c r="Q25" s="720"/>
      <c r="R25" s="720"/>
      <c r="S25" s="720"/>
      <c r="T25" s="720"/>
      <c r="U25" s="720"/>
      <c r="V25" s="720"/>
      <c r="W25" s="720"/>
      <c r="X25" s="720"/>
      <c r="Y25" s="720"/>
      <c r="Z25" s="160"/>
      <c r="AA25" s="162"/>
    </row>
    <row r="26" spans="1:27" s="161" customFormat="1" ht="12" x14ac:dyDescent="0.2">
      <c r="A26" s="474" t="s">
        <v>116</v>
      </c>
      <c r="B26" s="742">
        <f ca="1">SUMIF(OFFSET(CBalancingVol,B$3,0),"&gt;0")</f>
        <v>0</v>
      </c>
      <c r="C26" s="652">
        <f t="shared" ref="C26:Y26" ca="1" si="1">SUMIF(OFFSET(CBalancingVol,C$3,0),"&gt;0")</f>
        <v>0</v>
      </c>
      <c r="D26" s="652">
        <f t="shared" ca="1" si="1"/>
        <v>0</v>
      </c>
      <c r="E26" s="652">
        <f t="shared" ca="1" si="1"/>
        <v>0</v>
      </c>
      <c r="F26" s="652">
        <f t="shared" ca="1" si="1"/>
        <v>0</v>
      </c>
      <c r="G26" s="652">
        <f t="shared" ca="1" si="1"/>
        <v>0</v>
      </c>
      <c r="H26" s="727">
        <f t="shared" ca="1" si="1"/>
        <v>0</v>
      </c>
      <c r="I26" s="652">
        <f t="shared" ca="1" si="1"/>
        <v>0</v>
      </c>
      <c r="J26" s="652">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3">
        <f t="shared" ca="1" si="1"/>
        <v>0</v>
      </c>
      <c r="Z26" s="160"/>
      <c r="AA26" s="162"/>
    </row>
    <row r="27" spans="1:27" s="161" customFormat="1" ht="12" x14ac:dyDescent="0.2">
      <c r="A27" s="560" t="s">
        <v>359</v>
      </c>
      <c r="B27" s="725">
        <f>Deals!F17</f>
        <v>10</v>
      </c>
      <c r="C27" s="648">
        <f>Deals!G17</f>
        <v>10</v>
      </c>
      <c r="D27" s="648">
        <f>Deals!H17</f>
        <v>10</v>
      </c>
      <c r="E27" s="648">
        <f>Deals!I17</f>
        <v>10</v>
      </c>
      <c r="F27" s="648">
        <f>Deals!J17</f>
        <v>10</v>
      </c>
      <c r="G27" s="648">
        <f>Deals!K17</f>
        <v>10</v>
      </c>
      <c r="H27" s="648">
        <f>Deals!L17</f>
        <v>10</v>
      </c>
      <c r="I27" s="648">
        <f>Deals!M17</f>
        <v>10</v>
      </c>
      <c r="J27" s="648">
        <f>Deals!N17</f>
        <v>10</v>
      </c>
      <c r="K27" s="648">
        <f>Deals!O17</f>
        <v>10</v>
      </c>
      <c r="L27" s="648">
        <f>Deals!P17</f>
        <v>10</v>
      </c>
      <c r="M27" s="648">
        <f>Deals!Q17</f>
        <v>10</v>
      </c>
      <c r="N27" s="648">
        <f>Deals!R17</f>
        <v>10</v>
      </c>
      <c r="O27" s="648">
        <f>Deals!S17</f>
        <v>10</v>
      </c>
      <c r="P27" s="648">
        <f>Deals!T17</f>
        <v>10</v>
      </c>
      <c r="Q27" s="648">
        <f>Deals!U17</f>
        <v>10</v>
      </c>
      <c r="R27" s="648">
        <f>Deals!V17</f>
        <v>10</v>
      </c>
      <c r="S27" s="648">
        <f>Deals!W17</f>
        <v>10</v>
      </c>
      <c r="T27" s="648">
        <f>Deals!X17</f>
        <v>10</v>
      </c>
      <c r="U27" s="648">
        <f>Deals!Y17</f>
        <v>10</v>
      </c>
      <c r="V27" s="648">
        <f>Deals!Z17</f>
        <v>10</v>
      </c>
      <c r="W27" s="648">
        <f>Deals!AA17</f>
        <v>10</v>
      </c>
      <c r="X27" s="648">
        <f>Deals!AB17</f>
        <v>10</v>
      </c>
      <c r="Y27" s="648">
        <f>Deals!AC17</f>
        <v>10</v>
      </c>
      <c r="Z27" s="160"/>
      <c r="AA27" s="162"/>
    </row>
    <row r="28" spans="1:27" s="161" customFormat="1" thickBot="1" x14ac:dyDescent="0.25">
      <c r="A28" s="577" t="s">
        <v>117</v>
      </c>
      <c r="B28" s="728">
        <f t="array" aca="1" ref="B28" ca="1">SUM(IF((DelPoint= "4C")*IF((DType = "firm")+(DType = "econ")&gt;0,1,0)*(OFFSET(DelPoint,0,B3+2)&gt;0),OFFSET(DelPoint,0,B3+2),0))</f>
        <v>0</v>
      </c>
      <c r="C28" s="655">
        <f t="array" aca="1" ref="C28" ca="1">SUM(IF((DelPoint= "4C")*IF((DType = "firm")+(DType = "econ")&gt;0,1,0)*(OFFSET(DelPoint,0,C3+2)&gt;0),OFFSET(DelPoint,0,C3+2),0))</f>
        <v>0</v>
      </c>
      <c r="D28" s="654">
        <f t="array" aca="1" ref="D28" ca="1">SUM(IF((DelPoint= "4C")*IF((DType = "firm")+(DType = "econ")&gt;0,1,0)*(OFFSET(DelPoint,0,D3+2)&gt;0),OFFSET(DelPoint,0,D3+2),0))</f>
        <v>0</v>
      </c>
      <c r="E28" s="654">
        <f t="array" aca="1" ref="E28" ca="1">SUM(IF((DelPoint= "4C")*IF((DType = "firm")+(DType = "econ")&gt;0,1,0)*(OFFSET(DelPoint,0,E3+2)&gt;0),OFFSET(DelPoint,0,E3+2),0))</f>
        <v>0</v>
      </c>
      <c r="F28" s="654">
        <f t="array" aca="1" ref="F28" ca="1">SUM(IF((DelPoint= "4C")*IF((DType = "firm")+(DType = "econ")&gt;0,1,0)*(OFFSET(DelPoint,0,F3+2)&gt;0),OFFSET(DelPoint,0,F3+2),0))</f>
        <v>0</v>
      </c>
      <c r="G28" s="654">
        <f t="array" aca="1" ref="G28" ca="1">SUM(IF((DelPoint= "4C")*IF((DType = "firm")+(DType = "econ")&gt;0,1,0)*(OFFSET(DelPoint,0,G3+2)&gt;0),OFFSET(DelPoint,0,G3+2),0))</f>
        <v>0</v>
      </c>
      <c r="H28" s="728">
        <f t="array" aca="1" ref="H28" ca="1">SUM(IF((DelPoint= "4C")*IF((DType = "firm")+(DType = "econ")&gt;0,1,0)*(OFFSET(DelPoint,0,H3+2)&gt;0),OFFSET(DelPoint,0,H3+2),0))</f>
        <v>0</v>
      </c>
      <c r="I28" s="654">
        <f t="array" aca="1" ref="I28" ca="1">SUM(IF((DelPoint= "4C")*IF((DType = "firm")+(DType = "econ")&gt;0,1,0)*(OFFSET(DelPoint,0,I3+2)&gt;0),OFFSET(DelPoint,0,I3+2),0))</f>
        <v>0</v>
      </c>
      <c r="J28" s="654">
        <f t="array" aca="1" ref="J28" ca="1">SUM(IF((DelPoint= "4C")*IF((DType = "firm")+(DType = "econ")&gt;0,1,0)*(OFFSET(DelPoint,0,J3+2)&gt;0),OFFSET(DelPoint,0,J3+2),0))</f>
        <v>0</v>
      </c>
      <c r="K28" s="654">
        <f t="array" aca="1" ref="K28" ca="1">SUM(IF((DelPoint= "4C")*IF((DType = "firm")+(DType = "econ")&gt;0,1,0)*(OFFSET(DelPoint,0,K3+2)&gt;0),OFFSET(DelPoint,0,K3+2),0))</f>
        <v>0</v>
      </c>
      <c r="L28" s="654">
        <f t="array" aca="1" ref="L28" ca="1">SUM(IF((DelPoint= "4C")*IF((DType = "firm")+(DType = "econ")&gt;0,1,0)*(OFFSET(DelPoint,0,L3+2)&gt;0),OFFSET(DelPoint,0,L3+2),0))</f>
        <v>0</v>
      </c>
      <c r="M28" s="654">
        <f t="array" aca="1" ref="M28" ca="1">SUM(IF((DelPoint= "4C")*IF((DType = "firm")+(DType = "econ")&gt;0,1,0)*(OFFSET(DelPoint,0,M3+2)&gt;0),OFFSET(DelPoint,0,M3+2),0))</f>
        <v>0</v>
      </c>
      <c r="N28" s="654">
        <f t="array" aca="1" ref="N28" ca="1">SUM(IF((DelPoint= "4C")*IF((DType = "firm")+(DType = "econ")&gt;0,1,0)*(OFFSET(DelPoint,0,N3+2)&gt;0),OFFSET(DelPoint,0,N3+2),0))</f>
        <v>0</v>
      </c>
      <c r="O28" s="654">
        <f t="array" aca="1" ref="O28" ca="1">SUM(IF((DelPoint= "4C")*IF((DType = "firm")+(DType = "econ")&gt;0,1,0)*(OFFSET(DelPoint,0,O3+2)&gt;0),OFFSET(DelPoint,0,O3+2),0))</f>
        <v>0</v>
      </c>
      <c r="P28" s="654">
        <f t="array" aca="1" ref="P28" ca="1">SUM(IF((DelPoint= "4C")*IF((DType = "firm")+(DType = "econ")&gt;0,1,0)*(OFFSET(DelPoint,0,P3+2)&gt;0),OFFSET(DelPoint,0,P3+2),0))</f>
        <v>0</v>
      </c>
      <c r="Q28" s="654">
        <f t="array" aca="1" ref="Q28" ca="1">SUM(IF((DelPoint= "4C")*IF((DType = "firm")+(DType = "econ")&gt;0,1,0)*(OFFSET(DelPoint,0,Q3+2)&gt;0),OFFSET(DelPoint,0,Q3+2),0))</f>
        <v>0</v>
      </c>
      <c r="R28" s="654">
        <f t="array" aca="1" ref="R28" ca="1">SUM(IF((DelPoint= "4C")*IF((DType = "firm")+(DType = "econ")&gt;0,1,0)*(OFFSET(DelPoint,0,R3+2)&gt;0),OFFSET(DelPoint,0,R3+2),0))</f>
        <v>0</v>
      </c>
      <c r="S28" s="654">
        <f t="array" aca="1" ref="S28" ca="1">SUM(IF((DelPoint= "4C")*IF((DType = "firm")+(DType = "econ")&gt;0,1,0)*(OFFSET(DelPoint,0,S3+2)&gt;0),OFFSET(DelPoint,0,S3+2),0))</f>
        <v>0</v>
      </c>
      <c r="T28" s="654">
        <f t="array" aca="1" ref="T28" ca="1">SUM(IF((DelPoint= "4C")*IF((DType = "firm")+(DType = "econ")&gt;0,1,0)*(OFFSET(DelPoint,0,T3+2)&gt;0),OFFSET(DelPoint,0,T3+2),0))</f>
        <v>75</v>
      </c>
      <c r="U28" s="654">
        <f t="array" aca="1" ref="U28" ca="1">SUM(IF((DelPoint= "4C")*IF((DType = "firm")+(DType = "econ")&gt;0,1,0)*(OFFSET(DelPoint,0,U3+2)&gt;0),OFFSET(DelPoint,0,U3+2),0))</f>
        <v>125</v>
      </c>
      <c r="V28" s="654">
        <f t="array" aca="1" ref="V28" ca="1">SUM(IF((DelPoint= "4C")*IF((DType = "firm")+(DType = "econ")&gt;0,1,0)*(OFFSET(DelPoint,0,V3+2)&gt;0),OFFSET(DelPoint,0,V3+2),0))</f>
        <v>125</v>
      </c>
      <c r="W28" s="654">
        <f t="array" aca="1" ref="W28" ca="1">SUM(IF((DelPoint= "4C")*IF((DType = "firm")+(DType = "econ")&gt;0,1,0)*(OFFSET(DelPoint,0,W3+2)&gt;0),OFFSET(DelPoint,0,W3+2),0))</f>
        <v>0</v>
      </c>
      <c r="X28" s="654">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76" t="s">
        <v>118</v>
      </c>
      <c r="B29" s="729">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729">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475" t="s">
        <v>119</v>
      </c>
      <c r="B30" s="743">
        <f t="shared" ref="B30:H30" ca="1" si="2">SUMIF(OFFSET(PVBalancingVol,B$3,0),"&gt;0")</f>
        <v>0</v>
      </c>
      <c r="C30" s="632">
        <f ca="1">SUMIF(OFFSET(PVBalancingVol,C$3,0),"&gt;0")</f>
        <v>0</v>
      </c>
      <c r="D30" s="632">
        <f t="shared" ca="1" si="2"/>
        <v>0</v>
      </c>
      <c r="E30" s="632">
        <f t="shared" ca="1" si="2"/>
        <v>0</v>
      </c>
      <c r="F30" s="632">
        <f t="shared" ca="1" si="2"/>
        <v>0</v>
      </c>
      <c r="G30" s="199">
        <f t="shared" ca="1" si="2"/>
        <v>0</v>
      </c>
      <c r="H30" s="730">
        <f t="shared" ca="1" si="2"/>
        <v>0</v>
      </c>
      <c r="I30" s="660">
        <f t="array" aca="1" ref="I30" ca="1">SUM(IF((DelPoint= "4C")*(DType = "pre")*(OFFSET(DelPoint,0,I7+2)&gt;0),OFFSET(DelPoint,0,I7+2),0))</f>
        <v>0</v>
      </c>
      <c r="J30" s="660">
        <f t="array" aca="1" ref="J30" ca="1">SUM(IF((DelPoint= "4C")*(DType = "pre")*(OFFSET(DelPoint,0,J7+2)&gt;0),OFFSET(DelPoint,0,J7+2),0))</f>
        <v>0</v>
      </c>
      <c r="K30" s="632">
        <f t="shared" ref="K30:Y30" ca="1" si="3">SUMIF(OFFSET(PVBalancingVol,K$3,0),"&gt;0")</f>
        <v>0</v>
      </c>
      <c r="L30" s="632">
        <f t="shared" ca="1" si="3"/>
        <v>0</v>
      </c>
      <c r="M30" s="632">
        <f t="shared" ca="1" si="3"/>
        <v>0</v>
      </c>
      <c r="N30" s="632">
        <f t="shared" ca="1" si="3"/>
        <v>0</v>
      </c>
      <c r="O30" s="632">
        <f t="shared" ca="1" si="3"/>
        <v>0</v>
      </c>
      <c r="P30" s="632">
        <f t="shared" ca="1" si="3"/>
        <v>0</v>
      </c>
      <c r="Q30" s="632">
        <f t="shared" ca="1" si="3"/>
        <v>0</v>
      </c>
      <c r="R30" s="632">
        <f t="shared" ca="1" si="3"/>
        <v>0</v>
      </c>
      <c r="S30" s="632">
        <f t="shared" ca="1" si="3"/>
        <v>0</v>
      </c>
      <c r="T30" s="632">
        <f t="shared" ca="1" si="3"/>
        <v>0</v>
      </c>
      <c r="U30" s="632">
        <f t="shared" ca="1" si="3"/>
        <v>0</v>
      </c>
      <c r="V30" s="632">
        <f t="shared" ca="1" si="3"/>
        <v>0</v>
      </c>
      <c r="W30" s="632">
        <f t="shared" ca="1" si="3"/>
        <v>0</v>
      </c>
      <c r="X30" s="632">
        <f t="shared" ca="1" si="3"/>
        <v>0</v>
      </c>
      <c r="Y30" s="633">
        <f t="shared" ca="1" si="3"/>
        <v>0</v>
      </c>
      <c r="Z30" s="160"/>
      <c r="AA30" s="162"/>
    </row>
    <row r="31" spans="1:27" s="161" customFormat="1" ht="12" x14ac:dyDescent="0.2">
      <c r="A31" s="475" t="s">
        <v>305</v>
      </c>
      <c r="B31" s="744">
        <f>Deals!F11+Deals!F12+Deals!F13+Deals!F15+Deals!F14</f>
        <v>103</v>
      </c>
      <c r="C31" s="744">
        <f>Deals!G11+Deals!G12+Deals!G13+Deals!G15+Deals!G14</f>
        <v>103</v>
      </c>
      <c r="D31" s="744">
        <f>Deals!H11+Deals!H12+Deals!H13+Deals!H15+Deals!H14</f>
        <v>103</v>
      </c>
      <c r="E31" s="744">
        <f>Deals!I11+Deals!I12+Deals!I13+Deals!I15+Deals!I14</f>
        <v>103</v>
      </c>
      <c r="F31" s="744">
        <f>Deals!J11+Deals!J12+Deals!J13+Deals!J15+Deals!J14</f>
        <v>103</v>
      </c>
      <c r="G31" s="744">
        <f>Deals!K11+Deals!K12+Deals!K13+Deals!K15+Deals!K14</f>
        <v>103</v>
      </c>
      <c r="H31" s="744">
        <f>Deals!L11+Deals!L12+Deals!L13+Deals!L15+Deals!L14</f>
        <v>0</v>
      </c>
      <c r="I31" s="744">
        <f>Deals!M11+Deals!M12+Deals!M13+Deals!M15+Deals!M14</f>
        <v>0</v>
      </c>
      <c r="J31" s="744">
        <f>Deals!N11+Deals!N12+Deals!N13+Deals!N15+Deals!N14</f>
        <v>0</v>
      </c>
      <c r="K31" s="744">
        <f>Deals!O11+Deals!O12+Deals!O13+Deals!O15+Deals!O14</f>
        <v>0</v>
      </c>
      <c r="L31" s="744">
        <f>Deals!P11+Deals!P12+Deals!P13+Deals!P15+Deals!P14</f>
        <v>0</v>
      </c>
      <c r="M31" s="744">
        <f>Deals!Q11+Deals!Q12+Deals!Q13+Deals!Q15+Deals!Q14</f>
        <v>0</v>
      </c>
      <c r="N31" s="744">
        <f>Deals!R11+Deals!R12+Deals!R13+Deals!R15+Deals!R14</f>
        <v>0</v>
      </c>
      <c r="O31" s="744">
        <f>Deals!S11+Deals!S12+Deals!S13+Deals!S15+Deals!S14</f>
        <v>0</v>
      </c>
      <c r="P31" s="744">
        <f>Deals!T11+Deals!T12+Deals!T13+Deals!T15+Deals!T14</f>
        <v>0</v>
      </c>
      <c r="Q31" s="744">
        <f>Deals!U11+Deals!U12+Deals!U13+Deals!U15+Deals!U14</f>
        <v>0</v>
      </c>
      <c r="R31" s="744">
        <f>Deals!V11+Deals!V12+Deals!V13+Deals!V15+Deals!V14</f>
        <v>0</v>
      </c>
      <c r="S31" s="744">
        <f>Deals!W11+Deals!W12+Deals!W13+Deals!W15+Deals!W14</f>
        <v>0</v>
      </c>
      <c r="T31" s="744">
        <f>Deals!X11+Deals!X12+Deals!X13+Deals!X15+Deals!X14</f>
        <v>0</v>
      </c>
      <c r="U31" s="744">
        <f>Deals!Y11+Deals!Y12+Deals!Y13+Deals!Y15+Deals!Y14</f>
        <v>0</v>
      </c>
      <c r="V31" s="744">
        <f>Deals!Z11+Deals!Z12+Deals!Z13+Deals!Z15+Deals!Z14</f>
        <v>0</v>
      </c>
      <c r="W31" s="744">
        <f>Deals!AA11+Deals!AA12+Deals!AA13+Deals!AA15+Deals!AA14</f>
        <v>0</v>
      </c>
      <c r="X31" s="744">
        <f>Deals!AB11+Deals!AB12+Deals!AB13+Deals!AB15+Deals!AB14</f>
        <v>103</v>
      </c>
      <c r="Y31" s="744">
        <f>Deals!AC11+Deals!AC12+Deals!AC13+Deals!AC15+Deals!AC14</f>
        <v>103</v>
      </c>
      <c r="Z31" s="160"/>
      <c r="AA31" s="162"/>
    </row>
    <row r="32" spans="1:27" s="161" customFormat="1" ht="12" x14ac:dyDescent="0.2">
      <c r="A32" s="476" t="s">
        <v>120</v>
      </c>
      <c r="B32" s="745">
        <f t="array" aca="1" ref="B32" ca="1">SUM(IF((DelPoint= "PV")*IF((DType = "firm")+(DType = "econ")&gt;0,1,0)*(OFFSET(DelPoint,0,B3+2)&gt;0),OFFSET(DelPoint,0,B3+2),0))</f>
        <v>0</v>
      </c>
      <c r="C32" s="634">
        <f t="array" aca="1" ref="C32" ca="1">SUM(IF((DelPoint= "PV")*IF((DType = "firm")+(DType = "econ")&gt;0,1,0)*(OFFSET(DelPoint,0,C3+2)&gt;0),OFFSET(DelPoint,0,C3+2),0))</f>
        <v>50</v>
      </c>
      <c r="D32" s="634">
        <f t="array" aca="1" ref="D32" ca="1">SUM(IF((DelPoint= "PV")*IF((DType = "firm")+(DType = "econ")&gt;0,1,0)*(OFFSET(DelPoint,0,D3+2)&gt;0),OFFSET(DelPoint,0,D3+2),0))</f>
        <v>130</v>
      </c>
      <c r="E32" s="634">
        <f t="array" aca="1" ref="E32" ca="1">SUM(IF((DelPoint= "PV")*IF((DType = "firm")+(DType = "econ")&gt;0,1,0)*(OFFSET(DelPoint,0,E3+2)&gt;0),OFFSET(DelPoint,0,E3+2),0))</f>
        <v>130</v>
      </c>
      <c r="F32" s="634">
        <f t="array" aca="1" ref="F32" ca="1">SUM(IF((DelPoint= "PV")*IF((DType = "firm")+(DType = "econ")&gt;0,1,0)*(OFFSET(DelPoint,0,F3+2)&gt;0),OFFSET(DelPoint,0,F3+2),0))</f>
        <v>80</v>
      </c>
      <c r="G32" s="634">
        <f t="array" aca="1" ref="G32" ca="1">SUM(IF((DelPoint= "PV")*IF((DType = "firm")+(DType = "econ")&gt;0,1,0)*(OFFSET(DelPoint,0,G3+2)&gt;0),OFFSET(DelPoint,0,G3+2),0))</f>
        <v>80</v>
      </c>
      <c r="H32" s="731">
        <f t="array" aca="1" ref="H32" ca="1">SUM(IF((DelPoint= "PV")*IF((DType = "firm")+(DType = "econ")&gt;0,1,0)*(OFFSET(DelPoint,0,H3+2)&gt;0),OFFSET(DelPoint,0,H3+2),0))</f>
        <v>130</v>
      </c>
      <c r="I32" s="634">
        <f t="array" aca="1" ref="I32" ca="1">SUM(IF((DelPoint= "PV")*IF((DType = "firm")+(DType = "econ")&gt;0,1,0)*(OFFSET(DelPoint,0,I3+2)&gt;0),OFFSET(DelPoint,0,I3+2),0))</f>
        <v>125</v>
      </c>
      <c r="J32" s="634">
        <f t="array" aca="1" ref="J32" ca="1">SUM(IF((DelPoint= "PV")*IF((DType = "firm")+(DType = "econ")&gt;0,1,0)*(OFFSET(DelPoint,0,J3+2)&gt;0),OFFSET(DelPoint,0,J3+2),0))</f>
        <v>90</v>
      </c>
      <c r="K32" s="634">
        <f t="array" aca="1" ref="K32" ca="1">SUM(IF((DelPoint= "PV")*IF((DType = "firm")+(DType = "econ")&gt;0,1,0)*(OFFSET(DelPoint,0,K3+2)&gt;0),OFFSET(DelPoint,0,K3+2),0))</f>
        <v>50</v>
      </c>
      <c r="L32" s="634">
        <f t="array" aca="1" ref="L32" ca="1">SUM(IF((DelPoint= "PV")*IF((DType = "firm")+(DType = "econ")&gt;0,1,0)*(OFFSET(DelPoint,0,L3+2)&gt;0),OFFSET(DelPoint,0,L3+2),0))</f>
        <v>33</v>
      </c>
      <c r="M32" s="634">
        <f t="array" aca="1" ref="M32" ca="1">SUM(IF((DelPoint= "PV")*IF((DType = "firm")+(DType = "econ")&gt;0,1,0)*(OFFSET(DelPoint,0,M3+2)&gt;0),OFFSET(DelPoint,0,M3+2),0))</f>
        <v>0</v>
      </c>
      <c r="N32" s="634">
        <f t="array" aca="1" ref="N32" ca="1">SUM(IF((DelPoint= "PV")*IF((DType = "firm")+(DType = "econ")&gt;0,1,0)*(OFFSET(DelPoint,0,N3+2)&gt;0),OFFSET(DelPoint,0,N3+2),0))</f>
        <v>0</v>
      </c>
      <c r="O32" s="634">
        <f t="array" aca="1" ref="O32" ca="1">SUM(IF((DelPoint= "PV")*IF((DType = "firm")+(DType = "econ")&gt;0,1,0)*(OFFSET(DelPoint,0,O3+2)&gt;0),OFFSET(DelPoint,0,O3+2),0))</f>
        <v>0</v>
      </c>
      <c r="P32" s="634">
        <f t="array" aca="1" ref="P32" ca="1">SUM(IF((DelPoint= "PV")*IF((DType = "firm")+(DType = "econ")&gt;0,1,0)*(OFFSET(DelPoint,0,P3+2)&gt;0),OFFSET(DelPoint,0,P3+2),0))</f>
        <v>0</v>
      </c>
      <c r="Q32" s="634">
        <f t="array" aca="1" ref="Q32" ca="1">SUM(IF((DelPoint= "PV")*IF((DType = "firm")+(DType = "econ")&gt;0,1,0)*(OFFSET(DelPoint,0,Q3+2)&gt;0),OFFSET(DelPoint,0,Q3+2),0))</f>
        <v>0</v>
      </c>
      <c r="R32" s="634">
        <f t="array" aca="1" ref="R32" ca="1">SUM(IF((DelPoint= "PV")*IF((DType = "firm")+(DType = "econ")&gt;0,1,0)*(OFFSET(DelPoint,0,R3+2)&gt;0),OFFSET(DelPoint,0,R3+2),0))</f>
        <v>0</v>
      </c>
      <c r="S32" s="634">
        <f t="array" aca="1" ref="S32" ca="1">SUM(IF((DelPoint= "PV")*IF((DType = "firm")+(DType = "econ")&gt;0,1,0)*(OFFSET(DelPoint,0,S3+2)&gt;0),OFFSET(DelPoint,0,S3+2),0))</f>
        <v>0</v>
      </c>
      <c r="T32" s="634">
        <f t="array" aca="1" ref="T32" ca="1">SUM(IF((DelPoint= "PV")*IF((DType = "firm")+(DType = "econ")&gt;0,1,0)*(OFFSET(DelPoint,0,T3+2)&gt;0),OFFSET(DelPoint,0,T3+2),0))</f>
        <v>0</v>
      </c>
      <c r="U32" s="634">
        <f t="array" aca="1" ref="U32" ca="1">SUM(IF((DelPoint= "PV")*IF((DType = "firm")+(DType = "econ")&gt;0,1,0)*(OFFSET(DelPoint,0,U3+2)&gt;0),OFFSET(DelPoint,0,U3+2),0))</f>
        <v>35</v>
      </c>
      <c r="V32" s="634">
        <f t="array" aca="1" ref="V32" ca="1">SUM(IF((DelPoint= "PV")*IF((DType = "firm")+(DType = "econ")&gt;0,1,0)*(OFFSET(DelPoint,0,V3+2)&gt;0),OFFSET(DelPoint,0,V3+2),0))</f>
        <v>35</v>
      </c>
      <c r="W32" s="634">
        <f t="array" aca="1" ref="W32" ca="1">SUM(IF((DelPoint= "PV")*IF((DType = "firm")+(DType = "econ")&gt;0,1,0)*(OFFSET(DelPoint,0,W3+2)&gt;0),OFFSET(DelPoint,0,W3+2),0))</f>
        <v>0</v>
      </c>
      <c r="X32" s="634">
        <f t="array" aca="1" ref="X32" ca="1">SUM(IF((DelPoint= "PV")*IF((DType = "firm")+(DType = "econ")&gt;0,1,0)*(OFFSET(DelPoint,0,X3+2)&gt;0),OFFSET(DelPoint,0,X3+2),0))</f>
        <v>0</v>
      </c>
      <c r="Y32" s="635">
        <f t="array" aca="1" ref="Y32" ca="1">SUM(IF((DelPoint= "PV")*IF((DType = "firm")+(DType = "econ")&gt;0,1,0)*(OFFSET(DelPoint,0,Y3+2)&gt;0),OFFSET(DelPoint,0,Y3+2),0))</f>
        <v>0</v>
      </c>
      <c r="Z32" s="160"/>
      <c r="AA32" s="162"/>
    </row>
    <row r="33" spans="1:33" s="161" customFormat="1" ht="12" x14ac:dyDescent="0.2">
      <c r="A33" s="477" t="s">
        <v>259</v>
      </c>
      <c r="B33" s="738">
        <f t="array" aca="1" ref="B33" ca="1">SUM(IF((DelPoint= "hidalgo")*(DType = "pre")*(OFFSET(DelPoint,0,B3+2)&gt;0),OFFSET(DelPoint,0,B3+2),0))</f>
        <v>0</v>
      </c>
      <c r="C33" s="661">
        <f t="array" aca="1" ref="C33" ca="1">SUM(IF((DelPoint= "hidalgo")*(DType = "pre")*(OFFSET(DelPoint,0,C3+2)&gt;0),OFFSET(DelPoint,0,C3+2),0))</f>
        <v>0</v>
      </c>
      <c r="D33" s="661"/>
      <c r="E33" s="661">
        <f t="array" aca="1" ref="E33" ca="1">SUM(IF((DelPoint= "hidalgo")*(DType = "pre")*(OFFSET(DelPoint,0,E3+2)&gt;0),OFFSET(DelPoint,0,E3+2),0))</f>
        <v>0</v>
      </c>
      <c r="F33" s="661">
        <f t="array" aca="1" ref="F33" ca="1">SUM(IF((DelPoint= "hidalgo")*(DType = "pre")*(OFFSET(DelPoint,0,F3+2)&gt;0),OFFSET(DelPoint,0,F3+2),0))</f>
        <v>0</v>
      </c>
      <c r="G33" s="661">
        <f t="array" aca="1" ref="G33" ca="1">SUM(IF((DelPoint= "hidalgo")*(DType = "pre")*(OFFSET(DelPoint,0,G3+2)&gt;0),OFFSET(DelPoint,0,G3+2),0))</f>
        <v>0</v>
      </c>
      <c r="H33" s="661">
        <f t="array" aca="1" ref="H33" ca="1">SUM(IF((DelPoint= "hidalgo")*(DType = "pre")*(OFFSET(DelPoint,0,H3+2)&gt;0),OFFSET(DelPoint,0,H3+2),0))</f>
        <v>0</v>
      </c>
      <c r="I33" s="636">
        <f t="array" aca="1" ref="I33" ca="1">SUM(IF((DelPoint= "4C")*(DType = "pre")*(OFFSET(DelPoint,0,I9+2)&gt;0),OFFSET(DelPoint,0,I9+2),0))</f>
        <v>0</v>
      </c>
      <c r="J33" s="636">
        <f t="array" aca="1" ref="J33" ca="1">SUM(IF((DelPoint= "4C")*(DType = "pre")*(OFFSET(DelPoint,0,J9+2)&gt;0),OFFSET(DelPoint,0,J9+2),0))</f>
        <v>0</v>
      </c>
      <c r="K33" s="661">
        <f t="array" aca="1" ref="K33" ca="1">SUM(IF((DelPoint= "hidalgo")*(DType = "pre")*(OFFSET(DelPoint,0,K3+2)&gt;0),OFFSET(DelPoint,0,K3+2),0))</f>
        <v>0</v>
      </c>
      <c r="L33" s="661">
        <f t="array" aca="1" ref="L33" ca="1">SUM(IF((DelPoint= "hidalgo")*(DType = "pre")*(OFFSET(DelPoint,0,L3+2)&gt;0),OFFSET(DelPoint,0,L3+2),0))</f>
        <v>0</v>
      </c>
      <c r="M33" s="661">
        <f t="array" aca="1" ref="M33" ca="1">SUM(IF((DelPoint= "hidalgo")*(DType = "pre")*(OFFSET(DelPoint,0,M3+2)&gt;0),OFFSET(DelPoint,0,M3+2),0))</f>
        <v>0</v>
      </c>
      <c r="N33" s="661">
        <f t="array" aca="1" ref="N33" ca="1">SUM(IF((DelPoint= "hidalgo")*(DType = "pre")*(OFFSET(DelPoint,0,N3+2)&gt;0),OFFSET(DelPoint,0,N3+2),0))</f>
        <v>0</v>
      </c>
      <c r="O33" s="661">
        <f t="array" aca="1" ref="O33" ca="1">SUM(IF((DelPoint= "hidalgo")*(DType = "pre")*(OFFSET(DelPoint,0,O3+2)&gt;0),OFFSET(DelPoint,0,O3+2),0))</f>
        <v>0</v>
      </c>
      <c r="P33" s="661">
        <f t="array" aca="1" ref="P33" ca="1">SUM(IF((DelPoint= "hidalgo")*(DType = "pre")*(OFFSET(DelPoint,0,P3+2)&gt;0),OFFSET(DelPoint,0,P3+2),0))</f>
        <v>0</v>
      </c>
      <c r="Q33" s="661">
        <f t="array" aca="1" ref="Q33" ca="1">SUM(IF((DelPoint= "hidalgo")*(DType = "pre")*(OFFSET(DelPoint,0,Q3+2)&gt;0),OFFSET(DelPoint,0,Q3+2),0))</f>
        <v>0</v>
      </c>
      <c r="R33" s="661">
        <f t="array" aca="1" ref="R33" ca="1">SUM(IF((DelPoint= "hidalgo")*(DType = "pre")*(OFFSET(DelPoint,0,R3+2)&gt;0),OFFSET(DelPoint,0,R3+2),0))</f>
        <v>0</v>
      </c>
      <c r="S33" s="661">
        <f t="array" aca="1" ref="S33" ca="1">SUM(IF((DelPoint= "hidalgo")*(DType = "pre")*(OFFSET(DelPoint,0,S3+2)&gt;0),OFFSET(DelPoint,0,S3+2),0))</f>
        <v>0</v>
      </c>
      <c r="T33" s="661">
        <f t="array" aca="1" ref="T33" ca="1">SUM(IF((DelPoint= "hidalgo")*(DType = "pre")*(OFFSET(DelPoint,0,T3+2)&gt;0),OFFSET(DelPoint,0,T3+2),0))</f>
        <v>0</v>
      </c>
      <c r="U33" s="661">
        <f t="array" aca="1" ref="U33" ca="1">SUM(IF((DelPoint= "hidalgo")*(DType = "pre")*(OFFSET(DelPoint,0,U3+2)&gt;0),OFFSET(DelPoint,0,U3+2),0))</f>
        <v>0</v>
      </c>
      <c r="V33" s="661">
        <f t="array" aca="1" ref="V33" ca="1">SUM(IF((DelPoint= "hidalgo")*(DType = "pre")*(OFFSET(DelPoint,0,V3+2)&gt;0),OFFSET(DelPoint,0,V3+2),0))</f>
        <v>0</v>
      </c>
      <c r="W33" s="661">
        <f t="array" aca="1" ref="W33" ca="1">SUM(IF((DelPoint= "hidalgo")*(DType = "pre")*(OFFSET(DelPoint,0,W3+2)&gt;0),OFFSET(DelPoint,0,W3+2),0))</f>
        <v>0</v>
      </c>
      <c r="X33" s="661">
        <f t="array" aca="1" ref="X33" ca="1">SUM(IF((DelPoint= "hidalgo")*(DType = "pre")*(OFFSET(DelPoint,0,X3+2)&gt;0),OFFSET(DelPoint,0,X3+2),0))</f>
        <v>0</v>
      </c>
      <c r="Y33" s="662">
        <f t="array" aca="1" ref="Y33" ca="1">SUM(IF((DelPoint= "hidalgo")*(DType = "pre")*(OFFSET(DelPoint,0,Y3+2)&gt;0),OFFSET(DelPoint,0,Y3+2),0))</f>
        <v>0</v>
      </c>
      <c r="Z33" s="160"/>
      <c r="AA33" s="162"/>
    </row>
    <row r="34" spans="1:33" s="161" customFormat="1" thickBot="1" x14ac:dyDescent="0.25">
      <c r="A34" s="482" t="s">
        <v>260</v>
      </c>
      <c r="B34" s="746">
        <f t="array" aca="1" ref="B34" ca="1">SUM(IF((DelPoint= "hidalgo")*IF((DType = "firm")+(DType = "econ")&gt;0,1,0)*(OFFSET(DelPoint,0,B3+2)&gt;0),OFFSET(DelPoint,0,B3+2),0))</f>
        <v>0</v>
      </c>
      <c r="C34" s="664">
        <f t="array" aca="1" ref="C34" ca="1">SUM(IF((DelPoint= "hidalgo")*IF((DType = "firm")+(DType = "econ")&gt;0,1,0)*(OFFSET(DelPoint,0,C3+2)&gt;0),OFFSET(DelPoint,0,C3+2),0))</f>
        <v>0</v>
      </c>
      <c r="D34" s="663">
        <f t="array" aca="1" ref="D34" ca="1">SUM(IF((DelPoint= "hidalgo")*IF((DType = "firm")+(DType = "econ")&gt;0,1,0)*(OFFSET(DelPoint,0,D3+2)&gt;0),OFFSET(DelPoint,0,D3+2),0))</f>
        <v>0</v>
      </c>
      <c r="E34" s="663">
        <f t="array" aca="1" ref="E34" ca="1">SUM(IF((DelPoint= "hidalgo")*IF((DType = "firm")+(DType = "econ")&gt;0,1,0)*(OFFSET(DelPoint,0,E3+2)&gt;0),OFFSET(DelPoint,0,E3+2),0))</f>
        <v>0</v>
      </c>
      <c r="F34" s="663">
        <f t="array" aca="1" ref="F34" ca="1">SUM(IF((DelPoint= "hidalgo")*IF((DType = "firm")+(DType = "econ")&gt;0,1,0)*(OFFSET(DelPoint,0,F3+2)&gt;0),OFFSET(DelPoint,0,F3+2),0))</f>
        <v>0</v>
      </c>
      <c r="G34" s="663">
        <f t="array" aca="1" ref="G34" ca="1">SUM(IF((DelPoint= "hidalgo")*IF((DType = "firm")+(DType = "econ")&gt;0,1,0)*(OFFSET(DelPoint,0,G3+2)&gt;0),OFFSET(DelPoint,0,G3+2),0))</f>
        <v>0</v>
      </c>
      <c r="H34" s="663">
        <f t="array" aca="1" ref="H34" ca="1">SUM(IF((DelPoint= "hidalgo")*IF((DType = "firm")+(DType = "econ")&gt;0,1,0)*(OFFSET(DelPoint,0,H3+2)&gt;0),OFFSET(DelPoint,0,H3+2),0))</f>
        <v>0</v>
      </c>
      <c r="I34" s="663">
        <f t="array" aca="1" ref="I34" ca="1">SUM(IF((DelPoint= "hidalgo")*IF((DType = "firm")+(DType = "econ")&gt;0,1,0)*(OFFSET(DelPoint,0,I3+2)&gt;0),OFFSET(DelPoint,0,I3+2),0))</f>
        <v>0</v>
      </c>
      <c r="J34" s="663">
        <f t="array" aca="1" ref="J34" ca="1">SUM(IF((DelPoint= "hidalgo")*IF((DType = "firm")+(DType = "econ")&gt;0,1,0)*(OFFSET(DelPoint,0,J3+2)&gt;0),OFFSET(DelPoint,0,J3+2),0))</f>
        <v>0</v>
      </c>
      <c r="K34" s="663">
        <f t="array" aca="1" ref="K34" ca="1">SUM(IF((DelPoint= "hidalgo")*IF((DType = "firm")+(DType = "econ")&gt;0,1,0)*(OFFSET(DelPoint,0,K3+2)&gt;0),OFFSET(DelPoint,0,K3+2),0))</f>
        <v>0</v>
      </c>
      <c r="L34" s="663">
        <f t="array" aca="1" ref="L34" ca="1">SUM(IF((DelPoint= "hidalgo")*IF((DType = "firm")+(DType = "econ")&gt;0,1,0)*(OFFSET(DelPoint,0,L3+2)&gt;0),OFFSET(DelPoint,0,L3+2),0))</f>
        <v>0</v>
      </c>
      <c r="M34" s="663">
        <f t="array" aca="1" ref="M34" ca="1">SUM(IF((DelPoint= "hidalgo")*IF((DType = "firm")+(DType = "econ")&gt;0,1,0)*(OFFSET(DelPoint,0,M3+2)&gt;0),OFFSET(DelPoint,0,M3+2),0))</f>
        <v>0</v>
      </c>
      <c r="N34" s="663">
        <f t="array" aca="1" ref="N34" ca="1">SUM(IF((DelPoint= "hidalgo")*IF((DType = "firm")+(DType = "econ")&gt;0,1,0)*(OFFSET(DelPoint,0,N3+2)&gt;0),OFFSET(DelPoint,0,N3+2),0))</f>
        <v>0</v>
      </c>
      <c r="O34" s="663">
        <f t="array" aca="1" ref="O34" ca="1">SUM(IF((DelPoint= "hidalgo")*IF((DType = "firm")+(DType = "econ")&gt;0,1,0)*(OFFSET(DelPoint,0,O3+2)&gt;0),OFFSET(DelPoint,0,O3+2),0))</f>
        <v>0</v>
      </c>
      <c r="P34" s="663">
        <f t="array" aca="1" ref="P34" ca="1">SUM(IF((DelPoint= "hidalgo")*IF((DType = "firm")+(DType = "econ")&gt;0,1,0)*(OFFSET(DelPoint,0,P3+2)&gt;0),OFFSET(DelPoint,0,P3+2),0))</f>
        <v>0</v>
      </c>
      <c r="Q34" s="663">
        <f t="array" aca="1" ref="Q34" ca="1">SUM(IF((DelPoint= "hidalgo")*IF((DType = "firm")+(DType = "econ")&gt;0,1,0)*(OFFSET(DelPoint,0,Q3+2)&gt;0),OFFSET(DelPoint,0,Q3+2),0))</f>
        <v>0</v>
      </c>
      <c r="R34" s="663">
        <f t="array" aca="1" ref="R34" ca="1">SUM(IF((DelPoint= "hidalgo")*IF((DType = "firm")+(DType = "econ")&gt;0,1,0)*(OFFSET(DelPoint,0,R3+2)&gt;0),OFFSET(DelPoint,0,R3+2),0))</f>
        <v>0</v>
      </c>
      <c r="S34" s="663">
        <f t="array" aca="1" ref="S34" ca="1">SUM(IF((DelPoint= "hidalgo")*IF((DType = "firm")+(DType = "econ")&gt;0,1,0)*(OFFSET(DelPoint,0,S3+2)&gt;0),OFFSET(DelPoint,0,S3+2),0))</f>
        <v>0</v>
      </c>
      <c r="T34" s="663">
        <f t="array" aca="1" ref="T34" ca="1">SUM(IF((DelPoint= "hidalgo")*IF((DType = "firm")+(DType = "econ")&gt;0,1,0)*(OFFSET(DelPoint,0,T3+2)&gt;0),OFFSET(DelPoint,0,T3+2),0))</f>
        <v>0</v>
      </c>
      <c r="U34" s="663">
        <f t="array" aca="1" ref="U34" ca="1">SUM(IF((DelPoint= "hidalgo")*IF((DType = "firm")+(DType = "econ")&gt;0,1,0)*(OFFSET(DelPoint,0,U3+2)&gt;0),OFFSET(DelPoint,0,U3+2),0))</f>
        <v>0</v>
      </c>
      <c r="V34" s="663">
        <f t="array" aca="1" ref="V34" ca="1">SUM(IF((DelPoint= "hidalgo")*IF((DType = "firm")+(DType = "econ")&gt;0,1,0)*(OFFSET(DelPoint,0,V3+2)&gt;0),OFFSET(DelPoint,0,V3+2),0))</f>
        <v>0</v>
      </c>
      <c r="W34" s="663">
        <f t="array" aca="1" ref="W34" ca="1">SUM(IF((DelPoint= "hidalgo")*IF((DType = "firm")+(DType = "econ")&gt;0,1,0)*(OFFSET(DelPoint,0,W3+2)&gt;0),OFFSET(DelPoint,0,W3+2),0))</f>
        <v>0</v>
      </c>
      <c r="X34" s="663">
        <f t="array" aca="1" ref="X34" ca="1">SUM(IF((DelPoint= "hidalgo")*IF((DType = "firm")+(DType = "econ")&gt;0,1,0)*(OFFSET(DelPoint,0,X3+2)&gt;0),OFFSET(DelPoint,0,X3+2),0))</f>
        <v>0</v>
      </c>
      <c r="Y34" s="665">
        <f t="array" aca="1" ref="Y34" ca="1">SUM(IF((DelPoint= "hidalgo")*IF((DType = "firm")+(DType = "econ")&gt;0,1,0)*(OFFSET(DelPoint,0,Y3+2)&gt;0),OFFSET(DelPoint,0,Y3+2),0))</f>
        <v>0</v>
      </c>
      <c r="Z34" s="160"/>
      <c r="AA34" s="162"/>
    </row>
    <row r="35" spans="1:33" s="161" customFormat="1" ht="12" x14ac:dyDescent="0.2">
      <c r="A35" s="700" t="s">
        <v>252</v>
      </c>
      <c r="B35" s="701">
        <f t="array" aca="1" ref="B35" ca="1">SUM(IF((DelPoint= "SPS")*(DType = "pre")*(OFFSET(DelPoint,0,B3+2)&gt;0),OFFSET(DelPoint,0,B3+2),0))</f>
        <v>0</v>
      </c>
      <c r="C35" s="702">
        <f t="array" aca="1" ref="C35" ca="1">SUM(IF((DelPoint= "SPS")*(DType = "pre")*(OFFSET(DelPoint,0,C3+2)&gt;0),OFFSET(DelPoint,0,C3+2),0))</f>
        <v>0</v>
      </c>
      <c r="D35" s="702">
        <f t="array" aca="1" ref="D35" ca="1">SUM(IF((DelPoint= "SPS")*(DType = "pre")*(OFFSET(DelPoint,0,D3+2)&gt;0),OFFSET(DelPoint,0,D3+2),0))</f>
        <v>0</v>
      </c>
      <c r="E35" s="702">
        <f t="array" aca="1" ref="E35" ca="1">SUM(IF((DelPoint= "SPS")*(DType = "pre")*(OFFSET(DelPoint,0,E3+2)&gt;0),OFFSET(DelPoint,0,E3+2),0))</f>
        <v>0</v>
      </c>
      <c r="F35" s="702">
        <f t="array" aca="1" ref="F35" ca="1">SUM(IF((DelPoint= "SPS")*(DType = "pre")*(OFFSET(DelPoint,0,F3+2)&gt;0),OFFSET(DelPoint,0,F3+2),0))</f>
        <v>0</v>
      </c>
      <c r="G35" s="702">
        <f t="array" aca="1" ref="G35" ca="1">SUM(IF((DelPoint= "SPS")*(DType = "pre")*(OFFSET(DelPoint,0,G3+2)&gt;0),OFFSET(DelPoint,0,G3+2),0))</f>
        <v>0</v>
      </c>
      <c r="H35" s="702">
        <f t="array" aca="1" ref="H35" ca="1">SUM(IF((DelPoint= "SPS")*(DType = "pre")*(OFFSET(DelPoint,0,H3+2)&gt;0),OFFSET(DelPoint,0,H3+2),0))</f>
        <v>0</v>
      </c>
      <c r="I35" s="702">
        <f t="array" aca="1" ref="I35" ca="1">SUM(IF((DelPoint= "SPS")*(DType = "pre")*(OFFSET(DelPoint,0,I3+2)&gt;0),OFFSET(DelPoint,0,I3+2),0))</f>
        <v>0</v>
      </c>
      <c r="J35" s="702">
        <f t="array" aca="1" ref="J35" ca="1">SUM(IF((DelPoint= "SPS")*(DType = "pre")*(OFFSET(DelPoint,0,J3+2)&gt;0),OFFSET(DelPoint,0,J3+2),0))</f>
        <v>0</v>
      </c>
      <c r="K35" s="702">
        <f t="array" aca="1" ref="K35" ca="1">SUM(IF((DelPoint= "SPS")*(DType = "pre")*(OFFSET(DelPoint,0,K3+2)&gt;0),OFFSET(DelPoint,0,K3+2),0))</f>
        <v>0</v>
      </c>
      <c r="L35" s="702">
        <f t="array" aca="1" ref="L35" ca="1">SUM(IF((DelPoint= "SPS")*(DType = "pre")*(OFFSET(DelPoint,0,L3+2)&gt;0),OFFSET(DelPoint,0,L3+2),0))</f>
        <v>0</v>
      </c>
      <c r="M35" s="702">
        <f t="array" aca="1" ref="M35" ca="1">SUM(IF((DelPoint= "SPS")*(DType = "pre")*(OFFSET(DelPoint,0,M3+2)&gt;0),OFFSET(DelPoint,0,M3+2),0))</f>
        <v>0</v>
      </c>
      <c r="N35" s="702">
        <f t="array" aca="1" ref="N35" ca="1">SUM(IF((DelPoint= "SPS")*(DType = "pre")*(OFFSET(DelPoint,0,N3+2)&gt;0),OFFSET(DelPoint,0,N3+2),0))</f>
        <v>0</v>
      </c>
      <c r="O35" s="702">
        <f t="array" aca="1" ref="O35" ca="1">SUM(IF((DelPoint= "SPS")*(DType = "pre")*(OFFSET(DelPoint,0,O3+2)&gt;0),OFFSET(DelPoint,0,O3+2),0))</f>
        <v>0</v>
      </c>
      <c r="P35" s="702">
        <f t="array" aca="1" ref="P35" ca="1">SUM(IF((DelPoint= "SPS")*(DType = "pre")*(OFFSET(DelPoint,0,P3+2)&gt;0),OFFSET(DelPoint,0,P3+2),0))</f>
        <v>0</v>
      </c>
      <c r="Q35" s="702">
        <f t="array" aca="1" ref="Q35" ca="1">SUM(IF((DelPoint= "SPS")*(DType = "pre")*(OFFSET(DelPoint,0,Q3+2)&gt;0),OFFSET(DelPoint,0,Q3+2),0))</f>
        <v>0</v>
      </c>
      <c r="R35" s="702">
        <f t="array" aca="1" ref="R35" ca="1">SUM(IF((DelPoint= "SPS")*(DType = "pre")*(OFFSET(DelPoint,0,R3+2)&gt;0),OFFSET(DelPoint,0,R3+2),0))</f>
        <v>0</v>
      </c>
      <c r="S35" s="702">
        <f t="array" aca="1" ref="S35" ca="1">SUM(IF((DelPoint= "SPS")*(DType = "pre")*(OFFSET(DelPoint,0,S3+2)&gt;0),OFFSET(DelPoint,0,S3+2),0))</f>
        <v>0</v>
      </c>
      <c r="T35" s="702">
        <f t="array" aca="1" ref="T35" ca="1">SUM(IF((DelPoint= "SPS")*(DType = "pre")*(OFFSET(DelPoint,0,T3+2)&gt;0),OFFSET(DelPoint,0,T3+2),0))</f>
        <v>0</v>
      </c>
      <c r="U35" s="702">
        <f t="array" aca="1" ref="U35" ca="1">SUM(IF((DelPoint= "SPS")*(DType = "pre")*(OFFSET(DelPoint,0,U3+2)&gt;0),OFFSET(DelPoint,0,U3+2),0))</f>
        <v>0</v>
      </c>
      <c r="V35" s="702">
        <f t="array" aca="1" ref="V35" ca="1">SUM(IF((DelPoint= "SPS")*(DType = "pre")*(OFFSET(DelPoint,0,V3+2)&gt;0),OFFSET(DelPoint,0,V3+2),0))</f>
        <v>0</v>
      </c>
      <c r="W35" s="702">
        <f t="array" aca="1" ref="W35" ca="1">SUM(IF((DelPoint= "SPS")*(DType = "pre")*(OFFSET(DelPoint,0,W3+2)&gt;0),OFFSET(DelPoint,0,W3+2),0))</f>
        <v>0</v>
      </c>
      <c r="X35" s="702">
        <f t="array" aca="1" ref="X35" ca="1">SUM(IF((DelPoint= "SPS")*(DType = "pre")*(OFFSET(DelPoint,0,X3+2)&gt;0),OFFSET(DelPoint,0,X3+2),0))</f>
        <v>0</v>
      </c>
      <c r="Y35" s="703">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I36" ca="1" si="4">SUMIF(OFFSET(SPSBalancingVol,C$3,0),"&gt;0")</f>
        <v>0</v>
      </c>
      <c r="D36" s="198">
        <f t="shared" ca="1" si="4"/>
        <v>0</v>
      </c>
      <c r="E36" s="541">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5">
        <f t="shared" ca="1" si="5"/>
        <v>0</v>
      </c>
      <c r="Z36" s="160"/>
      <c r="AA36" s="162"/>
    </row>
    <row r="37" spans="1:33" s="161" customFormat="1" thickBot="1" x14ac:dyDescent="0.25">
      <c r="A37" s="686" t="s">
        <v>258</v>
      </c>
      <c r="B37" s="466"/>
      <c r="C37" s="466"/>
      <c r="D37" s="466"/>
      <c r="E37" s="542"/>
      <c r="F37" s="466"/>
      <c r="G37" s="466"/>
      <c r="H37" s="466"/>
      <c r="I37" s="466"/>
      <c r="J37" s="466"/>
      <c r="K37" s="466"/>
      <c r="L37" s="466">
        <f ca="1">SUM(IF((DelPoint= "SPS")*IF((DType = "firm")+(DType = "econ")&gt;0,1,0)*(OFFSET(DelPoint,0,L3+2)&gt;0),OFFSET(DelPoint,0,L3+2),0))</f>
        <v>0</v>
      </c>
      <c r="M37" s="466">
        <f t="array" aca="1" ref="M37" ca="1">SUM(IF((DelPoint= "SPS")*IF((DType = "firm")+(DType = "econ")&gt;0,1,0)*(OFFSET(DelPoint,0,M3+2)&gt;0),OFFSET(DelPoint,0,M3+2),0))</f>
        <v>0</v>
      </c>
      <c r="N37" s="466">
        <f t="array" aca="1" ref="N37" ca="1">SUM(IF((DelPoint= "SPS")*IF((DType = "firm")+(DType = "econ")&gt;0,1,0)*(OFFSET(DelPoint,0,N3+2)&gt;0),OFFSET(DelPoint,0,N3+2),0))</f>
        <v>0</v>
      </c>
      <c r="O37" s="466">
        <f t="array" aca="1" ref="O37" ca="1">SUM(IF((DelPoint= "SPS")*IF((DType = "firm")+(DType = "econ")&gt;0,1,0)*(OFFSET(DelPoint,0,O3+2)&gt;0),OFFSET(DelPoint,0,O3+2),0))</f>
        <v>0</v>
      </c>
      <c r="P37" s="466">
        <f t="array" aca="1" ref="P37" ca="1">SUM(IF((DelPoint= "SPS")*IF((DType = "firm")+(DType = "econ")&gt;0,1,0)*(OFFSET(DelPoint,0,P3+2)&gt;0),OFFSET(DelPoint,0,P3+2),0))</f>
        <v>0</v>
      </c>
      <c r="Q37" s="466">
        <f t="array" aca="1" ref="Q37" ca="1">SUM(IF((DelPoint= "SPS")*IF((DType = "firm")+(DType = "econ")&gt;0,1,0)*(OFFSET(DelPoint,0,Q3+2)&gt;0),OFFSET(DelPoint,0,Q3+2),0))</f>
        <v>0</v>
      </c>
      <c r="R37" s="466">
        <f t="array" aca="1" ref="R37" ca="1">SUM(IF((DelPoint= "SPS")*IF((DType = "firm")+(DType = "econ")&gt;0,1,0)*(OFFSET(DelPoint,0,R3+2)&gt;0),OFFSET(DelPoint,0,R3+2),0))</f>
        <v>0</v>
      </c>
      <c r="S37" s="466">
        <f t="array" aca="1" ref="S37" ca="1">SUM(IF((DelPoint= "SPS")*IF((DType = "firm")+(DType = "econ")&gt;0,1,0)*(OFFSET(DelPoint,0,S3+2)&gt;0),OFFSET(DelPoint,0,S3+2),0))</f>
        <v>0</v>
      </c>
      <c r="T37" s="466">
        <f t="array" aca="1" ref="T37" ca="1">SUM(IF((DelPoint= "SPS")*IF((DType = "firm")+(DType = "econ")&gt;0,1,0)*(OFFSET(DelPoint,0,T3+2)&gt;0),OFFSET(DelPoint,0,T3+2),0))</f>
        <v>0</v>
      </c>
      <c r="U37" s="466">
        <f t="array" aca="1" ref="U37" ca="1">SUM(IF((DelPoint= "SPS")*IF((DType = "firm")+(DType = "econ")&gt;0,1,0)*(OFFSET(DelPoint,0,U3+2)&gt;0),OFFSET(DelPoint,0,U3+2),0))</f>
        <v>0</v>
      </c>
      <c r="V37" s="466">
        <f t="array" aca="1" ref="V37" ca="1">SUM(IF((DelPoint= "SPS")*IF((DType = "firm")+(DType = "econ")&gt;0,1,0)*(OFFSET(DelPoint,0,V3+2)&gt;0),OFFSET(DelPoint,0,V3+2),0))</f>
        <v>0</v>
      </c>
      <c r="W37" s="466">
        <f t="array" aca="1" ref="W37" ca="1">SUM(IF((DelPoint= "SPS")*IF((DType = "firm")+(DType = "econ")&gt;0,1,0)*(OFFSET(DelPoint,0,W3+2)&gt;0),OFFSET(DelPoint,0,W3+2),0))</f>
        <v>0</v>
      </c>
      <c r="X37" s="466">
        <f t="array" aca="1" ref="X37" ca="1">SUM(IF((DelPoint= "SPS")*IF((DType = "firm")+(DType = "econ")&gt;0,1,0)*(OFFSET(DelPoint,0,X3+2)&gt;0),OFFSET(DelPoint,0,X3+2),0))</f>
        <v>0</v>
      </c>
      <c r="Y37" s="467">
        <f t="array" aca="1" ref="Y37" ca="1">SUM(IF((DelPoint= "SPS")*IF((DType = "firm")+(DType = "econ")&gt;0,1,0)*(OFFSET(DelPoint,0,Y3+2)&gt;0),OFFSET(DelPoint,0,Y3+2),0))</f>
        <v>0</v>
      </c>
      <c r="Z37" s="160"/>
      <c r="AA37" s="162"/>
    </row>
    <row r="38" spans="1:33" s="161" customFormat="1" thickBot="1" x14ac:dyDescent="0.25">
      <c r="A38" s="685" t="s">
        <v>122</v>
      </c>
      <c r="B38" s="501">
        <f ca="1">SUM(B22:B37)+B4+B5</f>
        <v>1008</v>
      </c>
      <c r="C38" s="501">
        <f ca="1">SUM(C22:C37)+C4+C5</f>
        <v>987</v>
      </c>
      <c r="D38" s="501">
        <f ca="1">SUM(D22:D37)+D4+D5</f>
        <v>1026</v>
      </c>
      <c r="E38" s="501">
        <f ca="1">SUM(E22:E37)+E4+E5</f>
        <v>1027</v>
      </c>
      <c r="F38" s="501">
        <f ca="1">SUM(F22:F37)+F4+F5</f>
        <v>1023</v>
      </c>
      <c r="G38" s="501">
        <f t="shared" ref="G38:Y38" ca="1" si="6">SUM(G22:G37)+G4+G5</f>
        <v>1017</v>
      </c>
      <c r="H38" s="501">
        <f t="shared" ca="1" si="6"/>
        <v>1077</v>
      </c>
      <c r="I38" s="501">
        <f t="shared" ca="1" si="6"/>
        <v>1181</v>
      </c>
      <c r="J38" s="501">
        <f t="shared" ca="1" si="6"/>
        <v>1264</v>
      </c>
      <c r="K38" s="501">
        <f t="shared" ca="1" si="6"/>
        <v>1347</v>
      </c>
      <c r="L38" s="501">
        <f t="shared" ca="1" si="6"/>
        <v>1423</v>
      </c>
      <c r="M38" s="501">
        <f t="shared" ca="1" si="6"/>
        <v>1437</v>
      </c>
      <c r="N38" s="501">
        <f t="shared" ca="1" si="6"/>
        <v>1469</v>
      </c>
      <c r="O38" s="501">
        <f t="shared" ca="1" si="6"/>
        <v>1487</v>
      </c>
      <c r="P38" s="501">
        <f t="shared" ca="1" si="6"/>
        <v>1480</v>
      </c>
      <c r="Q38" s="501">
        <f t="shared" ca="1" si="6"/>
        <v>1441</v>
      </c>
      <c r="R38" s="501">
        <f t="shared" ca="1" si="6"/>
        <v>1348</v>
      </c>
      <c r="S38" s="501">
        <f t="shared" ca="1" si="6"/>
        <v>1296</v>
      </c>
      <c r="T38" s="501">
        <f t="shared" ca="1" si="6"/>
        <v>1352</v>
      </c>
      <c r="U38" s="501">
        <f t="shared" ca="1" si="6"/>
        <v>1464</v>
      </c>
      <c r="V38" s="501">
        <f t="shared" ca="1" si="6"/>
        <v>1479</v>
      </c>
      <c r="W38" s="501">
        <f t="shared" ca="1" si="6"/>
        <v>1198</v>
      </c>
      <c r="X38" s="501">
        <f t="shared" ca="1" si="6"/>
        <v>1253</v>
      </c>
      <c r="Y38" s="502">
        <f t="shared" ca="1" si="6"/>
        <v>1130</v>
      </c>
      <c r="Z38" s="341"/>
      <c r="AA38" s="162"/>
    </row>
    <row r="39" spans="1:33" s="161" customFormat="1" ht="16.5" thickBot="1" x14ac:dyDescent="0.25">
      <c r="A39" s="511" t="s">
        <v>265</v>
      </c>
      <c r="B39" s="512"/>
      <c r="C39" s="513"/>
      <c r="D39" s="513"/>
      <c r="E39" s="543"/>
      <c r="F39" s="513"/>
      <c r="G39" s="513"/>
      <c r="H39" s="513"/>
      <c r="I39" s="513"/>
      <c r="J39" s="513"/>
      <c r="K39" s="513"/>
      <c r="L39" s="513"/>
      <c r="M39" s="513"/>
      <c r="N39" s="513"/>
      <c r="O39" s="513"/>
      <c r="P39" s="513"/>
      <c r="Q39" s="513"/>
      <c r="R39" s="513"/>
      <c r="S39" s="513"/>
      <c r="T39" s="513"/>
      <c r="U39" s="513"/>
      <c r="V39" s="513"/>
      <c r="W39" s="513"/>
      <c r="X39" s="513"/>
      <c r="Y39" s="565"/>
      <c r="Z39" s="160"/>
      <c r="AA39" s="162"/>
    </row>
    <row r="40" spans="1:33" s="161" customFormat="1" thickTop="1" x14ac:dyDescent="0.2">
      <c r="A40" s="516"/>
      <c r="B40" s="517"/>
      <c r="C40" s="518"/>
      <c r="D40" s="518"/>
      <c r="E40" s="544"/>
      <c r="F40" s="518"/>
      <c r="G40" s="518"/>
      <c r="H40" s="518"/>
      <c r="I40" s="518"/>
      <c r="J40" s="518"/>
      <c r="K40" s="518"/>
      <c r="L40" s="518"/>
      <c r="M40" s="518"/>
      <c r="N40" s="518"/>
      <c r="O40" s="518"/>
      <c r="P40" s="518"/>
      <c r="Q40" s="518"/>
      <c r="R40" s="518"/>
      <c r="S40" s="518"/>
      <c r="T40" s="518"/>
      <c r="U40" s="518"/>
      <c r="V40" s="518"/>
      <c r="W40" s="518"/>
      <c r="X40" s="518"/>
      <c r="Y40" s="519"/>
      <c r="Z40" s="342" t="s">
        <v>123</v>
      </c>
      <c r="AA40" s="165" t="s">
        <v>124</v>
      </c>
      <c r="AF40" s="166"/>
      <c r="AG40" s="166"/>
    </row>
    <row r="41" spans="1:33" s="161" customFormat="1" ht="12.75" customHeight="1" x14ac:dyDescent="0.2">
      <c r="A41" s="520" t="s">
        <v>130</v>
      </c>
      <c r="B41" s="191">
        <v>35</v>
      </c>
      <c r="C41" s="191">
        <v>35</v>
      </c>
      <c r="D41" s="191">
        <v>35</v>
      </c>
      <c r="E41" s="545">
        <v>35</v>
      </c>
      <c r="F41" s="191">
        <v>35</v>
      </c>
      <c r="G41" s="191">
        <v>35</v>
      </c>
      <c r="H41" s="191">
        <v>35</v>
      </c>
      <c r="I41" s="191">
        <v>45</v>
      </c>
      <c r="J41" s="191">
        <v>44</v>
      </c>
      <c r="K41" s="191">
        <v>44</v>
      </c>
      <c r="L41" s="191">
        <v>44</v>
      </c>
      <c r="M41" s="191">
        <v>46</v>
      </c>
      <c r="N41" s="191">
        <v>44</v>
      </c>
      <c r="O41" s="191">
        <v>44</v>
      </c>
      <c r="P41" s="191">
        <v>43</v>
      </c>
      <c r="Q41" s="191">
        <v>44</v>
      </c>
      <c r="R41" s="191">
        <v>44</v>
      </c>
      <c r="S41" s="191">
        <v>43</v>
      </c>
      <c r="T41" s="191">
        <v>44</v>
      </c>
      <c r="U41" s="191">
        <v>44</v>
      </c>
      <c r="V41" s="191">
        <v>44</v>
      </c>
      <c r="W41" s="191">
        <v>44</v>
      </c>
      <c r="X41" s="191">
        <v>43</v>
      </c>
      <c r="Y41" s="521">
        <v>31</v>
      </c>
      <c r="Z41" s="343">
        <v>80</v>
      </c>
      <c r="AA41" s="203" t="e">
        <f ca="1">-Economics!D34/Economics!I34</f>
        <v>#NAME?</v>
      </c>
    </row>
    <row r="42" spans="1:33" s="161" customFormat="1" ht="15" customHeight="1" x14ac:dyDescent="0.2">
      <c r="A42" s="520" t="s">
        <v>131</v>
      </c>
      <c r="B42" s="191">
        <v>46</v>
      </c>
      <c r="C42" s="191">
        <v>38</v>
      </c>
      <c r="D42" s="191">
        <v>55</v>
      </c>
      <c r="E42" s="545">
        <v>55</v>
      </c>
      <c r="F42" s="191">
        <v>55</v>
      </c>
      <c r="G42" s="191">
        <v>55</v>
      </c>
      <c r="H42" s="191">
        <v>55</v>
      </c>
      <c r="I42" s="191">
        <v>54</v>
      </c>
      <c r="J42" s="191">
        <v>54</v>
      </c>
      <c r="K42" s="191">
        <v>54</v>
      </c>
      <c r="L42" s="191">
        <v>77</v>
      </c>
      <c r="M42" s="191">
        <v>78</v>
      </c>
      <c r="N42" s="191">
        <v>77</v>
      </c>
      <c r="O42" s="191">
        <v>77</v>
      </c>
      <c r="P42" s="191">
        <v>77</v>
      </c>
      <c r="Q42" s="191">
        <v>77</v>
      </c>
      <c r="R42" s="191">
        <v>57</v>
      </c>
      <c r="S42" s="191">
        <v>57</v>
      </c>
      <c r="T42" s="191">
        <v>58</v>
      </c>
      <c r="U42" s="191">
        <v>58</v>
      </c>
      <c r="V42" s="191">
        <v>59</v>
      </c>
      <c r="W42" s="191">
        <v>33</v>
      </c>
      <c r="X42" s="191">
        <v>33</v>
      </c>
      <c r="Y42" s="521">
        <v>33</v>
      </c>
      <c r="Z42" s="343">
        <v>78</v>
      </c>
      <c r="AA42" s="203" t="e">
        <f ca="1">-Economics!D35/Economics!I35</f>
        <v>#NAME?</v>
      </c>
    </row>
    <row r="43" spans="1:33" s="161" customFormat="1" ht="12.75" customHeight="1" x14ac:dyDescent="0.2">
      <c r="A43" s="522" t="s">
        <v>132</v>
      </c>
      <c r="B43" s="192">
        <v>52</v>
      </c>
      <c r="C43" s="192">
        <v>68</v>
      </c>
      <c r="D43" s="192">
        <v>87</v>
      </c>
      <c r="E43" s="546">
        <v>96</v>
      </c>
      <c r="F43" s="192">
        <v>56</v>
      </c>
      <c r="G43" s="192">
        <v>59</v>
      </c>
      <c r="H43" s="192">
        <v>60</v>
      </c>
      <c r="I43" s="192">
        <v>99</v>
      </c>
      <c r="J43" s="192">
        <v>45</v>
      </c>
      <c r="K43" s="192">
        <v>43</v>
      </c>
      <c r="L43" s="192">
        <v>100</v>
      </c>
      <c r="M43" s="192">
        <v>65</v>
      </c>
      <c r="N43" s="192">
        <v>50</v>
      </c>
      <c r="O43" s="192">
        <v>71</v>
      </c>
      <c r="P43" s="192">
        <v>51</v>
      </c>
      <c r="Q43" s="192">
        <v>43</v>
      </c>
      <c r="R43" s="192">
        <v>36</v>
      </c>
      <c r="S43" s="192">
        <v>35</v>
      </c>
      <c r="T43" s="192">
        <v>37</v>
      </c>
      <c r="U43" s="192">
        <v>99</v>
      </c>
      <c r="V43" s="192">
        <v>100</v>
      </c>
      <c r="W43" s="192">
        <v>35</v>
      </c>
      <c r="X43" s="192">
        <v>98</v>
      </c>
      <c r="Y43" s="523">
        <v>35</v>
      </c>
      <c r="Z43" s="345">
        <v>103</v>
      </c>
      <c r="AA43" s="204" t="e">
        <f ca="1">-Economics!D36/Economics!I36</f>
        <v>#NAME?</v>
      </c>
    </row>
    <row r="44" spans="1:33" s="161" customFormat="1" ht="12.75" customHeight="1" x14ac:dyDescent="0.2">
      <c r="A44" s="520" t="s">
        <v>49</v>
      </c>
      <c r="B44" s="191">
        <v>10</v>
      </c>
      <c r="C44" s="191">
        <v>11</v>
      </c>
      <c r="D44" s="191">
        <v>11</v>
      </c>
      <c r="E44" s="191">
        <v>10</v>
      </c>
      <c r="F44" s="191">
        <v>11</v>
      </c>
      <c r="G44" s="191">
        <v>11</v>
      </c>
      <c r="H44" s="191">
        <v>11</v>
      </c>
      <c r="I44" s="191">
        <v>11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1">
        <v>0</v>
      </c>
      <c r="Z44" s="343">
        <v>40</v>
      </c>
      <c r="AA44" s="203" t="e">
        <f ca="1">-Economics!D37/Economics!I37</f>
        <v>#NAME?</v>
      </c>
    </row>
    <row r="45" spans="1:33" s="161" customFormat="1" ht="12.75" customHeight="1" x14ac:dyDescent="0.2">
      <c r="A45" s="520" t="s">
        <v>50</v>
      </c>
      <c r="B45" s="191">
        <v>10</v>
      </c>
      <c r="C45" s="191">
        <v>10</v>
      </c>
      <c r="D45" s="191">
        <v>10</v>
      </c>
      <c r="E45" s="191">
        <v>10</v>
      </c>
      <c r="F45" s="191">
        <v>10</v>
      </c>
      <c r="G45" s="191">
        <v>10</v>
      </c>
      <c r="H45" s="191">
        <v>10</v>
      </c>
      <c r="I45" s="191">
        <v>10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21">
        <v>0</v>
      </c>
      <c r="Z45" s="343">
        <v>40</v>
      </c>
      <c r="AA45" s="203" t="e">
        <f ca="1">-Economics!D38/Economics!I38</f>
        <v>#NAME?</v>
      </c>
    </row>
    <row r="46" spans="1:33" s="161" customFormat="1" ht="12" customHeight="1" x14ac:dyDescent="0.2">
      <c r="A46" s="520"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1">
        <v>0</v>
      </c>
      <c r="Z46" s="343">
        <v>108</v>
      </c>
      <c r="AA46" s="203" t="e">
        <f ca="1">-Economics!D39/Economics!I39</f>
        <v>#NAME?</v>
      </c>
    </row>
    <row r="47" spans="1:33" s="161" customFormat="1" ht="12.75" customHeight="1" x14ac:dyDescent="0.2">
      <c r="A47" s="520"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1">
        <v>0</v>
      </c>
      <c r="Z47" s="343">
        <v>108</v>
      </c>
      <c r="AA47" s="203" t="e">
        <f ca="1">-Economics!D40/Economics!I40</f>
        <v>#NAME?</v>
      </c>
    </row>
    <row r="48" spans="1:33" s="161" customFormat="1" ht="12.75" customHeight="1" x14ac:dyDescent="0.2">
      <c r="A48" s="522" t="s">
        <v>133</v>
      </c>
      <c r="B48" s="192">
        <v>0</v>
      </c>
      <c r="C48" s="192">
        <v>0</v>
      </c>
      <c r="D48" s="192">
        <v>0</v>
      </c>
      <c r="E48" s="192">
        <v>0</v>
      </c>
      <c r="F48" s="192">
        <v>0</v>
      </c>
      <c r="G48" s="192">
        <v>0</v>
      </c>
      <c r="H48" s="192">
        <v>0</v>
      </c>
      <c r="I48" s="192">
        <v>0</v>
      </c>
      <c r="J48" s="192">
        <v>113</v>
      </c>
      <c r="K48" s="192">
        <v>193</v>
      </c>
      <c r="L48" s="192">
        <v>214</v>
      </c>
      <c r="M48" s="192">
        <v>212</v>
      </c>
      <c r="N48" s="192">
        <v>208</v>
      </c>
      <c r="O48" s="192">
        <v>211</v>
      </c>
      <c r="P48" s="192">
        <v>210</v>
      </c>
      <c r="Q48" s="192">
        <v>213</v>
      </c>
      <c r="R48" s="192">
        <v>155</v>
      </c>
      <c r="S48" s="192">
        <v>132</v>
      </c>
      <c r="T48" s="192">
        <v>173</v>
      </c>
      <c r="U48" s="192">
        <v>200</v>
      </c>
      <c r="V48" s="192">
        <v>204</v>
      </c>
      <c r="W48" s="192">
        <v>171</v>
      </c>
      <c r="X48" s="192">
        <v>152</v>
      </c>
      <c r="Y48" s="523">
        <v>101</v>
      </c>
      <c r="Z48" s="345">
        <v>212</v>
      </c>
      <c r="AA48" s="204" t="e">
        <f ca="1">-Economics!D41/Economics!I41</f>
        <v>#NAME?</v>
      </c>
    </row>
    <row r="49" spans="1:27" s="161" customFormat="1" ht="12.75" customHeight="1" x14ac:dyDescent="0.2">
      <c r="A49" s="522" t="s">
        <v>134</v>
      </c>
      <c r="B49" s="192">
        <v>0</v>
      </c>
      <c r="C49" s="192">
        <v>0</v>
      </c>
      <c r="D49" s="192">
        <v>0</v>
      </c>
      <c r="E49" s="192">
        <v>0</v>
      </c>
      <c r="F49" s="192">
        <v>0</v>
      </c>
      <c r="G49" s="192">
        <v>0</v>
      </c>
      <c r="H49" s="192">
        <v>0</v>
      </c>
      <c r="I49" s="192">
        <v>0</v>
      </c>
      <c r="J49" s="192">
        <v>0</v>
      </c>
      <c r="K49" s="192">
        <v>0</v>
      </c>
      <c r="L49" s="192">
        <v>0</v>
      </c>
      <c r="M49" s="192">
        <v>7</v>
      </c>
      <c r="N49" s="192">
        <v>30</v>
      </c>
      <c r="O49" s="192">
        <v>39</v>
      </c>
      <c r="P49" s="192">
        <v>32</v>
      </c>
      <c r="Q49" s="192">
        <v>29</v>
      </c>
      <c r="R49" s="192">
        <v>15</v>
      </c>
      <c r="S49" s="192">
        <v>14</v>
      </c>
      <c r="T49" s="192">
        <v>22</v>
      </c>
      <c r="U49" s="192">
        <v>50</v>
      </c>
      <c r="V49" s="192">
        <v>50</v>
      </c>
      <c r="W49" s="192">
        <v>0</v>
      </c>
      <c r="X49" s="192">
        <v>0</v>
      </c>
      <c r="Y49" s="192">
        <v>0</v>
      </c>
      <c r="Z49" s="345">
        <v>68</v>
      </c>
      <c r="AA49" s="204" t="e">
        <f ca="1">-Economics!D42/Economics!I42</f>
        <v>#NAME?</v>
      </c>
    </row>
    <row r="50" spans="1:27" s="161" customFormat="1" ht="12.75" customHeight="1" x14ac:dyDescent="0.2">
      <c r="A50" s="520" t="s">
        <v>135</v>
      </c>
      <c r="B50" s="191">
        <v>28</v>
      </c>
      <c r="C50" s="191">
        <v>28</v>
      </c>
      <c r="D50" s="191">
        <v>28</v>
      </c>
      <c r="E50" s="191">
        <v>28</v>
      </c>
      <c r="F50" s="191">
        <v>28</v>
      </c>
      <c r="G50" s="191">
        <v>28</v>
      </c>
      <c r="H50" s="191">
        <v>28</v>
      </c>
      <c r="I50" s="191">
        <v>28</v>
      </c>
      <c r="J50" s="191">
        <v>28</v>
      </c>
      <c r="K50" s="191">
        <v>27</v>
      </c>
      <c r="L50" s="191">
        <v>36</v>
      </c>
      <c r="M50" s="191">
        <v>42</v>
      </c>
      <c r="N50" s="191">
        <v>41</v>
      </c>
      <c r="O50" s="191">
        <v>42</v>
      </c>
      <c r="P50" s="191">
        <v>42</v>
      </c>
      <c r="Q50" s="191">
        <v>41</v>
      </c>
      <c r="R50" s="191">
        <v>41</v>
      </c>
      <c r="S50" s="191">
        <v>41</v>
      </c>
      <c r="T50" s="191">
        <v>41</v>
      </c>
      <c r="U50" s="191">
        <v>42</v>
      </c>
      <c r="V50" s="191">
        <v>41</v>
      </c>
      <c r="W50" s="191">
        <v>27</v>
      </c>
      <c r="X50" s="191">
        <v>27</v>
      </c>
      <c r="Y50" s="521">
        <v>27</v>
      </c>
      <c r="Z50" s="343">
        <v>48</v>
      </c>
      <c r="AA50" s="203" t="e">
        <f ca="1">-Economics!D43/Economics!I43</f>
        <v>#NAME?</v>
      </c>
    </row>
    <row r="51" spans="1:27" s="161" customFormat="1" ht="12.75" customHeight="1" x14ac:dyDescent="0.2">
      <c r="A51" s="520" t="s">
        <v>136</v>
      </c>
      <c r="B51" s="191">
        <v>32</v>
      </c>
      <c r="C51" s="191">
        <v>32</v>
      </c>
      <c r="D51" s="191">
        <v>32</v>
      </c>
      <c r="E51" s="191">
        <v>32</v>
      </c>
      <c r="F51" s="191">
        <v>32</v>
      </c>
      <c r="G51" s="191">
        <v>32</v>
      </c>
      <c r="H51" s="191">
        <v>32</v>
      </c>
      <c r="I51" s="191">
        <v>32</v>
      </c>
      <c r="J51" s="191">
        <v>32</v>
      </c>
      <c r="K51" s="191">
        <v>32</v>
      </c>
      <c r="L51" s="191">
        <v>39</v>
      </c>
      <c r="M51" s="191">
        <v>39</v>
      </c>
      <c r="N51" s="191">
        <v>38</v>
      </c>
      <c r="O51" s="191">
        <v>41</v>
      </c>
      <c r="P51" s="191">
        <v>40</v>
      </c>
      <c r="Q51" s="191">
        <v>40</v>
      </c>
      <c r="R51" s="191">
        <v>40</v>
      </c>
      <c r="S51" s="191">
        <v>40</v>
      </c>
      <c r="T51" s="191">
        <v>40</v>
      </c>
      <c r="U51" s="191">
        <v>40</v>
      </c>
      <c r="V51" s="191">
        <v>40</v>
      </c>
      <c r="W51" s="191">
        <v>35</v>
      </c>
      <c r="X51" s="191">
        <v>34</v>
      </c>
      <c r="Y51" s="521">
        <v>34</v>
      </c>
      <c r="Z51" s="343">
        <v>44</v>
      </c>
      <c r="AA51" s="203" t="e">
        <f ca="1">-Economics!D44/Economics!I44</f>
        <v>#NAME?</v>
      </c>
    </row>
    <row r="52" spans="1:27" s="161" customFormat="1" ht="12.75" customHeight="1" thickBot="1" x14ac:dyDescent="0.25">
      <c r="A52" s="520" t="s">
        <v>137</v>
      </c>
      <c r="B52" s="191">
        <v>55</v>
      </c>
      <c r="C52" s="191">
        <v>56</v>
      </c>
      <c r="D52" s="191">
        <v>54</v>
      </c>
      <c r="E52" s="191">
        <v>54</v>
      </c>
      <c r="F52" s="191">
        <v>55</v>
      </c>
      <c r="G52" s="191">
        <v>55</v>
      </c>
      <c r="H52" s="191">
        <v>79</v>
      </c>
      <c r="I52" s="191">
        <v>79</v>
      </c>
      <c r="J52" s="191">
        <v>71</v>
      </c>
      <c r="K52" s="191">
        <v>79</v>
      </c>
      <c r="L52" s="191">
        <v>80</v>
      </c>
      <c r="M52" s="191">
        <v>79</v>
      </c>
      <c r="N52" s="191">
        <v>79</v>
      </c>
      <c r="O52" s="191">
        <v>79</v>
      </c>
      <c r="P52" s="191">
        <v>124</v>
      </c>
      <c r="Q52" s="191">
        <v>89</v>
      </c>
      <c r="R52" s="191">
        <v>88</v>
      </c>
      <c r="S52" s="191">
        <v>88</v>
      </c>
      <c r="T52" s="191">
        <v>90</v>
      </c>
      <c r="U52" s="191">
        <v>89</v>
      </c>
      <c r="V52" s="191">
        <v>90</v>
      </c>
      <c r="W52" s="191">
        <v>56</v>
      </c>
      <c r="X52" s="191">
        <v>55</v>
      </c>
      <c r="Y52" s="521">
        <v>55</v>
      </c>
      <c r="Z52" s="346">
        <v>130</v>
      </c>
      <c r="AA52" s="205" t="e">
        <f ca="1">-Economics!D45/Economics!I45</f>
        <v>#NAME?</v>
      </c>
    </row>
    <row r="53" spans="1:27" s="161" customFormat="1" ht="12.75" customHeight="1" thickTop="1" x14ac:dyDescent="0.2">
      <c r="A53" s="520" t="s">
        <v>127</v>
      </c>
      <c r="B53" s="191">
        <v>198</v>
      </c>
      <c r="C53" s="191">
        <v>199</v>
      </c>
      <c r="D53" s="191">
        <v>199</v>
      </c>
      <c r="E53" s="191">
        <v>199</v>
      </c>
      <c r="F53" s="191">
        <v>199</v>
      </c>
      <c r="G53" s="191">
        <v>199</v>
      </c>
      <c r="H53" s="191">
        <v>199</v>
      </c>
      <c r="I53" s="191">
        <v>199</v>
      </c>
      <c r="J53" s="191">
        <v>198</v>
      </c>
      <c r="K53" s="191">
        <v>198</v>
      </c>
      <c r="L53" s="191">
        <v>198</v>
      </c>
      <c r="M53" s="191">
        <v>197</v>
      </c>
      <c r="N53" s="191">
        <v>197</v>
      </c>
      <c r="O53" s="191">
        <v>197</v>
      </c>
      <c r="P53" s="191">
        <v>198</v>
      </c>
      <c r="Q53" s="191">
        <v>197</v>
      </c>
      <c r="R53" s="191">
        <v>197</v>
      </c>
      <c r="S53" s="191">
        <v>197</v>
      </c>
      <c r="T53" s="191">
        <v>196</v>
      </c>
      <c r="U53" s="191">
        <v>197</v>
      </c>
      <c r="V53" s="191">
        <v>197</v>
      </c>
      <c r="W53" s="191">
        <v>198</v>
      </c>
      <c r="X53" s="191">
        <v>197</v>
      </c>
      <c r="Y53" s="521">
        <v>197</v>
      </c>
      <c r="Z53" s="343">
        <v>198</v>
      </c>
      <c r="AA53" s="201"/>
    </row>
    <row r="54" spans="1:27" s="161" customFormat="1" ht="12.75" customHeight="1" x14ac:dyDescent="0.2">
      <c r="A54" s="520" t="s">
        <v>128</v>
      </c>
      <c r="B54" s="191">
        <v>198</v>
      </c>
      <c r="C54" s="191">
        <v>199</v>
      </c>
      <c r="D54" s="191">
        <v>199</v>
      </c>
      <c r="E54" s="191">
        <v>199</v>
      </c>
      <c r="F54" s="191">
        <v>199</v>
      </c>
      <c r="G54" s="191">
        <v>199</v>
      </c>
      <c r="H54" s="191">
        <v>199</v>
      </c>
      <c r="I54" s="191">
        <v>199</v>
      </c>
      <c r="J54" s="191">
        <v>198</v>
      </c>
      <c r="K54" s="191">
        <v>198</v>
      </c>
      <c r="L54" s="191">
        <v>198</v>
      </c>
      <c r="M54" s="191">
        <v>198</v>
      </c>
      <c r="N54" s="191">
        <v>199</v>
      </c>
      <c r="O54" s="191">
        <v>197</v>
      </c>
      <c r="P54" s="191">
        <v>198</v>
      </c>
      <c r="Q54" s="191">
        <v>197</v>
      </c>
      <c r="R54" s="191">
        <v>197</v>
      </c>
      <c r="S54" s="191">
        <v>197</v>
      </c>
      <c r="T54" s="191">
        <v>196</v>
      </c>
      <c r="U54" s="191">
        <v>197</v>
      </c>
      <c r="V54" s="191">
        <v>197</v>
      </c>
      <c r="W54" s="191">
        <v>198</v>
      </c>
      <c r="X54" s="191">
        <v>197</v>
      </c>
      <c r="Y54" s="521">
        <v>197</v>
      </c>
      <c r="Z54" s="343">
        <v>198</v>
      </c>
      <c r="AA54" s="201"/>
    </row>
    <row r="55" spans="1:27" s="161" customFormat="1" ht="12.75" customHeight="1" x14ac:dyDescent="0.2">
      <c r="A55" s="520" t="s">
        <v>129</v>
      </c>
      <c r="B55" s="191">
        <v>198</v>
      </c>
      <c r="C55" s="191">
        <v>199</v>
      </c>
      <c r="D55" s="191">
        <v>199</v>
      </c>
      <c r="E55" s="191">
        <v>199</v>
      </c>
      <c r="F55" s="191">
        <v>199</v>
      </c>
      <c r="G55" s="191">
        <v>200</v>
      </c>
      <c r="H55" s="191">
        <v>199</v>
      </c>
      <c r="I55" s="191">
        <v>199</v>
      </c>
      <c r="J55" s="191">
        <v>198</v>
      </c>
      <c r="K55" s="191">
        <v>198</v>
      </c>
      <c r="L55" s="191">
        <v>198</v>
      </c>
      <c r="M55" s="191">
        <v>200</v>
      </c>
      <c r="N55" s="191">
        <v>200</v>
      </c>
      <c r="O55" s="191">
        <v>197</v>
      </c>
      <c r="P55" s="191">
        <v>197</v>
      </c>
      <c r="Q55" s="191">
        <v>197</v>
      </c>
      <c r="R55" s="191">
        <v>197</v>
      </c>
      <c r="S55" s="191">
        <v>198</v>
      </c>
      <c r="T55" s="191">
        <v>200</v>
      </c>
      <c r="U55" s="191">
        <v>197</v>
      </c>
      <c r="V55" s="191">
        <v>197</v>
      </c>
      <c r="W55" s="191">
        <v>198</v>
      </c>
      <c r="X55" s="191">
        <v>197</v>
      </c>
      <c r="Y55" s="521">
        <v>200</v>
      </c>
      <c r="Z55" s="343">
        <v>198</v>
      </c>
      <c r="AA55" s="201"/>
    </row>
    <row r="56" spans="1:27" s="161" customFormat="1" ht="12.75" customHeight="1" x14ac:dyDescent="0.2">
      <c r="A56" s="520" t="s">
        <v>125</v>
      </c>
      <c r="B56" s="191">
        <v>34</v>
      </c>
      <c r="C56" s="191">
        <v>5</v>
      </c>
      <c r="D56" s="191">
        <v>6</v>
      </c>
      <c r="E56" s="191">
        <v>5</v>
      </c>
      <c r="F56" s="191">
        <v>38</v>
      </c>
      <c r="G56" s="191">
        <v>25</v>
      </c>
      <c r="H56" s="191">
        <v>6</v>
      </c>
      <c r="I56" s="191">
        <v>55</v>
      </c>
      <c r="J56" s="191">
        <v>105</v>
      </c>
      <c r="K56" s="191">
        <v>105</v>
      </c>
      <c r="L56" s="191">
        <v>105</v>
      </c>
      <c r="M56" s="191">
        <v>105</v>
      </c>
      <c r="N56" s="191">
        <v>105</v>
      </c>
      <c r="O56" s="191">
        <v>105</v>
      </c>
      <c r="P56" s="191">
        <v>106</v>
      </c>
      <c r="Q56" s="191">
        <v>106</v>
      </c>
      <c r="R56" s="191">
        <v>105</v>
      </c>
      <c r="S56" s="191">
        <v>105</v>
      </c>
      <c r="T56" s="191">
        <v>106</v>
      </c>
      <c r="U56" s="191">
        <v>105</v>
      </c>
      <c r="V56" s="191">
        <v>106</v>
      </c>
      <c r="W56" s="191">
        <v>105</v>
      </c>
      <c r="X56" s="191">
        <v>104</v>
      </c>
      <c r="Y56" s="521">
        <v>105</v>
      </c>
      <c r="Z56" s="343">
        <v>52</v>
      </c>
      <c r="AA56" s="201"/>
    </row>
    <row r="57" spans="1:27" s="161" customFormat="1" ht="12.75" customHeight="1" thickBot="1" x14ac:dyDescent="0.25">
      <c r="A57" s="520"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1"/>
      <c r="Z57" s="343">
        <v>52</v>
      </c>
      <c r="AA57" s="201"/>
    </row>
    <row r="58" spans="1:27" s="161" customFormat="1" ht="13.5" customHeight="1" thickBot="1" x14ac:dyDescent="0.25">
      <c r="A58" s="524" t="s">
        <v>10</v>
      </c>
      <c r="B58" s="525">
        <f ca="1">B59-B38</f>
        <v>1</v>
      </c>
      <c r="C58" s="525">
        <f t="shared" ref="C58:Y58" ca="1" si="7">C59-C38</f>
        <v>6</v>
      </c>
      <c r="D58" s="525">
        <f t="shared" ca="1" si="7"/>
        <v>2</v>
      </c>
      <c r="E58" s="525">
        <f t="shared" ca="1" si="7"/>
        <v>8</v>
      </c>
      <c r="F58" s="525">
        <f t="shared" ca="1" si="7"/>
        <v>7</v>
      </c>
      <c r="G58" s="525">
        <f t="shared" ca="1" si="7"/>
        <v>4</v>
      </c>
      <c r="H58" s="525">
        <f ca="1">H59-H38</f>
        <v>9</v>
      </c>
      <c r="I58" s="525">
        <f t="shared" ca="1" si="7"/>
        <v>2</v>
      </c>
      <c r="J58" s="525">
        <f t="shared" ca="1" si="7"/>
        <v>-5</v>
      </c>
      <c r="K58" s="525">
        <f ca="1">K59-K38</f>
        <v>-3</v>
      </c>
      <c r="L58" s="525">
        <f t="shared" ca="1" si="7"/>
        <v>22</v>
      </c>
      <c r="M58" s="525">
        <f t="shared" ref="M58:U58" ca="1" si="8">M59-M38</f>
        <v>12</v>
      </c>
      <c r="N58" s="525">
        <f t="shared" ca="1" si="8"/>
        <v>-2</v>
      </c>
      <c r="O58" s="525">
        <f t="shared" ca="1" si="8"/>
        <v>-6</v>
      </c>
      <c r="P58" s="525">
        <f t="shared" ca="1" si="8"/>
        <v>9</v>
      </c>
      <c r="Q58" s="525">
        <f ca="1">Q59-Q38</f>
        <v>3</v>
      </c>
      <c r="R58" s="525">
        <f t="shared" ca="1" si="8"/>
        <v>-5</v>
      </c>
      <c r="S58" s="525">
        <f t="shared" ca="1" si="8"/>
        <v>7</v>
      </c>
      <c r="T58" s="525">
        <f t="shared" ca="1" si="8"/>
        <v>7</v>
      </c>
      <c r="U58" s="525">
        <f t="shared" ca="1" si="8"/>
        <v>10</v>
      </c>
      <c r="V58" s="525">
        <f t="shared" ca="1" si="7"/>
        <v>2</v>
      </c>
      <c r="W58" s="525">
        <f t="shared" ca="1" si="7"/>
        <v>58</v>
      </c>
      <c r="X58" s="525">
        <f t="shared" ca="1" si="7"/>
        <v>-3</v>
      </c>
      <c r="Y58" s="525">
        <f t="shared" ca="1" si="7"/>
        <v>-2</v>
      </c>
      <c r="Z58" s="344">
        <f>SUM(Z41:Z55)+Z41+Z42+Z43+Z48+Z49+Z50+Z51+Z52</f>
        <v>2416</v>
      </c>
      <c r="AA58" s="202" t="e">
        <f ca="1">SUM(AA41:AA55)</f>
        <v>#NAME?</v>
      </c>
    </row>
    <row r="59" spans="1:27" s="161" customFormat="1" ht="12" x14ac:dyDescent="0.2">
      <c r="A59" s="514"/>
      <c r="B59" s="515">
        <f t="shared" ref="B59:Y59" ca="1" si="9">SUM(B41:B57)-SUM(B7:B20)</f>
        <v>1009</v>
      </c>
      <c r="C59" s="515">
        <f t="shared" ca="1" si="9"/>
        <v>993</v>
      </c>
      <c r="D59" s="515">
        <f t="shared" ca="1" si="9"/>
        <v>1028</v>
      </c>
      <c r="E59" s="515">
        <f t="shared" ca="1" si="9"/>
        <v>1035</v>
      </c>
      <c r="F59" s="515">
        <f t="shared" ca="1" si="9"/>
        <v>1030</v>
      </c>
      <c r="G59" s="515">
        <f t="shared" ca="1" si="9"/>
        <v>1021</v>
      </c>
      <c r="H59" s="515">
        <f t="shared" ca="1" si="9"/>
        <v>1086</v>
      </c>
      <c r="I59" s="515">
        <f t="shared" ca="1" si="9"/>
        <v>1183</v>
      </c>
      <c r="J59" s="515">
        <f t="shared" ca="1" si="9"/>
        <v>1259</v>
      </c>
      <c r="K59" s="515">
        <f t="shared" ca="1" si="9"/>
        <v>1344</v>
      </c>
      <c r="L59" s="515">
        <f t="shared" ca="1" si="9"/>
        <v>1445</v>
      </c>
      <c r="M59" s="515">
        <f t="shared" ca="1" si="9"/>
        <v>1449</v>
      </c>
      <c r="N59" s="515">
        <f t="shared" ca="1" si="9"/>
        <v>1467</v>
      </c>
      <c r="O59" s="515">
        <f t="shared" ca="1" si="9"/>
        <v>1481</v>
      </c>
      <c r="P59" s="515">
        <f t="shared" ca="1" si="9"/>
        <v>1489</v>
      </c>
      <c r="Q59" s="515">
        <f t="shared" ca="1" si="9"/>
        <v>1444</v>
      </c>
      <c r="R59" s="515">
        <f ca="1">SUM(R41:R57)-SUM(R7:R20)</f>
        <v>1343</v>
      </c>
      <c r="S59" s="515">
        <f t="shared" ca="1" si="9"/>
        <v>1303</v>
      </c>
      <c r="T59" s="515">
        <f ca="1">SUM(T41:T57)-SUM(T7:T20)</f>
        <v>1359</v>
      </c>
      <c r="U59" s="515">
        <f t="shared" ca="1" si="9"/>
        <v>1474</v>
      </c>
      <c r="V59" s="515">
        <f t="shared" ca="1" si="9"/>
        <v>1481</v>
      </c>
      <c r="W59" s="515">
        <f t="shared" ca="1" si="9"/>
        <v>1256</v>
      </c>
      <c r="X59" s="515">
        <f t="shared" ca="1" si="9"/>
        <v>1250</v>
      </c>
      <c r="Y59" s="515">
        <f t="shared" ca="1" si="9"/>
        <v>1128</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441</v>
      </c>
      <c r="C62" s="169">
        <f t="shared" ca="1" si="11"/>
        <v>424</v>
      </c>
      <c r="D62" s="169">
        <f t="shared" ca="1" si="11"/>
        <v>354</v>
      </c>
      <c r="E62" s="169">
        <f t="shared" ca="1" si="11"/>
        <v>354</v>
      </c>
      <c r="F62" s="169">
        <f t="shared" ca="1" si="11"/>
        <v>404</v>
      </c>
      <c r="G62" s="169">
        <f t="shared" ca="1" si="11"/>
        <v>405</v>
      </c>
      <c r="H62" s="169">
        <f t="shared" ca="1" si="11"/>
        <v>517</v>
      </c>
      <c r="I62" s="169">
        <f t="shared" ca="1" si="11"/>
        <v>492</v>
      </c>
      <c r="J62" s="169">
        <f ca="1">-SUM(J12:J15,J29:J32,J22) + SUM(J53:J55)</f>
        <v>494</v>
      </c>
      <c r="K62" s="169">
        <f t="shared" ca="1" si="11"/>
        <v>504</v>
      </c>
      <c r="L62" s="169">
        <f t="shared" ca="1" si="11"/>
        <v>471</v>
      </c>
      <c r="M62" s="169">
        <f t="shared" ca="1" si="11"/>
        <v>530</v>
      </c>
      <c r="N62" s="169">
        <f t="shared" ca="1" si="11"/>
        <v>506</v>
      </c>
      <c r="O62" s="169">
        <f t="shared" ca="1" si="11"/>
        <v>501</v>
      </c>
      <c r="P62" s="169">
        <f t="shared" ca="1" si="11"/>
        <v>503</v>
      </c>
      <c r="Q62" s="169">
        <f t="shared" ca="1" si="11"/>
        <v>501</v>
      </c>
      <c r="R62" s="169">
        <f t="shared" ca="1" si="11"/>
        <v>501</v>
      </c>
      <c r="S62" s="169">
        <f t="shared" ca="1" si="11"/>
        <v>502</v>
      </c>
      <c r="T62" s="169">
        <f t="shared" ca="1" si="11"/>
        <v>502</v>
      </c>
      <c r="U62" s="169">
        <f t="shared" ca="1" si="11"/>
        <v>466</v>
      </c>
      <c r="V62" s="169">
        <f t="shared" ca="1" si="11"/>
        <v>466</v>
      </c>
      <c r="W62" s="169">
        <f t="shared" ca="1" si="11"/>
        <v>504</v>
      </c>
      <c r="X62" s="169">
        <f t="shared" ca="1" si="11"/>
        <v>338</v>
      </c>
      <c r="Y62" s="170">
        <f t="shared" ca="1" si="11"/>
        <v>381</v>
      </c>
      <c r="Z62" s="193"/>
      <c r="AA62" s="162"/>
    </row>
    <row r="63" spans="1:27" s="161" customFormat="1" ht="12" x14ac:dyDescent="0.2">
      <c r="A63" s="195" t="s">
        <v>141</v>
      </c>
      <c r="B63" s="169">
        <f t="shared" ref="B63:L63" ca="1" si="12">-SUM(B8:B11,B25:B28) + SUM(B56:B57)</f>
        <v>24</v>
      </c>
      <c r="C63" s="169">
        <f t="shared" ca="1" si="12"/>
        <v>-5</v>
      </c>
      <c r="D63" s="169">
        <f t="shared" ca="1" si="12"/>
        <v>-4</v>
      </c>
      <c r="E63" s="169">
        <f t="shared" ca="1" si="12"/>
        <v>-5</v>
      </c>
      <c r="F63" s="169">
        <f t="shared" ca="1" si="12"/>
        <v>28</v>
      </c>
      <c r="G63" s="169">
        <f t="shared" ca="1" si="12"/>
        <v>15</v>
      </c>
      <c r="H63" s="169">
        <f t="shared" ca="1" si="12"/>
        <v>-4</v>
      </c>
      <c r="I63" s="169">
        <f t="shared" ca="1" si="12"/>
        <v>45</v>
      </c>
      <c r="J63" s="169">
        <f t="shared" ca="1" si="12"/>
        <v>95</v>
      </c>
      <c r="K63" s="169">
        <f t="shared" ca="1" si="12"/>
        <v>95</v>
      </c>
      <c r="L63" s="169">
        <f t="shared" ca="1" si="12"/>
        <v>95</v>
      </c>
      <c r="M63" s="169">
        <f ca="1">-SUM(M8:M11,M25:M28) + SUM(M57:M57)</f>
        <v>-10</v>
      </c>
      <c r="N63" s="169">
        <f t="shared" ref="N63:Y63" ca="1" si="13">-SUM(N8:N11,N25:N28) + SUM(N56:N57)</f>
        <v>138</v>
      </c>
      <c r="O63" s="169">
        <f t="shared" ca="1" si="13"/>
        <v>120</v>
      </c>
      <c r="P63" s="169">
        <f t="shared" ca="1" si="13"/>
        <v>111</v>
      </c>
      <c r="Q63" s="169">
        <f t="shared" ca="1" si="13"/>
        <v>111</v>
      </c>
      <c r="R63" s="169">
        <f t="shared" ca="1" si="13"/>
        <v>110</v>
      </c>
      <c r="S63" s="169">
        <f t="shared" ca="1" si="13"/>
        <v>95</v>
      </c>
      <c r="T63" s="169">
        <f t="shared" ca="1" si="13"/>
        <v>21</v>
      </c>
      <c r="U63" s="169">
        <f t="shared" ca="1" si="13"/>
        <v>-30</v>
      </c>
      <c r="V63" s="169">
        <f t="shared" ca="1" si="13"/>
        <v>-29</v>
      </c>
      <c r="W63" s="169">
        <f t="shared" ca="1" si="13"/>
        <v>95</v>
      </c>
      <c r="X63" s="169">
        <f t="shared" ca="1" si="13"/>
        <v>94</v>
      </c>
      <c r="Y63" s="170">
        <f t="shared" ca="1" si="13"/>
        <v>95</v>
      </c>
      <c r="Z63" s="193"/>
      <c r="AA63" s="162"/>
    </row>
    <row r="64" spans="1:27" s="161" customFormat="1" ht="12" x14ac:dyDescent="0.2">
      <c r="A64" s="195" t="s">
        <v>142</v>
      </c>
      <c r="B64" s="169">
        <f ca="1">IF(B62+B63&gt;645,"err",B62+B63)</f>
        <v>465</v>
      </c>
      <c r="C64" s="169">
        <f t="shared" ref="C64:Y64" ca="1" si="14">IF(C62+C63&gt;645,"err",C62+C63)</f>
        <v>419</v>
      </c>
      <c r="D64" s="169">
        <f t="shared" ca="1" si="14"/>
        <v>350</v>
      </c>
      <c r="E64" s="169">
        <f t="shared" ca="1" si="14"/>
        <v>349</v>
      </c>
      <c r="F64" s="169">
        <f t="shared" ca="1" si="14"/>
        <v>432</v>
      </c>
      <c r="G64" s="169">
        <f t="shared" ca="1" si="14"/>
        <v>420</v>
      </c>
      <c r="H64" s="169">
        <f t="shared" ca="1" si="14"/>
        <v>513</v>
      </c>
      <c r="I64" s="169">
        <f t="shared" ca="1" si="14"/>
        <v>537</v>
      </c>
      <c r="J64" s="169">
        <f t="shared" ca="1" si="14"/>
        <v>589</v>
      </c>
      <c r="K64" s="169">
        <f t="shared" ca="1" si="14"/>
        <v>599</v>
      </c>
      <c r="L64" s="169">
        <f t="shared" ca="1" si="14"/>
        <v>566</v>
      </c>
      <c r="M64" s="169">
        <f t="shared" ca="1" si="14"/>
        <v>520</v>
      </c>
      <c r="N64" s="169">
        <f t="shared" ca="1" si="14"/>
        <v>644</v>
      </c>
      <c r="O64" s="169">
        <f t="shared" ca="1" si="14"/>
        <v>621</v>
      </c>
      <c r="P64" s="169">
        <f t="shared" ca="1" si="14"/>
        <v>614</v>
      </c>
      <c r="Q64" s="169">
        <f t="shared" ca="1" si="14"/>
        <v>612</v>
      </c>
      <c r="R64" s="169">
        <f t="shared" ca="1" si="14"/>
        <v>611</v>
      </c>
      <c r="S64" s="169">
        <f t="shared" ca="1" si="14"/>
        <v>597</v>
      </c>
      <c r="T64" s="169">
        <f t="shared" ca="1" si="14"/>
        <v>523</v>
      </c>
      <c r="U64" s="169">
        <f t="shared" ca="1" si="14"/>
        <v>436</v>
      </c>
      <c r="V64" s="169">
        <f t="shared" ca="1" si="14"/>
        <v>437</v>
      </c>
      <c r="W64" s="169">
        <f t="shared" ca="1" si="14"/>
        <v>599</v>
      </c>
      <c r="X64" s="169">
        <f t="shared" ca="1" si="14"/>
        <v>432</v>
      </c>
      <c r="Y64" s="170">
        <f t="shared" ca="1" si="14"/>
        <v>476</v>
      </c>
      <c r="Z64" s="194"/>
      <c r="AA64" s="162"/>
    </row>
    <row r="65" spans="1:27" s="161" customFormat="1" ht="12" x14ac:dyDescent="0.2">
      <c r="A65" s="195" t="s">
        <v>18</v>
      </c>
      <c r="B65" s="169">
        <f ca="1">SUM(B61:B63)</f>
        <v>465</v>
      </c>
      <c r="C65" s="169">
        <f t="shared" ref="C65:Y65" ca="1" si="15">SUM(C61:C63)</f>
        <v>419</v>
      </c>
      <c r="D65" s="169">
        <f t="shared" ca="1" si="15"/>
        <v>350</v>
      </c>
      <c r="E65" s="169">
        <f t="shared" ca="1" si="15"/>
        <v>349</v>
      </c>
      <c r="F65" s="169">
        <f t="shared" ca="1" si="15"/>
        <v>432</v>
      </c>
      <c r="G65" s="169">
        <f t="shared" ca="1" si="15"/>
        <v>420</v>
      </c>
      <c r="H65" s="169">
        <f t="shared" ca="1" si="15"/>
        <v>513</v>
      </c>
      <c r="I65" s="169">
        <f t="shared" ca="1" si="15"/>
        <v>537</v>
      </c>
      <c r="J65" s="169">
        <f t="shared" ca="1" si="15"/>
        <v>589</v>
      </c>
      <c r="K65" s="169">
        <f t="shared" ca="1" si="15"/>
        <v>599</v>
      </c>
      <c r="L65" s="169">
        <f t="shared" ca="1" si="15"/>
        <v>566</v>
      </c>
      <c r="M65" s="169">
        <f t="shared" ca="1" si="15"/>
        <v>520</v>
      </c>
      <c r="N65" s="169">
        <f t="shared" ca="1" si="15"/>
        <v>644</v>
      </c>
      <c r="O65" s="169">
        <f t="shared" ca="1" si="15"/>
        <v>621</v>
      </c>
      <c r="P65" s="169">
        <f t="shared" ca="1" si="15"/>
        <v>614</v>
      </c>
      <c r="Q65" s="169">
        <f t="shared" ca="1" si="15"/>
        <v>612</v>
      </c>
      <c r="R65" s="169">
        <f t="shared" ca="1" si="15"/>
        <v>611</v>
      </c>
      <c r="S65" s="169">
        <f t="shared" ca="1" si="15"/>
        <v>597</v>
      </c>
      <c r="T65" s="169">
        <f t="shared" ca="1" si="15"/>
        <v>523</v>
      </c>
      <c r="U65" s="169">
        <f t="shared" ca="1" si="15"/>
        <v>436</v>
      </c>
      <c r="V65" s="169">
        <f t="shared" ca="1" si="15"/>
        <v>437</v>
      </c>
      <c r="W65" s="169">
        <f t="shared" ca="1" si="15"/>
        <v>599</v>
      </c>
      <c r="X65" s="169">
        <f t="shared" ca="1" si="15"/>
        <v>432</v>
      </c>
      <c r="Y65" s="170">
        <f t="shared" ca="1" si="15"/>
        <v>476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295</v>
      </c>
      <c r="C67" s="169">
        <f t="array" ref="C67">SUM(IF(C$41:C$55 = 0,0,$Z$41:$Z$55-C$41:C$55))-INDEX(Balancing!$R$4:$R$27,C$3)</f>
        <v>282</v>
      </c>
      <c r="D67" s="169">
        <f t="array" ref="D67">SUM(IF(D$41:D$55 = 0,0,$Z$41:$Z$55-D$41:D$55))-INDEX(Balancing!$R$4:$R$27,D$3)</f>
        <v>248</v>
      </c>
      <c r="E67" s="169">
        <f t="array" ref="E67">SUM(IF(E$41:E$55 = 0,0,$Z$41:$Z$55-E$41:E$55))-INDEX(Balancing!$R$4:$R$27,E$3)</f>
        <v>240</v>
      </c>
      <c r="F67" s="169">
        <f t="array" ref="F67">SUM(IF(F$41:F$55 = 0,0,$Z$41:$Z$55-F$41:F$55))-INDEX(Balancing!$R$4:$R$27,F$3)</f>
        <v>278</v>
      </c>
      <c r="G67" s="169">
        <f t="array" ref="G67">SUM(IF(G$41:G$55 = 0,0,$Z$41:$Z$55-G$41:G$55))-INDEX(Balancing!$R$4:$R$27,G$3)</f>
        <v>274</v>
      </c>
      <c r="H67" s="169">
        <f t="array" ref="H67">SUM(IF(H$41:H$55 = 0,0,$Z$41:$Z$55-H$41:H$55))-INDEX(Balancing!$R$4:$R$27,H$3)</f>
        <v>250</v>
      </c>
      <c r="I67" s="169">
        <f t="array" ref="I67">SUM(IF(I$41:I$55 = 0,0,$Z$41:$Z$55-I$41:I$55))-INDEX(Balancing!$R$4:$R$27,I$3)</f>
        <v>202</v>
      </c>
      <c r="J67" s="169">
        <f t="array" ref="J67">SUM(IF(J$41:J$55 = 0,0,$Z$41:$Z$55-J$41:J$55))-INDEX(Balancing!$R$4:$R$27,J$3)</f>
        <v>308</v>
      </c>
      <c r="K67" s="169">
        <f t="array" ref="K67">SUM(IF(K$41:K$55 = 0,0,$Z$41:$Z$55-K$41:K$55))-INDEX(Balancing!$R$4:$R$27,K$3)</f>
        <v>223</v>
      </c>
      <c r="L67" s="169">
        <f t="array" ref="L67">SUM(IF(L$41:L$55 = 0,0,$Z$41:$Z$55-L$41:L$55))-INDEX(Balancing!$R$4:$R$27,L$3)</f>
        <v>105</v>
      </c>
      <c r="M67" s="169">
        <f t="array" ref="M67">SUM(IF(M$41:M$55 = 0,0,$Z$41:$Z$55-M$41:M$55))-INDEX(Balancing!$R$4:$R$27,M$3)</f>
        <v>194</v>
      </c>
      <c r="N67" s="169">
        <v>179</v>
      </c>
      <c r="O67" s="169">
        <f t="array" ref="O67">SUM(IF(O$41:O$55 = 0,0,$Z$41:$Z$55-O$41:O$55))-INDEX(Balancing!$R$4:$R$27,O$3)</f>
        <v>162</v>
      </c>
      <c r="P67" s="169">
        <f t="array" ref="P67">SUM(IF(P$41:P$55 = 0,0,$Z$41:$Z$55-P$41:P$55))-INDEX(Balancing!$R$4:$R$27,P$3)</f>
        <v>145</v>
      </c>
      <c r="Q67" s="169">
        <f t="array" ref="Q67">SUM(IF(Q$41:Q$55 = 0,0,$Z$41:$Z$55-Q$41:Q$55))-INDEX(Balancing!$R$4:$R$27,Q$3)</f>
        <v>190</v>
      </c>
      <c r="R67" s="169">
        <f t="array" ref="R67">SUM(IF(R$41:R$55 = 0,0,$Z$41:$Z$55-R$41:R$55))-INDEX(Balancing!$R$4:$R$27,R$3)</f>
        <v>290</v>
      </c>
      <c r="S67" s="169">
        <f t="array" ref="S67">SUM(IF(S$41:S$55 = 0,0,$Z$41:$Z$55-S$41:S$55))-INDEX(Balancing!$R$4:$R$27,S$3)</f>
        <v>315</v>
      </c>
      <c r="T67" s="169">
        <f t="array" ref="T67">SUM(IF(T$41:T$55 = 0,0,$Z$41:$Z$55-T$41:T$55))-INDEX(Balancing!$R$4:$R$27,T$3)</f>
        <v>260</v>
      </c>
      <c r="U67" s="169">
        <f t="array" ref="U67">SUM(IF(U$41:U$55 = 0,0,$Z$41:$Z$55-U$41:U$55))-INDEX(Balancing!$R$4:$R$27,U$3)</f>
        <v>144</v>
      </c>
      <c r="V67" s="169">
        <f t="array" ref="V67">SUM(IF(V$41:V$55 = 0,0,$Z$41:$Z$55-V$41:V$55))-INDEX(Balancing!$R$4:$R$27,V$3)</f>
        <v>138</v>
      </c>
      <c r="W67" s="169">
        <f t="array" ref="W67">SUM(IF(W$41:W$55 = 0,0,$Z$41:$Z$55-W$41:W$55))-INDEX(Balancing!$R$4:$R$27,W$3)</f>
        <v>294</v>
      </c>
      <c r="X67" s="169">
        <f t="array" ref="X67">SUM(IF(X$41:X$55 = 0,0,$Z$41:$Z$55-X$41:X$55))-INDEX(Balancing!$R$4:$R$27,X$3)</f>
        <v>256</v>
      </c>
      <c r="Y67" s="170">
        <f t="array" ref="Y67">SUM(IF(Y$41:Y$55 = 0,0,$Z$41:$Z$55-Y$41:Y$55))-INDEX(Balancing!$R$4:$R$27,Y$3)</f>
        <v>379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57</v>
      </c>
      <c r="C69" s="171">
        <f t="shared" si="16"/>
        <v>54</v>
      </c>
      <c r="D69" s="171">
        <f t="shared" si="16"/>
        <v>52</v>
      </c>
      <c r="E69" s="171">
        <f t="shared" si="16"/>
        <v>52</v>
      </c>
      <c r="F69" s="171">
        <f t="shared" si="16"/>
        <v>56</v>
      </c>
      <c r="G69" s="171">
        <f t="shared" si="16"/>
        <v>55</v>
      </c>
      <c r="H69" s="171">
        <f t="shared" ref="H69:X69" si="17">IF(H67&lt;0.07*I4,"err",ROUND(I4*0.07,0))</f>
        <v>69</v>
      </c>
      <c r="I69" s="171">
        <f t="shared" si="17"/>
        <v>75</v>
      </c>
      <c r="J69" s="171">
        <f t="shared" si="17"/>
        <v>80</v>
      </c>
      <c r="K69" s="171">
        <f t="shared" si="17"/>
        <v>83</v>
      </c>
      <c r="L69" s="171">
        <f>IF(L67&lt;0.07*M4,"err",ROUND(M4*0.07,0))</f>
        <v>86</v>
      </c>
      <c r="M69" s="171">
        <f>IF(M67&lt;0.07*N4,"err",ROUND(N4*0.07,0))</f>
        <v>88</v>
      </c>
      <c r="N69" s="171">
        <f t="shared" si="17"/>
        <v>90</v>
      </c>
      <c r="O69" s="171">
        <f t="shared" si="17"/>
        <v>89</v>
      </c>
      <c r="P69" s="171">
        <f t="shared" si="17"/>
        <v>86</v>
      </c>
      <c r="Q69" s="171">
        <f t="shared" si="17"/>
        <v>80</v>
      </c>
      <c r="R69" s="171">
        <f t="shared" si="17"/>
        <v>76</v>
      </c>
      <c r="S69" s="171">
        <f t="shared" si="17"/>
        <v>75</v>
      </c>
      <c r="T69" s="171">
        <f t="shared" si="17"/>
        <v>77</v>
      </c>
      <c r="U69" s="171">
        <f t="shared" si="17"/>
        <v>78</v>
      </c>
      <c r="V69" s="171">
        <f t="shared" si="17"/>
        <v>69</v>
      </c>
      <c r="W69" s="171">
        <f t="shared" si="17"/>
        <v>66</v>
      </c>
      <c r="X69" s="171">
        <f t="shared" si="17"/>
        <v>60</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1">
        <f t="shared" ref="B78:Y78" ca="1" si="18">(B22+B25+B29)</f>
        <v>50</v>
      </c>
      <c r="C78" s="451">
        <f t="shared" ca="1" si="18"/>
        <v>20</v>
      </c>
      <c r="D78" s="451">
        <f t="shared" ca="1" si="18"/>
        <v>10</v>
      </c>
      <c r="E78" s="451">
        <f t="shared" ca="1" si="18"/>
        <v>10</v>
      </c>
      <c r="F78" s="451">
        <f t="shared" ca="1" si="18"/>
        <v>10</v>
      </c>
      <c r="G78" s="451">
        <f t="shared" ca="1" si="18"/>
        <v>10</v>
      </c>
      <c r="H78" s="451">
        <f t="shared" ca="1" si="18"/>
        <v>10</v>
      </c>
      <c r="I78" s="451">
        <f t="shared" ca="1" si="18"/>
        <v>40</v>
      </c>
      <c r="J78" s="451">
        <f t="shared" ca="1" si="18"/>
        <v>70</v>
      </c>
      <c r="K78" s="451">
        <f t="shared" ca="1" si="18"/>
        <v>100</v>
      </c>
      <c r="L78" s="451">
        <f t="shared" ca="1" si="18"/>
        <v>150</v>
      </c>
      <c r="M78" s="451">
        <f t="shared" ca="1" si="18"/>
        <v>150</v>
      </c>
      <c r="N78" s="451">
        <f t="shared" ca="1" si="18"/>
        <v>150</v>
      </c>
      <c r="O78" s="451">
        <f t="shared" ca="1" si="18"/>
        <v>150</v>
      </c>
      <c r="P78" s="451">
        <f t="shared" ca="1" si="18"/>
        <v>150</v>
      </c>
      <c r="Q78" s="451">
        <f t="shared" ca="1" si="18"/>
        <v>150</v>
      </c>
      <c r="R78" s="451">
        <f t="shared" ca="1" si="18"/>
        <v>150</v>
      </c>
      <c r="S78" s="451">
        <f t="shared" ca="1" si="18"/>
        <v>150</v>
      </c>
      <c r="T78" s="451">
        <f t="shared" ca="1" si="18"/>
        <v>150</v>
      </c>
      <c r="U78" s="451">
        <f t="shared" ca="1" si="18"/>
        <v>150</v>
      </c>
      <c r="V78" s="451">
        <f t="shared" ca="1" si="18"/>
        <v>150</v>
      </c>
      <c r="W78" s="451">
        <f t="shared" ca="1" si="18"/>
        <v>150</v>
      </c>
      <c r="X78" s="451">
        <f t="shared" ca="1" si="18"/>
        <v>150</v>
      </c>
      <c r="Y78" s="451">
        <f t="shared" ca="1" si="18"/>
        <v>110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2">
        <f>Deals!AD127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2390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34</v>
      </c>
      <c r="C89" s="221">
        <f t="shared" si="19"/>
        <v>5</v>
      </c>
      <c r="D89" s="221">
        <f t="shared" si="19"/>
        <v>6</v>
      </c>
      <c r="E89" s="221">
        <f>E56</f>
        <v>5</v>
      </c>
      <c r="F89" s="221">
        <f t="shared" si="19"/>
        <v>38</v>
      </c>
      <c r="G89" s="221">
        <f t="shared" si="19"/>
        <v>25</v>
      </c>
      <c r="H89" s="221">
        <f t="shared" si="19"/>
        <v>6</v>
      </c>
      <c r="I89" s="221">
        <f t="shared" si="19"/>
        <v>55</v>
      </c>
      <c r="J89" s="221">
        <f t="shared" si="19"/>
        <v>105</v>
      </c>
      <c r="K89" s="221">
        <f t="shared" si="19"/>
        <v>105</v>
      </c>
      <c r="L89" s="221">
        <f t="shared" si="19"/>
        <v>105</v>
      </c>
      <c r="M89" s="221">
        <f>M57</f>
        <v>0</v>
      </c>
      <c r="N89" s="221">
        <f t="shared" si="19"/>
        <v>105</v>
      </c>
      <c r="O89" s="221">
        <f t="shared" si="19"/>
        <v>105</v>
      </c>
      <c r="P89" s="221">
        <f t="shared" si="19"/>
        <v>106</v>
      </c>
      <c r="Q89" s="221">
        <f t="shared" si="19"/>
        <v>106</v>
      </c>
      <c r="R89" s="221">
        <f t="shared" si="19"/>
        <v>105</v>
      </c>
      <c r="S89" s="221">
        <f t="shared" si="19"/>
        <v>105</v>
      </c>
      <c r="T89" s="221">
        <f t="shared" si="19"/>
        <v>106</v>
      </c>
      <c r="U89" s="221">
        <f t="shared" si="19"/>
        <v>105</v>
      </c>
      <c r="V89" s="221">
        <f t="shared" si="19"/>
        <v>106</v>
      </c>
      <c r="W89" s="221">
        <f t="shared" si="19"/>
        <v>105</v>
      </c>
      <c r="X89" s="221">
        <f t="shared" si="19"/>
        <v>104</v>
      </c>
      <c r="Y89" s="221">
        <f t="shared" si="19"/>
        <v>105</v>
      </c>
      <c r="Z89" s="250">
        <f t="array" ref="Z89">SUM(B89:Y89*Economics!F$28)</f>
        <v>22907.189760000008</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69</v>
      </c>
      <c r="C91" s="200">
        <f t="shared" si="20"/>
        <v>47</v>
      </c>
      <c r="D91" s="200">
        <f t="shared" si="20"/>
        <v>-4</v>
      </c>
      <c r="E91" s="200">
        <f t="shared" si="20"/>
        <v>-3</v>
      </c>
      <c r="F91" s="200">
        <f t="shared" si="20"/>
        <v>-36</v>
      </c>
      <c r="G91" s="200">
        <f t="shared" si="20"/>
        <v>-23</v>
      </c>
      <c r="H91" s="200">
        <f t="shared" si="20"/>
        <v>46</v>
      </c>
      <c r="I91" s="200">
        <f t="shared" si="20"/>
        <v>-3</v>
      </c>
      <c r="J91" s="200">
        <f t="shared" si="20"/>
        <v>-53</v>
      </c>
      <c r="K91" s="200">
        <f t="shared" si="20"/>
        <v>-53</v>
      </c>
      <c r="L91" s="200">
        <f t="shared" si="20"/>
        <v>-2</v>
      </c>
      <c r="M91" s="200">
        <f t="shared" si="20"/>
        <v>103</v>
      </c>
      <c r="N91" s="200">
        <f t="shared" si="20"/>
        <v>-2</v>
      </c>
      <c r="O91" s="200">
        <f t="shared" si="20"/>
        <v>-2</v>
      </c>
      <c r="P91" s="200">
        <f t="shared" si="20"/>
        <v>-3</v>
      </c>
      <c r="Q91" s="200">
        <f t="shared" si="20"/>
        <v>-3</v>
      </c>
      <c r="R91" s="200">
        <f t="shared" si="20"/>
        <v>-2</v>
      </c>
      <c r="S91" s="200">
        <f t="shared" si="20"/>
        <v>-2</v>
      </c>
      <c r="T91" s="200">
        <f t="shared" si="20"/>
        <v>-3</v>
      </c>
      <c r="U91" s="200">
        <f t="shared" si="20"/>
        <v>-2</v>
      </c>
      <c r="V91" s="200">
        <f t="shared" si="20"/>
        <v>-54</v>
      </c>
      <c r="W91" s="200">
        <f t="shared" si="20"/>
        <v>-53</v>
      </c>
      <c r="X91" s="200">
        <f t="shared" si="20"/>
        <v>-52</v>
      </c>
      <c r="Y91" s="200">
        <f t="shared" si="20"/>
        <v>-53</v>
      </c>
      <c r="Z91" s="253">
        <f>Z89-Z90</f>
        <v>1869.7078400000137</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198</v>
      </c>
      <c r="C95" s="181">
        <f t="shared" si="23"/>
        <v>199</v>
      </c>
      <c r="D95" s="181">
        <f t="shared" si="23"/>
        <v>199</v>
      </c>
      <c r="E95" s="181">
        <f>E53</f>
        <v>199</v>
      </c>
      <c r="F95" s="181">
        <f t="shared" si="23"/>
        <v>199</v>
      </c>
      <c r="G95" s="181">
        <f t="shared" si="23"/>
        <v>199</v>
      </c>
      <c r="H95" s="181">
        <f t="shared" si="23"/>
        <v>199</v>
      </c>
      <c r="I95" s="181">
        <f t="shared" si="23"/>
        <v>199</v>
      </c>
      <c r="J95" s="181">
        <f t="shared" si="23"/>
        <v>198</v>
      </c>
      <c r="K95" s="181">
        <f t="shared" si="23"/>
        <v>198</v>
      </c>
      <c r="L95" s="181">
        <f t="shared" si="23"/>
        <v>198</v>
      </c>
      <c r="M95" s="181">
        <f t="shared" si="23"/>
        <v>197</v>
      </c>
      <c r="N95" s="181">
        <f t="shared" si="23"/>
        <v>197</v>
      </c>
      <c r="O95" s="181">
        <f t="shared" si="23"/>
        <v>197</v>
      </c>
      <c r="P95" s="181">
        <f t="shared" si="23"/>
        <v>198</v>
      </c>
      <c r="Q95" s="181">
        <f t="shared" si="23"/>
        <v>197</v>
      </c>
      <c r="R95" s="181">
        <f t="shared" si="23"/>
        <v>197</v>
      </c>
      <c r="S95" s="181">
        <f t="shared" si="23"/>
        <v>197</v>
      </c>
      <c r="T95" s="181">
        <f t="shared" si="23"/>
        <v>196</v>
      </c>
      <c r="U95" s="181">
        <f t="shared" si="23"/>
        <v>197</v>
      </c>
      <c r="V95" s="181">
        <f t="shared" si="23"/>
        <v>197</v>
      </c>
      <c r="W95" s="181">
        <f t="shared" si="23"/>
        <v>198</v>
      </c>
      <c r="X95" s="181">
        <f t="shared" si="23"/>
        <v>197</v>
      </c>
      <c r="Y95" s="181">
        <f t="shared" si="23"/>
        <v>197</v>
      </c>
      <c r="Z95" s="252">
        <f t="array" ref="Z95">SUM(B95:Y95*Economics!F$30)</f>
        <v>28937.712000000003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v>
      </c>
      <c r="C97" s="200">
        <f t="shared" si="24"/>
        <v>1</v>
      </c>
      <c r="D97" s="200">
        <f t="shared" si="24"/>
        <v>1</v>
      </c>
      <c r="E97" s="200">
        <f t="shared" si="24"/>
        <v>1</v>
      </c>
      <c r="F97" s="200">
        <f t="shared" si="24"/>
        <v>1</v>
      </c>
      <c r="G97" s="200">
        <f t="shared" si="24"/>
        <v>1</v>
      </c>
      <c r="H97" s="200">
        <f t="shared" si="24"/>
        <v>1</v>
      </c>
      <c r="I97" s="200">
        <f t="shared" si="24"/>
        <v>1</v>
      </c>
      <c r="J97" s="200">
        <f t="shared" si="24"/>
        <v>2</v>
      </c>
      <c r="K97" s="200">
        <f t="shared" si="24"/>
        <v>2</v>
      </c>
      <c r="L97" s="200">
        <f t="shared" si="24"/>
        <v>2</v>
      </c>
      <c r="M97" s="200">
        <f t="shared" si="24"/>
        <v>3</v>
      </c>
      <c r="N97" s="200">
        <f t="shared" si="24"/>
        <v>3</v>
      </c>
      <c r="O97" s="200">
        <f t="shared" si="24"/>
        <v>3</v>
      </c>
      <c r="P97" s="200">
        <f t="shared" si="24"/>
        <v>2</v>
      </c>
      <c r="Q97" s="200">
        <f t="shared" si="24"/>
        <v>3</v>
      </c>
      <c r="R97" s="200">
        <f t="shared" si="24"/>
        <v>3</v>
      </c>
      <c r="S97" s="200">
        <f t="shared" si="24"/>
        <v>3</v>
      </c>
      <c r="T97" s="200">
        <f t="shared" si="24"/>
        <v>4</v>
      </c>
      <c r="U97" s="200">
        <f t="shared" si="24"/>
        <v>3</v>
      </c>
      <c r="V97" s="200">
        <f t="shared" si="24"/>
        <v>3</v>
      </c>
      <c r="W97" s="200">
        <f t="shared" si="24"/>
        <v>2</v>
      </c>
      <c r="X97" s="200">
        <f t="shared" si="24"/>
        <v>3</v>
      </c>
      <c r="Y97" s="200">
        <f t="shared" si="24"/>
        <v>3</v>
      </c>
      <c r="Z97" s="253">
        <f>Z95-Z96</f>
        <v>-323.08800000000701</v>
      </c>
    </row>
    <row r="98" spans="1:29" x14ac:dyDescent="0.2">
      <c r="A98" s="183" t="str">
        <f>Economics!A31</f>
        <v>PV Unit 2</v>
      </c>
      <c r="B98" s="181">
        <f t="shared" ref="B98:Y98" si="25">B54</f>
        <v>198</v>
      </c>
      <c r="C98" s="181">
        <f t="shared" si="25"/>
        <v>199</v>
      </c>
      <c r="D98" s="181">
        <f t="shared" si="25"/>
        <v>199</v>
      </c>
      <c r="E98" s="181">
        <f>E54</f>
        <v>199</v>
      </c>
      <c r="F98" s="181">
        <f t="shared" si="25"/>
        <v>199</v>
      </c>
      <c r="G98" s="181">
        <f t="shared" si="25"/>
        <v>199</v>
      </c>
      <c r="H98" s="181">
        <f t="shared" si="25"/>
        <v>199</v>
      </c>
      <c r="I98" s="181">
        <f t="shared" si="25"/>
        <v>199</v>
      </c>
      <c r="J98" s="181">
        <f t="shared" si="25"/>
        <v>198</v>
      </c>
      <c r="K98" s="181">
        <f t="shared" si="25"/>
        <v>198</v>
      </c>
      <c r="L98" s="181">
        <f t="shared" si="25"/>
        <v>198</v>
      </c>
      <c r="M98" s="181">
        <f t="shared" si="25"/>
        <v>198</v>
      </c>
      <c r="N98" s="181">
        <f t="shared" si="25"/>
        <v>199</v>
      </c>
      <c r="O98" s="181">
        <f t="shared" si="25"/>
        <v>197</v>
      </c>
      <c r="P98" s="181">
        <f t="shared" si="25"/>
        <v>198</v>
      </c>
      <c r="Q98" s="181">
        <f t="shared" si="25"/>
        <v>197</v>
      </c>
      <c r="R98" s="181">
        <f t="shared" si="25"/>
        <v>197</v>
      </c>
      <c r="S98" s="181">
        <f t="shared" si="25"/>
        <v>197</v>
      </c>
      <c r="T98" s="181">
        <f t="shared" si="25"/>
        <v>196</v>
      </c>
      <c r="U98" s="181">
        <f t="shared" si="25"/>
        <v>197</v>
      </c>
      <c r="V98" s="181">
        <f t="shared" si="25"/>
        <v>197</v>
      </c>
      <c r="W98" s="181">
        <f t="shared" si="25"/>
        <v>198</v>
      </c>
      <c r="X98" s="181">
        <f t="shared" si="25"/>
        <v>197</v>
      </c>
      <c r="Y98" s="181">
        <f t="shared" si="25"/>
        <v>197</v>
      </c>
      <c r="Z98" s="252">
        <f t="array" ref="Z98">SUM(B98:Y98*Economics!F$31)</f>
        <v>28956.000000000004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-4</v>
      </c>
      <c r="C100" s="200">
        <f t="shared" si="26"/>
        <v>-5</v>
      </c>
      <c r="D100" s="200">
        <f t="shared" si="26"/>
        <v>-5</v>
      </c>
      <c r="E100" s="200">
        <f t="shared" si="26"/>
        <v>-5</v>
      </c>
      <c r="F100" s="200">
        <f t="shared" si="26"/>
        <v>-4</v>
      </c>
      <c r="G100" s="200">
        <f t="shared" si="26"/>
        <v>-4</v>
      </c>
      <c r="H100" s="200">
        <f t="shared" si="26"/>
        <v>-4</v>
      </c>
      <c r="I100" s="200">
        <f t="shared" si="26"/>
        <v>-4</v>
      </c>
      <c r="J100" s="200">
        <f t="shared" si="26"/>
        <v>-3</v>
      </c>
      <c r="K100" s="200">
        <f t="shared" si="26"/>
        <v>-3</v>
      </c>
      <c r="L100" s="200">
        <f t="shared" si="26"/>
        <v>-3</v>
      </c>
      <c r="M100" s="200">
        <f t="shared" si="26"/>
        <v>-3</v>
      </c>
      <c r="N100" s="200">
        <f t="shared" si="26"/>
        <v>-4</v>
      </c>
      <c r="O100" s="200">
        <f t="shared" si="26"/>
        <v>-2</v>
      </c>
      <c r="P100" s="200">
        <f t="shared" si="26"/>
        <v>-3</v>
      </c>
      <c r="Q100" s="200">
        <f t="shared" si="26"/>
        <v>-2</v>
      </c>
      <c r="R100" s="200">
        <f t="shared" si="26"/>
        <v>-2</v>
      </c>
      <c r="S100" s="200">
        <f t="shared" si="26"/>
        <v>-2</v>
      </c>
      <c r="T100" s="200">
        <f t="shared" si="26"/>
        <v>-1</v>
      </c>
      <c r="U100" s="200">
        <f t="shared" si="26"/>
        <v>-2</v>
      </c>
      <c r="V100" s="200">
        <f t="shared" si="26"/>
        <v>-2</v>
      </c>
      <c r="W100" s="200">
        <f t="shared" si="26"/>
        <v>-3</v>
      </c>
      <c r="X100" s="200">
        <f t="shared" si="26"/>
        <v>-2</v>
      </c>
      <c r="Y100" s="200">
        <f t="shared" si="26"/>
        <v>-2</v>
      </c>
      <c r="Z100" s="253">
        <f>Z98-Z99</f>
        <v>451.10399999999572</v>
      </c>
    </row>
    <row r="101" spans="1:29" x14ac:dyDescent="0.2">
      <c r="A101" s="183" t="str">
        <f>Economics!A32</f>
        <v>PV Unit 3</v>
      </c>
      <c r="B101" s="181">
        <f t="shared" ref="B101:Y101" si="27">B55</f>
        <v>198</v>
      </c>
      <c r="C101" s="181">
        <f t="shared" si="27"/>
        <v>199</v>
      </c>
      <c r="D101" s="181">
        <f t="shared" si="27"/>
        <v>199</v>
      </c>
      <c r="E101" s="181">
        <f>E55</f>
        <v>199</v>
      </c>
      <c r="F101" s="181">
        <f t="shared" si="27"/>
        <v>199</v>
      </c>
      <c r="G101" s="181">
        <f t="shared" si="27"/>
        <v>200</v>
      </c>
      <c r="H101" s="181">
        <f t="shared" si="27"/>
        <v>199</v>
      </c>
      <c r="I101" s="181">
        <f t="shared" si="27"/>
        <v>199</v>
      </c>
      <c r="J101" s="181">
        <f t="shared" si="27"/>
        <v>198</v>
      </c>
      <c r="K101" s="181">
        <f t="shared" si="27"/>
        <v>198</v>
      </c>
      <c r="L101" s="181">
        <f t="shared" si="27"/>
        <v>198</v>
      </c>
      <c r="M101" s="181">
        <f t="shared" si="27"/>
        <v>200</v>
      </c>
      <c r="N101" s="181">
        <f t="shared" si="27"/>
        <v>200</v>
      </c>
      <c r="O101" s="181">
        <f t="shared" si="27"/>
        <v>197</v>
      </c>
      <c r="P101" s="181">
        <f t="shared" si="27"/>
        <v>197</v>
      </c>
      <c r="Q101" s="181">
        <f t="shared" si="27"/>
        <v>197</v>
      </c>
      <c r="R101" s="181">
        <f t="shared" si="27"/>
        <v>197</v>
      </c>
      <c r="S101" s="181">
        <f t="shared" si="27"/>
        <v>198</v>
      </c>
      <c r="T101" s="181">
        <f t="shared" si="27"/>
        <v>200</v>
      </c>
      <c r="U101" s="181">
        <f t="shared" si="27"/>
        <v>197</v>
      </c>
      <c r="V101" s="181">
        <f t="shared" si="27"/>
        <v>197</v>
      </c>
      <c r="W101" s="181">
        <f t="shared" si="27"/>
        <v>198</v>
      </c>
      <c r="X101" s="181">
        <f t="shared" si="27"/>
        <v>197</v>
      </c>
      <c r="Y101" s="181">
        <f t="shared" si="27"/>
        <v>200</v>
      </c>
      <c r="Z101" s="252">
        <f t="array" ref="Z101">SUM(B101:Y101*Economics!F$32)</f>
        <v>29023.056000000008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v>
      </c>
      <c r="C103" s="200">
        <f t="shared" si="28"/>
        <v>1</v>
      </c>
      <c r="D103" s="200">
        <f t="shared" si="28"/>
        <v>1</v>
      </c>
      <c r="E103" s="200">
        <f t="shared" si="28"/>
        <v>1</v>
      </c>
      <c r="F103" s="200">
        <f t="shared" si="28"/>
        <v>1</v>
      </c>
      <c r="G103" s="200">
        <f t="shared" si="28"/>
        <v>0</v>
      </c>
      <c r="H103" s="200">
        <f t="shared" si="28"/>
        <v>1</v>
      </c>
      <c r="I103" s="200">
        <f t="shared" si="28"/>
        <v>1</v>
      </c>
      <c r="J103" s="200">
        <f t="shared" si="28"/>
        <v>2</v>
      </c>
      <c r="K103" s="200">
        <f t="shared" si="28"/>
        <v>2</v>
      </c>
      <c r="L103" s="200">
        <f t="shared" si="28"/>
        <v>2</v>
      </c>
      <c r="M103" s="200">
        <f t="shared" si="28"/>
        <v>0</v>
      </c>
      <c r="N103" s="200">
        <f t="shared" si="28"/>
        <v>0</v>
      </c>
      <c r="O103" s="200">
        <f t="shared" si="28"/>
        <v>3</v>
      </c>
      <c r="P103" s="200">
        <f t="shared" si="28"/>
        <v>3</v>
      </c>
      <c r="Q103" s="200">
        <f t="shared" si="28"/>
        <v>3</v>
      </c>
      <c r="R103" s="200">
        <f t="shared" si="28"/>
        <v>3</v>
      </c>
      <c r="S103" s="200">
        <f t="shared" si="28"/>
        <v>2</v>
      </c>
      <c r="T103" s="200">
        <f t="shared" si="28"/>
        <v>0</v>
      </c>
      <c r="U103" s="200">
        <f t="shared" si="28"/>
        <v>3</v>
      </c>
      <c r="V103" s="200">
        <f t="shared" si="28"/>
        <v>3</v>
      </c>
      <c r="W103" s="200">
        <f t="shared" si="28"/>
        <v>2</v>
      </c>
      <c r="X103" s="200">
        <f t="shared" si="28"/>
        <v>3</v>
      </c>
      <c r="Y103" s="200">
        <f t="shared" si="28"/>
        <v>0</v>
      </c>
      <c r="Z103" s="253">
        <f>Z101-Z102</f>
        <v>-237.74400000000242</v>
      </c>
    </row>
    <row r="104" spans="1:29" x14ac:dyDescent="0.2">
      <c r="A104" s="183" t="str">
        <f>Economics!A34</f>
        <v>Newman 1</v>
      </c>
      <c r="B104" s="181">
        <v>31</v>
      </c>
      <c r="C104" s="181">
        <f t="shared" ref="C104:R104" si="29">C41</f>
        <v>35</v>
      </c>
      <c r="D104" s="181">
        <f t="shared" si="29"/>
        <v>35</v>
      </c>
      <c r="E104" s="181">
        <f>E41</f>
        <v>35</v>
      </c>
      <c r="F104" s="181">
        <f t="shared" si="29"/>
        <v>35</v>
      </c>
      <c r="G104" s="181">
        <f t="shared" si="29"/>
        <v>35</v>
      </c>
      <c r="H104" s="181">
        <f t="shared" si="29"/>
        <v>35</v>
      </c>
      <c r="I104" s="181">
        <f>I41</f>
        <v>45</v>
      </c>
      <c r="J104" s="181">
        <f t="shared" si="29"/>
        <v>44</v>
      </c>
      <c r="K104" s="181">
        <f t="shared" si="29"/>
        <v>44</v>
      </c>
      <c r="L104" s="181">
        <f t="shared" si="29"/>
        <v>44</v>
      </c>
      <c r="M104" s="181">
        <f t="shared" si="29"/>
        <v>46</v>
      </c>
      <c r="N104" s="181">
        <f t="shared" si="29"/>
        <v>44</v>
      </c>
      <c r="O104" s="181">
        <f t="shared" si="29"/>
        <v>44</v>
      </c>
      <c r="P104" s="181">
        <f t="shared" si="29"/>
        <v>43</v>
      </c>
      <c r="Q104" s="181">
        <f t="shared" si="29"/>
        <v>44</v>
      </c>
      <c r="R104" s="181">
        <f t="shared" si="29"/>
        <v>44</v>
      </c>
      <c r="S104" s="181">
        <v>34</v>
      </c>
      <c r="T104" s="181">
        <v>34</v>
      </c>
      <c r="U104" s="181">
        <v>34</v>
      </c>
      <c r="V104" s="181">
        <v>34</v>
      </c>
      <c r="W104" s="181">
        <f>W41</f>
        <v>44</v>
      </c>
      <c r="X104" s="181">
        <f>X41</f>
        <v>43</v>
      </c>
      <c r="Y104" s="181">
        <f>Y41</f>
        <v>31</v>
      </c>
      <c r="Z104" s="212">
        <f>SUM(B104:Y104)</f>
        <v>937</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46</v>
      </c>
      <c r="C109" s="181">
        <f t="shared" ref="C109:Y109" si="33">C42</f>
        <v>38</v>
      </c>
      <c r="D109" s="181">
        <f t="shared" si="33"/>
        <v>55</v>
      </c>
      <c r="E109" s="181">
        <f>E42</f>
        <v>55</v>
      </c>
      <c r="F109" s="181">
        <f t="shared" si="33"/>
        <v>55</v>
      </c>
      <c r="G109" s="181">
        <f t="shared" si="33"/>
        <v>55</v>
      </c>
      <c r="H109" s="181">
        <f t="shared" si="33"/>
        <v>55</v>
      </c>
      <c r="I109" s="181">
        <f>I42</f>
        <v>54</v>
      </c>
      <c r="J109" s="181">
        <f t="shared" si="33"/>
        <v>54</v>
      </c>
      <c r="K109" s="181">
        <f t="shared" si="33"/>
        <v>54</v>
      </c>
      <c r="L109" s="181">
        <f t="shared" si="33"/>
        <v>77</v>
      </c>
      <c r="M109" s="181">
        <f t="shared" si="33"/>
        <v>78</v>
      </c>
      <c r="N109" s="181">
        <f t="shared" si="33"/>
        <v>77</v>
      </c>
      <c r="O109" s="181">
        <f t="shared" si="33"/>
        <v>77</v>
      </c>
      <c r="P109" s="181">
        <f t="shared" si="33"/>
        <v>77</v>
      </c>
      <c r="Q109" s="181">
        <f t="shared" si="33"/>
        <v>77</v>
      </c>
      <c r="R109" s="181">
        <f t="shared" si="33"/>
        <v>57</v>
      </c>
      <c r="S109" s="181">
        <f t="shared" si="33"/>
        <v>57</v>
      </c>
      <c r="T109" s="181">
        <f t="shared" si="33"/>
        <v>58</v>
      </c>
      <c r="U109" s="181">
        <f t="shared" si="33"/>
        <v>58</v>
      </c>
      <c r="V109" s="181">
        <f t="shared" si="33"/>
        <v>59</v>
      </c>
      <c r="W109" s="181">
        <f t="shared" si="33"/>
        <v>33</v>
      </c>
      <c r="X109" s="181">
        <f t="shared" si="33"/>
        <v>33</v>
      </c>
      <c r="Y109" s="181">
        <f t="shared" si="33"/>
        <v>33</v>
      </c>
      <c r="Z109" s="212">
        <f>SUM(B109:Y109)</f>
        <v>1372</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52</v>
      </c>
      <c r="C114" s="181">
        <f t="shared" si="37"/>
        <v>68</v>
      </c>
      <c r="D114" s="181">
        <f t="shared" si="37"/>
        <v>87</v>
      </c>
      <c r="E114" s="181">
        <f>E43</f>
        <v>96</v>
      </c>
      <c r="F114" s="181">
        <f t="shared" si="37"/>
        <v>56</v>
      </c>
      <c r="G114" s="181">
        <f t="shared" si="37"/>
        <v>59</v>
      </c>
      <c r="H114" s="181">
        <f t="shared" si="37"/>
        <v>60</v>
      </c>
      <c r="I114" s="181">
        <f t="shared" si="37"/>
        <v>99</v>
      </c>
      <c r="J114" s="181">
        <f t="shared" si="37"/>
        <v>45</v>
      </c>
      <c r="K114" s="181">
        <f t="shared" si="37"/>
        <v>43</v>
      </c>
      <c r="L114" s="181">
        <f t="shared" si="37"/>
        <v>100</v>
      </c>
      <c r="M114" s="181">
        <f t="shared" si="37"/>
        <v>65</v>
      </c>
      <c r="N114" s="181">
        <f t="shared" si="37"/>
        <v>50</v>
      </c>
      <c r="O114" s="181">
        <f t="shared" si="37"/>
        <v>71</v>
      </c>
      <c r="P114" s="181">
        <f t="shared" si="37"/>
        <v>51</v>
      </c>
      <c r="Q114" s="181">
        <f t="shared" si="37"/>
        <v>43</v>
      </c>
      <c r="R114" s="181">
        <f t="shared" si="37"/>
        <v>36</v>
      </c>
      <c r="S114" s="181">
        <f t="shared" si="37"/>
        <v>35</v>
      </c>
      <c r="T114" s="181">
        <f t="shared" si="37"/>
        <v>37</v>
      </c>
      <c r="U114" s="181">
        <f t="shared" si="37"/>
        <v>99</v>
      </c>
      <c r="V114" s="181">
        <f t="shared" si="37"/>
        <v>100</v>
      </c>
      <c r="W114" s="181">
        <f t="shared" si="37"/>
        <v>35</v>
      </c>
      <c r="X114" s="181">
        <f t="shared" si="37"/>
        <v>98</v>
      </c>
      <c r="Y114" s="181">
        <f t="shared" si="37"/>
        <v>35</v>
      </c>
      <c r="Z114" s="212">
        <f>SUM(B114:Y114)</f>
        <v>1520</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10</v>
      </c>
      <c r="C119" s="181">
        <f t="shared" si="41"/>
        <v>11</v>
      </c>
      <c r="D119" s="181">
        <f t="shared" si="41"/>
        <v>11</v>
      </c>
      <c r="E119" s="181">
        <f>E44</f>
        <v>10</v>
      </c>
      <c r="F119" s="181">
        <f t="shared" si="41"/>
        <v>11</v>
      </c>
      <c r="G119" s="181">
        <f t="shared" si="41"/>
        <v>11</v>
      </c>
      <c r="H119" s="181">
        <f t="shared" si="41"/>
        <v>11</v>
      </c>
      <c r="I119" s="181">
        <f t="shared" si="41"/>
        <v>11</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86</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10</v>
      </c>
      <c r="C121" s="186">
        <f t="shared" si="43"/>
        <v>11</v>
      </c>
      <c r="D121" s="186">
        <f t="shared" si="43"/>
        <v>11</v>
      </c>
      <c r="E121" s="186">
        <f t="shared" si="43"/>
        <v>10</v>
      </c>
      <c r="F121" s="186">
        <f t="shared" si="43"/>
        <v>11</v>
      </c>
      <c r="G121" s="186">
        <f t="shared" si="43"/>
        <v>11</v>
      </c>
      <c r="H121" s="186">
        <f t="shared" si="43"/>
        <v>11</v>
      </c>
      <c r="I121" s="186">
        <f t="shared" si="43"/>
        <v>11</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86</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10</v>
      </c>
      <c r="C124" s="181">
        <f t="shared" si="46"/>
        <v>10</v>
      </c>
      <c r="D124" s="181">
        <f t="shared" si="46"/>
        <v>10</v>
      </c>
      <c r="E124" s="181">
        <f>E45</f>
        <v>10</v>
      </c>
      <c r="F124" s="181">
        <f t="shared" si="46"/>
        <v>10</v>
      </c>
      <c r="G124" s="181">
        <f t="shared" si="46"/>
        <v>10</v>
      </c>
      <c r="H124" s="181">
        <f t="shared" si="46"/>
        <v>10</v>
      </c>
      <c r="I124" s="181">
        <f t="shared" si="46"/>
        <v>10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80</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10</v>
      </c>
      <c r="C126" s="186">
        <f t="shared" si="48"/>
        <v>10</v>
      </c>
      <c r="D126" s="186">
        <f t="shared" si="48"/>
        <v>10</v>
      </c>
      <c r="E126" s="186">
        <f t="shared" si="48"/>
        <v>10</v>
      </c>
      <c r="F126" s="186">
        <f t="shared" si="48"/>
        <v>10</v>
      </c>
      <c r="G126" s="186">
        <f t="shared" si="48"/>
        <v>10</v>
      </c>
      <c r="H126" s="186">
        <f t="shared" si="48"/>
        <v>10</v>
      </c>
      <c r="I126" s="186">
        <f t="shared" si="48"/>
        <v>10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80</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113</v>
      </c>
      <c r="K139" s="181">
        <f t="shared" si="60"/>
        <v>193</v>
      </c>
      <c r="L139" s="181">
        <f t="shared" si="60"/>
        <v>214</v>
      </c>
      <c r="M139" s="181">
        <f t="shared" si="60"/>
        <v>212</v>
      </c>
      <c r="N139" s="181">
        <f t="shared" si="60"/>
        <v>208</v>
      </c>
      <c r="O139" s="181">
        <f t="shared" si="60"/>
        <v>211</v>
      </c>
      <c r="P139" s="181">
        <f t="shared" si="60"/>
        <v>210</v>
      </c>
      <c r="Q139" s="181">
        <f t="shared" si="60"/>
        <v>213</v>
      </c>
      <c r="R139" s="181">
        <f t="shared" si="60"/>
        <v>155</v>
      </c>
      <c r="S139" s="181">
        <f t="shared" si="60"/>
        <v>132</v>
      </c>
      <c r="T139" s="181">
        <f t="shared" si="60"/>
        <v>173</v>
      </c>
      <c r="U139" s="181">
        <f t="shared" si="60"/>
        <v>200</v>
      </c>
      <c r="V139" s="181">
        <f t="shared" si="60"/>
        <v>204</v>
      </c>
      <c r="W139" s="181">
        <f t="shared" si="60"/>
        <v>171</v>
      </c>
      <c r="X139" s="181">
        <f t="shared" si="60"/>
        <v>152</v>
      </c>
      <c r="Y139" s="181">
        <f t="shared" si="60"/>
        <v>101</v>
      </c>
      <c r="Z139" s="212">
        <f>SUM(B139:Y139)</f>
        <v>2862</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7</v>
      </c>
      <c r="N144" s="181">
        <f t="shared" si="64"/>
        <v>30</v>
      </c>
      <c r="O144" s="181">
        <f t="shared" si="64"/>
        <v>39</v>
      </c>
      <c r="P144" s="181">
        <f t="shared" si="64"/>
        <v>32</v>
      </c>
      <c r="Q144" s="181">
        <f t="shared" si="64"/>
        <v>29</v>
      </c>
      <c r="R144" s="181">
        <f t="shared" si="64"/>
        <v>15</v>
      </c>
      <c r="S144" s="181">
        <f t="shared" si="64"/>
        <v>14</v>
      </c>
      <c r="T144" s="181">
        <f t="shared" si="64"/>
        <v>22</v>
      </c>
      <c r="U144" s="181">
        <v>0</v>
      </c>
      <c r="V144" s="181">
        <v>0</v>
      </c>
      <c r="W144" s="181">
        <v>0</v>
      </c>
      <c r="X144" s="181">
        <f>X49</f>
        <v>0</v>
      </c>
      <c r="Y144" s="181">
        <f>Y49</f>
        <v>0</v>
      </c>
      <c r="Z144" s="212">
        <f>SUM(B144:Y144)</f>
        <v>188</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7</v>
      </c>
      <c r="N146" s="186">
        <f t="shared" si="66"/>
        <v>30</v>
      </c>
      <c r="O146" s="186">
        <f t="shared" si="66"/>
        <v>39</v>
      </c>
      <c r="P146" s="186">
        <f t="shared" si="66"/>
        <v>32</v>
      </c>
      <c r="Q146" s="186">
        <f t="shared" si="66"/>
        <v>29</v>
      </c>
      <c r="R146" s="186">
        <f t="shared" si="66"/>
        <v>15</v>
      </c>
      <c r="S146" s="186">
        <f t="shared" si="66"/>
        <v>14</v>
      </c>
      <c r="T146" s="186">
        <f t="shared" si="66"/>
        <v>22</v>
      </c>
      <c r="U146" s="186"/>
      <c r="V146" s="186"/>
      <c r="W146" s="186"/>
      <c r="X146" s="186">
        <f>X144</f>
        <v>0</v>
      </c>
      <c r="Y146" s="186">
        <f>Y144</f>
        <v>0</v>
      </c>
      <c r="Z146" s="213">
        <f>SUM(B146:Y146)</f>
        <v>188</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27</v>
      </c>
      <c r="L149" s="181">
        <f t="shared" si="69"/>
        <v>36</v>
      </c>
      <c r="M149" s="181">
        <f t="shared" si="69"/>
        <v>42</v>
      </c>
      <c r="N149" s="181">
        <f t="shared" si="69"/>
        <v>41</v>
      </c>
      <c r="O149" s="181">
        <f t="shared" si="69"/>
        <v>42</v>
      </c>
      <c r="P149" s="181">
        <f t="shared" si="69"/>
        <v>42</v>
      </c>
      <c r="Q149" s="181">
        <f t="shared" si="69"/>
        <v>41</v>
      </c>
      <c r="R149" s="181">
        <f t="shared" si="69"/>
        <v>41</v>
      </c>
      <c r="S149" s="181">
        <f t="shared" si="69"/>
        <v>41</v>
      </c>
      <c r="T149" s="181">
        <f t="shared" si="69"/>
        <v>41</v>
      </c>
      <c r="U149" s="181">
        <f t="shared" si="69"/>
        <v>42</v>
      </c>
      <c r="V149" s="181">
        <f t="shared" si="69"/>
        <v>41</v>
      </c>
      <c r="W149" s="181">
        <f t="shared" si="69"/>
        <v>27</v>
      </c>
      <c r="X149" s="181">
        <f t="shared" si="69"/>
        <v>27</v>
      </c>
      <c r="Y149" s="181">
        <f t="shared" si="69"/>
        <v>27</v>
      </c>
      <c r="Z149" s="212">
        <f>SUM(B149:Y149)</f>
        <v>810</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32</v>
      </c>
      <c r="C154" s="181">
        <f t="shared" si="73"/>
        <v>32</v>
      </c>
      <c r="D154" s="181">
        <f t="shared" si="73"/>
        <v>32</v>
      </c>
      <c r="E154" s="181">
        <f>E51</f>
        <v>32</v>
      </c>
      <c r="F154" s="181">
        <f t="shared" si="73"/>
        <v>32</v>
      </c>
      <c r="G154" s="181">
        <f t="shared" si="73"/>
        <v>32</v>
      </c>
      <c r="H154" s="181">
        <f t="shared" si="73"/>
        <v>32</v>
      </c>
      <c r="I154" s="181">
        <f t="shared" si="73"/>
        <v>32</v>
      </c>
      <c r="J154" s="181">
        <f t="shared" si="73"/>
        <v>32</v>
      </c>
      <c r="K154" s="181">
        <f t="shared" si="73"/>
        <v>32</v>
      </c>
      <c r="L154" s="181">
        <f t="shared" si="73"/>
        <v>39</v>
      </c>
      <c r="M154" s="181">
        <f t="shared" si="73"/>
        <v>39</v>
      </c>
      <c r="N154" s="181">
        <f t="shared" si="73"/>
        <v>38</v>
      </c>
      <c r="O154" s="181">
        <f t="shared" si="73"/>
        <v>41</v>
      </c>
      <c r="P154" s="181">
        <f t="shared" si="73"/>
        <v>40</v>
      </c>
      <c r="Q154" s="181">
        <f t="shared" si="73"/>
        <v>40</v>
      </c>
      <c r="R154" s="181">
        <f t="shared" si="73"/>
        <v>40</v>
      </c>
      <c r="S154" s="181">
        <f t="shared" si="73"/>
        <v>40</v>
      </c>
      <c r="T154" s="181">
        <f t="shared" si="73"/>
        <v>40</v>
      </c>
      <c r="U154" s="181">
        <f t="shared" si="73"/>
        <v>40</v>
      </c>
      <c r="V154" s="181">
        <f t="shared" si="73"/>
        <v>40</v>
      </c>
      <c r="W154" s="181">
        <f t="shared" si="73"/>
        <v>35</v>
      </c>
      <c r="X154" s="181">
        <f t="shared" si="73"/>
        <v>34</v>
      </c>
      <c r="Y154" s="181">
        <f t="shared" si="73"/>
        <v>34</v>
      </c>
      <c r="Z154" s="212">
        <f>SUM(B154:Y154)</f>
        <v>860</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55</v>
      </c>
      <c r="C159" s="181">
        <f t="shared" si="77"/>
        <v>56</v>
      </c>
      <c r="D159" s="181">
        <f t="shared" si="77"/>
        <v>54</v>
      </c>
      <c r="E159" s="181">
        <f>E52</f>
        <v>54</v>
      </c>
      <c r="F159" s="181">
        <f t="shared" si="77"/>
        <v>55</v>
      </c>
      <c r="G159" s="181">
        <f t="shared" si="77"/>
        <v>55</v>
      </c>
      <c r="H159" s="181">
        <f t="shared" si="77"/>
        <v>79</v>
      </c>
      <c r="I159" s="181">
        <f t="shared" si="77"/>
        <v>79</v>
      </c>
      <c r="J159" s="181">
        <f t="shared" si="77"/>
        <v>71</v>
      </c>
      <c r="K159" s="181">
        <f t="shared" si="77"/>
        <v>79</v>
      </c>
      <c r="L159" s="181">
        <f t="shared" si="77"/>
        <v>80</v>
      </c>
      <c r="M159" s="181">
        <f t="shared" si="77"/>
        <v>79</v>
      </c>
      <c r="N159" s="181">
        <f t="shared" si="77"/>
        <v>79</v>
      </c>
      <c r="O159" s="181">
        <f t="shared" si="77"/>
        <v>79</v>
      </c>
      <c r="P159" s="181">
        <f t="shared" si="77"/>
        <v>124</v>
      </c>
      <c r="Q159" s="181">
        <f t="shared" si="77"/>
        <v>89</v>
      </c>
      <c r="R159" s="181">
        <f t="shared" si="77"/>
        <v>88</v>
      </c>
      <c r="S159" s="181">
        <f t="shared" si="77"/>
        <v>88</v>
      </c>
      <c r="T159" s="181">
        <f t="shared" si="77"/>
        <v>90</v>
      </c>
      <c r="U159" s="181">
        <f t="shared" si="77"/>
        <v>89</v>
      </c>
      <c r="V159" s="181">
        <f t="shared" si="77"/>
        <v>90</v>
      </c>
      <c r="W159" s="181">
        <f t="shared" si="77"/>
        <v>56</v>
      </c>
      <c r="X159" s="181">
        <f t="shared" si="77"/>
        <v>55</v>
      </c>
      <c r="Y159" s="181">
        <f t="shared" si="77"/>
        <v>55</v>
      </c>
      <c r="Z159" s="212">
        <f>SUM(B159:Y159)</f>
        <v>1778</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892</v>
      </c>
      <c r="C164" s="296">
        <f t="shared" si="81"/>
        <v>880</v>
      </c>
      <c r="D164" s="296">
        <f t="shared" si="81"/>
        <v>915</v>
      </c>
      <c r="E164" s="296">
        <f t="shared" si="81"/>
        <v>922</v>
      </c>
      <c r="F164" s="296">
        <f t="shared" si="81"/>
        <v>917</v>
      </c>
      <c r="G164" s="296">
        <f t="shared" si="81"/>
        <v>908</v>
      </c>
      <c r="H164" s="296">
        <f t="shared" si="81"/>
        <v>913</v>
      </c>
      <c r="I164" s="296">
        <f t="shared" si="81"/>
        <v>1010</v>
      </c>
      <c r="J164" s="296">
        <f t="shared" si="81"/>
        <v>1086</v>
      </c>
      <c r="K164" s="296">
        <f t="shared" si="81"/>
        <v>1171</v>
      </c>
      <c r="L164" s="296">
        <f t="shared" si="81"/>
        <v>1289</v>
      </c>
      <c r="M164" s="296" t="e">
        <f t="shared" si="81"/>
        <v>#REF!</v>
      </c>
      <c r="N164" s="296">
        <f t="shared" si="81"/>
        <v>1268</v>
      </c>
      <c r="O164" s="296">
        <f t="shared" si="81"/>
        <v>1300</v>
      </c>
      <c r="P164" s="296">
        <f t="shared" si="81"/>
        <v>1318</v>
      </c>
      <c r="Q164" s="296">
        <f t="shared" si="81"/>
        <v>1273</v>
      </c>
      <c r="R164" s="296">
        <f t="shared" si="81"/>
        <v>1172</v>
      </c>
      <c r="S164" s="296">
        <f t="shared" si="81"/>
        <v>1138</v>
      </c>
      <c r="T164" s="296">
        <f t="shared" si="81"/>
        <v>1193</v>
      </c>
      <c r="U164" s="296">
        <f t="shared" si="81"/>
        <v>1258</v>
      </c>
      <c r="V164" s="296">
        <f t="shared" si="81"/>
        <v>1265</v>
      </c>
      <c r="W164" s="296">
        <f t="shared" si="81"/>
        <v>1100</v>
      </c>
      <c r="X164" s="296">
        <f t="shared" si="81"/>
        <v>1137</v>
      </c>
      <c r="Y164" s="297">
        <f t="shared" si="81"/>
        <v>1015</v>
      </c>
      <c r="Z164" s="263"/>
      <c r="AA164" s="261"/>
    </row>
    <row r="165" spans="1:27" s="262" customFormat="1" ht="13.5" customHeight="1" thickBot="1" x14ac:dyDescent="0.25">
      <c r="A165" s="298" t="s">
        <v>184</v>
      </c>
      <c r="B165" s="299">
        <f t="shared" ref="B165:Y165" si="82">B161+B156+B151+B146+B141+B136+B131+B126+B121+B116+B111+B106+B102+B99+B96+B93+B90</f>
        <v>999</v>
      </c>
      <c r="C165" s="299">
        <f t="shared" si="82"/>
        <v>899</v>
      </c>
      <c r="D165" s="299">
        <f t="shared" si="82"/>
        <v>869</v>
      </c>
      <c r="E165" s="299">
        <f t="shared" si="82"/>
        <v>868</v>
      </c>
      <c r="F165" s="299">
        <f t="shared" si="82"/>
        <v>879</v>
      </c>
      <c r="G165" s="299">
        <f t="shared" si="82"/>
        <v>889</v>
      </c>
      <c r="H165" s="299">
        <f t="shared" si="82"/>
        <v>915</v>
      </c>
      <c r="I165" s="299">
        <f t="shared" si="82"/>
        <v>900</v>
      </c>
      <c r="J165" s="299">
        <f t="shared" si="82"/>
        <v>879</v>
      </c>
      <c r="K165" s="299">
        <f t="shared" si="82"/>
        <v>879</v>
      </c>
      <c r="L165" s="299">
        <f t="shared" si="82"/>
        <v>930</v>
      </c>
      <c r="M165" s="299">
        <f t="shared" si="82"/>
        <v>937</v>
      </c>
      <c r="N165" s="299">
        <f t="shared" si="82"/>
        <v>960</v>
      </c>
      <c r="O165" s="299">
        <f t="shared" si="82"/>
        <v>969</v>
      </c>
      <c r="P165" s="299">
        <f t="shared" si="82"/>
        <v>962</v>
      </c>
      <c r="Q165" s="299">
        <f t="shared" si="82"/>
        <v>959</v>
      </c>
      <c r="R165" s="299">
        <f t="shared" si="82"/>
        <v>945</v>
      </c>
      <c r="S165" s="299">
        <f t="shared" si="82"/>
        <v>944</v>
      </c>
      <c r="T165" s="299">
        <f t="shared" si="82"/>
        <v>1051</v>
      </c>
      <c r="U165" s="299">
        <f t="shared" si="82"/>
        <v>1054</v>
      </c>
      <c r="V165" s="299">
        <f t="shared" si="82"/>
        <v>968</v>
      </c>
      <c r="W165" s="299">
        <f>W161+W156+W151+W146+W141+W136+W131+W126+W121+W116+W111+W106+W102+W99+W96+W93+W90</f>
        <v>938</v>
      </c>
      <c r="X165" s="299">
        <f t="shared" si="82"/>
        <v>909</v>
      </c>
      <c r="Y165" s="300">
        <f t="shared" si="82"/>
        <v>909</v>
      </c>
      <c r="Z165" s="264"/>
      <c r="AA165" s="174" t="e">
        <f ca="1">Z163+Z158+Z153+Z148+Z143+Z138+Z133+Z128+Z123+Z118+Z113+Z108+Z103+Z100+Z97+Z94+Z91</f>
        <v>#NAME?</v>
      </c>
    </row>
    <row r="166" spans="1:27" x14ac:dyDescent="0.2">
      <c r="A166" s="323" t="s">
        <v>185</v>
      </c>
      <c r="B166" s="324">
        <f t="shared" ref="B166:Y166" si="83">B165-B164</f>
        <v>107</v>
      </c>
      <c r="C166" s="324">
        <f t="shared" si="83"/>
        <v>19</v>
      </c>
      <c r="D166" s="324">
        <f t="shared" si="83"/>
        <v>-46</v>
      </c>
      <c r="E166" s="324">
        <f t="shared" si="83"/>
        <v>-54</v>
      </c>
      <c r="F166" s="324">
        <f t="shared" si="83"/>
        <v>-38</v>
      </c>
      <c r="G166" s="324">
        <f t="shared" si="83"/>
        <v>-19</v>
      </c>
      <c r="H166" s="324">
        <f t="shared" si="83"/>
        <v>2</v>
      </c>
      <c r="I166" s="324">
        <f t="shared" si="83"/>
        <v>-110</v>
      </c>
      <c r="J166" s="324">
        <f t="shared" si="83"/>
        <v>-207</v>
      </c>
      <c r="K166" s="324">
        <f t="shared" si="83"/>
        <v>-292</v>
      </c>
      <c r="L166" s="324">
        <f t="shared" si="83"/>
        <v>-359</v>
      </c>
      <c r="M166" s="324" t="e">
        <f t="shared" si="83"/>
        <v>#REF!</v>
      </c>
      <c r="N166" s="324">
        <f t="shared" si="83"/>
        <v>-308</v>
      </c>
      <c r="O166" s="324">
        <f t="shared" si="83"/>
        <v>-331</v>
      </c>
      <c r="P166" s="324">
        <f t="shared" si="83"/>
        <v>-356</v>
      </c>
      <c r="Q166" s="324">
        <f t="shared" si="83"/>
        <v>-314</v>
      </c>
      <c r="R166" s="324">
        <f t="shared" si="83"/>
        <v>-227</v>
      </c>
      <c r="S166" s="324">
        <f t="shared" si="83"/>
        <v>-194</v>
      </c>
      <c r="T166" s="324">
        <f t="shared" si="83"/>
        <v>-142</v>
      </c>
      <c r="U166" s="324">
        <f t="shared" si="83"/>
        <v>-204</v>
      </c>
      <c r="V166" s="324">
        <f t="shared" si="83"/>
        <v>-297</v>
      </c>
      <c r="W166" s="324">
        <f t="shared" si="83"/>
        <v>-162</v>
      </c>
      <c r="X166" s="324">
        <f t="shared" si="83"/>
        <v>-228</v>
      </c>
      <c r="Y166" s="325">
        <f t="shared" si="83"/>
        <v>-106</v>
      </c>
      <c r="Z166" s="329" t="e">
        <f>SUM(B166:Y166)</f>
        <v>#REF!</v>
      </c>
    </row>
    <row r="167" spans="1:27" s="318" customFormat="1" ht="32.25" customHeight="1" thickBot="1" x14ac:dyDescent="0.25">
      <c r="A167" s="326" t="s">
        <v>186</v>
      </c>
      <c r="B167" s="327">
        <f t="shared" ref="B167:Y167" ca="1" si="84">B58</f>
        <v>1</v>
      </c>
      <c r="C167" s="327">
        <f t="shared" ca="1" si="84"/>
        <v>6</v>
      </c>
      <c r="D167" s="327">
        <f t="shared" ca="1" si="84"/>
        <v>2</v>
      </c>
      <c r="E167" s="327">
        <f ca="1">E58</f>
        <v>8</v>
      </c>
      <c r="F167" s="327">
        <f t="shared" ca="1" si="84"/>
        <v>7</v>
      </c>
      <c r="G167" s="327">
        <f t="shared" ca="1" si="84"/>
        <v>4</v>
      </c>
      <c r="H167" s="327">
        <f t="shared" ca="1" si="84"/>
        <v>9</v>
      </c>
      <c r="I167" s="327">
        <f t="shared" ca="1" si="84"/>
        <v>2</v>
      </c>
      <c r="J167" s="327">
        <f t="shared" ca="1" si="84"/>
        <v>-5</v>
      </c>
      <c r="K167" s="327">
        <f t="shared" ca="1" si="84"/>
        <v>-3</v>
      </c>
      <c r="L167" s="327">
        <f t="shared" ca="1" si="84"/>
        <v>22</v>
      </c>
      <c r="M167" s="327">
        <f t="shared" ca="1" si="84"/>
        <v>12</v>
      </c>
      <c r="N167" s="327">
        <f t="shared" ca="1" si="84"/>
        <v>-2</v>
      </c>
      <c r="O167" s="327">
        <f t="shared" ca="1" si="84"/>
        <v>-6</v>
      </c>
      <c r="P167" s="327">
        <f t="shared" ca="1" si="84"/>
        <v>9</v>
      </c>
      <c r="Q167" s="327">
        <f t="shared" ca="1" si="84"/>
        <v>3</v>
      </c>
      <c r="R167" s="327">
        <f t="shared" ca="1" si="84"/>
        <v>-5</v>
      </c>
      <c r="S167" s="327">
        <f t="shared" ca="1" si="84"/>
        <v>7</v>
      </c>
      <c r="T167" s="327">
        <f t="shared" ca="1" si="84"/>
        <v>7</v>
      </c>
      <c r="U167" s="327">
        <f t="shared" ca="1" si="84"/>
        <v>10</v>
      </c>
      <c r="V167" s="327">
        <f t="shared" ca="1" si="84"/>
        <v>2</v>
      </c>
      <c r="W167" s="327">
        <f t="shared" ca="1" si="84"/>
        <v>58</v>
      </c>
      <c r="X167" s="327">
        <f ca="1">X58</f>
        <v>-3</v>
      </c>
      <c r="Y167" s="328">
        <f t="shared" ca="1" si="84"/>
        <v>-2</v>
      </c>
      <c r="Z167" s="316">
        <f ca="1">SUM(B167:Y167)</f>
        <v>143</v>
      </c>
      <c r="AA167" s="317"/>
    </row>
    <row r="168" spans="1:27" ht="13.5" hidden="1" thickBot="1" x14ac:dyDescent="0.25">
      <c r="A168" s="319" t="s">
        <v>187</v>
      </c>
      <c r="B168" s="320">
        <f t="shared" ref="B168:Y168" ca="1" si="85">B167+B166</f>
        <v>108</v>
      </c>
      <c r="C168" s="320">
        <f t="shared" ca="1" si="85"/>
        <v>25</v>
      </c>
      <c r="D168" s="320">
        <f t="shared" ca="1" si="85"/>
        <v>-44</v>
      </c>
      <c r="E168" s="320">
        <f t="shared" ca="1" si="85"/>
        <v>-46</v>
      </c>
      <c r="F168" s="320">
        <f t="shared" ca="1" si="85"/>
        <v>-31</v>
      </c>
      <c r="G168" s="320">
        <f t="shared" ca="1" si="85"/>
        <v>-15</v>
      </c>
      <c r="H168" s="320">
        <f t="shared" ca="1" si="85"/>
        <v>11</v>
      </c>
      <c r="I168" s="320">
        <f t="shared" ca="1" si="85"/>
        <v>-108</v>
      </c>
      <c r="J168" s="320">
        <f t="shared" ca="1" si="85"/>
        <v>-212</v>
      </c>
      <c r="K168" s="320">
        <f t="shared" ca="1" si="85"/>
        <v>-295</v>
      </c>
      <c r="L168" s="320">
        <f t="shared" ca="1" si="85"/>
        <v>-337</v>
      </c>
      <c r="M168" s="320" t="e">
        <f t="shared" ca="1" si="85"/>
        <v>#REF!</v>
      </c>
      <c r="N168" s="320">
        <f t="shared" ca="1" si="85"/>
        <v>-310</v>
      </c>
      <c r="O168" s="320">
        <f t="shared" ca="1" si="85"/>
        <v>-337</v>
      </c>
      <c r="P168" s="320">
        <f t="shared" ca="1" si="85"/>
        <v>-347</v>
      </c>
      <c r="Q168" s="320">
        <f t="shared" ca="1" si="85"/>
        <v>-311</v>
      </c>
      <c r="R168" s="320">
        <f t="shared" ca="1" si="85"/>
        <v>-232</v>
      </c>
      <c r="S168" s="320">
        <f t="shared" ca="1" si="85"/>
        <v>-187</v>
      </c>
      <c r="T168" s="320">
        <f t="shared" ca="1" si="85"/>
        <v>-135</v>
      </c>
      <c r="U168" s="320">
        <f t="shared" ca="1" si="85"/>
        <v>-194</v>
      </c>
      <c r="V168" s="320">
        <f t="shared" ca="1" si="85"/>
        <v>-295</v>
      </c>
      <c r="W168" s="320">
        <f t="shared" ca="1" si="85"/>
        <v>-104</v>
      </c>
      <c r="X168" s="320">
        <f t="shared" ca="1" si="85"/>
        <v>-231</v>
      </c>
      <c r="Y168" s="320">
        <f t="shared" ca="1" si="85"/>
        <v>-108</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315</v>
      </c>
      <c r="C171" s="331">
        <f t="shared" si="86"/>
        <v>329</v>
      </c>
      <c r="D171" s="331">
        <f t="shared" si="86"/>
        <v>292</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284</v>
      </c>
      <c r="F171" s="331">
        <f t="shared" si="86"/>
        <v>291</v>
      </c>
      <c r="G171" s="331">
        <f t="shared" si="86"/>
        <v>300</v>
      </c>
      <c r="H171" s="331">
        <f t="shared" si="86"/>
        <v>319</v>
      </c>
      <c r="I171" s="331">
        <f t="shared" si="86"/>
        <v>222</v>
      </c>
      <c r="J171" s="331">
        <f t="shared" si="86"/>
        <v>230</v>
      </c>
      <c r="K171" s="331">
        <f t="shared" si="86"/>
        <v>164</v>
      </c>
      <c r="L171" s="331">
        <f t="shared" si="86"/>
        <v>48</v>
      </c>
      <c r="M171" s="331">
        <f t="shared" si="86"/>
        <v>127</v>
      </c>
      <c r="N171" s="331">
        <f t="shared" si="86"/>
        <v>132</v>
      </c>
      <c r="O171" s="331">
        <f t="shared" si="86"/>
        <v>100</v>
      </c>
      <c r="P171" s="331">
        <f t="shared" si="86"/>
        <v>113</v>
      </c>
      <c r="Q171" s="331">
        <f t="shared" si="86"/>
        <v>137</v>
      </c>
      <c r="R171" s="331">
        <f t="shared" si="86"/>
        <v>236</v>
      </c>
      <c r="S171" s="331">
        <f t="shared" si="86"/>
        <v>269</v>
      </c>
      <c r="T171" s="331">
        <f t="shared" si="86"/>
        <v>218</v>
      </c>
      <c r="U171" s="331">
        <f t="shared" si="86"/>
        <v>88</v>
      </c>
      <c r="V171" s="331">
        <f t="shared" si="86"/>
        <v>82</v>
      </c>
      <c r="W171" s="331">
        <f t="shared" si="86"/>
        <v>210</v>
      </c>
      <c r="X171" s="331">
        <f t="shared" si="86"/>
        <v>174</v>
      </c>
      <c r="Y171" s="332">
        <f t="shared" si="86"/>
        <v>270</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34">
        <f t="shared" si="87"/>
        <v>219</v>
      </c>
      <c r="D172" s="334">
        <f t="shared" si="87"/>
        <v>249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4">
        <f t="shared" si="87"/>
        <v>248</v>
      </c>
      <c r="G172" s="334">
        <f t="shared" si="87"/>
        <v>248</v>
      </c>
      <c r="H172" s="334">
        <f t="shared" si="87"/>
        <v>203</v>
      </c>
      <c r="I172" s="334">
        <f t="shared" si="87"/>
        <v>218</v>
      </c>
      <c r="J172" s="334">
        <f t="shared" si="87"/>
        <v>229</v>
      </c>
      <c r="K172" s="334">
        <f t="shared" si="87"/>
        <v>229</v>
      </c>
      <c r="L172" s="334">
        <f t="shared" si="87"/>
        <v>178</v>
      </c>
      <c r="M172" s="334">
        <f t="shared" si="87"/>
        <v>228</v>
      </c>
      <c r="N172" s="334">
        <f t="shared" si="87"/>
        <v>212</v>
      </c>
      <c r="O172" s="334">
        <f t="shared" si="87"/>
        <v>203</v>
      </c>
      <c r="P172" s="334">
        <f t="shared" si="87"/>
        <v>210</v>
      </c>
      <c r="Q172" s="334">
        <f t="shared" si="87"/>
        <v>213</v>
      </c>
      <c r="R172" s="334">
        <f t="shared" si="87"/>
        <v>227</v>
      </c>
      <c r="S172" s="334">
        <f t="shared" si="87"/>
        <v>228</v>
      </c>
      <c r="T172" s="334">
        <f t="shared" si="87"/>
        <v>160</v>
      </c>
      <c r="U172" s="334">
        <f t="shared" si="87"/>
        <v>118</v>
      </c>
      <c r="V172" s="334">
        <f t="shared" si="87"/>
        <v>184</v>
      </c>
      <c r="W172" s="334">
        <f t="shared" si="87"/>
        <v>189</v>
      </c>
      <c r="X172" s="334">
        <f t="shared" si="87"/>
        <v>209</v>
      </c>
      <c r="Y172" s="335">
        <f t="shared" si="87"/>
        <v>209</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2"/>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2"/>
    </row>
    <row r="200" spans="1:25" x14ac:dyDescent="0.2">
      <c r="A200" s="462"/>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F19" activePane="bottomRight" state="frozen"/>
      <selection pane="topRight" activeCell="F1" sqref="F1"/>
      <selection pane="bottomLeft" activeCell="A3" sqref="A3"/>
      <selection pane="bottomRight" activeCell="AE110" sqref="AE110"/>
    </sheetView>
  </sheetViews>
  <sheetFormatPr defaultColWidth="6.140625" defaultRowHeight="12.75" x14ac:dyDescent="0.2"/>
  <cols>
    <col min="1" max="1" width="21.42578125" style="365" customWidth="1"/>
    <col min="2" max="2" width="13.140625" style="365" customWidth="1"/>
    <col min="3" max="3" width="9.7109375" style="365" customWidth="1"/>
    <col min="4" max="4" width="12" style="365" customWidth="1"/>
    <col min="5" max="5" width="12" style="365" hidden="1" customWidth="1"/>
    <col min="6" max="6" width="12" style="594" customWidth="1"/>
    <col min="7" max="7" width="7.28515625" style="365" customWidth="1"/>
    <col min="8" max="8" width="7.28515625" style="414" customWidth="1"/>
    <col min="9" max="10" width="7.28515625" style="365" customWidth="1"/>
    <col min="11" max="11" width="6.5703125" style="365" customWidth="1"/>
    <col min="12" max="12" width="7.28515625" style="365" customWidth="1"/>
    <col min="13" max="28" width="7.28515625" style="594" customWidth="1"/>
    <col min="29" max="29" width="7.28515625" style="602" customWidth="1"/>
    <col min="30" max="30" width="13.140625" style="365" customWidth="1"/>
    <col min="31" max="31" width="14.5703125" style="369" customWidth="1"/>
    <col min="32" max="16384" width="6.140625" style="365"/>
  </cols>
  <sheetData>
    <row r="1" spans="1:75" s="353" customFormat="1" ht="15.75" customHeight="1" x14ac:dyDescent="0.2">
      <c r="A1" s="350"/>
      <c r="B1" s="351"/>
      <c r="C1" s="351"/>
      <c r="D1" s="351"/>
      <c r="E1" s="351"/>
      <c r="F1" s="592"/>
      <c r="G1" s="351"/>
      <c r="H1" s="669"/>
      <c r="I1" s="351"/>
      <c r="J1" s="351" t="s">
        <v>342</v>
      </c>
      <c r="K1" s="351"/>
      <c r="L1" s="351"/>
      <c r="M1" s="592"/>
      <c r="N1" s="592" t="s">
        <v>15</v>
      </c>
      <c r="O1" s="592"/>
      <c r="P1" s="592" t="s">
        <v>15</v>
      </c>
      <c r="Q1" s="592"/>
      <c r="R1" s="592"/>
      <c r="S1" s="592"/>
      <c r="T1" s="592"/>
      <c r="U1" s="592"/>
      <c r="V1" s="592"/>
      <c r="W1" s="592" t="s">
        <v>15</v>
      </c>
      <c r="X1" s="592"/>
      <c r="Y1" s="592"/>
      <c r="Z1" s="592"/>
      <c r="AA1" s="592"/>
      <c r="AB1" s="592" t="s">
        <v>15</v>
      </c>
      <c r="AC1" s="597"/>
      <c r="AD1" s="351"/>
      <c r="AE1" s="352"/>
      <c r="AF1" s="567"/>
    </row>
    <row r="2" spans="1:75" s="349" customFormat="1" ht="25.5" customHeight="1" x14ac:dyDescent="0.2">
      <c r="A2" s="354" t="s">
        <v>60</v>
      </c>
      <c r="B2" s="355" t="s">
        <v>59</v>
      </c>
      <c r="C2" s="355" t="s">
        <v>58</v>
      </c>
      <c r="D2" s="355" t="s">
        <v>9</v>
      </c>
      <c r="E2" s="355"/>
      <c r="F2" s="563">
        <v>1</v>
      </c>
      <c r="G2" s="356">
        <v>2</v>
      </c>
      <c r="H2" s="670">
        <v>3</v>
      </c>
      <c r="I2" s="356">
        <v>4</v>
      </c>
      <c r="J2" s="356">
        <v>5</v>
      </c>
      <c r="K2" s="356">
        <v>6</v>
      </c>
      <c r="L2" s="356">
        <v>7</v>
      </c>
      <c r="M2" s="563">
        <v>8</v>
      </c>
      <c r="N2" s="563">
        <v>9</v>
      </c>
      <c r="O2" s="563">
        <v>10</v>
      </c>
      <c r="P2" s="563">
        <v>11</v>
      </c>
      <c r="Q2" s="563">
        <v>12</v>
      </c>
      <c r="R2" s="563">
        <v>13</v>
      </c>
      <c r="S2" s="563">
        <v>14</v>
      </c>
      <c r="T2" s="563">
        <v>15</v>
      </c>
      <c r="U2" s="563">
        <v>16</v>
      </c>
      <c r="V2" s="563">
        <v>17</v>
      </c>
      <c r="W2" s="563">
        <v>18</v>
      </c>
      <c r="X2" s="563">
        <v>19</v>
      </c>
      <c r="Y2" s="563">
        <v>20</v>
      </c>
      <c r="Z2" s="563">
        <v>21</v>
      </c>
      <c r="AA2" s="563">
        <v>22</v>
      </c>
      <c r="AB2" s="563">
        <v>23</v>
      </c>
      <c r="AC2" s="598">
        <v>24</v>
      </c>
      <c r="AD2" s="355" t="s">
        <v>21</v>
      </c>
      <c r="AE2" s="357" t="s">
        <v>205</v>
      </c>
      <c r="AF2" s="568" t="s">
        <v>10</v>
      </c>
    </row>
    <row r="3" spans="1:75" s="349" customFormat="1" ht="12.75" customHeight="1" x14ac:dyDescent="0.2">
      <c r="A3" s="570" t="s">
        <v>63</v>
      </c>
      <c r="B3" s="571" t="s">
        <v>62</v>
      </c>
      <c r="C3" s="494" t="s">
        <v>152</v>
      </c>
      <c r="D3" s="687"/>
      <c r="E3" s="687"/>
      <c r="F3" s="625">
        <v>50</v>
      </c>
      <c r="G3" s="625">
        <v>20</v>
      </c>
      <c r="H3" s="625">
        <v>10</v>
      </c>
      <c r="I3" s="625">
        <v>10</v>
      </c>
      <c r="J3" s="625">
        <v>10</v>
      </c>
      <c r="K3" s="625">
        <v>10</v>
      </c>
      <c r="L3" s="625">
        <v>10</v>
      </c>
      <c r="M3" s="625">
        <v>40</v>
      </c>
      <c r="N3" s="625">
        <v>70</v>
      </c>
      <c r="O3" s="625">
        <v>100</v>
      </c>
      <c r="P3" s="625">
        <v>150</v>
      </c>
      <c r="Q3" s="625">
        <v>150</v>
      </c>
      <c r="R3" s="625">
        <v>150</v>
      </c>
      <c r="S3" s="625">
        <v>150</v>
      </c>
      <c r="T3" s="625">
        <v>150</v>
      </c>
      <c r="U3" s="625">
        <v>150</v>
      </c>
      <c r="V3" s="625">
        <v>150</v>
      </c>
      <c r="W3" s="625">
        <v>150</v>
      </c>
      <c r="X3" s="625">
        <v>150</v>
      </c>
      <c r="Y3" s="625">
        <v>150</v>
      </c>
      <c r="Z3" s="625">
        <v>150</v>
      </c>
      <c r="AA3" s="625">
        <v>150</v>
      </c>
      <c r="AB3" s="625">
        <v>150</v>
      </c>
      <c r="AC3" s="625">
        <v>110</v>
      </c>
      <c r="AD3" s="589">
        <f>SUM(F3:AC3)</f>
        <v>2390</v>
      </c>
      <c r="AE3" s="530">
        <f t="shared" ref="AE3:AE21" si="0">AD3*D3</f>
        <v>0</v>
      </c>
      <c r="AF3" s="493"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0" t="s">
        <v>65</v>
      </c>
      <c r="B4" s="571" t="s">
        <v>62</v>
      </c>
      <c r="C4" s="494" t="s">
        <v>361</v>
      </c>
      <c r="D4" s="687"/>
      <c r="E4" s="687"/>
      <c r="F4" s="625">
        <v>25</v>
      </c>
      <c r="G4" s="625">
        <v>25</v>
      </c>
      <c r="H4" s="625">
        <v>25</v>
      </c>
      <c r="I4" s="625">
        <v>25</v>
      </c>
      <c r="J4" s="625">
        <v>25</v>
      </c>
      <c r="K4" s="625">
        <v>25</v>
      </c>
      <c r="L4" s="625">
        <v>25</v>
      </c>
      <c r="M4" s="625">
        <v>25</v>
      </c>
      <c r="N4" s="625">
        <v>25</v>
      </c>
      <c r="O4" s="625">
        <v>25</v>
      </c>
      <c r="P4" s="625">
        <v>25</v>
      </c>
      <c r="Q4" s="625">
        <v>25</v>
      </c>
      <c r="R4" s="625">
        <v>25</v>
      </c>
      <c r="S4" s="625">
        <v>25</v>
      </c>
      <c r="T4" s="625">
        <v>25</v>
      </c>
      <c r="U4" s="625">
        <v>25</v>
      </c>
      <c r="V4" s="625">
        <v>25</v>
      </c>
      <c r="W4" s="625">
        <v>25</v>
      </c>
      <c r="X4" s="625">
        <v>25</v>
      </c>
      <c r="Y4" s="625">
        <v>25</v>
      </c>
      <c r="Z4" s="625">
        <v>25</v>
      </c>
      <c r="AA4" s="625">
        <v>25</v>
      </c>
      <c r="AB4" s="625">
        <v>25</v>
      </c>
      <c r="AC4" s="625">
        <v>25</v>
      </c>
      <c r="AD4" s="589">
        <f>SUM(F4:AC4)</f>
        <v>600</v>
      </c>
      <c r="AE4" s="530">
        <f t="shared" si="0"/>
        <v>0</v>
      </c>
      <c r="AF4" s="493" t="str">
        <f t="shared" si="1"/>
        <v>sell</v>
      </c>
    </row>
    <row r="5" spans="1:75" s="349" customFormat="1" ht="12.75" customHeight="1" x14ac:dyDescent="0.2">
      <c r="A5" s="570" t="s">
        <v>64</v>
      </c>
      <c r="B5" s="494" t="s">
        <v>61</v>
      </c>
      <c r="C5" s="494" t="s">
        <v>279</v>
      </c>
      <c r="D5" s="687"/>
      <c r="E5" s="687"/>
      <c r="F5" s="625">
        <v>1</v>
      </c>
      <c r="G5" s="625">
        <v>1</v>
      </c>
      <c r="H5" s="625">
        <v>1</v>
      </c>
      <c r="I5" s="625">
        <v>1</v>
      </c>
      <c r="J5" s="625">
        <v>1</v>
      </c>
      <c r="K5" s="625">
        <v>1</v>
      </c>
      <c r="L5" s="625">
        <v>1</v>
      </c>
      <c r="M5" s="625">
        <v>1</v>
      </c>
      <c r="N5" s="625">
        <v>1</v>
      </c>
      <c r="O5" s="625">
        <v>22</v>
      </c>
      <c r="P5" s="625">
        <v>22</v>
      </c>
      <c r="Q5" s="625">
        <v>22</v>
      </c>
      <c r="R5" s="625">
        <v>22</v>
      </c>
      <c r="S5" s="625">
        <v>22</v>
      </c>
      <c r="T5" s="625">
        <v>22</v>
      </c>
      <c r="U5" s="625">
        <v>22</v>
      </c>
      <c r="V5" s="625">
        <v>22</v>
      </c>
      <c r="W5" s="625">
        <v>22</v>
      </c>
      <c r="X5" s="625">
        <v>22</v>
      </c>
      <c r="Y5" s="625">
        <v>22</v>
      </c>
      <c r="Z5" s="625">
        <v>22</v>
      </c>
      <c r="AA5" s="625">
        <v>22</v>
      </c>
      <c r="AB5" s="625">
        <v>22</v>
      </c>
      <c r="AC5" s="625">
        <v>22</v>
      </c>
      <c r="AD5" s="589">
        <f t="shared" ref="AD5:AD16" si="2">SUM(E5:AC5)</f>
        <v>339</v>
      </c>
      <c r="AE5" s="530">
        <f t="shared" si="0"/>
        <v>0</v>
      </c>
      <c r="AF5" s="493" t="str">
        <f t="shared" si="1"/>
        <v>sell</v>
      </c>
    </row>
    <row r="6" spans="1:75" s="349" customFormat="1" ht="12.75" customHeight="1" x14ac:dyDescent="0.2">
      <c r="A6" s="572"/>
      <c r="B6" s="562"/>
      <c r="C6" s="561"/>
      <c r="D6" s="688"/>
      <c r="E6" s="687"/>
      <c r="F6" s="625"/>
      <c r="G6" s="625"/>
      <c r="H6" s="625"/>
      <c r="I6" s="625"/>
      <c r="J6" s="625"/>
      <c r="K6" s="625"/>
      <c r="L6" s="625"/>
      <c r="M6" s="625" t="s">
        <v>15</v>
      </c>
      <c r="N6" s="625"/>
      <c r="O6" s="625"/>
      <c r="P6" s="625"/>
      <c r="Q6" s="625"/>
      <c r="R6" s="625"/>
      <c r="S6" s="625"/>
      <c r="T6" s="683"/>
      <c r="U6" s="625"/>
      <c r="V6" s="683"/>
      <c r="W6" s="683"/>
      <c r="X6" s="683"/>
      <c r="Y6" s="683"/>
      <c r="Z6" s="683"/>
      <c r="AA6" s="683"/>
      <c r="AB6" s="683"/>
      <c r="AC6" s="625"/>
      <c r="AD6" s="589">
        <f t="shared" si="2"/>
        <v>0</v>
      </c>
      <c r="AE6" s="530">
        <f t="shared" si="0"/>
        <v>0</v>
      </c>
      <c r="AF6" s="493" t="str">
        <f t="shared" si="1"/>
        <v>sell</v>
      </c>
    </row>
    <row r="7" spans="1:75" s="349" customFormat="1" ht="12.75" customHeight="1" x14ac:dyDescent="0.2">
      <c r="A7" s="572" t="s">
        <v>3</v>
      </c>
      <c r="B7" s="494"/>
      <c r="C7" s="494" t="s">
        <v>263</v>
      </c>
      <c r="D7" s="687"/>
      <c r="E7" s="683"/>
      <c r="F7" s="716">
        <v>-103</v>
      </c>
      <c r="G7" s="716">
        <v>-103</v>
      </c>
      <c r="H7" s="716">
        <v>-103</v>
      </c>
      <c r="I7" s="716">
        <v>-103</v>
      </c>
      <c r="J7" s="716">
        <v>-103</v>
      </c>
      <c r="K7" s="716">
        <v>-103</v>
      </c>
      <c r="L7" s="716">
        <v>-103</v>
      </c>
      <c r="M7" s="716">
        <v>-103</v>
      </c>
      <c r="N7" s="716">
        <v>-103</v>
      </c>
      <c r="O7" s="716">
        <v>-103</v>
      </c>
      <c r="P7" s="716">
        <v>-86</v>
      </c>
      <c r="Q7" s="716">
        <v>-86</v>
      </c>
      <c r="R7" s="716">
        <v>-86</v>
      </c>
      <c r="S7" s="716">
        <v>-86</v>
      </c>
      <c r="T7" s="716">
        <v>-86</v>
      </c>
      <c r="U7" s="716">
        <v>-86</v>
      </c>
      <c r="V7" s="716">
        <v>-86</v>
      </c>
      <c r="W7" s="716">
        <v>-86</v>
      </c>
      <c r="X7" s="716">
        <v>-86</v>
      </c>
      <c r="Y7" s="716">
        <v>-86</v>
      </c>
      <c r="Z7" s="716">
        <v>-86</v>
      </c>
      <c r="AA7" s="716">
        <v>-86</v>
      </c>
      <c r="AB7" s="716">
        <v>-103</v>
      </c>
      <c r="AC7" s="716">
        <v>-103</v>
      </c>
      <c r="AD7" s="540">
        <f t="shared" si="2"/>
        <v>-2268</v>
      </c>
      <c r="AE7" s="530">
        <f t="shared" si="0"/>
        <v>0</v>
      </c>
      <c r="AF7" s="493" t="str">
        <f t="shared" si="1"/>
        <v>buy</v>
      </c>
    </row>
    <row r="8" spans="1:75" s="349" customFormat="1" ht="12.75" customHeight="1" x14ac:dyDescent="0.2">
      <c r="A8" s="572"/>
      <c r="B8" s="494"/>
      <c r="C8" s="561"/>
      <c r="D8" s="687"/>
      <c r="E8" s="683"/>
      <c r="F8" s="625"/>
      <c r="G8" s="625"/>
      <c r="H8" s="625"/>
      <c r="I8" s="625"/>
      <c r="J8" s="625"/>
      <c r="K8" s="625"/>
      <c r="L8" s="732"/>
      <c r="M8" s="732"/>
      <c r="N8" s="732"/>
      <c r="O8" s="732"/>
      <c r="P8" s="732"/>
      <c r="Q8" s="732"/>
      <c r="R8" s="732"/>
      <c r="S8" s="732"/>
      <c r="T8" s="732"/>
      <c r="U8" s="732"/>
      <c r="V8" s="732"/>
      <c r="W8" s="732"/>
      <c r="X8" s="732"/>
      <c r="Y8" s="732"/>
      <c r="Z8" s="732"/>
      <c r="AA8" s="732"/>
      <c r="AB8" s="625"/>
      <c r="AC8" s="625"/>
      <c r="AD8" s="540">
        <f>SUM(E8:AC8)</f>
        <v>0</v>
      </c>
      <c r="AE8" s="530">
        <f t="shared" si="0"/>
        <v>0</v>
      </c>
      <c r="AF8" s="493" t="str">
        <f t="shared" si="1"/>
        <v>sell</v>
      </c>
    </row>
    <row r="9" spans="1:75" s="349" customFormat="1" ht="12.75" customHeight="1" x14ac:dyDescent="0.2">
      <c r="A9" s="572" t="s">
        <v>3</v>
      </c>
      <c r="B9" s="561"/>
      <c r="C9" s="561" t="s">
        <v>263</v>
      </c>
      <c r="D9" s="687"/>
      <c r="E9" s="683"/>
      <c r="F9" s="625">
        <v>-10</v>
      </c>
      <c r="G9" s="625">
        <v>-10</v>
      </c>
      <c r="H9" s="625">
        <v>-10</v>
      </c>
      <c r="I9" s="625">
        <v>-10</v>
      </c>
      <c r="J9" s="625">
        <v>-10</v>
      </c>
      <c r="K9" s="625">
        <v>-10</v>
      </c>
      <c r="L9" s="625">
        <v>-10</v>
      </c>
      <c r="M9" s="625">
        <v>-10</v>
      </c>
      <c r="N9" s="625">
        <v>-10</v>
      </c>
      <c r="O9" s="625">
        <v>-10</v>
      </c>
      <c r="P9" s="625">
        <v>-10</v>
      </c>
      <c r="Q9" s="625">
        <v>-10</v>
      </c>
      <c r="R9" s="625">
        <v>-10</v>
      </c>
      <c r="S9" s="625">
        <v>-10</v>
      </c>
      <c r="T9" s="625">
        <v>-10</v>
      </c>
      <c r="U9" s="625">
        <v>-10</v>
      </c>
      <c r="V9" s="625">
        <v>-10</v>
      </c>
      <c r="W9" s="625">
        <v>-10</v>
      </c>
      <c r="X9" s="625">
        <v>-10</v>
      </c>
      <c r="Y9" s="625">
        <v>-10</v>
      </c>
      <c r="Z9" s="625">
        <v>-10</v>
      </c>
      <c r="AA9" s="625">
        <v>-10</v>
      </c>
      <c r="AB9" s="625">
        <v>-10</v>
      </c>
      <c r="AC9" s="625">
        <v>-10</v>
      </c>
      <c r="AD9" s="540">
        <f>SUM(E9:AC9)</f>
        <v>-240</v>
      </c>
      <c r="AE9" s="530">
        <f>AD9*D9</f>
        <v>0</v>
      </c>
      <c r="AF9" s="493" t="str">
        <f>IF(AD9&lt;0,"buy","sell")</f>
        <v>buy</v>
      </c>
    </row>
    <row r="10" spans="1:75" s="349" customFormat="1" ht="12.75" customHeight="1" x14ac:dyDescent="0.2">
      <c r="A10" s="747"/>
      <c r="B10" s="747"/>
      <c r="C10" s="747"/>
      <c r="D10" s="687"/>
      <c r="E10" s="683"/>
      <c r="F10" s="716"/>
      <c r="G10" s="716"/>
      <c r="H10" s="716"/>
      <c r="I10" s="716"/>
      <c r="J10" s="716"/>
      <c r="K10" s="716"/>
      <c r="L10" s="716"/>
      <c r="M10" s="716"/>
      <c r="N10" s="716"/>
      <c r="O10" s="716"/>
      <c r="P10" s="716"/>
      <c r="Q10" s="716"/>
      <c r="R10" s="716"/>
      <c r="S10" s="716"/>
      <c r="T10" s="716"/>
      <c r="U10" s="716"/>
      <c r="V10" s="716"/>
      <c r="W10" s="716"/>
      <c r="X10" s="716"/>
      <c r="Y10" s="716"/>
      <c r="Z10" s="716"/>
      <c r="AA10" s="716"/>
      <c r="AB10" s="716"/>
      <c r="AC10" s="716"/>
      <c r="AD10" s="540">
        <f t="shared" si="2"/>
        <v>0</v>
      </c>
      <c r="AE10" s="530">
        <f t="shared" si="0"/>
        <v>0</v>
      </c>
      <c r="AF10" s="493" t="str">
        <f t="shared" si="1"/>
        <v>sell</v>
      </c>
    </row>
    <row r="11" spans="1:75" s="349" customFormat="1" ht="12.75" customHeight="1" x14ac:dyDescent="0.2">
      <c r="A11" s="572" t="s">
        <v>365</v>
      </c>
      <c r="B11" s="494"/>
      <c r="C11" s="561" t="s">
        <v>152</v>
      </c>
      <c r="D11" s="687"/>
      <c r="E11" s="687"/>
      <c r="F11" s="716">
        <v>50</v>
      </c>
      <c r="G11" s="716">
        <v>50</v>
      </c>
      <c r="H11" s="716">
        <v>50</v>
      </c>
      <c r="I11" s="716">
        <v>50</v>
      </c>
      <c r="J11" s="716">
        <v>50</v>
      </c>
      <c r="K11" s="716">
        <v>50</v>
      </c>
      <c r="L11" s="716"/>
      <c r="M11" s="716"/>
      <c r="N11" s="716"/>
      <c r="O11" s="716"/>
      <c r="P11" s="716"/>
      <c r="Q11" s="716"/>
      <c r="R11" s="716"/>
      <c r="S11" s="716"/>
      <c r="T11" s="716"/>
      <c r="U11" s="716"/>
      <c r="V11" s="716"/>
      <c r="W11" s="716"/>
      <c r="X11" s="716"/>
      <c r="Y11" s="716"/>
      <c r="Z11" s="716"/>
      <c r="AA11" s="716"/>
      <c r="AB11" s="716">
        <v>50</v>
      </c>
      <c r="AC11" s="716">
        <v>50</v>
      </c>
      <c r="AD11" s="590">
        <f>SUM(E11:AC11)</f>
        <v>400</v>
      </c>
      <c r="AE11" s="530">
        <f t="shared" si="0"/>
        <v>0</v>
      </c>
      <c r="AF11" s="493" t="str">
        <f t="shared" si="1"/>
        <v>sell</v>
      </c>
    </row>
    <row r="12" spans="1:75" s="349" customFormat="1" ht="12.75" customHeight="1" x14ac:dyDescent="0.2">
      <c r="A12" s="591" t="s">
        <v>370</v>
      </c>
      <c r="B12" s="561"/>
      <c r="C12" s="561" t="s">
        <v>152</v>
      </c>
      <c r="D12" s="687">
        <v>61.75</v>
      </c>
      <c r="E12" s="687"/>
      <c r="F12" s="716">
        <v>5</v>
      </c>
      <c r="G12" s="716">
        <v>5</v>
      </c>
      <c r="H12" s="716">
        <v>5</v>
      </c>
      <c r="I12" s="716">
        <v>5</v>
      </c>
      <c r="J12" s="716">
        <v>5</v>
      </c>
      <c r="K12" s="716">
        <v>5</v>
      </c>
      <c r="L12" s="716"/>
      <c r="M12" s="716"/>
      <c r="N12" s="716"/>
      <c r="O12" s="716"/>
      <c r="P12" s="716"/>
      <c r="Q12" s="716"/>
      <c r="R12" s="716"/>
      <c r="S12" s="716"/>
      <c r="T12" s="716"/>
      <c r="U12" s="716"/>
      <c r="V12" s="716"/>
      <c r="W12" s="716"/>
      <c r="X12" s="716"/>
      <c r="Y12" s="716"/>
      <c r="Z12" s="716"/>
      <c r="AA12" s="716"/>
      <c r="AB12" s="716">
        <v>5</v>
      </c>
      <c r="AC12" s="716">
        <v>5</v>
      </c>
      <c r="AD12" s="590">
        <f t="shared" si="2"/>
        <v>40</v>
      </c>
      <c r="AE12" s="530">
        <f t="shared" si="0"/>
        <v>2470</v>
      </c>
      <c r="AF12" s="493" t="str">
        <f t="shared" si="1"/>
        <v>sell</v>
      </c>
    </row>
    <row r="13" spans="1:75" s="349" customFormat="1" ht="12.75" customHeight="1" x14ac:dyDescent="0.2">
      <c r="A13" s="591" t="s">
        <v>371</v>
      </c>
      <c r="B13" s="561"/>
      <c r="C13" s="561" t="s">
        <v>152</v>
      </c>
      <c r="D13" s="687">
        <v>61.75</v>
      </c>
      <c r="E13" s="687"/>
      <c r="F13" s="716">
        <v>8</v>
      </c>
      <c r="G13" s="716">
        <v>8</v>
      </c>
      <c r="H13" s="716">
        <v>8</v>
      </c>
      <c r="I13" s="716">
        <v>8</v>
      </c>
      <c r="J13" s="716">
        <v>8</v>
      </c>
      <c r="K13" s="716">
        <v>8</v>
      </c>
      <c r="L13" s="716"/>
      <c r="M13" s="716"/>
      <c r="N13" s="716"/>
      <c r="O13" s="716"/>
      <c r="P13" s="716"/>
      <c r="Q13" s="716"/>
      <c r="R13" s="716"/>
      <c r="S13" s="716"/>
      <c r="T13" s="716"/>
      <c r="U13" s="716"/>
      <c r="V13" s="716"/>
      <c r="W13" s="716"/>
      <c r="X13" s="716"/>
      <c r="Y13" s="716"/>
      <c r="Z13" s="716"/>
      <c r="AA13" s="716"/>
      <c r="AB13" s="716">
        <v>8</v>
      </c>
      <c r="AC13" s="716">
        <v>8</v>
      </c>
      <c r="AD13" s="590">
        <f>SUM(E13:AC13)</f>
        <v>64</v>
      </c>
      <c r="AE13" s="530">
        <f>AD13*D13</f>
        <v>3952</v>
      </c>
      <c r="AF13" s="493" t="str">
        <f>IF(AD13&lt;0,"buy","sell")</f>
        <v>sell</v>
      </c>
    </row>
    <row r="14" spans="1:75" s="349" customFormat="1" ht="12.75" customHeight="1" x14ac:dyDescent="0.2">
      <c r="A14" s="591" t="s">
        <v>372</v>
      </c>
      <c r="B14" s="561"/>
      <c r="C14" s="561" t="s">
        <v>152</v>
      </c>
      <c r="D14" s="687">
        <v>61.75</v>
      </c>
      <c r="E14" s="687"/>
      <c r="F14" s="716">
        <v>40</v>
      </c>
      <c r="G14" s="716">
        <v>40</v>
      </c>
      <c r="H14" s="716">
        <v>40</v>
      </c>
      <c r="I14" s="716">
        <v>40</v>
      </c>
      <c r="J14" s="716">
        <v>40</v>
      </c>
      <c r="K14" s="716">
        <v>40</v>
      </c>
      <c r="L14" s="716"/>
      <c r="M14" s="716"/>
      <c r="N14" s="716"/>
      <c r="O14" s="716"/>
      <c r="P14" s="716"/>
      <c r="Q14" s="716"/>
      <c r="R14" s="716"/>
      <c r="S14" s="716"/>
      <c r="T14" s="716"/>
      <c r="U14" s="716"/>
      <c r="V14" s="716"/>
      <c r="W14" s="716"/>
      <c r="X14" s="716"/>
      <c r="Y14" s="716"/>
      <c r="Z14" s="716"/>
      <c r="AA14" s="716"/>
      <c r="AB14" s="716">
        <v>40</v>
      </c>
      <c r="AC14" s="716">
        <v>40</v>
      </c>
      <c r="AD14" s="590">
        <f>SUM(E14:AC14)</f>
        <v>320</v>
      </c>
      <c r="AE14" s="530">
        <f>AD14*D14</f>
        <v>19760</v>
      </c>
      <c r="AF14" s="493" t="str">
        <f>IF(AD14&lt;0,"buy","sell")</f>
        <v>sell</v>
      </c>
    </row>
    <row r="15" spans="1:75" s="349" customFormat="1" ht="12.75" customHeight="1" x14ac:dyDescent="0.2">
      <c r="A15" s="591"/>
      <c r="B15" s="561"/>
      <c r="C15" s="561" t="s">
        <v>152</v>
      </c>
      <c r="D15" s="687">
        <v>61.75</v>
      </c>
      <c r="E15" s="687"/>
      <c r="F15" s="716"/>
      <c r="G15" s="716"/>
      <c r="H15" s="716"/>
      <c r="I15" s="716"/>
      <c r="J15" s="716"/>
      <c r="K15" s="716"/>
      <c r="L15" s="716"/>
      <c r="M15" s="716"/>
      <c r="N15" s="716"/>
      <c r="O15" s="716"/>
      <c r="P15" s="716"/>
      <c r="Q15" s="716"/>
      <c r="R15" s="716"/>
      <c r="S15" s="716"/>
      <c r="T15" s="716"/>
      <c r="U15" s="716"/>
      <c r="V15" s="716"/>
      <c r="W15" s="716"/>
      <c r="X15" s="716"/>
      <c r="Y15" s="716"/>
      <c r="Z15" s="716"/>
      <c r="AA15" s="716"/>
      <c r="AB15" s="716"/>
      <c r="AC15" s="716"/>
      <c r="AD15" s="590">
        <f>SUM(E15:AC15)</f>
        <v>0</v>
      </c>
      <c r="AE15" s="530">
        <f>AD15*D15</f>
        <v>0</v>
      </c>
      <c r="AF15" s="493" t="str">
        <f>IF(AD15&lt;0,"buy","sell")</f>
        <v>sell</v>
      </c>
    </row>
    <row r="16" spans="1:75" s="349" customFormat="1" ht="12.75" customHeight="1" x14ac:dyDescent="0.2">
      <c r="A16" s="747"/>
      <c r="B16" s="747"/>
      <c r="C16" s="747"/>
      <c r="D16" s="688"/>
      <c r="E16" s="687"/>
      <c r="F16" s="625"/>
      <c r="G16" s="625"/>
      <c r="H16" s="716"/>
      <c r="I16" s="625"/>
      <c r="J16" s="625"/>
      <c r="K16" s="625"/>
      <c r="L16" s="625"/>
      <c r="M16" s="625"/>
      <c r="N16" s="625"/>
      <c r="O16" s="625"/>
      <c r="P16" s="625"/>
      <c r="Q16" s="625"/>
      <c r="R16" s="625"/>
      <c r="S16" s="625"/>
      <c r="T16" s="625"/>
      <c r="U16" s="625"/>
      <c r="V16" s="625"/>
      <c r="W16" s="625"/>
      <c r="X16" s="625"/>
      <c r="Y16" s="625"/>
      <c r="Z16" s="625"/>
      <c r="AA16" s="625"/>
      <c r="AB16" s="625"/>
      <c r="AC16" s="625"/>
      <c r="AD16" s="589">
        <f t="shared" si="2"/>
        <v>0</v>
      </c>
      <c r="AE16" s="530">
        <f t="shared" si="0"/>
        <v>0</v>
      </c>
      <c r="AF16" s="493" t="str">
        <f t="shared" si="1"/>
        <v>sell</v>
      </c>
    </row>
    <row r="17" spans="1:32" s="349" customFormat="1" ht="12.75" customHeight="1" x14ac:dyDescent="0.2">
      <c r="A17" s="572" t="s">
        <v>229</v>
      </c>
      <c r="B17" s="630"/>
      <c r="C17" s="561" t="s">
        <v>280</v>
      </c>
      <c r="D17" s="689"/>
      <c r="E17" s="687"/>
      <c r="F17" s="716">
        <v>10</v>
      </c>
      <c r="G17" s="716">
        <v>10</v>
      </c>
      <c r="H17" s="716">
        <v>10</v>
      </c>
      <c r="I17" s="716">
        <v>10</v>
      </c>
      <c r="J17" s="716">
        <v>10</v>
      </c>
      <c r="K17" s="716">
        <v>10</v>
      </c>
      <c r="L17" s="716">
        <v>10</v>
      </c>
      <c r="M17" s="716">
        <v>10</v>
      </c>
      <c r="N17" s="716">
        <v>10</v>
      </c>
      <c r="O17" s="716">
        <v>10</v>
      </c>
      <c r="P17" s="716">
        <v>10</v>
      </c>
      <c r="Q17" s="716">
        <v>10</v>
      </c>
      <c r="R17" s="716">
        <v>10</v>
      </c>
      <c r="S17" s="716">
        <v>10</v>
      </c>
      <c r="T17" s="716">
        <v>10</v>
      </c>
      <c r="U17" s="716">
        <v>10</v>
      </c>
      <c r="V17" s="716">
        <v>10</v>
      </c>
      <c r="W17" s="716">
        <v>10</v>
      </c>
      <c r="X17" s="716">
        <v>10</v>
      </c>
      <c r="Y17" s="716">
        <v>10</v>
      </c>
      <c r="Z17" s="716">
        <v>10</v>
      </c>
      <c r="AA17" s="716">
        <v>10</v>
      </c>
      <c r="AB17" s="716">
        <v>10</v>
      </c>
      <c r="AC17" s="716">
        <v>10</v>
      </c>
      <c r="AD17" s="589">
        <f>SUM(F17:AC17)</f>
        <v>240</v>
      </c>
      <c r="AE17" s="530">
        <f t="shared" si="0"/>
        <v>0</v>
      </c>
      <c r="AF17" s="493" t="str">
        <f t="shared" si="1"/>
        <v>sell</v>
      </c>
    </row>
    <row r="18" spans="1:32" s="349" customFormat="1" ht="12.75" customHeight="1" x14ac:dyDescent="0.2">
      <c r="A18" s="572"/>
      <c r="B18" s="630"/>
      <c r="C18" s="561"/>
      <c r="D18" s="689"/>
      <c r="E18" s="687"/>
      <c r="F18" s="716"/>
      <c r="G18" s="716"/>
      <c r="H18" s="716"/>
      <c r="I18" s="716"/>
      <c r="J18" s="716"/>
      <c r="K18" s="716"/>
      <c r="L18" s="716"/>
      <c r="M18" s="716"/>
      <c r="N18" s="716"/>
      <c r="O18" s="716"/>
      <c r="P18" s="716"/>
      <c r="Q18" s="716"/>
      <c r="R18" s="716"/>
      <c r="S18" s="716"/>
      <c r="T18" s="716"/>
      <c r="U18" s="716"/>
      <c r="V18" s="716"/>
      <c r="W18" s="716"/>
      <c r="X18" s="716"/>
      <c r="Y18" s="716"/>
      <c r="Z18" s="716"/>
      <c r="AA18" s="716"/>
      <c r="AB18" s="716"/>
      <c r="AC18" s="716"/>
      <c r="AD18" s="589">
        <f>SUM(E18:AC18)</f>
        <v>0</v>
      </c>
      <c r="AE18" s="530">
        <f>AD18*D18</f>
        <v>0</v>
      </c>
      <c r="AF18" s="493" t="str">
        <f>IF(AD18&lt;0,"buy","sell")</f>
        <v>sell</v>
      </c>
    </row>
    <row r="19" spans="1:32" s="349" customFormat="1" ht="12.75" customHeight="1" x14ac:dyDescent="0.2">
      <c r="A19" s="572"/>
      <c r="B19" s="630"/>
      <c r="C19" s="561"/>
      <c r="D19" s="689"/>
      <c r="E19" s="687"/>
      <c r="F19" s="716"/>
      <c r="G19" s="716"/>
      <c r="H19" s="716"/>
      <c r="I19" s="716"/>
      <c r="J19" s="716"/>
      <c r="K19" s="716"/>
      <c r="L19" s="716"/>
      <c r="M19" s="716"/>
      <c r="N19" s="716"/>
      <c r="O19" s="716"/>
      <c r="P19" s="716"/>
      <c r="Q19" s="716"/>
      <c r="R19" s="716"/>
      <c r="S19" s="716"/>
      <c r="T19" s="716"/>
      <c r="U19" s="716"/>
      <c r="V19" s="716"/>
      <c r="W19" s="716"/>
      <c r="X19" s="716"/>
      <c r="Y19" s="716"/>
      <c r="Z19" s="716"/>
      <c r="AA19" s="716"/>
      <c r="AB19" s="716"/>
      <c r="AC19" s="716"/>
      <c r="AD19" s="589">
        <f>SUM(E19:AC19)</f>
        <v>0</v>
      </c>
      <c r="AE19" s="530">
        <f>AD19*D19</f>
        <v>0</v>
      </c>
      <c r="AF19" s="493" t="str">
        <f>IF(AD19&lt;0,"buy","sell")</f>
        <v>sell</v>
      </c>
    </row>
    <row r="20" spans="1:32" s="349" customFormat="1" ht="12.75" customHeight="1" x14ac:dyDescent="0.2">
      <c r="A20" s="572"/>
      <c r="B20" s="630"/>
      <c r="C20" s="561"/>
      <c r="D20" s="689"/>
      <c r="E20" s="687"/>
      <c r="F20" s="716"/>
      <c r="G20" s="716"/>
      <c r="H20" s="716"/>
      <c r="I20" s="716"/>
      <c r="J20" s="716"/>
      <c r="K20" s="716"/>
      <c r="L20" s="716"/>
      <c r="M20" s="716"/>
      <c r="N20" s="716"/>
      <c r="O20" s="716"/>
      <c r="P20" s="716"/>
      <c r="Q20" s="716"/>
      <c r="R20" s="716"/>
      <c r="S20" s="716"/>
      <c r="T20" s="716"/>
      <c r="U20" s="716"/>
      <c r="V20" s="716"/>
      <c r="W20" s="716"/>
      <c r="X20" s="716"/>
      <c r="Y20" s="716"/>
      <c r="Z20" s="716"/>
      <c r="AA20" s="716"/>
      <c r="AB20" s="716"/>
      <c r="AC20" s="716"/>
      <c r="AD20" s="589">
        <f>SUM(E20:AC20)</f>
        <v>0</v>
      </c>
      <c r="AE20" s="530">
        <f>AD20*D20</f>
        <v>0</v>
      </c>
      <c r="AF20" s="493" t="str">
        <f>IF(AD20&lt;0,"buy","sell")</f>
        <v>sell</v>
      </c>
    </row>
    <row r="21" spans="1:32" s="349" customFormat="1" ht="12.75" customHeight="1" x14ac:dyDescent="0.2">
      <c r="A21" s="572"/>
      <c r="B21" s="571"/>
      <c r="C21" s="494"/>
      <c r="D21" s="689"/>
      <c r="E21" s="687"/>
      <c r="F21" s="625"/>
      <c r="G21" s="625"/>
      <c r="H21" s="716"/>
      <c r="I21" s="625"/>
      <c r="J21" s="625"/>
      <c r="K21" s="625"/>
      <c r="L21" s="716"/>
      <c r="M21" s="625"/>
      <c r="N21" s="625"/>
      <c r="O21" s="625"/>
      <c r="P21" s="625"/>
      <c r="Q21" s="625"/>
      <c r="R21" s="625"/>
      <c r="S21" s="625"/>
      <c r="T21" s="625"/>
      <c r="U21" s="625"/>
      <c r="V21" s="625"/>
      <c r="W21" s="625"/>
      <c r="X21" s="625"/>
      <c r="Y21" s="625"/>
      <c r="Z21" s="625"/>
      <c r="AA21" s="625"/>
      <c r="AB21" s="625"/>
      <c r="AC21" s="625"/>
      <c r="AD21" s="589">
        <f>SUM(F21:AC21)</f>
        <v>0</v>
      </c>
      <c r="AE21" s="530">
        <f t="shared" si="0"/>
        <v>0</v>
      </c>
      <c r="AF21" s="493" t="str">
        <f t="shared" si="1"/>
        <v>sell</v>
      </c>
    </row>
    <row r="22" spans="1:32" s="349" customFormat="1" ht="15.75" customHeight="1" x14ac:dyDescent="0.2">
      <c r="A22" s="582" t="s">
        <v>206</v>
      </c>
      <c r="B22" s="581"/>
      <c r="C22" s="581"/>
      <c r="D22" s="690"/>
      <c r="E22" s="690"/>
      <c r="F22" s="684"/>
      <c r="G22" s="684"/>
      <c r="H22" s="717"/>
      <c r="I22" s="684"/>
      <c r="J22" s="684"/>
      <c r="K22" s="684"/>
      <c r="L22" s="717"/>
      <c r="M22" s="684"/>
      <c r="N22" s="684"/>
      <c r="O22" s="684"/>
      <c r="P22" s="684"/>
      <c r="Q22" s="684"/>
      <c r="R22" s="684"/>
      <c r="S22" s="684"/>
      <c r="T22" s="684"/>
      <c r="U22" s="684"/>
      <c r="V22" s="684"/>
      <c r="W22" s="684"/>
      <c r="X22" s="684"/>
      <c r="Y22" s="684"/>
      <c r="Z22" s="684"/>
      <c r="AA22" s="684"/>
      <c r="AB22" s="684"/>
      <c r="AC22" s="684"/>
      <c r="AD22" s="538"/>
      <c r="AE22" s="396"/>
      <c r="AF22" s="569"/>
    </row>
    <row r="23" spans="1:32" s="349" customFormat="1" ht="12.75" hidden="1" customHeight="1" x14ac:dyDescent="0.2">
      <c r="A23" s="573" t="s">
        <v>207</v>
      </c>
      <c r="B23" s="566"/>
      <c r="C23" s="559"/>
      <c r="D23" s="626"/>
      <c r="E23" s="626"/>
      <c r="F23" s="626"/>
      <c r="G23" s="626"/>
      <c r="H23" s="718"/>
      <c r="I23" s="626"/>
      <c r="J23" s="626"/>
      <c r="K23" s="626"/>
      <c r="L23" s="718"/>
      <c r="M23" s="626"/>
      <c r="N23" s="626"/>
      <c r="O23" s="626"/>
      <c r="P23" s="626"/>
      <c r="Q23" s="626"/>
      <c r="R23" s="626"/>
      <c r="S23" s="626"/>
      <c r="T23" s="626"/>
      <c r="U23" s="626"/>
      <c r="V23" s="626"/>
      <c r="W23" s="626"/>
      <c r="X23" s="626"/>
      <c r="Y23" s="626"/>
      <c r="Z23" s="626"/>
      <c r="AA23" s="626"/>
      <c r="AB23" s="626"/>
      <c r="AC23" s="626"/>
      <c r="AD23" s="566"/>
      <c r="AE23" s="459"/>
      <c r="AF23" s="459"/>
    </row>
    <row r="24" spans="1:32" s="349" customFormat="1" hidden="1" x14ac:dyDescent="0.2">
      <c r="A24" s="574" t="s">
        <v>278</v>
      </c>
      <c r="B24" s="454" t="s">
        <v>241</v>
      </c>
      <c r="C24" s="454" t="s">
        <v>152</v>
      </c>
      <c r="D24" s="691">
        <f t="shared" ref="D24:D47" si="3">F106</f>
        <v>-0.25</v>
      </c>
      <c r="E24" s="691"/>
      <c r="F24" s="627"/>
      <c r="G24" s="666"/>
      <c r="H24" s="719"/>
      <c r="I24" s="628"/>
      <c r="J24" s="628"/>
      <c r="K24" s="628"/>
      <c r="L24" s="748"/>
      <c r="M24" s="628"/>
      <c r="N24" s="628"/>
      <c r="O24" s="628"/>
      <c r="P24" s="628"/>
      <c r="Q24" s="628"/>
      <c r="R24" s="628"/>
      <c r="S24" s="628"/>
      <c r="T24" s="628"/>
      <c r="U24" s="628"/>
      <c r="V24" s="628"/>
      <c r="W24" s="628"/>
      <c r="X24" s="628"/>
      <c r="Y24" s="628"/>
      <c r="Z24" s="628"/>
      <c r="AA24" s="628"/>
      <c r="AB24" s="628"/>
      <c r="AC24" s="627"/>
      <c r="AD24" s="539">
        <f t="shared" ref="AD24:AD72" si="4">SUM(F24:AC24)</f>
        <v>0</v>
      </c>
      <c r="AE24" s="457">
        <f t="shared" ref="AE24:AE74" si="5">AD24*D24</f>
        <v>0</v>
      </c>
      <c r="AF24" s="441" t="str">
        <f>IF(AD24&lt;0,"buy","sell")</f>
        <v>sell</v>
      </c>
    </row>
    <row r="25" spans="1:32" s="349" customFormat="1" hidden="1" x14ac:dyDescent="0.2">
      <c r="A25" s="574" t="s">
        <v>278</v>
      </c>
      <c r="B25" s="454" t="s">
        <v>241</v>
      </c>
      <c r="C25" s="454" t="s">
        <v>152</v>
      </c>
      <c r="D25" s="691">
        <f t="shared" si="3"/>
        <v>-0.25</v>
      </c>
      <c r="E25" s="691"/>
      <c r="F25" s="627"/>
      <c r="G25" s="628"/>
      <c r="H25" s="719"/>
      <c r="I25" s="628"/>
      <c r="J25" s="628"/>
      <c r="K25" s="628"/>
      <c r="L25" s="748"/>
      <c r="M25" s="628"/>
      <c r="N25" s="628"/>
      <c r="O25" s="628"/>
      <c r="P25" s="628"/>
      <c r="Q25" s="628"/>
      <c r="R25" s="628"/>
      <c r="S25" s="628"/>
      <c r="T25" s="628"/>
      <c r="U25" s="628"/>
      <c r="V25" s="628"/>
      <c r="W25" s="628"/>
      <c r="X25" s="628"/>
      <c r="Y25" s="628"/>
      <c r="Z25" s="628"/>
      <c r="AA25" s="628"/>
      <c r="AB25" s="627"/>
      <c r="AC25" s="627"/>
      <c r="AD25" s="539">
        <f t="shared" si="4"/>
        <v>0</v>
      </c>
      <c r="AE25" s="457">
        <f t="shared" si="5"/>
        <v>0</v>
      </c>
      <c r="AF25" s="441" t="str">
        <f t="shared" ref="AF25:AF47" si="6">IF(AD25&lt;0,"buy","sell")</f>
        <v>sell</v>
      </c>
    </row>
    <row r="26" spans="1:32" s="349" customFormat="1" hidden="1" x14ac:dyDescent="0.2">
      <c r="A26" s="574" t="s">
        <v>278</v>
      </c>
      <c r="B26" s="454" t="s">
        <v>241</v>
      </c>
      <c r="C26" s="454" t="s">
        <v>152</v>
      </c>
      <c r="D26" s="691">
        <f t="shared" si="3"/>
        <v>-0.25</v>
      </c>
      <c r="E26" s="691"/>
      <c r="F26" s="627"/>
      <c r="G26" s="666"/>
      <c r="H26" s="719">
        <v>0</v>
      </c>
      <c r="I26" s="628"/>
      <c r="J26" s="628"/>
      <c r="K26" s="628"/>
      <c r="L26" s="748"/>
      <c r="M26" s="628"/>
      <c r="N26" s="628"/>
      <c r="O26" s="628"/>
      <c r="P26" s="628"/>
      <c r="Q26" s="628"/>
      <c r="R26" s="628"/>
      <c r="S26" s="628"/>
      <c r="T26" s="628"/>
      <c r="U26" s="628"/>
      <c r="V26" s="628"/>
      <c r="W26" s="628"/>
      <c r="X26" s="628"/>
      <c r="Y26" s="628"/>
      <c r="Z26" s="628"/>
      <c r="AA26" s="628"/>
      <c r="AB26" s="628"/>
      <c r="AC26" s="627"/>
      <c r="AD26" s="539">
        <f t="shared" si="4"/>
        <v>0</v>
      </c>
      <c r="AE26" s="457">
        <f t="shared" si="5"/>
        <v>0</v>
      </c>
      <c r="AF26" s="441" t="str">
        <f t="shared" si="6"/>
        <v>sell</v>
      </c>
    </row>
    <row r="27" spans="1:32" s="349" customFormat="1" hidden="1" x14ac:dyDescent="0.2">
      <c r="A27" s="574" t="s">
        <v>278</v>
      </c>
      <c r="B27" s="454" t="s">
        <v>241</v>
      </c>
      <c r="C27" s="454" t="s">
        <v>152</v>
      </c>
      <c r="D27" s="691">
        <f t="shared" si="3"/>
        <v>-0.25</v>
      </c>
      <c r="E27" s="691"/>
      <c r="F27" s="627"/>
      <c r="G27" s="666"/>
      <c r="H27" s="719"/>
      <c r="I27" s="628">
        <v>0</v>
      </c>
      <c r="J27" s="628"/>
      <c r="K27" s="628"/>
      <c r="L27" s="748"/>
      <c r="M27" s="628"/>
      <c r="N27" s="628"/>
      <c r="O27" s="628"/>
      <c r="P27" s="628"/>
      <c r="Q27" s="628"/>
      <c r="R27" s="628"/>
      <c r="S27" s="628"/>
      <c r="T27" s="628"/>
      <c r="U27" s="628"/>
      <c r="V27" s="628"/>
      <c r="W27" s="628"/>
      <c r="X27" s="628"/>
      <c r="Y27" s="628"/>
      <c r="Z27" s="628"/>
      <c r="AA27" s="628"/>
      <c r="AB27" s="628"/>
      <c r="AC27" s="627"/>
      <c r="AD27" s="539">
        <f t="shared" si="4"/>
        <v>0</v>
      </c>
      <c r="AE27" s="457">
        <f t="shared" si="5"/>
        <v>0</v>
      </c>
      <c r="AF27" s="441" t="str">
        <f t="shared" si="6"/>
        <v>sell</v>
      </c>
    </row>
    <row r="28" spans="1:32" s="349" customFormat="1" hidden="1" x14ac:dyDescent="0.2">
      <c r="A28" s="574" t="s">
        <v>278</v>
      </c>
      <c r="B28" s="454" t="s">
        <v>241</v>
      </c>
      <c r="C28" s="454" t="s">
        <v>152</v>
      </c>
      <c r="D28" s="691">
        <f t="shared" si="3"/>
        <v>-0.25</v>
      </c>
      <c r="E28" s="691"/>
      <c r="F28" s="627"/>
      <c r="G28" s="666"/>
      <c r="H28" s="719"/>
      <c r="I28" s="628"/>
      <c r="J28" s="628">
        <v>0</v>
      </c>
      <c r="K28" s="628"/>
      <c r="L28" s="748"/>
      <c r="M28" s="628"/>
      <c r="N28" s="628"/>
      <c r="O28" s="628"/>
      <c r="P28" s="628"/>
      <c r="Q28" s="628"/>
      <c r="R28" s="628"/>
      <c r="S28" s="628"/>
      <c r="T28" s="628"/>
      <c r="U28" s="628"/>
      <c r="V28" s="628"/>
      <c r="W28" s="628"/>
      <c r="X28" s="628"/>
      <c r="Y28" s="628"/>
      <c r="Z28" s="628"/>
      <c r="AA28" s="628"/>
      <c r="AB28" s="628"/>
      <c r="AC28" s="627"/>
      <c r="AD28" s="539">
        <f t="shared" si="4"/>
        <v>0</v>
      </c>
      <c r="AE28" s="457">
        <f t="shared" si="5"/>
        <v>0</v>
      </c>
      <c r="AF28" s="441" t="str">
        <f>IF(AD28&lt;0,"buy","sell")</f>
        <v>sell</v>
      </c>
    </row>
    <row r="29" spans="1:32" s="349" customFormat="1" hidden="1" x14ac:dyDescent="0.2">
      <c r="A29" s="574" t="s">
        <v>278</v>
      </c>
      <c r="B29" s="454" t="s">
        <v>241</v>
      </c>
      <c r="C29" s="454" t="s">
        <v>152</v>
      </c>
      <c r="D29" s="691">
        <f t="shared" si="3"/>
        <v>-0.25</v>
      </c>
      <c r="E29" s="691"/>
      <c r="F29" s="628"/>
      <c r="G29" s="666"/>
      <c r="H29" s="719"/>
      <c r="I29" s="628"/>
      <c r="J29" s="628"/>
      <c r="K29" s="628">
        <v>0</v>
      </c>
      <c r="L29" s="748"/>
      <c r="M29" s="628"/>
      <c r="N29" s="628"/>
      <c r="O29" s="628"/>
      <c r="P29" s="628"/>
      <c r="Q29" s="628"/>
      <c r="R29" s="628"/>
      <c r="S29" s="628"/>
      <c r="T29" s="628"/>
      <c r="U29" s="628"/>
      <c r="V29" s="628"/>
      <c r="W29" s="628"/>
      <c r="X29" s="628"/>
      <c r="Y29" s="628"/>
      <c r="Z29" s="628"/>
      <c r="AA29" s="628"/>
      <c r="AB29" s="628"/>
      <c r="AC29" s="628"/>
      <c r="AD29" s="539">
        <f t="shared" si="4"/>
        <v>0</v>
      </c>
      <c r="AE29" s="457">
        <f t="shared" si="5"/>
        <v>0</v>
      </c>
      <c r="AF29" s="441" t="str">
        <f t="shared" si="6"/>
        <v>sell</v>
      </c>
    </row>
    <row r="30" spans="1:32" s="349" customFormat="1" hidden="1" x14ac:dyDescent="0.2">
      <c r="A30" s="574" t="s">
        <v>278</v>
      </c>
      <c r="B30" s="454" t="s">
        <v>241</v>
      </c>
      <c r="C30" s="454" t="s">
        <v>152</v>
      </c>
      <c r="D30" s="691">
        <f t="shared" si="3"/>
        <v>-0.25</v>
      </c>
      <c r="E30" s="691"/>
      <c r="F30" s="628"/>
      <c r="G30" s="666"/>
      <c r="H30" s="719"/>
      <c r="I30" s="628"/>
      <c r="J30" s="628"/>
      <c r="K30" s="628"/>
      <c r="L30" s="748">
        <v>0</v>
      </c>
      <c r="M30" s="628"/>
      <c r="N30" s="628"/>
      <c r="O30" s="628"/>
      <c r="P30" s="628"/>
      <c r="Q30" s="628"/>
      <c r="R30" s="628"/>
      <c r="S30" s="628"/>
      <c r="T30" s="628"/>
      <c r="U30" s="628"/>
      <c r="V30" s="628"/>
      <c r="W30" s="628"/>
      <c r="X30" s="628"/>
      <c r="Y30" s="628"/>
      <c r="Z30" s="628"/>
      <c r="AA30" s="628"/>
      <c r="AB30" s="628"/>
      <c r="AC30" s="628"/>
      <c r="AD30" s="539">
        <f t="shared" si="4"/>
        <v>0</v>
      </c>
      <c r="AE30" s="457">
        <f t="shared" si="5"/>
        <v>0</v>
      </c>
      <c r="AF30" s="441" t="str">
        <f t="shared" si="6"/>
        <v>sell</v>
      </c>
    </row>
    <row r="31" spans="1:32" s="349" customFormat="1" hidden="1" x14ac:dyDescent="0.2">
      <c r="A31" s="574" t="s">
        <v>278</v>
      </c>
      <c r="B31" s="454" t="s">
        <v>241</v>
      </c>
      <c r="C31" s="454" t="s">
        <v>152</v>
      </c>
      <c r="D31" s="691">
        <f t="shared" si="3"/>
        <v>-0.25</v>
      </c>
      <c r="E31" s="691"/>
      <c r="F31" s="628"/>
      <c r="G31" s="666"/>
      <c r="H31" s="719"/>
      <c r="I31" s="628"/>
      <c r="J31" s="628"/>
      <c r="K31" s="628"/>
      <c r="L31" s="748"/>
      <c r="M31" s="628">
        <v>0</v>
      </c>
      <c r="N31" s="628"/>
      <c r="O31" s="628"/>
      <c r="P31" s="628"/>
      <c r="Q31" s="628"/>
      <c r="R31" s="628"/>
      <c r="S31" s="628"/>
      <c r="T31" s="628"/>
      <c r="U31" s="628"/>
      <c r="V31" s="628"/>
      <c r="W31" s="628"/>
      <c r="X31" s="628"/>
      <c r="Y31" s="628"/>
      <c r="Z31" s="628"/>
      <c r="AA31" s="628"/>
      <c r="AB31" s="628"/>
      <c r="AC31" s="628"/>
      <c r="AD31" s="539">
        <f t="shared" si="4"/>
        <v>0</v>
      </c>
      <c r="AE31" s="457">
        <f t="shared" si="5"/>
        <v>0</v>
      </c>
      <c r="AF31" s="441" t="str">
        <f t="shared" si="6"/>
        <v>sell</v>
      </c>
    </row>
    <row r="32" spans="1:32" s="349" customFormat="1" hidden="1" x14ac:dyDescent="0.2">
      <c r="A32" s="574" t="s">
        <v>278</v>
      </c>
      <c r="B32" s="454" t="s">
        <v>241</v>
      </c>
      <c r="C32" s="454" t="s">
        <v>152</v>
      </c>
      <c r="D32" s="691">
        <f t="shared" si="3"/>
        <v>-0.25</v>
      </c>
      <c r="E32" s="691"/>
      <c r="F32" s="628"/>
      <c r="G32" s="666"/>
      <c r="H32" s="719"/>
      <c r="I32" s="628"/>
      <c r="J32" s="628"/>
      <c r="K32" s="628"/>
      <c r="L32" s="748"/>
      <c r="M32" s="628"/>
      <c r="N32" s="628">
        <v>0</v>
      </c>
      <c r="O32" s="628"/>
      <c r="P32" s="628"/>
      <c r="Q32" s="628"/>
      <c r="R32" s="628"/>
      <c r="S32" s="628"/>
      <c r="T32" s="628"/>
      <c r="U32" s="628"/>
      <c r="V32" s="628"/>
      <c r="W32" s="628"/>
      <c r="X32" s="628"/>
      <c r="Y32" s="628"/>
      <c r="Z32" s="628"/>
      <c r="AA32" s="628"/>
      <c r="AB32" s="628"/>
      <c r="AC32" s="628"/>
      <c r="AD32" s="539">
        <f t="shared" si="4"/>
        <v>0</v>
      </c>
      <c r="AE32" s="457">
        <f t="shared" si="5"/>
        <v>0</v>
      </c>
      <c r="AF32" s="441" t="str">
        <f t="shared" si="6"/>
        <v>sell</v>
      </c>
    </row>
    <row r="33" spans="1:32" s="349" customFormat="1" hidden="1" x14ac:dyDescent="0.2">
      <c r="A33" s="574" t="s">
        <v>278</v>
      </c>
      <c r="B33" s="454" t="s">
        <v>241</v>
      </c>
      <c r="C33" s="454" t="s">
        <v>152</v>
      </c>
      <c r="D33" s="691">
        <f t="shared" si="3"/>
        <v>-0.25</v>
      </c>
      <c r="E33" s="691"/>
      <c r="F33" s="628"/>
      <c r="G33" s="666"/>
      <c r="H33" s="719"/>
      <c r="I33" s="628"/>
      <c r="J33" s="628"/>
      <c r="K33" s="628"/>
      <c r="L33" s="748"/>
      <c r="M33" s="628"/>
      <c r="N33" s="628"/>
      <c r="O33" s="628">
        <v>0</v>
      </c>
      <c r="P33" s="628"/>
      <c r="Q33" s="628"/>
      <c r="R33" s="628"/>
      <c r="S33" s="628"/>
      <c r="T33" s="628"/>
      <c r="U33" s="628"/>
      <c r="V33" s="628"/>
      <c r="W33" s="628"/>
      <c r="X33" s="628"/>
      <c r="Y33" s="628"/>
      <c r="Z33" s="628"/>
      <c r="AA33" s="628"/>
      <c r="AB33" s="628"/>
      <c r="AC33" s="628"/>
      <c r="AD33" s="539">
        <f t="shared" si="4"/>
        <v>0</v>
      </c>
      <c r="AE33" s="457">
        <f t="shared" si="5"/>
        <v>0</v>
      </c>
      <c r="AF33" s="441" t="str">
        <f t="shared" si="6"/>
        <v>sell</v>
      </c>
    </row>
    <row r="34" spans="1:32" s="349" customFormat="1" hidden="1" x14ac:dyDescent="0.2">
      <c r="A34" s="574" t="s">
        <v>278</v>
      </c>
      <c r="B34" s="454" t="s">
        <v>241</v>
      </c>
      <c r="C34" s="454" t="s">
        <v>152</v>
      </c>
      <c r="D34" s="691">
        <f t="shared" si="3"/>
        <v>-0.25</v>
      </c>
      <c r="E34" s="691"/>
      <c r="F34" s="628"/>
      <c r="G34" s="666"/>
      <c r="H34" s="719"/>
      <c r="I34" s="628"/>
      <c r="J34" s="628"/>
      <c r="K34" s="628"/>
      <c r="L34" s="748"/>
      <c r="M34" s="628"/>
      <c r="N34" s="628"/>
      <c r="O34" s="628"/>
      <c r="P34" s="628">
        <v>0</v>
      </c>
      <c r="Q34" s="628"/>
      <c r="R34" s="628"/>
      <c r="S34" s="628"/>
      <c r="T34" s="628"/>
      <c r="U34" s="628"/>
      <c r="V34" s="628"/>
      <c r="W34" s="628"/>
      <c r="X34" s="628"/>
      <c r="Y34" s="628"/>
      <c r="Z34" s="628"/>
      <c r="AA34" s="628"/>
      <c r="AB34" s="628"/>
      <c r="AC34" s="628"/>
      <c r="AD34" s="539">
        <f t="shared" si="4"/>
        <v>0</v>
      </c>
      <c r="AE34" s="457">
        <f t="shared" si="5"/>
        <v>0</v>
      </c>
      <c r="AF34" s="441" t="str">
        <f t="shared" si="6"/>
        <v>sell</v>
      </c>
    </row>
    <row r="35" spans="1:32" s="349" customFormat="1" hidden="1" x14ac:dyDescent="0.2">
      <c r="A35" s="574" t="s">
        <v>278</v>
      </c>
      <c r="B35" s="454" t="s">
        <v>241</v>
      </c>
      <c r="C35" s="454" t="s">
        <v>152</v>
      </c>
      <c r="D35" s="691">
        <f t="shared" si="3"/>
        <v>-0.25</v>
      </c>
      <c r="E35" s="691"/>
      <c r="F35" s="628"/>
      <c r="G35" s="666"/>
      <c r="H35" s="719"/>
      <c r="I35" s="628"/>
      <c r="J35" s="628"/>
      <c r="K35" s="628"/>
      <c r="L35" s="748"/>
      <c r="M35" s="628"/>
      <c r="N35" s="628"/>
      <c r="O35" s="628"/>
      <c r="P35" s="628"/>
      <c r="Q35" s="628">
        <v>0</v>
      </c>
      <c r="R35" s="628"/>
      <c r="S35" s="628"/>
      <c r="T35" s="628"/>
      <c r="U35" s="628"/>
      <c r="V35" s="628"/>
      <c r="W35" s="628"/>
      <c r="X35" s="628"/>
      <c r="Y35" s="628"/>
      <c r="Z35" s="628"/>
      <c r="AA35" s="628"/>
      <c r="AB35" s="628"/>
      <c r="AC35" s="628"/>
      <c r="AD35" s="539">
        <f t="shared" si="4"/>
        <v>0</v>
      </c>
      <c r="AE35" s="457">
        <f t="shared" si="5"/>
        <v>0</v>
      </c>
      <c r="AF35" s="441" t="str">
        <f t="shared" si="6"/>
        <v>sell</v>
      </c>
    </row>
    <row r="36" spans="1:32" s="349" customFormat="1" hidden="1" x14ac:dyDescent="0.2">
      <c r="A36" s="574" t="s">
        <v>278</v>
      </c>
      <c r="B36" s="454" t="s">
        <v>241</v>
      </c>
      <c r="C36" s="454" t="s">
        <v>152</v>
      </c>
      <c r="D36" s="691">
        <f t="shared" si="3"/>
        <v>-0.25</v>
      </c>
      <c r="E36" s="691"/>
      <c r="F36" s="628"/>
      <c r="G36" s="666"/>
      <c r="H36" s="719"/>
      <c r="I36" s="628"/>
      <c r="J36" s="628"/>
      <c r="K36" s="628"/>
      <c r="L36" s="748"/>
      <c r="M36" s="628"/>
      <c r="N36" s="628"/>
      <c r="O36" s="628"/>
      <c r="P36" s="628"/>
      <c r="Q36" s="628"/>
      <c r="R36" s="628">
        <v>0</v>
      </c>
      <c r="S36" s="628"/>
      <c r="T36" s="628"/>
      <c r="U36" s="628"/>
      <c r="V36" s="628"/>
      <c r="W36" s="628"/>
      <c r="X36" s="628"/>
      <c r="Y36" s="628"/>
      <c r="Z36" s="628"/>
      <c r="AA36" s="628"/>
      <c r="AB36" s="628"/>
      <c r="AC36" s="628"/>
      <c r="AD36" s="539">
        <f t="shared" si="4"/>
        <v>0</v>
      </c>
      <c r="AE36" s="457">
        <f t="shared" si="5"/>
        <v>0</v>
      </c>
      <c r="AF36" s="441" t="str">
        <f t="shared" si="6"/>
        <v>sell</v>
      </c>
    </row>
    <row r="37" spans="1:32" s="349" customFormat="1" hidden="1" x14ac:dyDescent="0.2">
      <c r="A37" s="574" t="s">
        <v>278</v>
      </c>
      <c r="B37" s="454" t="s">
        <v>241</v>
      </c>
      <c r="C37" s="454" t="s">
        <v>152</v>
      </c>
      <c r="D37" s="691">
        <f t="shared" si="3"/>
        <v>-0.25</v>
      </c>
      <c r="E37" s="691"/>
      <c r="F37" s="628"/>
      <c r="G37" s="666"/>
      <c r="H37" s="719"/>
      <c r="I37" s="628"/>
      <c r="J37" s="628"/>
      <c r="K37" s="628"/>
      <c r="L37" s="748"/>
      <c r="M37" s="628"/>
      <c r="N37" s="628"/>
      <c r="O37" s="628"/>
      <c r="P37" s="628"/>
      <c r="Q37" s="628"/>
      <c r="R37" s="628"/>
      <c r="S37" s="628">
        <v>0</v>
      </c>
      <c r="T37" s="628"/>
      <c r="U37" s="628"/>
      <c r="V37" s="628"/>
      <c r="W37" s="628"/>
      <c r="X37" s="628"/>
      <c r="Y37" s="628"/>
      <c r="Z37" s="628"/>
      <c r="AA37" s="628"/>
      <c r="AB37" s="628"/>
      <c r="AC37" s="628"/>
      <c r="AD37" s="539">
        <f t="shared" si="4"/>
        <v>0</v>
      </c>
      <c r="AE37" s="457">
        <f t="shared" si="5"/>
        <v>0</v>
      </c>
      <c r="AF37" s="441" t="str">
        <f t="shared" si="6"/>
        <v>sell</v>
      </c>
    </row>
    <row r="38" spans="1:32" s="349" customFormat="1" hidden="1" x14ac:dyDescent="0.2">
      <c r="A38" s="574" t="s">
        <v>278</v>
      </c>
      <c r="B38" s="454" t="s">
        <v>241</v>
      </c>
      <c r="C38" s="454" t="s">
        <v>152</v>
      </c>
      <c r="D38" s="691">
        <f t="shared" si="3"/>
        <v>-0.25</v>
      </c>
      <c r="E38" s="691"/>
      <c r="F38" s="628"/>
      <c r="G38" s="666"/>
      <c r="H38" s="719"/>
      <c r="I38" s="628"/>
      <c r="J38" s="628"/>
      <c r="K38" s="628"/>
      <c r="L38" s="748"/>
      <c r="M38" s="628"/>
      <c r="N38" s="628"/>
      <c r="O38" s="628"/>
      <c r="P38" s="628"/>
      <c r="Q38" s="628"/>
      <c r="R38" s="628"/>
      <c r="S38" s="628"/>
      <c r="T38" s="628">
        <v>0</v>
      </c>
      <c r="U38" s="628"/>
      <c r="V38" s="628"/>
      <c r="W38" s="628"/>
      <c r="X38" s="628"/>
      <c r="Y38" s="628"/>
      <c r="Z38" s="628"/>
      <c r="AA38" s="628"/>
      <c r="AB38" s="628"/>
      <c r="AC38" s="628"/>
      <c r="AD38" s="539">
        <f t="shared" si="4"/>
        <v>0</v>
      </c>
      <c r="AE38" s="457">
        <f t="shared" si="5"/>
        <v>0</v>
      </c>
      <c r="AF38" s="441" t="str">
        <f t="shared" si="6"/>
        <v>sell</v>
      </c>
    </row>
    <row r="39" spans="1:32" s="349" customFormat="1" hidden="1" x14ac:dyDescent="0.2">
      <c r="A39" s="574" t="s">
        <v>278</v>
      </c>
      <c r="B39" s="454" t="s">
        <v>241</v>
      </c>
      <c r="C39" s="454" t="s">
        <v>152</v>
      </c>
      <c r="D39" s="691">
        <f t="shared" si="3"/>
        <v>-0.25</v>
      </c>
      <c r="E39" s="691"/>
      <c r="F39" s="628"/>
      <c r="G39" s="666"/>
      <c r="H39" s="719"/>
      <c r="I39" s="628"/>
      <c r="J39" s="628"/>
      <c r="K39" s="628"/>
      <c r="L39" s="748"/>
      <c r="M39" s="628"/>
      <c r="N39" s="628"/>
      <c r="O39" s="628"/>
      <c r="P39" s="628"/>
      <c r="Q39" s="628"/>
      <c r="R39" s="628"/>
      <c r="S39" s="628"/>
      <c r="T39" s="628"/>
      <c r="U39" s="628">
        <v>0</v>
      </c>
      <c r="V39" s="628"/>
      <c r="W39" s="628"/>
      <c r="X39" s="628"/>
      <c r="Y39" s="628"/>
      <c r="Z39" s="628"/>
      <c r="AA39" s="628"/>
      <c r="AB39" s="628"/>
      <c r="AC39" s="628"/>
      <c r="AD39" s="539">
        <f t="shared" si="4"/>
        <v>0</v>
      </c>
      <c r="AE39" s="457">
        <f t="shared" si="5"/>
        <v>0</v>
      </c>
      <c r="AF39" s="441" t="str">
        <f t="shared" si="6"/>
        <v>sell</v>
      </c>
    </row>
    <row r="40" spans="1:32" s="349" customFormat="1" hidden="1" x14ac:dyDescent="0.2">
      <c r="A40" s="574" t="s">
        <v>278</v>
      </c>
      <c r="B40" s="454" t="s">
        <v>241</v>
      </c>
      <c r="C40" s="454" t="s">
        <v>152</v>
      </c>
      <c r="D40" s="691">
        <f t="shared" si="3"/>
        <v>-0.25</v>
      </c>
      <c r="E40" s="691"/>
      <c r="F40" s="628"/>
      <c r="G40" s="666"/>
      <c r="H40" s="719"/>
      <c r="I40" s="628"/>
      <c r="J40" s="628"/>
      <c r="K40" s="628"/>
      <c r="L40" s="748"/>
      <c r="M40" s="628"/>
      <c r="N40" s="628"/>
      <c r="O40" s="628"/>
      <c r="P40" s="628"/>
      <c r="Q40" s="628"/>
      <c r="R40" s="628"/>
      <c r="S40" s="628"/>
      <c r="T40" s="628"/>
      <c r="U40" s="628"/>
      <c r="V40" s="628">
        <v>0</v>
      </c>
      <c r="W40" s="628"/>
      <c r="X40" s="628"/>
      <c r="Y40" s="628"/>
      <c r="Z40" s="628"/>
      <c r="AA40" s="629"/>
      <c r="AB40" s="628"/>
      <c r="AC40" s="628"/>
      <c r="AD40" s="539">
        <f t="shared" si="4"/>
        <v>0</v>
      </c>
      <c r="AE40" s="457">
        <f t="shared" si="5"/>
        <v>0</v>
      </c>
      <c r="AF40" s="441" t="str">
        <f t="shared" si="6"/>
        <v>sell</v>
      </c>
    </row>
    <row r="41" spans="1:32" s="349" customFormat="1" hidden="1" x14ac:dyDescent="0.2">
      <c r="A41" s="574" t="s">
        <v>278</v>
      </c>
      <c r="B41" s="454" t="s">
        <v>241</v>
      </c>
      <c r="C41" s="454" t="s">
        <v>152</v>
      </c>
      <c r="D41" s="691">
        <f t="shared" si="3"/>
        <v>-0.25</v>
      </c>
      <c r="E41" s="691"/>
      <c r="F41" s="628"/>
      <c r="G41" s="666"/>
      <c r="H41" s="719"/>
      <c r="I41" s="628"/>
      <c r="J41" s="628"/>
      <c r="K41" s="628"/>
      <c r="L41" s="748"/>
      <c r="M41" s="628"/>
      <c r="N41" s="628"/>
      <c r="O41" s="628"/>
      <c r="P41" s="628"/>
      <c r="Q41" s="628"/>
      <c r="R41" s="628"/>
      <c r="S41" s="628"/>
      <c r="T41" s="628"/>
      <c r="U41" s="628"/>
      <c r="V41" s="628"/>
      <c r="W41" s="628">
        <v>0</v>
      </c>
      <c r="X41" s="628"/>
      <c r="Y41" s="628"/>
      <c r="Z41" s="628"/>
      <c r="AA41" s="628"/>
      <c r="AB41" s="628"/>
      <c r="AC41" s="628"/>
      <c r="AD41" s="539">
        <f t="shared" si="4"/>
        <v>0</v>
      </c>
      <c r="AE41" s="457">
        <f t="shared" si="5"/>
        <v>0</v>
      </c>
      <c r="AF41" s="441" t="str">
        <f t="shared" si="6"/>
        <v>sell</v>
      </c>
    </row>
    <row r="42" spans="1:32" s="349" customFormat="1" hidden="1" x14ac:dyDescent="0.2">
      <c r="A42" s="574" t="s">
        <v>278</v>
      </c>
      <c r="B42" s="454" t="s">
        <v>241</v>
      </c>
      <c r="C42" s="454" t="s">
        <v>152</v>
      </c>
      <c r="D42" s="691">
        <f t="shared" si="3"/>
        <v>-0.25</v>
      </c>
      <c r="E42" s="691"/>
      <c r="F42" s="628"/>
      <c r="G42" s="666"/>
      <c r="H42" s="719"/>
      <c r="I42" s="628"/>
      <c r="J42" s="628"/>
      <c r="K42" s="628"/>
      <c r="L42" s="748"/>
      <c r="M42" s="628"/>
      <c r="N42" s="628"/>
      <c r="O42" s="628"/>
      <c r="P42" s="628"/>
      <c r="Q42" s="628"/>
      <c r="R42" s="628"/>
      <c r="S42" s="628"/>
      <c r="T42" s="628"/>
      <c r="U42" s="628"/>
      <c r="V42" s="628"/>
      <c r="W42" s="628"/>
      <c r="X42" s="628">
        <v>0</v>
      </c>
      <c r="Y42" s="628"/>
      <c r="Z42" s="628"/>
      <c r="AA42" s="628"/>
      <c r="AB42" s="628"/>
      <c r="AC42" s="628"/>
      <c r="AD42" s="539">
        <f t="shared" si="4"/>
        <v>0</v>
      </c>
      <c r="AE42" s="457">
        <f t="shared" si="5"/>
        <v>0</v>
      </c>
      <c r="AF42" s="441" t="str">
        <f t="shared" si="6"/>
        <v>sell</v>
      </c>
    </row>
    <row r="43" spans="1:32" s="349" customFormat="1" hidden="1" x14ac:dyDescent="0.2">
      <c r="A43" s="574" t="s">
        <v>278</v>
      </c>
      <c r="B43" s="454" t="s">
        <v>241</v>
      </c>
      <c r="C43" s="454" t="s">
        <v>152</v>
      </c>
      <c r="D43" s="691">
        <f t="shared" si="3"/>
        <v>-0.25</v>
      </c>
      <c r="E43" s="691"/>
      <c r="F43" s="628"/>
      <c r="G43" s="666"/>
      <c r="H43" s="719"/>
      <c r="I43" s="628"/>
      <c r="J43" s="628"/>
      <c r="K43" s="628"/>
      <c r="L43" s="748"/>
      <c r="M43" s="628"/>
      <c r="N43" s="628"/>
      <c r="O43" s="628"/>
      <c r="P43" s="628"/>
      <c r="Q43" s="628"/>
      <c r="R43" s="628"/>
      <c r="S43" s="628"/>
      <c r="T43" s="628"/>
      <c r="U43" s="628"/>
      <c r="V43" s="628"/>
      <c r="W43" s="628"/>
      <c r="X43" s="628"/>
      <c r="Y43" s="628">
        <v>0</v>
      </c>
      <c r="Z43" s="628"/>
      <c r="AA43" s="628"/>
      <c r="AB43" s="628"/>
      <c r="AC43" s="628"/>
      <c r="AD43" s="539">
        <f t="shared" si="4"/>
        <v>0</v>
      </c>
      <c r="AE43" s="457">
        <f t="shared" si="5"/>
        <v>0</v>
      </c>
      <c r="AF43" s="441" t="str">
        <f t="shared" si="6"/>
        <v>sell</v>
      </c>
    </row>
    <row r="44" spans="1:32" s="349" customFormat="1" hidden="1" x14ac:dyDescent="0.2">
      <c r="A44" s="574" t="s">
        <v>278</v>
      </c>
      <c r="B44" s="454" t="s">
        <v>241</v>
      </c>
      <c r="C44" s="454" t="s">
        <v>152</v>
      </c>
      <c r="D44" s="691">
        <f t="shared" si="3"/>
        <v>-0.25</v>
      </c>
      <c r="E44" s="691"/>
      <c r="F44" s="628"/>
      <c r="G44" s="666"/>
      <c r="H44" s="719"/>
      <c r="I44" s="628"/>
      <c r="J44" s="628"/>
      <c r="K44" s="628"/>
      <c r="L44" s="748"/>
      <c r="M44" s="628"/>
      <c r="N44" s="628"/>
      <c r="O44" s="628"/>
      <c r="P44" s="628"/>
      <c r="Q44" s="628"/>
      <c r="R44" s="628"/>
      <c r="S44" s="628"/>
      <c r="T44" s="628"/>
      <c r="U44" s="628"/>
      <c r="V44" s="628"/>
      <c r="W44" s="628"/>
      <c r="X44" s="628"/>
      <c r="Y44" s="628"/>
      <c r="Z44" s="628">
        <v>0</v>
      </c>
      <c r="AA44" s="628"/>
      <c r="AB44" s="628"/>
      <c r="AC44" s="628"/>
      <c r="AD44" s="539">
        <f t="shared" si="4"/>
        <v>0</v>
      </c>
      <c r="AE44" s="457">
        <f t="shared" si="5"/>
        <v>0</v>
      </c>
      <c r="AF44" s="441" t="str">
        <f t="shared" si="6"/>
        <v>sell</v>
      </c>
    </row>
    <row r="45" spans="1:32" s="349" customFormat="1" hidden="1" x14ac:dyDescent="0.2">
      <c r="A45" s="574" t="s">
        <v>278</v>
      </c>
      <c r="B45" s="454" t="s">
        <v>241</v>
      </c>
      <c r="C45" s="454" t="s">
        <v>152</v>
      </c>
      <c r="D45" s="691">
        <f t="shared" si="3"/>
        <v>-0.25</v>
      </c>
      <c r="E45" s="691"/>
      <c r="F45" s="628"/>
      <c r="G45" s="666"/>
      <c r="H45" s="719"/>
      <c r="I45" s="628"/>
      <c r="J45" s="628"/>
      <c r="K45" s="628"/>
      <c r="L45" s="748"/>
      <c r="M45" s="628"/>
      <c r="N45" s="628"/>
      <c r="O45" s="628"/>
      <c r="P45" s="628"/>
      <c r="Q45" s="628"/>
      <c r="R45" s="628"/>
      <c r="S45" s="628"/>
      <c r="T45" s="628"/>
      <c r="U45" s="628"/>
      <c r="V45" s="628"/>
      <c r="W45" s="628"/>
      <c r="X45" s="628"/>
      <c r="Y45" s="628"/>
      <c r="Z45" s="628"/>
      <c r="AA45" s="628">
        <v>0</v>
      </c>
      <c r="AB45" s="628"/>
      <c r="AC45" s="628"/>
      <c r="AD45" s="539">
        <f t="shared" si="4"/>
        <v>0</v>
      </c>
      <c r="AE45" s="457">
        <f t="shared" si="5"/>
        <v>0</v>
      </c>
      <c r="AF45" s="441" t="str">
        <f t="shared" si="6"/>
        <v>sell</v>
      </c>
    </row>
    <row r="46" spans="1:32" s="349" customFormat="1" hidden="1" x14ac:dyDescent="0.2">
      <c r="A46" s="574" t="s">
        <v>278</v>
      </c>
      <c r="B46" s="454" t="s">
        <v>241</v>
      </c>
      <c r="C46" s="454" t="s">
        <v>152</v>
      </c>
      <c r="D46" s="691">
        <f t="shared" si="3"/>
        <v>-0.25</v>
      </c>
      <c r="E46" s="691"/>
      <c r="F46" s="628"/>
      <c r="G46" s="666"/>
      <c r="H46" s="719"/>
      <c r="I46" s="628"/>
      <c r="J46" s="628"/>
      <c r="K46" s="628"/>
      <c r="L46" s="748"/>
      <c r="M46" s="628"/>
      <c r="N46" s="628"/>
      <c r="O46" s="628"/>
      <c r="P46" s="628"/>
      <c r="Q46" s="628"/>
      <c r="R46" s="628"/>
      <c r="S46" s="628"/>
      <c r="T46" s="628"/>
      <c r="U46" s="628"/>
      <c r="V46" s="628"/>
      <c r="W46" s="628"/>
      <c r="X46" s="628"/>
      <c r="Y46" s="628"/>
      <c r="Z46" s="628"/>
      <c r="AA46" s="628"/>
      <c r="AB46" s="628">
        <v>0</v>
      </c>
      <c r="AC46" s="628"/>
      <c r="AD46" s="539">
        <f t="shared" si="4"/>
        <v>0</v>
      </c>
      <c r="AE46" s="457">
        <f t="shared" si="5"/>
        <v>0</v>
      </c>
      <c r="AF46" s="441" t="str">
        <f t="shared" si="6"/>
        <v>sell</v>
      </c>
    </row>
    <row r="47" spans="1:32" s="349" customFormat="1" hidden="1" x14ac:dyDescent="0.2">
      <c r="A47" s="574" t="s">
        <v>278</v>
      </c>
      <c r="B47" s="454" t="s">
        <v>241</v>
      </c>
      <c r="C47" s="454" t="s">
        <v>152</v>
      </c>
      <c r="D47" s="691">
        <f t="shared" si="3"/>
        <v>-0.25</v>
      </c>
      <c r="E47" s="691"/>
      <c r="F47" s="628">
        <v>0</v>
      </c>
      <c r="G47" s="666"/>
      <c r="H47" s="719"/>
      <c r="I47" s="628"/>
      <c r="J47" s="628"/>
      <c r="K47" s="628"/>
      <c r="L47" s="748"/>
      <c r="M47" s="628"/>
      <c r="N47" s="628"/>
      <c r="O47" s="628"/>
      <c r="P47" s="628"/>
      <c r="Q47" s="628"/>
      <c r="R47" s="628"/>
      <c r="S47" s="628"/>
      <c r="T47" s="628"/>
      <c r="U47" s="628"/>
      <c r="V47" s="628"/>
      <c r="W47" s="628"/>
      <c r="X47" s="628"/>
      <c r="Y47" s="628"/>
      <c r="Z47" s="628"/>
      <c r="AA47" s="628"/>
      <c r="AB47" s="628"/>
      <c r="AC47" s="628">
        <v>0</v>
      </c>
      <c r="AD47" s="539">
        <f t="shared" si="4"/>
        <v>0</v>
      </c>
      <c r="AE47" s="457">
        <f t="shared" si="5"/>
        <v>0</v>
      </c>
      <c r="AF47" s="441" t="str">
        <f t="shared" si="6"/>
        <v>sell</v>
      </c>
    </row>
    <row r="48" spans="1:32" s="349" customFormat="1" hidden="1" x14ac:dyDescent="0.2">
      <c r="A48" s="574"/>
      <c r="B48" s="454"/>
      <c r="C48" s="454"/>
      <c r="D48" s="691"/>
      <c r="E48" s="691"/>
      <c r="F48" s="628"/>
      <c r="G48" s="666"/>
      <c r="H48" s="719"/>
      <c r="I48" s="628"/>
      <c r="J48" s="628"/>
      <c r="K48" s="628"/>
      <c r="L48" s="748"/>
      <c r="M48" s="628"/>
      <c r="N48" s="628"/>
      <c r="O48" s="628"/>
      <c r="P48" s="628"/>
      <c r="Q48" s="628"/>
      <c r="R48" s="628"/>
      <c r="S48" s="628"/>
      <c r="T48" s="628"/>
      <c r="U48" s="628"/>
      <c r="V48" s="628"/>
      <c r="W48" s="628"/>
      <c r="X48" s="628"/>
      <c r="Y48" s="628"/>
      <c r="Z48" s="628"/>
      <c r="AA48" s="628"/>
      <c r="AB48" s="628"/>
      <c r="AC48" s="628"/>
      <c r="AD48" s="539">
        <f t="shared" si="4"/>
        <v>0</v>
      </c>
      <c r="AE48" s="457">
        <f t="shared" si="5"/>
        <v>0</v>
      </c>
      <c r="AF48" s="441"/>
    </row>
    <row r="49" spans="1:32" s="349" customFormat="1" hidden="1" x14ac:dyDescent="0.2">
      <c r="A49" s="574" t="s">
        <v>278</v>
      </c>
      <c r="B49" s="454" t="s">
        <v>241</v>
      </c>
      <c r="C49" s="454" t="s">
        <v>280</v>
      </c>
      <c r="D49" s="691">
        <f t="shared" ref="D49:D71" si="7">F136</f>
        <v>-0.25</v>
      </c>
      <c r="E49" s="691"/>
      <c r="F49" s="628"/>
      <c r="G49" s="628"/>
      <c r="H49" s="719"/>
      <c r="I49" s="628"/>
      <c r="J49" s="628"/>
      <c r="K49" s="628"/>
      <c r="L49" s="748"/>
      <c r="M49" s="628"/>
      <c r="N49" s="628"/>
      <c r="O49" s="628"/>
      <c r="P49" s="628"/>
      <c r="Q49" s="628"/>
      <c r="R49" s="628"/>
      <c r="S49" s="628"/>
      <c r="T49" s="628"/>
      <c r="U49" s="628"/>
      <c r="V49" s="628"/>
      <c r="W49" s="628"/>
      <c r="X49" s="628"/>
      <c r="Y49" s="628"/>
      <c r="Z49" s="628"/>
      <c r="AA49" s="628"/>
      <c r="AB49" s="628"/>
      <c r="AC49" s="628"/>
      <c r="AD49" s="539">
        <f t="shared" si="4"/>
        <v>0</v>
      </c>
      <c r="AE49" s="457">
        <f t="shared" si="5"/>
        <v>0</v>
      </c>
      <c r="AF49" s="441" t="str">
        <f>IF(AD49&lt;0,"buy","sell")</f>
        <v>sell</v>
      </c>
    </row>
    <row r="50" spans="1:32" s="349" customFormat="1" hidden="1" x14ac:dyDescent="0.2">
      <c r="A50" s="574" t="s">
        <v>278</v>
      </c>
      <c r="B50" s="454" t="s">
        <v>241</v>
      </c>
      <c r="C50" s="454" t="s">
        <v>280</v>
      </c>
      <c r="D50" s="691">
        <f t="shared" si="7"/>
        <v>-0.25</v>
      </c>
      <c r="E50" s="691"/>
      <c r="F50" s="628"/>
      <c r="G50" s="628"/>
      <c r="H50" s="719"/>
      <c r="I50" s="628"/>
      <c r="J50" s="628"/>
      <c r="K50" s="628"/>
      <c r="L50" s="748"/>
      <c r="M50" s="628"/>
      <c r="N50" s="628"/>
      <c r="O50" s="628"/>
      <c r="P50" s="628"/>
      <c r="Q50" s="628"/>
      <c r="R50" s="628"/>
      <c r="S50" s="628"/>
      <c r="T50" s="628"/>
      <c r="U50" s="628"/>
      <c r="V50" s="628"/>
      <c r="W50" s="628"/>
      <c r="X50" s="628"/>
      <c r="Y50" s="628"/>
      <c r="Z50" s="628"/>
      <c r="AA50" s="628"/>
      <c r="AB50" s="628"/>
      <c r="AC50" s="628"/>
      <c r="AD50" s="539">
        <f t="shared" si="4"/>
        <v>0</v>
      </c>
      <c r="AE50" s="457">
        <f t="shared" si="5"/>
        <v>0</v>
      </c>
      <c r="AF50" s="441" t="str">
        <f t="shared" ref="AF50:AF72" si="8">IF(AD50&lt;0,"buy","sell")</f>
        <v>sell</v>
      </c>
    </row>
    <row r="51" spans="1:32" s="349" customFormat="1" hidden="1" x14ac:dyDescent="0.2">
      <c r="A51" s="574" t="s">
        <v>278</v>
      </c>
      <c r="B51" s="454" t="s">
        <v>241</v>
      </c>
      <c r="C51" s="454" t="s">
        <v>280</v>
      </c>
      <c r="D51" s="691">
        <f t="shared" si="7"/>
        <v>-0.25</v>
      </c>
      <c r="E51" s="691"/>
      <c r="F51" s="628"/>
      <c r="G51" s="628"/>
      <c r="H51" s="719">
        <v>0</v>
      </c>
      <c r="I51" s="628"/>
      <c r="J51" s="628"/>
      <c r="K51" s="628"/>
      <c r="L51" s="748"/>
      <c r="M51" s="628"/>
      <c r="N51" s="628"/>
      <c r="O51" s="628"/>
      <c r="P51" s="628"/>
      <c r="Q51" s="628"/>
      <c r="R51" s="628"/>
      <c r="S51" s="628"/>
      <c r="T51" s="628"/>
      <c r="U51" s="628"/>
      <c r="V51" s="628"/>
      <c r="W51" s="628"/>
      <c r="X51" s="628"/>
      <c r="Y51" s="628"/>
      <c r="Z51" s="628"/>
      <c r="AA51" s="628"/>
      <c r="AB51" s="628"/>
      <c r="AC51" s="628"/>
      <c r="AD51" s="539">
        <f t="shared" si="4"/>
        <v>0</v>
      </c>
      <c r="AE51" s="457">
        <f t="shared" si="5"/>
        <v>0</v>
      </c>
      <c r="AF51" s="441" t="str">
        <f t="shared" si="8"/>
        <v>sell</v>
      </c>
    </row>
    <row r="52" spans="1:32" s="349" customFormat="1" hidden="1" x14ac:dyDescent="0.2">
      <c r="A52" s="574" t="s">
        <v>278</v>
      </c>
      <c r="B52" s="454" t="s">
        <v>241</v>
      </c>
      <c r="C52" s="454" t="s">
        <v>280</v>
      </c>
      <c r="D52" s="691">
        <f t="shared" si="7"/>
        <v>-0.25</v>
      </c>
      <c r="E52" s="691"/>
      <c r="F52" s="628"/>
      <c r="G52" s="628"/>
      <c r="H52" s="719"/>
      <c r="I52" s="628">
        <v>0</v>
      </c>
      <c r="J52" s="628"/>
      <c r="K52" s="628"/>
      <c r="L52" s="748"/>
      <c r="M52" s="628"/>
      <c r="N52" s="628"/>
      <c r="O52" s="628"/>
      <c r="P52" s="628"/>
      <c r="Q52" s="628"/>
      <c r="R52" s="628"/>
      <c r="S52" s="628"/>
      <c r="T52" s="628"/>
      <c r="U52" s="628"/>
      <c r="V52" s="628"/>
      <c r="W52" s="628"/>
      <c r="X52" s="628"/>
      <c r="Y52" s="628"/>
      <c r="Z52" s="628"/>
      <c r="AA52" s="628"/>
      <c r="AB52" s="628"/>
      <c r="AC52" s="628"/>
      <c r="AD52" s="539">
        <f t="shared" si="4"/>
        <v>0</v>
      </c>
      <c r="AE52" s="457">
        <f t="shared" si="5"/>
        <v>0</v>
      </c>
      <c r="AF52" s="441" t="str">
        <f t="shared" si="8"/>
        <v>sell</v>
      </c>
    </row>
    <row r="53" spans="1:32" s="349" customFormat="1" hidden="1" x14ac:dyDescent="0.2">
      <c r="A53" s="574" t="s">
        <v>278</v>
      </c>
      <c r="B53" s="454" t="s">
        <v>241</v>
      </c>
      <c r="C53" s="454" t="s">
        <v>280</v>
      </c>
      <c r="D53" s="691">
        <f t="shared" si="7"/>
        <v>-0.25</v>
      </c>
      <c r="E53" s="691"/>
      <c r="F53" s="628"/>
      <c r="G53" s="628"/>
      <c r="H53" s="719"/>
      <c r="I53" s="628"/>
      <c r="J53" s="628">
        <v>0</v>
      </c>
      <c r="K53" s="628"/>
      <c r="L53" s="748"/>
      <c r="M53" s="628"/>
      <c r="N53" s="628"/>
      <c r="O53" s="628"/>
      <c r="P53" s="628"/>
      <c r="Q53" s="628"/>
      <c r="R53" s="628"/>
      <c r="S53" s="628"/>
      <c r="T53" s="628"/>
      <c r="U53" s="628"/>
      <c r="V53" s="628"/>
      <c r="W53" s="628"/>
      <c r="X53" s="628"/>
      <c r="Y53" s="628"/>
      <c r="Z53" s="628"/>
      <c r="AA53" s="628"/>
      <c r="AB53" s="628"/>
      <c r="AC53" s="628"/>
      <c r="AD53" s="539">
        <f t="shared" si="4"/>
        <v>0</v>
      </c>
      <c r="AE53" s="457">
        <f t="shared" si="5"/>
        <v>0</v>
      </c>
      <c r="AF53" s="441" t="str">
        <f t="shared" si="8"/>
        <v>sell</v>
      </c>
    </row>
    <row r="54" spans="1:32" s="349" customFormat="1" hidden="1" x14ac:dyDescent="0.2">
      <c r="A54" s="574" t="s">
        <v>278</v>
      </c>
      <c r="B54" s="454" t="s">
        <v>241</v>
      </c>
      <c r="C54" s="454" t="s">
        <v>280</v>
      </c>
      <c r="D54" s="691">
        <f t="shared" si="7"/>
        <v>-0.25</v>
      </c>
      <c r="E54" s="691"/>
      <c r="F54" s="628"/>
      <c r="G54" s="628"/>
      <c r="H54" s="719"/>
      <c r="I54" s="628"/>
      <c r="J54" s="628"/>
      <c r="K54" s="628">
        <v>0</v>
      </c>
      <c r="L54" s="748"/>
      <c r="M54" s="628"/>
      <c r="N54" s="628"/>
      <c r="O54" s="628"/>
      <c r="P54" s="628"/>
      <c r="Q54" s="628"/>
      <c r="R54" s="628"/>
      <c r="S54" s="628"/>
      <c r="T54" s="628"/>
      <c r="U54" s="628"/>
      <c r="V54" s="628"/>
      <c r="W54" s="628"/>
      <c r="X54" s="628"/>
      <c r="Y54" s="628"/>
      <c r="Z54" s="628"/>
      <c r="AA54" s="628"/>
      <c r="AB54" s="628"/>
      <c r="AC54" s="628"/>
      <c r="AD54" s="539">
        <f t="shared" si="4"/>
        <v>0</v>
      </c>
      <c r="AE54" s="457">
        <f t="shared" si="5"/>
        <v>0</v>
      </c>
      <c r="AF54" s="441" t="str">
        <f t="shared" si="8"/>
        <v>sell</v>
      </c>
    </row>
    <row r="55" spans="1:32" s="349" customFormat="1" hidden="1" x14ac:dyDescent="0.2">
      <c r="A55" s="574" t="s">
        <v>278</v>
      </c>
      <c r="B55" s="454" t="s">
        <v>241</v>
      </c>
      <c r="C55" s="454" t="s">
        <v>280</v>
      </c>
      <c r="D55" s="691">
        <f t="shared" si="7"/>
        <v>-0.25</v>
      </c>
      <c r="E55" s="691"/>
      <c r="F55" s="628"/>
      <c r="G55" s="628"/>
      <c r="H55" s="719"/>
      <c r="I55" s="628"/>
      <c r="J55" s="628"/>
      <c r="K55" s="628"/>
      <c r="L55" s="748">
        <v>0</v>
      </c>
      <c r="M55" s="628"/>
      <c r="N55" s="628"/>
      <c r="O55" s="628"/>
      <c r="P55" s="628"/>
      <c r="Q55" s="628"/>
      <c r="R55" s="628"/>
      <c r="S55" s="628"/>
      <c r="T55" s="628"/>
      <c r="U55" s="628"/>
      <c r="V55" s="628"/>
      <c r="W55" s="628"/>
      <c r="X55" s="628"/>
      <c r="Y55" s="628"/>
      <c r="Z55" s="628"/>
      <c r="AA55" s="628"/>
      <c r="AB55" s="628"/>
      <c r="AC55" s="628"/>
      <c r="AD55" s="539">
        <f t="shared" si="4"/>
        <v>0</v>
      </c>
      <c r="AE55" s="457">
        <f t="shared" si="5"/>
        <v>0</v>
      </c>
      <c r="AF55" s="441" t="str">
        <f t="shared" si="8"/>
        <v>sell</v>
      </c>
    </row>
    <row r="56" spans="1:32" s="349" customFormat="1" hidden="1" x14ac:dyDescent="0.2">
      <c r="A56" s="574" t="s">
        <v>278</v>
      </c>
      <c r="B56" s="454" t="s">
        <v>241</v>
      </c>
      <c r="C56" s="454" t="s">
        <v>280</v>
      </c>
      <c r="D56" s="691">
        <f t="shared" si="7"/>
        <v>-0.25</v>
      </c>
      <c r="E56" s="691"/>
      <c r="F56" s="628"/>
      <c r="G56" s="628"/>
      <c r="H56" s="719"/>
      <c r="I56" s="628"/>
      <c r="J56" s="628"/>
      <c r="K56" s="628"/>
      <c r="L56" s="748"/>
      <c r="M56" s="628">
        <v>0</v>
      </c>
      <c r="N56" s="628"/>
      <c r="O56" s="628"/>
      <c r="P56" s="628"/>
      <c r="Q56" s="628"/>
      <c r="R56" s="628"/>
      <c r="S56" s="628"/>
      <c r="T56" s="628"/>
      <c r="U56" s="628"/>
      <c r="V56" s="628"/>
      <c r="W56" s="628"/>
      <c r="X56" s="628"/>
      <c r="Y56" s="628"/>
      <c r="Z56" s="628"/>
      <c r="AA56" s="628"/>
      <c r="AB56" s="628"/>
      <c r="AC56" s="628"/>
      <c r="AD56" s="539">
        <f t="shared" si="4"/>
        <v>0</v>
      </c>
      <c r="AE56" s="457">
        <f t="shared" si="5"/>
        <v>0</v>
      </c>
      <c r="AF56" s="441" t="str">
        <f t="shared" si="8"/>
        <v>sell</v>
      </c>
    </row>
    <row r="57" spans="1:32" s="349" customFormat="1" hidden="1" x14ac:dyDescent="0.2">
      <c r="A57" s="574" t="s">
        <v>278</v>
      </c>
      <c r="B57" s="454" t="s">
        <v>241</v>
      </c>
      <c r="C57" s="454" t="s">
        <v>280</v>
      </c>
      <c r="D57" s="691">
        <f t="shared" si="7"/>
        <v>-0.25</v>
      </c>
      <c r="E57" s="691"/>
      <c r="F57" s="628"/>
      <c r="G57" s="628"/>
      <c r="H57" s="719"/>
      <c r="I57" s="628"/>
      <c r="J57" s="628"/>
      <c r="K57" s="628"/>
      <c r="L57" s="748"/>
      <c r="M57" s="628"/>
      <c r="N57" s="628">
        <v>0</v>
      </c>
      <c r="O57" s="628"/>
      <c r="P57" s="628"/>
      <c r="Q57" s="628"/>
      <c r="R57" s="628"/>
      <c r="S57" s="628"/>
      <c r="T57" s="628"/>
      <c r="U57" s="628"/>
      <c r="V57" s="628"/>
      <c r="W57" s="628"/>
      <c r="X57" s="628"/>
      <c r="Y57" s="628"/>
      <c r="Z57" s="628"/>
      <c r="AA57" s="628"/>
      <c r="AB57" s="628"/>
      <c r="AC57" s="628"/>
      <c r="AD57" s="539">
        <f t="shared" si="4"/>
        <v>0</v>
      </c>
      <c r="AE57" s="457">
        <f t="shared" si="5"/>
        <v>0</v>
      </c>
      <c r="AF57" s="441" t="str">
        <f t="shared" si="8"/>
        <v>sell</v>
      </c>
    </row>
    <row r="58" spans="1:32" s="349" customFormat="1" hidden="1" x14ac:dyDescent="0.2">
      <c r="A58" s="574" t="s">
        <v>278</v>
      </c>
      <c r="B58" s="454" t="s">
        <v>241</v>
      </c>
      <c r="C58" s="454" t="s">
        <v>280</v>
      </c>
      <c r="D58" s="691">
        <f t="shared" si="7"/>
        <v>-0.25</v>
      </c>
      <c r="E58" s="691"/>
      <c r="F58" s="628"/>
      <c r="G58" s="628"/>
      <c r="H58" s="719"/>
      <c r="I58" s="628"/>
      <c r="J58" s="628"/>
      <c r="K58" s="628"/>
      <c r="L58" s="748"/>
      <c r="M58" s="628"/>
      <c r="N58" s="628"/>
      <c r="O58" s="628">
        <v>0</v>
      </c>
      <c r="P58" s="628"/>
      <c r="Q58" s="628"/>
      <c r="R58" s="628"/>
      <c r="S58" s="628"/>
      <c r="T58" s="628"/>
      <c r="U58" s="628"/>
      <c r="V58" s="628"/>
      <c r="W58" s="628"/>
      <c r="X58" s="628"/>
      <c r="Y58" s="628"/>
      <c r="Z58" s="628"/>
      <c r="AA58" s="628"/>
      <c r="AB58" s="628"/>
      <c r="AC58" s="628"/>
      <c r="AD58" s="539">
        <f t="shared" si="4"/>
        <v>0</v>
      </c>
      <c r="AE58" s="457">
        <f t="shared" si="5"/>
        <v>0</v>
      </c>
      <c r="AF58" s="441" t="str">
        <f t="shared" si="8"/>
        <v>sell</v>
      </c>
    </row>
    <row r="59" spans="1:32" s="349" customFormat="1" hidden="1" x14ac:dyDescent="0.2">
      <c r="A59" s="574" t="s">
        <v>278</v>
      </c>
      <c r="B59" s="454" t="s">
        <v>241</v>
      </c>
      <c r="C59" s="454" t="s">
        <v>280</v>
      </c>
      <c r="D59" s="691">
        <f t="shared" si="7"/>
        <v>-0.25</v>
      </c>
      <c r="E59" s="691"/>
      <c r="F59" s="628"/>
      <c r="G59" s="628"/>
      <c r="H59" s="719"/>
      <c r="I59" s="628"/>
      <c r="J59" s="628"/>
      <c r="K59" s="628"/>
      <c r="L59" s="748"/>
      <c r="M59" s="628"/>
      <c r="N59" s="628"/>
      <c r="O59" s="628"/>
      <c r="P59" s="628">
        <v>0</v>
      </c>
      <c r="Q59" s="628"/>
      <c r="R59" s="628"/>
      <c r="S59" s="628"/>
      <c r="T59" s="628"/>
      <c r="U59" s="628"/>
      <c r="V59" s="628"/>
      <c r="W59" s="628"/>
      <c r="X59" s="628"/>
      <c r="Y59" s="628"/>
      <c r="Z59" s="628"/>
      <c r="AA59" s="628"/>
      <c r="AB59" s="628"/>
      <c r="AC59" s="628"/>
      <c r="AD59" s="539">
        <f t="shared" si="4"/>
        <v>0</v>
      </c>
      <c r="AE59" s="457">
        <f t="shared" si="5"/>
        <v>0</v>
      </c>
      <c r="AF59" s="441" t="str">
        <f t="shared" si="8"/>
        <v>sell</v>
      </c>
    </row>
    <row r="60" spans="1:32" s="349" customFormat="1" hidden="1" x14ac:dyDescent="0.2">
      <c r="A60" s="574" t="s">
        <v>278</v>
      </c>
      <c r="B60" s="454" t="s">
        <v>241</v>
      </c>
      <c r="C60" s="454" t="s">
        <v>280</v>
      </c>
      <c r="D60" s="691">
        <f t="shared" si="7"/>
        <v>-0.25</v>
      </c>
      <c r="E60" s="691"/>
      <c r="F60" s="628"/>
      <c r="G60" s="628"/>
      <c r="H60" s="719"/>
      <c r="I60" s="628"/>
      <c r="J60" s="628"/>
      <c r="K60" s="628"/>
      <c r="L60" s="748"/>
      <c r="M60" s="628"/>
      <c r="N60" s="628"/>
      <c r="O60" s="628"/>
      <c r="P60" s="628"/>
      <c r="Q60" s="628">
        <v>0</v>
      </c>
      <c r="R60" s="628"/>
      <c r="S60" s="628"/>
      <c r="T60" s="628"/>
      <c r="U60" s="628"/>
      <c r="V60" s="628"/>
      <c r="W60" s="628"/>
      <c r="X60" s="628"/>
      <c r="Y60" s="628"/>
      <c r="Z60" s="628"/>
      <c r="AA60" s="628"/>
      <c r="AB60" s="628"/>
      <c r="AC60" s="628"/>
      <c r="AD60" s="539">
        <f t="shared" si="4"/>
        <v>0</v>
      </c>
      <c r="AE60" s="457">
        <f t="shared" si="5"/>
        <v>0</v>
      </c>
      <c r="AF60" s="441" t="str">
        <f t="shared" si="8"/>
        <v>sell</v>
      </c>
    </row>
    <row r="61" spans="1:32" s="349" customFormat="1" hidden="1" x14ac:dyDescent="0.2">
      <c r="A61" s="574" t="s">
        <v>278</v>
      </c>
      <c r="B61" s="454" t="s">
        <v>241</v>
      </c>
      <c r="C61" s="454" t="s">
        <v>280</v>
      </c>
      <c r="D61" s="691">
        <f t="shared" si="7"/>
        <v>-0.25</v>
      </c>
      <c r="E61" s="691"/>
      <c r="F61" s="628"/>
      <c r="G61" s="628"/>
      <c r="H61" s="719"/>
      <c r="I61" s="628"/>
      <c r="J61" s="628"/>
      <c r="K61" s="628"/>
      <c r="L61" s="748"/>
      <c r="M61" s="628"/>
      <c r="N61" s="628"/>
      <c r="O61" s="628"/>
      <c r="P61" s="628"/>
      <c r="Q61" s="628"/>
      <c r="R61" s="628">
        <v>0</v>
      </c>
      <c r="S61" s="628"/>
      <c r="T61" s="628"/>
      <c r="U61" s="628"/>
      <c r="V61" s="628"/>
      <c r="W61" s="628"/>
      <c r="X61" s="628"/>
      <c r="Y61" s="628"/>
      <c r="Z61" s="628"/>
      <c r="AA61" s="628"/>
      <c r="AB61" s="628"/>
      <c r="AC61" s="628"/>
      <c r="AD61" s="539">
        <f t="shared" si="4"/>
        <v>0</v>
      </c>
      <c r="AE61" s="457">
        <f t="shared" si="5"/>
        <v>0</v>
      </c>
      <c r="AF61" s="441" t="str">
        <f t="shared" si="8"/>
        <v>sell</v>
      </c>
    </row>
    <row r="62" spans="1:32" s="349" customFormat="1" hidden="1" x14ac:dyDescent="0.2">
      <c r="A62" s="574" t="s">
        <v>278</v>
      </c>
      <c r="B62" s="454" t="s">
        <v>241</v>
      </c>
      <c r="C62" s="454" t="s">
        <v>280</v>
      </c>
      <c r="D62" s="691">
        <f t="shared" si="7"/>
        <v>-0.25</v>
      </c>
      <c r="E62" s="691"/>
      <c r="F62" s="628"/>
      <c r="G62" s="628"/>
      <c r="H62" s="719"/>
      <c r="I62" s="628"/>
      <c r="J62" s="628"/>
      <c r="K62" s="628"/>
      <c r="L62" s="748"/>
      <c r="M62" s="628"/>
      <c r="N62" s="628"/>
      <c r="O62" s="628"/>
      <c r="P62" s="628"/>
      <c r="Q62" s="628"/>
      <c r="R62" s="628"/>
      <c r="S62" s="628">
        <v>0</v>
      </c>
      <c r="T62" s="628"/>
      <c r="U62" s="628"/>
      <c r="V62" s="628"/>
      <c r="W62" s="628"/>
      <c r="X62" s="628"/>
      <c r="Y62" s="628"/>
      <c r="Z62" s="628"/>
      <c r="AA62" s="628"/>
      <c r="AB62" s="628"/>
      <c r="AC62" s="628"/>
      <c r="AD62" s="539">
        <f t="shared" si="4"/>
        <v>0</v>
      </c>
      <c r="AE62" s="457">
        <f t="shared" si="5"/>
        <v>0</v>
      </c>
      <c r="AF62" s="441" t="str">
        <f t="shared" si="8"/>
        <v>sell</v>
      </c>
    </row>
    <row r="63" spans="1:32" s="349" customFormat="1" hidden="1" x14ac:dyDescent="0.2">
      <c r="A63" s="574" t="s">
        <v>278</v>
      </c>
      <c r="B63" s="454" t="s">
        <v>241</v>
      </c>
      <c r="C63" s="454" t="s">
        <v>280</v>
      </c>
      <c r="D63" s="691">
        <f t="shared" si="7"/>
        <v>-0.25</v>
      </c>
      <c r="E63" s="691"/>
      <c r="F63" s="628"/>
      <c r="G63" s="628"/>
      <c r="H63" s="719"/>
      <c r="I63" s="628"/>
      <c r="J63" s="628"/>
      <c r="K63" s="628"/>
      <c r="L63" s="748"/>
      <c r="M63" s="628"/>
      <c r="N63" s="628"/>
      <c r="O63" s="628"/>
      <c r="P63" s="628"/>
      <c r="Q63" s="628"/>
      <c r="R63" s="628"/>
      <c r="S63" s="628"/>
      <c r="T63" s="628">
        <v>0</v>
      </c>
      <c r="U63" s="628"/>
      <c r="V63" s="628"/>
      <c r="W63" s="628"/>
      <c r="X63" s="628"/>
      <c r="Y63" s="628"/>
      <c r="Z63" s="628"/>
      <c r="AA63" s="628"/>
      <c r="AB63" s="628"/>
      <c r="AC63" s="628"/>
      <c r="AD63" s="539">
        <f t="shared" si="4"/>
        <v>0</v>
      </c>
      <c r="AE63" s="457">
        <f t="shared" si="5"/>
        <v>0</v>
      </c>
      <c r="AF63" s="441" t="str">
        <f t="shared" si="8"/>
        <v>sell</v>
      </c>
    </row>
    <row r="64" spans="1:32" s="349" customFormat="1" hidden="1" x14ac:dyDescent="0.2">
      <c r="A64" s="574" t="s">
        <v>278</v>
      </c>
      <c r="B64" s="454" t="s">
        <v>241</v>
      </c>
      <c r="C64" s="454" t="s">
        <v>280</v>
      </c>
      <c r="D64" s="691">
        <f t="shared" si="7"/>
        <v>-0.25</v>
      </c>
      <c r="E64" s="691"/>
      <c r="F64" s="628"/>
      <c r="G64" s="628"/>
      <c r="H64" s="719"/>
      <c r="I64" s="628"/>
      <c r="J64" s="628"/>
      <c r="K64" s="628"/>
      <c r="L64" s="748"/>
      <c r="M64" s="628"/>
      <c r="N64" s="628"/>
      <c r="O64" s="628"/>
      <c r="P64" s="628"/>
      <c r="Q64" s="628"/>
      <c r="R64" s="628"/>
      <c r="S64" s="628"/>
      <c r="T64" s="628"/>
      <c r="U64" s="628">
        <v>0</v>
      </c>
      <c r="V64" s="628"/>
      <c r="W64" s="628"/>
      <c r="X64" s="628"/>
      <c r="Y64" s="628"/>
      <c r="Z64" s="628"/>
      <c r="AA64" s="628"/>
      <c r="AB64" s="628"/>
      <c r="AC64" s="628"/>
      <c r="AD64" s="539">
        <f t="shared" si="4"/>
        <v>0</v>
      </c>
      <c r="AE64" s="457">
        <f t="shared" si="5"/>
        <v>0</v>
      </c>
      <c r="AF64" s="441" t="str">
        <f t="shared" si="8"/>
        <v>sell</v>
      </c>
    </row>
    <row r="65" spans="1:32" s="349" customFormat="1" hidden="1" x14ac:dyDescent="0.2">
      <c r="A65" s="574" t="s">
        <v>278</v>
      </c>
      <c r="B65" s="454" t="s">
        <v>241</v>
      </c>
      <c r="C65" s="454" t="s">
        <v>280</v>
      </c>
      <c r="D65" s="691">
        <f t="shared" si="7"/>
        <v>-0.25</v>
      </c>
      <c r="E65" s="691"/>
      <c r="F65" s="628"/>
      <c r="G65" s="628"/>
      <c r="H65" s="719"/>
      <c r="I65" s="628"/>
      <c r="J65" s="628"/>
      <c r="K65" s="628"/>
      <c r="L65" s="748"/>
      <c r="M65" s="628"/>
      <c r="N65" s="628"/>
      <c r="O65" s="628"/>
      <c r="P65" s="628"/>
      <c r="Q65" s="628"/>
      <c r="R65" s="628"/>
      <c r="S65" s="628"/>
      <c r="T65" s="628"/>
      <c r="U65" s="628"/>
      <c r="V65" s="628">
        <v>0</v>
      </c>
      <c r="W65" s="628"/>
      <c r="X65" s="628"/>
      <c r="Y65" s="628"/>
      <c r="Z65" s="628"/>
      <c r="AA65" s="628"/>
      <c r="AB65" s="628"/>
      <c r="AC65" s="628"/>
      <c r="AD65" s="539">
        <f t="shared" si="4"/>
        <v>0</v>
      </c>
      <c r="AE65" s="457">
        <f t="shared" si="5"/>
        <v>0</v>
      </c>
      <c r="AF65" s="441" t="str">
        <f t="shared" si="8"/>
        <v>sell</v>
      </c>
    </row>
    <row r="66" spans="1:32" s="349" customFormat="1" hidden="1" x14ac:dyDescent="0.2">
      <c r="A66" s="574" t="s">
        <v>278</v>
      </c>
      <c r="B66" s="454" t="s">
        <v>241</v>
      </c>
      <c r="C66" s="454" t="s">
        <v>280</v>
      </c>
      <c r="D66" s="691">
        <f t="shared" si="7"/>
        <v>-0.25</v>
      </c>
      <c r="E66" s="691"/>
      <c r="F66" s="628"/>
      <c r="G66" s="628"/>
      <c r="H66" s="719"/>
      <c r="I66" s="628"/>
      <c r="J66" s="628"/>
      <c r="K66" s="628"/>
      <c r="L66" s="748"/>
      <c r="M66" s="628"/>
      <c r="N66" s="628"/>
      <c r="O66" s="628"/>
      <c r="P66" s="628"/>
      <c r="Q66" s="628"/>
      <c r="R66" s="628"/>
      <c r="S66" s="628"/>
      <c r="T66" s="628"/>
      <c r="U66" s="628"/>
      <c r="V66" s="628"/>
      <c r="W66" s="628">
        <v>0</v>
      </c>
      <c r="X66" s="628"/>
      <c r="Y66" s="628"/>
      <c r="Z66" s="628"/>
      <c r="AA66" s="628"/>
      <c r="AB66" s="628"/>
      <c r="AC66" s="628"/>
      <c r="AD66" s="539">
        <f t="shared" si="4"/>
        <v>0</v>
      </c>
      <c r="AE66" s="457">
        <f t="shared" si="5"/>
        <v>0</v>
      </c>
      <c r="AF66" s="441" t="str">
        <f t="shared" si="8"/>
        <v>sell</v>
      </c>
    </row>
    <row r="67" spans="1:32" s="349" customFormat="1" hidden="1" x14ac:dyDescent="0.2">
      <c r="A67" s="574" t="s">
        <v>278</v>
      </c>
      <c r="B67" s="454" t="s">
        <v>241</v>
      </c>
      <c r="C67" s="454" t="s">
        <v>280</v>
      </c>
      <c r="D67" s="691">
        <f t="shared" si="7"/>
        <v>-0.25</v>
      </c>
      <c r="E67" s="691"/>
      <c r="F67" s="628"/>
      <c r="G67" s="628"/>
      <c r="H67" s="719"/>
      <c r="I67" s="628"/>
      <c r="J67" s="628"/>
      <c r="K67" s="628"/>
      <c r="L67" s="748"/>
      <c r="M67" s="628"/>
      <c r="N67" s="628"/>
      <c r="O67" s="628"/>
      <c r="P67" s="628"/>
      <c r="Q67" s="628"/>
      <c r="R67" s="628"/>
      <c r="S67" s="628"/>
      <c r="T67" s="628"/>
      <c r="U67" s="628"/>
      <c r="V67" s="628"/>
      <c r="W67" s="628"/>
      <c r="X67" s="628">
        <v>0</v>
      </c>
      <c r="Y67" s="628"/>
      <c r="Z67" s="628"/>
      <c r="AA67" s="628"/>
      <c r="AB67" s="628"/>
      <c r="AC67" s="628"/>
      <c r="AD67" s="539">
        <f t="shared" si="4"/>
        <v>0</v>
      </c>
      <c r="AE67" s="457">
        <f t="shared" si="5"/>
        <v>0</v>
      </c>
      <c r="AF67" s="441" t="str">
        <f t="shared" si="8"/>
        <v>sell</v>
      </c>
    </row>
    <row r="68" spans="1:32" s="349" customFormat="1" hidden="1" x14ac:dyDescent="0.2">
      <c r="A68" s="574" t="s">
        <v>278</v>
      </c>
      <c r="B68" s="454" t="s">
        <v>241</v>
      </c>
      <c r="C68" s="454" t="s">
        <v>280</v>
      </c>
      <c r="D68" s="691">
        <f t="shared" si="7"/>
        <v>-0.25</v>
      </c>
      <c r="E68" s="691"/>
      <c r="F68" s="628"/>
      <c r="G68" s="628"/>
      <c r="H68" s="719"/>
      <c r="I68" s="628"/>
      <c r="J68" s="628"/>
      <c r="K68" s="628"/>
      <c r="L68" s="748"/>
      <c r="M68" s="628"/>
      <c r="N68" s="628"/>
      <c r="O68" s="628"/>
      <c r="P68" s="628"/>
      <c r="Q68" s="628"/>
      <c r="R68" s="628"/>
      <c r="S68" s="628"/>
      <c r="T68" s="628"/>
      <c r="U68" s="628"/>
      <c r="V68" s="628"/>
      <c r="W68" s="628"/>
      <c r="X68" s="628"/>
      <c r="Y68" s="628">
        <v>0</v>
      </c>
      <c r="Z68" s="628"/>
      <c r="AA68" s="628"/>
      <c r="AB68" s="628"/>
      <c r="AC68" s="628"/>
      <c r="AD68" s="539">
        <f t="shared" si="4"/>
        <v>0</v>
      </c>
      <c r="AE68" s="457">
        <f t="shared" si="5"/>
        <v>0</v>
      </c>
      <c r="AF68" s="441" t="str">
        <f t="shared" si="8"/>
        <v>sell</v>
      </c>
    </row>
    <row r="69" spans="1:32" s="349" customFormat="1" hidden="1" x14ac:dyDescent="0.2">
      <c r="A69" s="574" t="s">
        <v>278</v>
      </c>
      <c r="B69" s="454" t="s">
        <v>241</v>
      </c>
      <c r="C69" s="454" t="s">
        <v>280</v>
      </c>
      <c r="D69" s="691">
        <f t="shared" si="7"/>
        <v>-0.25</v>
      </c>
      <c r="E69" s="691"/>
      <c r="F69" s="628"/>
      <c r="G69" s="628"/>
      <c r="H69" s="719"/>
      <c r="I69" s="628"/>
      <c r="J69" s="628"/>
      <c r="K69" s="628"/>
      <c r="L69" s="748"/>
      <c r="M69" s="628"/>
      <c r="N69" s="628"/>
      <c r="O69" s="628"/>
      <c r="P69" s="628"/>
      <c r="Q69" s="628"/>
      <c r="R69" s="628"/>
      <c r="S69" s="628"/>
      <c r="T69" s="628"/>
      <c r="U69" s="628"/>
      <c r="V69" s="628"/>
      <c r="W69" s="628"/>
      <c r="X69" s="628"/>
      <c r="Y69" s="628"/>
      <c r="Z69" s="628">
        <v>0</v>
      </c>
      <c r="AA69" s="628"/>
      <c r="AB69" s="628"/>
      <c r="AC69" s="628"/>
      <c r="AD69" s="539">
        <f t="shared" si="4"/>
        <v>0</v>
      </c>
      <c r="AE69" s="457">
        <f t="shared" si="5"/>
        <v>0</v>
      </c>
      <c r="AF69" s="441" t="str">
        <f t="shared" si="8"/>
        <v>sell</v>
      </c>
    </row>
    <row r="70" spans="1:32" s="349" customFormat="1" hidden="1" x14ac:dyDescent="0.2">
      <c r="A70" s="574" t="s">
        <v>278</v>
      </c>
      <c r="B70" s="454" t="s">
        <v>241</v>
      </c>
      <c r="C70" s="454" t="s">
        <v>280</v>
      </c>
      <c r="D70" s="691">
        <f t="shared" si="7"/>
        <v>-0.25</v>
      </c>
      <c r="E70" s="691"/>
      <c r="F70" s="628"/>
      <c r="G70" s="628"/>
      <c r="H70" s="719"/>
      <c r="I70" s="628"/>
      <c r="J70" s="628"/>
      <c r="K70" s="628"/>
      <c r="L70" s="748"/>
      <c r="M70" s="628"/>
      <c r="N70" s="628"/>
      <c r="O70" s="628"/>
      <c r="P70" s="628"/>
      <c r="Q70" s="628"/>
      <c r="R70" s="628"/>
      <c r="S70" s="628"/>
      <c r="T70" s="628"/>
      <c r="U70" s="628"/>
      <c r="V70" s="628"/>
      <c r="W70" s="628"/>
      <c r="X70" s="628"/>
      <c r="Y70" s="628"/>
      <c r="Z70" s="628"/>
      <c r="AA70" s="628">
        <v>0</v>
      </c>
      <c r="AB70" s="628"/>
      <c r="AC70" s="628"/>
      <c r="AD70" s="539">
        <f t="shared" si="4"/>
        <v>0</v>
      </c>
      <c r="AE70" s="457">
        <f t="shared" si="5"/>
        <v>0</v>
      </c>
      <c r="AF70" s="441" t="str">
        <f t="shared" si="8"/>
        <v>sell</v>
      </c>
    </row>
    <row r="71" spans="1:32" s="349" customFormat="1" hidden="1" x14ac:dyDescent="0.2">
      <c r="A71" s="574" t="s">
        <v>278</v>
      </c>
      <c r="B71" s="454" t="s">
        <v>241</v>
      </c>
      <c r="C71" s="454" t="s">
        <v>280</v>
      </c>
      <c r="D71" s="691">
        <f t="shared" si="7"/>
        <v>-0.25</v>
      </c>
      <c r="E71" s="691"/>
      <c r="F71" s="628"/>
      <c r="G71" s="628"/>
      <c r="H71" s="719"/>
      <c r="I71" s="628"/>
      <c r="J71" s="628"/>
      <c r="K71" s="628"/>
      <c r="L71" s="748"/>
      <c r="M71" s="628"/>
      <c r="N71" s="628"/>
      <c r="O71" s="628"/>
      <c r="P71" s="628"/>
      <c r="Q71" s="628"/>
      <c r="R71" s="628"/>
      <c r="S71" s="628"/>
      <c r="T71" s="628"/>
      <c r="U71" s="628"/>
      <c r="V71" s="628"/>
      <c r="W71" s="628"/>
      <c r="X71" s="628"/>
      <c r="Y71" s="628"/>
      <c r="Z71" s="628"/>
      <c r="AA71" s="628"/>
      <c r="AB71" s="628">
        <v>0</v>
      </c>
      <c r="AC71" s="628"/>
      <c r="AD71" s="539">
        <f t="shared" si="4"/>
        <v>0</v>
      </c>
      <c r="AE71" s="457">
        <f t="shared" si="5"/>
        <v>0</v>
      </c>
      <c r="AF71" s="441" t="str">
        <f t="shared" si="8"/>
        <v>sell</v>
      </c>
    </row>
    <row r="72" spans="1:32" s="349" customFormat="1" hidden="1" x14ac:dyDescent="0.2">
      <c r="A72" s="574"/>
      <c r="B72" s="454"/>
      <c r="C72" s="454"/>
      <c r="D72" s="691"/>
      <c r="E72" s="691"/>
      <c r="F72" s="628"/>
      <c r="G72" s="666"/>
      <c r="H72" s="719"/>
      <c r="I72" s="628"/>
      <c r="J72" s="628"/>
      <c r="K72" s="628"/>
      <c r="L72" s="748"/>
      <c r="M72" s="628"/>
      <c r="N72" s="628"/>
      <c r="O72" s="628"/>
      <c r="P72" s="628"/>
      <c r="Q72" s="628"/>
      <c r="R72" s="628"/>
      <c r="S72" s="628"/>
      <c r="T72" s="628"/>
      <c r="U72" s="628"/>
      <c r="V72" s="628"/>
      <c r="W72" s="628"/>
      <c r="X72" s="628"/>
      <c r="Y72" s="628"/>
      <c r="Z72" s="628"/>
      <c r="AA72" s="628"/>
      <c r="AB72" s="628"/>
      <c r="AC72" s="628"/>
      <c r="AD72" s="540">
        <f t="shared" si="4"/>
        <v>0</v>
      </c>
      <c r="AE72" s="530">
        <f t="shared" si="5"/>
        <v>0</v>
      </c>
      <c r="AF72" s="493" t="str">
        <f t="shared" si="8"/>
        <v>sell</v>
      </c>
    </row>
    <row r="73" spans="1:32" s="349" customFormat="1" ht="12.75" customHeight="1" x14ac:dyDescent="0.2">
      <c r="A73" s="586"/>
      <c r="B73" s="587"/>
      <c r="C73" s="587"/>
      <c r="D73" s="692"/>
      <c r="E73" s="692" t="s">
        <v>15</v>
      </c>
      <c r="F73" s="627"/>
      <c r="G73" s="666"/>
      <c r="H73" s="628"/>
      <c r="I73" s="628"/>
      <c r="J73" s="628"/>
      <c r="K73" s="628"/>
      <c r="L73" s="628"/>
      <c r="M73" s="628"/>
      <c r="N73" s="628"/>
      <c r="O73" s="628"/>
      <c r="P73" s="628"/>
      <c r="Q73" s="628"/>
      <c r="R73" s="628"/>
      <c r="S73" s="628"/>
      <c r="T73" s="628"/>
      <c r="U73" s="628"/>
      <c r="V73" s="628"/>
      <c r="W73" s="628"/>
      <c r="X73" s="628"/>
      <c r="Y73" s="628"/>
      <c r="Z73" s="628"/>
      <c r="AA73" s="628"/>
      <c r="AB73" s="628"/>
      <c r="AC73" s="627"/>
      <c r="AD73" s="540">
        <f>SUM(F73:AC73)</f>
        <v>0</v>
      </c>
      <c r="AE73" s="530">
        <f t="shared" si="5"/>
        <v>0</v>
      </c>
      <c r="AF73" s="493" t="str">
        <f t="shared" ref="AF73:AF88" si="9">IF(AD73&lt;0,"buy","sell")</f>
        <v>sell</v>
      </c>
    </row>
    <row r="74" spans="1:32" s="349" customFormat="1" ht="12.75" customHeight="1" x14ac:dyDescent="0.2">
      <c r="A74" s="586"/>
      <c r="B74" s="587"/>
      <c r="C74" s="587"/>
      <c r="D74" s="692"/>
      <c r="E74" s="692" t="s">
        <v>15</v>
      </c>
      <c r="F74" s="627"/>
      <c r="G74" s="666"/>
      <c r="H74" s="628"/>
      <c r="I74" s="628"/>
      <c r="J74" s="628"/>
      <c r="K74" s="628"/>
      <c r="L74" s="628"/>
      <c r="M74" s="628"/>
      <c r="N74" s="628"/>
      <c r="O74" s="628"/>
      <c r="P74" s="628"/>
      <c r="Q74" s="628"/>
      <c r="R74" s="628"/>
      <c r="S74" s="628"/>
      <c r="T74" s="628"/>
      <c r="U74" s="628"/>
      <c r="V74" s="628"/>
      <c r="W74" s="628"/>
      <c r="X74" s="628"/>
      <c r="Y74" s="628"/>
      <c r="Z74" s="628"/>
      <c r="AA74" s="628"/>
      <c r="AB74" s="628"/>
      <c r="AC74" s="627"/>
      <c r="AD74" s="540">
        <f>SUM(F74:AC74)</f>
        <v>0</v>
      </c>
      <c r="AE74" s="530">
        <f t="shared" si="5"/>
        <v>0</v>
      </c>
      <c r="AF74" s="493" t="str">
        <f t="shared" si="9"/>
        <v>sell</v>
      </c>
    </row>
    <row r="75" spans="1:32" s="349" customFormat="1" ht="12.75" customHeight="1" x14ac:dyDescent="0.2">
      <c r="A75" s="574"/>
      <c r="B75" s="749"/>
      <c r="C75" s="749"/>
      <c r="D75" s="756"/>
      <c r="E75" s="629"/>
      <c r="F75" s="759"/>
      <c r="G75" s="760"/>
      <c r="H75" s="760"/>
      <c r="I75" s="760"/>
      <c r="J75" s="760"/>
      <c r="K75" s="760"/>
      <c r="L75" s="760"/>
      <c r="M75" s="760"/>
      <c r="N75" s="760"/>
      <c r="O75" s="760"/>
      <c r="P75" s="760"/>
      <c r="Q75" s="760"/>
      <c r="R75" s="760"/>
      <c r="S75" s="760"/>
      <c r="T75" s="760"/>
      <c r="U75" s="760"/>
      <c r="V75" s="760"/>
      <c r="W75" s="760"/>
      <c r="X75" s="760"/>
      <c r="Y75" s="760"/>
      <c r="Z75" s="760"/>
      <c r="AA75" s="760"/>
      <c r="AB75" s="760"/>
      <c r="AC75" s="761"/>
      <c r="AD75" s="540">
        <f t="shared" ref="AD75:AD88" si="10">SUM(E75:AC75)</f>
        <v>0</v>
      </c>
      <c r="AE75" s="530">
        <f t="shared" ref="AE75:AE88" si="11">AD75*D75</f>
        <v>0</v>
      </c>
      <c r="AF75" s="493" t="str">
        <f t="shared" si="9"/>
        <v>sell</v>
      </c>
    </row>
    <row r="76" spans="1:32" s="349" customFormat="1" x14ac:dyDescent="0.2">
      <c r="A76" s="575"/>
      <c r="B76" s="526"/>
      <c r="C76" s="526"/>
      <c r="D76" s="694"/>
      <c r="E76" s="695"/>
      <c r="F76" s="667"/>
      <c r="G76" s="668"/>
      <c r="H76" s="668"/>
      <c r="I76" s="668"/>
      <c r="J76" s="668"/>
      <c r="K76" s="668"/>
      <c r="L76" s="668"/>
      <c r="M76" s="668"/>
      <c r="N76" s="668"/>
      <c r="O76" s="668"/>
      <c r="P76" s="668"/>
      <c r="Q76" s="668"/>
      <c r="R76" s="668"/>
      <c r="S76" s="668"/>
      <c r="T76" s="668"/>
      <c r="U76" s="668"/>
      <c r="V76" s="668"/>
      <c r="W76" s="668"/>
      <c r="X76" s="668"/>
      <c r="Y76" s="668"/>
      <c r="Z76" s="668"/>
      <c r="AA76" s="668"/>
      <c r="AB76" s="668"/>
      <c r="AC76" s="668"/>
      <c r="AD76" s="540">
        <f t="shared" si="10"/>
        <v>0</v>
      </c>
      <c r="AE76" s="530">
        <f t="shared" si="11"/>
        <v>0</v>
      </c>
      <c r="AF76" s="493" t="str">
        <f t="shared" si="9"/>
        <v>sell</v>
      </c>
    </row>
    <row r="77" spans="1:32" s="349" customFormat="1" x14ac:dyDescent="0.2">
      <c r="A77" s="575" t="s">
        <v>68</v>
      </c>
      <c r="B77" s="526" t="s">
        <v>363</v>
      </c>
      <c r="C77" s="526" t="s">
        <v>152</v>
      </c>
      <c r="D77" s="694">
        <v>5</v>
      </c>
      <c r="E77" s="695"/>
      <c r="F77" s="667"/>
      <c r="G77" s="668">
        <v>50</v>
      </c>
      <c r="H77" s="668">
        <v>80</v>
      </c>
      <c r="I77" s="668">
        <v>80</v>
      </c>
      <c r="J77" s="668">
        <v>80</v>
      </c>
      <c r="K77" s="668">
        <v>80</v>
      </c>
      <c r="L77" s="668">
        <v>80</v>
      </c>
      <c r="M77" s="668"/>
      <c r="N77" s="668"/>
      <c r="O77" s="668"/>
      <c r="P77" s="668"/>
      <c r="Q77" s="668"/>
      <c r="R77" s="668"/>
      <c r="S77" s="668"/>
      <c r="T77" s="668"/>
      <c r="U77" s="668"/>
      <c r="V77" s="668"/>
      <c r="W77" s="668"/>
      <c r="X77" s="668"/>
      <c r="Y77" s="668"/>
      <c r="Z77" s="668"/>
      <c r="AA77" s="668"/>
      <c r="AB77" s="668"/>
      <c r="AC77" s="668"/>
      <c r="AD77" s="540">
        <f t="shared" si="10"/>
        <v>450</v>
      </c>
      <c r="AE77" s="530">
        <f t="shared" si="11"/>
        <v>2250</v>
      </c>
      <c r="AF77" s="493" t="str">
        <f t="shared" si="9"/>
        <v>sell</v>
      </c>
    </row>
    <row r="78" spans="1:32" s="349" customFormat="1" x14ac:dyDescent="0.2">
      <c r="A78" s="575" t="s">
        <v>374</v>
      </c>
      <c r="B78" s="526" t="s">
        <v>369</v>
      </c>
      <c r="C78" s="526" t="s">
        <v>152</v>
      </c>
      <c r="D78" s="694">
        <v>10</v>
      </c>
      <c r="E78" s="695"/>
      <c r="F78" s="667"/>
      <c r="G78" s="668"/>
      <c r="H78" s="668">
        <v>50</v>
      </c>
      <c r="I78" s="668">
        <v>50</v>
      </c>
      <c r="J78" s="668"/>
      <c r="K78" s="668"/>
      <c r="L78" s="668"/>
      <c r="M78" s="668"/>
      <c r="N78" s="668"/>
      <c r="O78" s="668"/>
      <c r="P78" s="668"/>
      <c r="Q78" s="668"/>
      <c r="R78" s="668"/>
      <c r="S78" s="668"/>
      <c r="T78" s="668"/>
      <c r="U78" s="668"/>
      <c r="V78" s="668"/>
      <c r="W78" s="668"/>
      <c r="X78" s="668"/>
      <c r="Y78" s="668"/>
      <c r="Z78" s="668"/>
      <c r="AA78" s="668"/>
      <c r="AB78" s="668"/>
      <c r="AC78" s="668"/>
      <c r="AD78" s="540">
        <f t="shared" si="10"/>
        <v>100</v>
      </c>
      <c r="AE78" s="530">
        <f t="shared" si="11"/>
        <v>1000</v>
      </c>
      <c r="AF78" s="493" t="str">
        <f t="shared" si="9"/>
        <v>sell</v>
      </c>
    </row>
    <row r="79" spans="1:32" s="349" customFormat="1" x14ac:dyDescent="0.2">
      <c r="A79" s="575" t="s">
        <v>225</v>
      </c>
      <c r="B79" s="526" t="s">
        <v>363</v>
      </c>
      <c r="C79" s="526" t="s">
        <v>152</v>
      </c>
      <c r="D79" s="694">
        <v>30</v>
      </c>
      <c r="E79" s="695"/>
      <c r="F79" s="667"/>
      <c r="G79" s="668"/>
      <c r="H79" s="668"/>
      <c r="I79" s="668"/>
      <c r="J79" s="668"/>
      <c r="K79" s="668"/>
      <c r="L79" s="668"/>
      <c r="M79" s="668">
        <v>75</v>
      </c>
      <c r="N79" s="668"/>
      <c r="O79" s="668"/>
      <c r="P79" s="668"/>
      <c r="Q79" s="668"/>
      <c r="R79" s="668"/>
      <c r="S79" s="668"/>
      <c r="T79" s="668"/>
      <c r="U79" s="668"/>
      <c r="V79" s="668"/>
      <c r="W79" s="668"/>
      <c r="X79" s="668"/>
      <c r="Y79" s="668"/>
      <c r="Z79" s="668"/>
      <c r="AA79" s="668"/>
      <c r="AB79" s="668"/>
      <c r="AC79" s="668"/>
      <c r="AD79" s="540">
        <f t="shared" si="10"/>
        <v>75</v>
      </c>
      <c r="AE79" s="530">
        <f t="shared" si="11"/>
        <v>2250</v>
      </c>
      <c r="AF79" s="493" t="str">
        <f t="shared" si="9"/>
        <v>sell</v>
      </c>
    </row>
    <row r="80" spans="1:32" s="349" customFormat="1" x14ac:dyDescent="0.2">
      <c r="A80" s="575" t="s">
        <v>225</v>
      </c>
      <c r="B80" s="526" t="s">
        <v>363</v>
      </c>
      <c r="C80" s="526" t="s">
        <v>152</v>
      </c>
      <c r="D80" s="694">
        <v>40</v>
      </c>
      <c r="E80" s="695"/>
      <c r="F80" s="667"/>
      <c r="G80" s="668"/>
      <c r="H80" s="668"/>
      <c r="I80" s="668"/>
      <c r="J80" s="668"/>
      <c r="K80" s="668"/>
      <c r="L80" s="668"/>
      <c r="M80" s="668"/>
      <c r="N80" s="668">
        <v>40</v>
      </c>
      <c r="O80" s="668"/>
      <c r="P80" s="668"/>
      <c r="Q80" s="668"/>
      <c r="R80" s="668"/>
      <c r="S80" s="668"/>
      <c r="T80" s="668"/>
      <c r="U80" s="668"/>
      <c r="V80" s="668"/>
      <c r="W80" s="668"/>
      <c r="X80" s="668"/>
      <c r="Y80" s="668"/>
      <c r="Z80" s="668"/>
      <c r="AA80" s="668"/>
      <c r="AB80" s="668"/>
      <c r="AC80" s="668"/>
      <c r="AD80" s="540">
        <f t="shared" si="10"/>
        <v>40</v>
      </c>
      <c r="AE80" s="530">
        <f t="shared" si="11"/>
        <v>1600</v>
      </c>
      <c r="AF80" s="493" t="str">
        <f t="shared" si="9"/>
        <v>sell</v>
      </c>
    </row>
    <row r="81" spans="1:32" s="349" customFormat="1" x14ac:dyDescent="0.2">
      <c r="A81" s="575" t="s">
        <v>225</v>
      </c>
      <c r="B81" s="526" t="s">
        <v>363</v>
      </c>
      <c r="C81" s="526" t="s">
        <v>152</v>
      </c>
      <c r="D81" s="694">
        <v>1</v>
      </c>
      <c r="E81" s="695"/>
      <c r="F81" s="667"/>
      <c r="G81" s="668"/>
      <c r="H81" s="668"/>
      <c r="I81" s="668"/>
      <c r="J81" s="668"/>
      <c r="K81" s="668"/>
      <c r="L81" s="668">
        <v>50</v>
      </c>
      <c r="M81" s="668"/>
      <c r="N81" s="668"/>
      <c r="O81" s="668"/>
      <c r="P81" s="668"/>
      <c r="Q81" s="668"/>
      <c r="R81" s="668"/>
      <c r="S81" s="668"/>
      <c r="T81" s="668"/>
      <c r="U81" s="668"/>
      <c r="V81" s="668"/>
      <c r="W81" s="668"/>
      <c r="X81" s="668"/>
      <c r="Y81" s="668"/>
      <c r="Z81" s="668"/>
      <c r="AA81" s="668"/>
      <c r="AB81" s="668"/>
      <c r="AC81" s="668"/>
      <c r="AD81" s="540">
        <f t="shared" si="10"/>
        <v>50</v>
      </c>
      <c r="AE81" s="530">
        <f t="shared" si="11"/>
        <v>50</v>
      </c>
      <c r="AF81" s="493" t="str">
        <f t="shared" si="9"/>
        <v>sell</v>
      </c>
    </row>
    <row r="82" spans="1:32" s="349" customFormat="1" x14ac:dyDescent="0.2">
      <c r="A82" s="575" t="s">
        <v>375</v>
      </c>
      <c r="B82" s="526" t="s">
        <v>363</v>
      </c>
      <c r="C82" s="526" t="s">
        <v>152</v>
      </c>
      <c r="D82" s="694">
        <v>30</v>
      </c>
      <c r="E82" s="695"/>
      <c r="F82" s="667"/>
      <c r="G82" s="668"/>
      <c r="H82" s="668"/>
      <c r="I82" s="668"/>
      <c r="J82" s="668"/>
      <c r="K82" s="668"/>
      <c r="L82" s="668"/>
      <c r="M82" s="668">
        <v>50</v>
      </c>
      <c r="N82" s="668"/>
      <c r="O82" s="668"/>
      <c r="P82" s="668"/>
      <c r="Q82" s="668"/>
      <c r="R82" s="668"/>
      <c r="S82" s="668"/>
      <c r="T82" s="668"/>
      <c r="U82" s="668"/>
      <c r="V82" s="668"/>
      <c r="W82" s="668"/>
      <c r="X82" s="668"/>
      <c r="Y82" s="668"/>
      <c r="Z82" s="668"/>
      <c r="AA82" s="668"/>
      <c r="AB82" s="668"/>
      <c r="AC82" s="668"/>
      <c r="AD82" s="540">
        <f t="shared" si="10"/>
        <v>50</v>
      </c>
      <c r="AE82" s="530">
        <f t="shared" si="11"/>
        <v>1500</v>
      </c>
      <c r="AF82" s="493" t="str">
        <f t="shared" si="9"/>
        <v>sell</v>
      </c>
    </row>
    <row r="83" spans="1:32" s="349" customFormat="1" x14ac:dyDescent="0.2">
      <c r="A83" s="575" t="s">
        <v>375</v>
      </c>
      <c r="B83" s="526" t="s">
        <v>363</v>
      </c>
      <c r="C83" s="526" t="s">
        <v>152</v>
      </c>
      <c r="D83" s="694">
        <v>45</v>
      </c>
      <c r="E83" s="695"/>
      <c r="F83" s="667"/>
      <c r="G83" s="668"/>
      <c r="H83" s="668"/>
      <c r="I83" s="668"/>
      <c r="J83" s="668"/>
      <c r="K83" s="668"/>
      <c r="L83" s="668"/>
      <c r="M83" s="668"/>
      <c r="N83" s="668">
        <v>50</v>
      </c>
      <c r="O83" s="668"/>
      <c r="P83" s="668"/>
      <c r="Q83" s="668"/>
      <c r="R83" s="668"/>
      <c r="S83" s="668"/>
      <c r="T83" s="668"/>
      <c r="U83" s="668"/>
      <c r="V83" s="668"/>
      <c r="W83" s="668"/>
      <c r="X83" s="668"/>
      <c r="Y83" s="668"/>
      <c r="Z83" s="668"/>
      <c r="AA83" s="668"/>
      <c r="AB83" s="668"/>
      <c r="AC83" s="668"/>
      <c r="AD83" s="540">
        <f t="shared" si="10"/>
        <v>50</v>
      </c>
      <c r="AE83" s="530">
        <f t="shared" si="11"/>
        <v>2250</v>
      </c>
      <c r="AF83" s="493" t="str">
        <f t="shared" si="9"/>
        <v>sell</v>
      </c>
    </row>
    <row r="84" spans="1:32" s="349" customFormat="1" x14ac:dyDescent="0.2">
      <c r="A84" s="575" t="s">
        <v>375</v>
      </c>
      <c r="B84" s="526" t="s">
        <v>363</v>
      </c>
      <c r="C84" s="526" t="s">
        <v>152</v>
      </c>
      <c r="D84" s="694">
        <v>55</v>
      </c>
      <c r="E84" s="695"/>
      <c r="F84" s="667"/>
      <c r="G84" s="668"/>
      <c r="H84" s="668"/>
      <c r="I84" s="668"/>
      <c r="J84" s="668"/>
      <c r="K84" s="668"/>
      <c r="L84" s="668"/>
      <c r="M84" s="668"/>
      <c r="N84" s="668"/>
      <c r="O84" s="668">
        <v>50</v>
      </c>
      <c r="P84" s="668">
        <v>22</v>
      </c>
      <c r="Q84" s="668"/>
      <c r="R84" s="668"/>
      <c r="S84" s="668"/>
      <c r="T84" s="668"/>
      <c r="U84" s="668"/>
      <c r="V84" s="668"/>
      <c r="W84" s="668"/>
      <c r="X84" s="668"/>
      <c r="Y84" s="668"/>
      <c r="Z84" s="668"/>
      <c r="AA84" s="668"/>
      <c r="AB84" s="668"/>
      <c r="AC84" s="668"/>
      <c r="AD84" s="540">
        <f t="shared" si="10"/>
        <v>72</v>
      </c>
      <c r="AE84" s="530">
        <f t="shared" si="11"/>
        <v>3960</v>
      </c>
      <c r="AF84" s="493" t="str">
        <f t="shared" si="9"/>
        <v>sell</v>
      </c>
    </row>
    <row r="85" spans="1:32" s="349" customFormat="1" x14ac:dyDescent="0.2">
      <c r="A85" s="575" t="s">
        <v>64</v>
      </c>
      <c r="B85" s="526" t="s">
        <v>363</v>
      </c>
      <c r="C85" s="526" t="s">
        <v>152</v>
      </c>
      <c r="D85" s="694">
        <v>50</v>
      </c>
      <c r="E85" s="695"/>
      <c r="F85" s="667"/>
      <c r="G85" s="668"/>
      <c r="H85" s="668"/>
      <c r="I85" s="668"/>
      <c r="J85" s="668"/>
      <c r="K85" s="668"/>
      <c r="L85" s="668"/>
      <c r="M85" s="668"/>
      <c r="N85" s="668"/>
      <c r="O85" s="668"/>
      <c r="P85" s="668">
        <v>11</v>
      </c>
      <c r="Q85" s="668"/>
      <c r="R85" s="668"/>
      <c r="S85" s="668"/>
      <c r="T85" s="668"/>
      <c r="U85" s="668"/>
      <c r="V85" s="668"/>
      <c r="W85" s="668"/>
      <c r="X85" s="668"/>
      <c r="Y85" s="668"/>
      <c r="Z85" s="668"/>
      <c r="AA85" s="668"/>
      <c r="AB85" s="668"/>
      <c r="AC85" s="668"/>
      <c r="AD85" s="540">
        <f t="shared" si="10"/>
        <v>11</v>
      </c>
      <c r="AE85" s="530">
        <f t="shared" si="11"/>
        <v>550</v>
      </c>
      <c r="AF85" s="493" t="str">
        <f t="shared" si="9"/>
        <v>sell</v>
      </c>
    </row>
    <row r="86" spans="1:32" s="349" customFormat="1" x14ac:dyDescent="0.2">
      <c r="A86" s="575" t="s">
        <v>67</v>
      </c>
      <c r="B86" s="526" t="s">
        <v>363</v>
      </c>
      <c r="C86" s="526" t="s">
        <v>280</v>
      </c>
      <c r="D86" s="694">
        <v>90</v>
      </c>
      <c r="E86" s="695"/>
      <c r="F86" s="667"/>
      <c r="G86" s="668"/>
      <c r="H86" s="668"/>
      <c r="I86" s="668"/>
      <c r="J86" s="668"/>
      <c r="K86" s="668"/>
      <c r="L86" s="668"/>
      <c r="M86" s="668"/>
      <c r="N86" s="668"/>
      <c r="O86" s="668"/>
      <c r="P86" s="668"/>
      <c r="Q86" s="668"/>
      <c r="R86" s="668"/>
      <c r="S86" s="668"/>
      <c r="T86" s="668"/>
      <c r="U86" s="668"/>
      <c r="V86" s="668"/>
      <c r="W86" s="668"/>
      <c r="X86" s="668">
        <v>75</v>
      </c>
      <c r="Y86" s="668">
        <v>125</v>
      </c>
      <c r="Z86" s="668">
        <v>125</v>
      </c>
      <c r="AA86" s="668"/>
      <c r="AB86" s="668"/>
      <c r="AC86" s="668"/>
      <c r="AD86" s="540">
        <f>SUM(E86:AC86)</f>
        <v>325</v>
      </c>
      <c r="AE86" s="530">
        <f>AD86*D86</f>
        <v>29250</v>
      </c>
      <c r="AF86" s="493" t="str">
        <f>IF(AD86&lt;0,"buy","sell")</f>
        <v>sell</v>
      </c>
    </row>
    <row r="87" spans="1:32" s="349" customFormat="1" x14ac:dyDescent="0.2">
      <c r="A87" s="575" t="s">
        <v>66</v>
      </c>
      <c r="B87" s="526" t="s">
        <v>363</v>
      </c>
      <c r="C87" s="526" t="s">
        <v>152</v>
      </c>
      <c r="D87" s="694">
        <v>75</v>
      </c>
      <c r="E87" s="695"/>
      <c r="F87" s="667"/>
      <c r="G87" s="668"/>
      <c r="H87" s="668"/>
      <c r="I87" s="668"/>
      <c r="J87" s="668"/>
      <c r="K87" s="668"/>
      <c r="L87" s="668"/>
      <c r="M87" s="668"/>
      <c r="N87" s="668"/>
      <c r="O87" s="668"/>
      <c r="P87" s="668"/>
      <c r="Q87" s="668"/>
      <c r="R87" s="668"/>
      <c r="S87" s="668"/>
      <c r="T87" s="668"/>
      <c r="U87" s="668"/>
      <c r="V87" s="668"/>
      <c r="W87" s="668"/>
      <c r="X87" s="668"/>
      <c r="Y87" s="668">
        <v>35</v>
      </c>
      <c r="Z87" s="668">
        <v>35</v>
      </c>
      <c r="AA87" s="668"/>
      <c r="AB87" s="668"/>
      <c r="AC87" s="668"/>
      <c r="AD87" s="540">
        <f t="shared" si="10"/>
        <v>70</v>
      </c>
      <c r="AE87" s="530">
        <f t="shared" si="11"/>
        <v>5250</v>
      </c>
      <c r="AF87" s="493" t="str">
        <f t="shared" si="9"/>
        <v>sell</v>
      </c>
    </row>
    <row r="88" spans="1:32" s="349" customFormat="1" x14ac:dyDescent="0.2">
      <c r="A88" s="575"/>
      <c r="B88" s="526"/>
      <c r="C88" s="526"/>
      <c r="D88" s="694"/>
      <c r="E88" s="695"/>
      <c r="F88" s="667"/>
      <c r="G88" s="668"/>
      <c r="H88" s="668"/>
      <c r="I88" s="668"/>
      <c r="J88" s="668"/>
      <c r="K88" s="668"/>
      <c r="L88" s="668"/>
      <c r="M88" s="668"/>
      <c r="N88" s="668"/>
      <c r="O88" s="668"/>
      <c r="P88" s="668"/>
      <c r="Q88" s="668"/>
      <c r="R88" s="668"/>
      <c r="S88" s="668"/>
      <c r="T88" s="668"/>
      <c r="U88" s="668"/>
      <c r="V88" s="668"/>
      <c r="W88" s="668"/>
      <c r="X88" s="668"/>
      <c r="Y88" s="668"/>
      <c r="Z88" s="668"/>
      <c r="AA88" s="668"/>
      <c r="AB88" s="668"/>
      <c r="AC88" s="668"/>
      <c r="AD88" s="540">
        <f t="shared" si="10"/>
        <v>0</v>
      </c>
      <c r="AE88" s="530">
        <f t="shared" si="11"/>
        <v>0</v>
      </c>
      <c r="AF88" s="493" t="str">
        <f t="shared" si="9"/>
        <v>sell</v>
      </c>
    </row>
    <row r="89" spans="1:32" s="349" customFormat="1" x14ac:dyDescent="0.2">
      <c r="A89" s="574"/>
      <c r="B89" s="749"/>
      <c r="C89" s="749"/>
      <c r="D89" s="756"/>
      <c r="E89" s="693"/>
      <c r="F89" s="628"/>
      <c r="G89" s="628"/>
      <c r="H89" s="628"/>
      <c r="I89" s="628"/>
      <c r="J89" s="628"/>
      <c r="K89" s="628"/>
      <c r="L89" s="628"/>
      <c r="M89" s="628"/>
      <c r="N89" s="628"/>
      <c r="O89" s="628"/>
      <c r="P89" s="628"/>
      <c r="Q89" s="628"/>
      <c r="R89" s="628"/>
      <c r="S89" s="628"/>
      <c r="T89" s="628"/>
      <c r="U89" s="628"/>
      <c r="V89" s="628"/>
      <c r="W89" s="628"/>
      <c r="X89" s="628"/>
      <c r="Y89" s="628"/>
      <c r="Z89" s="628"/>
      <c r="AA89" s="628"/>
      <c r="AB89" s="628"/>
      <c r="AC89" s="628"/>
      <c r="AD89" s="540"/>
      <c r="AE89" s="530"/>
      <c r="AF89" s="493"/>
    </row>
    <row r="90" spans="1:32" s="349" customFormat="1" x14ac:dyDescent="0.2">
      <c r="A90" s="574" t="s">
        <v>373</v>
      </c>
      <c r="B90" s="749" t="s">
        <v>241</v>
      </c>
      <c r="C90" s="749" t="s">
        <v>152</v>
      </c>
      <c r="D90" s="756">
        <v>72</v>
      </c>
      <c r="E90" s="693"/>
      <c r="F90" s="628"/>
      <c r="G90" s="628"/>
      <c r="H90" s="628"/>
      <c r="I90" s="628"/>
      <c r="J90" s="628"/>
      <c r="K90" s="628"/>
      <c r="L90" s="628">
        <v>-60</v>
      </c>
      <c r="M90" s="628">
        <v>-60</v>
      </c>
      <c r="N90" s="628">
        <v>-60</v>
      </c>
      <c r="O90" s="628">
        <v>-60</v>
      </c>
      <c r="P90" s="628">
        <v>-60</v>
      </c>
      <c r="Q90" s="628">
        <v>-60</v>
      </c>
      <c r="R90" s="628">
        <v>-60</v>
      </c>
      <c r="S90" s="628">
        <v>-60</v>
      </c>
      <c r="T90" s="628">
        <v>-60</v>
      </c>
      <c r="U90" s="628">
        <v>-60</v>
      </c>
      <c r="V90" s="628">
        <v>-60</v>
      </c>
      <c r="W90" s="628">
        <v>-60</v>
      </c>
      <c r="X90" s="628">
        <v>-60</v>
      </c>
      <c r="Y90" s="628">
        <v>-60</v>
      </c>
      <c r="Z90" s="628">
        <v>-60</v>
      </c>
      <c r="AA90" s="628">
        <v>-60</v>
      </c>
      <c r="AB90" s="628"/>
      <c r="AC90" s="628"/>
      <c r="AD90" s="540">
        <f t="shared" ref="AD90:AD97" si="12">SUM(E90:AC90)</f>
        <v>-960</v>
      </c>
      <c r="AE90" s="530">
        <f t="shared" ref="AE90:AE97" si="13">AD90*D90</f>
        <v>-69120</v>
      </c>
      <c r="AF90" s="493" t="str">
        <f t="shared" ref="AF90:AF97" si="14">IF(AD90&lt;0,"buy","sell")</f>
        <v>buy</v>
      </c>
    </row>
    <row r="91" spans="1:32" s="349" customFormat="1" ht="12.75" customHeight="1" x14ac:dyDescent="0.2">
      <c r="A91" s="574"/>
      <c r="B91" s="749"/>
      <c r="C91" s="749"/>
      <c r="D91" s="756"/>
      <c r="E91" s="693"/>
      <c r="F91" s="628"/>
      <c r="G91" s="628"/>
      <c r="H91" s="628"/>
      <c r="I91" s="628"/>
      <c r="J91" s="628"/>
      <c r="K91" s="628"/>
      <c r="L91" s="628"/>
      <c r="M91" s="628"/>
      <c r="N91" s="628"/>
      <c r="O91" s="628"/>
      <c r="P91" s="628"/>
      <c r="Q91" s="628"/>
      <c r="R91" s="628"/>
      <c r="S91" s="628"/>
      <c r="T91" s="628"/>
      <c r="U91" s="628"/>
      <c r="V91" s="628"/>
      <c r="W91" s="628"/>
      <c r="X91" s="628"/>
      <c r="Y91" s="628"/>
      <c r="Z91" s="628"/>
      <c r="AA91" s="628"/>
      <c r="AB91" s="628"/>
      <c r="AC91" s="628"/>
      <c r="AD91" s="540">
        <f t="shared" si="12"/>
        <v>0</v>
      </c>
      <c r="AE91" s="530">
        <f t="shared" si="13"/>
        <v>0</v>
      </c>
      <c r="AF91" s="493" t="str">
        <f t="shared" si="14"/>
        <v>sell</v>
      </c>
    </row>
    <row r="92" spans="1:32" s="349" customFormat="1" x14ac:dyDescent="0.2">
      <c r="A92" s="575"/>
      <c r="B92" s="526"/>
      <c r="C92" s="526"/>
      <c r="D92" s="694"/>
      <c r="E92" s="695"/>
      <c r="F92" s="667"/>
      <c r="G92" s="667"/>
      <c r="H92" s="667"/>
      <c r="I92" s="667"/>
      <c r="J92" s="667"/>
      <c r="K92" s="667"/>
      <c r="L92" s="667"/>
      <c r="M92" s="667"/>
      <c r="N92" s="667"/>
      <c r="O92" s="667"/>
      <c r="P92" s="667"/>
      <c r="Q92" s="667"/>
      <c r="R92" s="667"/>
      <c r="S92" s="667"/>
      <c r="T92" s="667"/>
      <c r="U92" s="667"/>
      <c r="V92" s="667"/>
      <c r="W92" s="667"/>
      <c r="X92" s="667"/>
      <c r="Y92" s="667"/>
      <c r="Z92" s="667"/>
      <c r="AA92" s="667"/>
      <c r="AB92" s="667"/>
      <c r="AC92" s="667"/>
      <c r="AD92" s="540">
        <f t="shared" si="12"/>
        <v>0</v>
      </c>
      <c r="AE92" s="530">
        <f t="shared" si="13"/>
        <v>0</v>
      </c>
      <c r="AF92" s="493" t="str">
        <f t="shared" si="14"/>
        <v>sell</v>
      </c>
    </row>
    <row r="93" spans="1:32" s="349" customFormat="1" x14ac:dyDescent="0.2">
      <c r="A93" s="575" t="s">
        <v>68</v>
      </c>
      <c r="B93" s="526" t="s">
        <v>369</v>
      </c>
      <c r="C93" s="526" t="s">
        <v>152</v>
      </c>
      <c r="D93" s="694">
        <v>150</v>
      </c>
      <c r="E93" s="695"/>
      <c r="F93" s="667"/>
      <c r="G93" s="667"/>
      <c r="H93" s="667"/>
      <c r="I93" s="667"/>
      <c r="J93" s="667"/>
      <c r="K93" s="667"/>
      <c r="L93" s="667"/>
      <c r="M93" s="667"/>
      <c r="N93" s="667"/>
      <c r="O93" s="667"/>
      <c r="P93" s="667"/>
      <c r="Q93" s="667">
        <v>-25</v>
      </c>
      <c r="R93" s="667"/>
      <c r="S93" s="667"/>
      <c r="T93" s="667"/>
      <c r="U93" s="667"/>
      <c r="V93" s="667"/>
      <c r="W93" s="667"/>
      <c r="X93" s="667"/>
      <c r="Y93" s="667"/>
      <c r="Z93" s="667"/>
      <c r="AA93" s="667"/>
      <c r="AB93" s="667"/>
      <c r="AC93" s="667"/>
      <c r="AD93" s="540">
        <f t="shared" si="12"/>
        <v>-25</v>
      </c>
      <c r="AE93" s="530">
        <f t="shared" si="13"/>
        <v>-3750</v>
      </c>
      <c r="AF93" s="493" t="str">
        <f t="shared" si="14"/>
        <v>buy</v>
      </c>
    </row>
    <row r="94" spans="1:32" s="349" customFormat="1" x14ac:dyDescent="0.2">
      <c r="A94" s="575" t="s">
        <v>226</v>
      </c>
      <c r="B94" s="526" t="s">
        <v>369</v>
      </c>
      <c r="C94" s="526" t="s">
        <v>280</v>
      </c>
      <c r="D94" s="694">
        <v>85</v>
      </c>
      <c r="E94" s="695"/>
      <c r="F94" s="667"/>
      <c r="G94" s="667"/>
      <c r="H94" s="667"/>
      <c r="I94" s="667"/>
      <c r="J94" s="667"/>
      <c r="K94" s="667"/>
      <c r="L94" s="667"/>
      <c r="M94" s="667"/>
      <c r="N94" s="667"/>
      <c r="O94" s="667"/>
      <c r="P94" s="667"/>
      <c r="Q94" s="667"/>
      <c r="R94" s="667">
        <v>-43</v>
      </c>
      <c r="S94" s="667"/>
      <c r="T94" s="667"/>
      <c r="U94" s="667"/>
      <c r="V94" s="667"/>
      <c r="W94" s="667"/>
      <c r="X94" s="667"/>
      <c r="Y94" s="667"/>
      <c r="Z94" s="667"/>
      <c r="AA94" s="667"/>
      <c r="AB94" s="667"/>
      <c r="AC94" s="667"/>
      <c r="AD94" s="540">
        <f t="shared" si="12"/>
        <v>-43</v>
      </c>
      <c r="AE94" s="530">
        <f t="shared" si="13"/>
        <v>-3655</v>
      </c>
      <c r="AF94" s="493" t="str">
        <f t="shared" si="14"/>
        <v>buy</v>
      </c>
    </row>
    <row r="95" spans="1:32" s="349" customFormat="1" x14ac:dyDescent="0.2">
      <c r="A95" s="575" t="s">
        <v>226</v>
      </c>
      <c r="B95" s="526" t="s">
        <v>369</v>
      </c>
      <c r="C95" s="526" t="s">
        <v>280</v>
      </c>
      <c r="D95" s="694">
        <v>85</v>
      </c>
      <c r="E95" s="695"/>
      <c r="F95" s="667"/>
      <c r="G95" s="667"/>
      <c r="H95" s="667"/>
      <c r="I95" s="667"/>
      <c r="J95" s="667"/>
      <c r="K95" s="667"/>
      <c r="L95" s="667"/>
      <c r="M95" s="667"/>
      <c r="N95" s="667"/>
      <c r="O95" s="667"/>
      <c r="P95" s="667"/>
      <c r="Q95" s="667"/>
      <c r="R95" s="667"/>
      <c r="S95" s="667">
        <v>-25</v>
      </c>
      <c r="T95" s="667"/>
      <c r="U95" s="667"/>
      <c r="V95" s="667"/>
      <c r="W95" s="667"/>
      <c r="X95" s="667"/>
      <c r="Y95" s="667"/>
      <c r="Z95" s="667"/>
      <c r="AA95" s="667"/>
      <c r="AB95" s="667"/>
      <c r="AC95" s="667"/>
      <c r="AD95" s="540">
        <f t="shared" si="12"/>
        <v>-25</v>
      </c>
      <c r="AE95" s="530">
        <f t="shared" si="13"/>
        <v>-2125</v>
      </c>
      <c r="AF95" s="493" t="str">
        <f t="shared" si="14"/>
        <v>buy</v>
      </c>
    </row>
    <row r="96" spans="1:32" s="349" customFormat="1" x14ac:dyDescent="0.2">
      <c r="A96" s="575" t="s">
        <v>226</v>
      </c>
      <c r="B96" s="526" t="s">
        <v>369</v>
      </c>
      <c r="C96" s="526" t="s">
        <v>280</v>
      </c>
      <c r="D96" s="694">
        <v>125</v>
      </c>
      <c r="E96" s="695"/>
      <c r="F96" s="667"/>
      <c r="G96" s="667"/>
      <c r="H96" s="667"/>
      <c r="I96" s="667"/>
      <c r="J96" s="667"/>
      <c r="K96" s="667"/>
      <c r="L96" s="667"/>
      <c r="M96" s="667"/>
      <c r="N96" s="667"/>
      <c r="O96" s="667"/>
      <c r="P96" s="667"/>
      <c r="Q96" s="667"/>
      <c r="R96" s="667"/>
      <c r="S96" s="667"/>
      <c r="T96" s="667">
        <v>-15</v>
      </c>
      <c r="U96" s="667"/>
      <c r="V96" s="667"/>
      <c r="W96" s="667"/>
      <c r="X96" s="667"/>
      <c r="Y96" s="667"/>
      <c r="Z96" s="667"/>
      <c r="AA96" s="667"/>
      <c r="AB96" s="667"/>
      <c r="AC96" s="667"/>
      <c r="AD96" s="540">
        <f t="shared" si="12"/>
        <v>-15</v>
      </c>
      <c r="AE96" s="530">
        <f t="shared" si="13"/>
        <v>-1875</v>
      </c>
      <c r="AF96" s="493" t="str">
        <f t="shared" si="14"/>
        <v>buy</v>
      </c>
    </row>
    <row r="97" spans="1:33" s="349" customFormat="1" x14ac:dyDescent="0.2">
      <c r="A97" s="575" t="s">
        <v>66</v>
      </c>
      <c r="B97" s="526" t="s">
        <v>369</v>
      </c>
      <c r="C97" s="526" t="s">
        <v>280</v>
      </c>
      <c r="D97" s="694">
        <v>110</v>
      </c>
      <c r="E97" s="695"/>
      <c r="F97" s="667"/>
      <c r="G97" s="667"/>
      <c r="H97" s="667"/>
      <c r="I97" s="667"/>
      <c r="J97" s="667"/>
      <c r="K97" s="667"/>
      <c r="L97" s="667"/>
      <c r="M97" s="667"/>
      <c r="N97" s="667"/>
      <c r="O97" s="667"/>
      <c r="P97" s="667"/>
      <c r="Q97" s="667"/>
      <c r="R97" s="667"/>
      <c r="S97" s="667"/>
      <c r="T97" s="667"/>
      <c r="U97" s="667">
        <v>-15</v>
      </c>
      <c r="V97" s="667">
        <v>-15</v>
      </c>
      <c r="W97" s="667"/>
      <c r="X97" s="667"/>
      <c r="Y97" s="667"/>
      <c r="Z97" s="667"/>
      <c r="AA97" s="667"/>
      <c r="AB97" s="667"/>
      <c r="AC97" s="667"/>
      <c r="AD97" s="540">
        <f t="shared" si="12"/>
        <v>-30</v>
      </c>
      <c r="AE97" s="530">
        <f t="shared" si="13"/>
        <v>-3300</v>
      </c>
      <c r="AF97" s="493" t="str">
        <f t="shared" si="14"/>
        <v>buy</v>
      </c>
    </row>
    <row r="98" spans="1:33" s="349" customFormat="1" x14ac:dyDescent="0.2">
      <c r="A98" s="575"/>
      <c r="B98" s="526"/>
      <c r="C98" s="526"/>
      <c r="D98" s="694"/>
      <c r="E98" s="695"/>
      <c r="F98" s="667"/>
      <c r="G98" s="667"/>
      <c r="H98" s="667"/>
      <c r="I98" s="667"/>
      <c r="J98" s="667"/>
      <c r="K98" s="667"/>
      <c r="L98" s="667"/>
      <c r="M98" s="667"/>
      <c r="N98" s="667"/>
      <c r="O98" s="667"/>
      <c r="P98" s="667"/>
      <c r="Q98" s="667"/>
      <c r="R98" s="667"/>
      <c r="S98" s="667"/>
      <c r="T98" s="667"/>
      <c r="U98" s="667"/>
      <c r="V98" s="667"/>
      <c r="W98" s="667"/>
      <c r="X98" s="667"/>
      <c r="Y98" s="667"/>
      <c r="Z98" s="667"/>
      <c r="AA98" s="667"/>
      <c r="AB98" s="667"/>
      <c r="AC98" s="667"/>
      <c r="AD98" s="540"/>
      <c r="AE98" s="530"/>
      <c r="AF98" s="493"/>
    </row>
    <row r="99" spans="1:33" s="349" customFormat="1" x14ac:dyDescent="0.2">
      <c r="A99" s="580"/>
      <c r="B99" s="510"/>
      <c r="C99" s="510"/>
      <c r="D99" s="505"/>
      <c r="E99" s="505"/>
      <c r="F99" s="506"/>
      <c r="G99" s="506"/>
      <c r="H99" s="671"/>
      <c r="I99" s="506"/>
      <c r="J99" s="506"/>
      <c r="K99" s="506"/>
      <c r="L99" s="506"/>
      <c r="M99" s="506"/>
      <c r="N99" s="506"/>
      <c r="O99" s="506"/>
      <c r="P99" s="506"/>
      <c r="Q99" s="506"/>
      <c r="R99" s="506"/>
      <c r="S99" s="506"/>
      <c r="T99" s="506"/>
      <c r="U99" s="506"/>
      <c r="V99" s="506"/>
      <c r="W99" s="506"/>
      <c r="X99" s="506"/>
      <c r="Y99" s="506"/>
      <c r="Z99" s="506"/>
      <c r="AA99" s="506"/>
      <c r="AB99" s="506"/>
      <c r="AC99" s="507"/>
      <c r="AD99" s="588"/>
      <c r="AE99" s="530"/>
      <c r="AF99" s="493"/>
    </row>
    <row r="100" spans="1:33" s="711" customFormat="1" x14ac:dyDescent="0.2">
      <c r="A100" s="706"/>
      <c r="B100" s="707"/>
      <c r="C100" s="707"/>
      <c r="D100" s="690"/>
      <c r="E100" s="708"/>
      <c r="F100" s="704"/>
      <c r="G100" s="704"/>
      <c r="H100" s="709"/>
      <c r="I100" s="710"/>
      <c r="J100" s="710"/>
      <c r="K100" s="710"/>
      <c r="L100" s="710"/>
      <c r="M100" s="710"/>
      <c r="N100" s="710"/>
      <c r="O100" s="710"/>
      <c r="P100" s="710"/>
      <c r="Q100" s="710"/>
      <c r="R100" s="710"/>
      <c r="S100" s="710"/>
      <c r="T100" s="710"/>
      <c r="U100" s="710"/>
      <c r="V100" s="710"/>
      <c r="W100" s="710"/>
      <c r="X100" s="710"/>
      <c r="Y100" s="710"/>
      <c r="Z100" s="710"/>
      <c r="AA100" s="710"/>
      <c r="AB100" s="710"/>
      <c r="AC100" s="705"/>
      <c r="AD100" s="712"/>
      <c r="AE100" s="713"/>
      <c r="AF100" s="684"/>
    </row>
    <row r="101" spans="1:33" s="349" customFormat="1" x14ac:dyDescent="0.2">
      <c r="A101" s="508" t="s">
        <v>207</v>
      </c>
      <c r="B101" s="460"/>
      <c r="C101" s="460"/>
      <c r="D101" s="460"/>
      <c r="E101" s="460"/>
      <c r="F101" s="617"/>
      <c r="G101" s="460"/>
      <c r="H101" s="672"/>
      <c r="I101" s="460"/>
      <c r="J101" s="460"/>
      <c r="K101" s="460"/>
      <c r="L101" s="460"/>
      <c r="M101" s="460"/>
      <c r="N101" s="460"/>
      <c r="O101" s="460"/>
      <c r="P101" s="460"/>
      <c r="Q101" s="460"/>
      <c r="R101" s="460"/>
      <c r="S101" s="460"/>
      <c r="T101" s="460"/>
      <c r="U101" s="460"/>
      <c r="V101" s="460"/>
      <c r="W101" s="460"/>
      <c r="X101" s="460"/>
      <c r="Y101" s="460"/>
      <c r="Z101" s="460"/>
      <c r="AA101" s="460"/>
      <c r="AB101" s="460"/>
      <c r="AC101" s="460"/>
      <c r="AD101" s="460"/>
      <c r="AE101" s="460"/>
      <c r="AF101" s="460"/>
    </row>
    <row r="102" spans="1:33" x14ac:dyDescent="0.2">
      <c r="A102" s="349"/>
      <c r="B102" s="359"/>
      <c r="C102" s="359"/>
      <c r="D102" s="360"/>
      <c r="E102" s="360"/>
      <c r="F102" s="13"/>
      <c r="G102" s="361"/>
      <c r="H102" s="673"/>
      <c r="I102" s="361"/>
      <c r="J102" s="361"/>
      <c r="K102" s="361"/>
      <c r="L102" s="361"/>
      <c r="M102" s="593"/>
      <c r="N102" s="593"/>
      <c r="O102" s="593"/>
      <c r="P102" s="593"/>
      <c r="Q102" s="593"/>
      <c r="R102" s="593"/>
      <c r="S102" s="593"/>
      <c r="T102" s="593"/>
      <c r="U102" s="593"/>
      <c r="V102" s="593"/>
      <c r="W102" s="593"/>
      <c r="X102" s="593"/>
      <c r="Y102" s="593"/>
      <c r="Z102" s="593"/>
      <c r="AA102" s="593"/>
      <c r="AB102" s="593"/>
      <c r="AC102" s="599"/>
      <c r="AD102" s="446"/>
      <c r="AE102" s="447"/>
      <c r="AF102" s="434"/>
      <c r="AG102" s="349"/>
    </row>
    <row r="103" spans="1:33" s="349" customFormat="1" ht="18" x14ac:dyDescent="0.25">
      <c r="A103" s="420" t="s">
        <v>242</v>
      </c>
      <c r="B103" s="421"/>
      <c r="C103" s="500"/>
      <c r="D103" s="422"/>
      <c r="E103" s="422"/>
      <c r="F103" s="13"/>
      <c r="G103" s="424"/>
      <c r="H103" s="414"/>
      <c r="I103" s="365"/>
      <c r="J103" s="365"/>
      <c r="K103" s="366"/>
      <c r="L103" s="365"/>
      <c r="M103" s="594"/>
      <c r="N103" s="594"/>
      <c r="O103" s="594"/>
      <c r="P103" s="594"/>
      <c r="Q103" s="594"/>
      <c r="R103" s="594"/>
      <c r="S103" s="594" t="s">
        <v>15</v>
      </c>
      <c r="T103" s="594"/>
      <c r="U103" s="594"/>
      <c r="V103" s="594"/>
      <c r="W103" s="594"/>
      <c r="X103" s="594"/>
      <c r="Y103" s="594"/>
      <c r="Z103" s="600"/>
      <c r="AA103" s="600"/>
      <c r="AB103" s="600"/>
      <c r="AC103" s="601"/>
      <c r="AD103" s="446"/>
      <c r="AE103" s="447"/>
      <c r="AF103" s="367"/>
    </row>
    <row r="104" spans="1:33" s="349" customFormat="1" ht="18.75" thickBot="1" x14ac:dyDescent="0.3">
      <c r="A104" s="425"/>
      <c r="B104" s="426"/>
      <c r="C104" s="426"/>
      <c r="D104" s="422"/>
      <c r="E104" s="422"/>
      <c r="F104" s="618" t="s">
        <v>272</v>
      </c>
      <c r="G104" s="424"/>
      <c r="H104" s="414"/>
      <c r="I104" s="365"/>
      <c r="J104" s="365"/>
      <c r="K104" s="368"/>
      <c r="L104" s="368"/>
      <c r="M104" s="594"/>
      <c r="N104" s="594"/>
      <c r="O104" s="594"/>
      <c r="P104" s="594"/>
      <c r="Q104" s="594"/>
      <c r="R104" s="594"/>
      <c r="S104" s="594"/>
      <c r="T104" s="594"/>
      <c r="U104" s="594"/>
      <c r="V104" s="594"/>
      <c r="W104" s="594"/>
      <c r="X104" s="594"/>
      <c r="Y104" s="594"/>
      <c r="Z104" s="600"/>
      <c r="AA104" s="600"/>
      <c r="AB104" s="600"/>
      <c r="AC104" s="601"/>
      <c r="AD104" s="446"/>
      <c r="AE104" s="447"/>
      <c r="AF104" s="367"/>
    </row>
    <row r="105" spans="1:33" s="349" customFormat="1" ht="18.75" thickBot="1" x14ac:dyDescent="0.3">
      <c r="A105" s="427" t="s">
        <v>7</v>
      </c>
      <c r="B105" s="428"/>
      <c r="C105" s="428" t="s">
        <v>266</v>
      </c>
      <c r="D105" s="429" t="s">
        <v>9</v>
      </c>
      <c r="E105" s="428"/>
      <c r="F105" s="619" t="s">
        <v>320</v>
      </c>
      <c r="G105" s="431"/>
      <c r="H105" s="414"/>
      <c r="I105" s="365"/>
      <c r="J105" s="365"/>
      <c r="K105" s="368"/>
      <c r="L105" s="366"/>
      <c r="M105" s="594"/>
      <c r="N105" s="594"/>
      <c r="O105" s="594"/>
      <c r="P105" s="594"/>
      <c r="Q105" s="594"/>
      <c r="R105" s="594"/>
      <c r="S105" s="594"/>
      <c r="T105" s="594"/>
      <c r="U105" s="594"/>
      <c r="V105" s="594"/>
      <c r="W105" s="594"/>
      <c r="X105" s="594"/>
      <c r="Y105" s="594"/>
      <c r="Z105" s="397"/>
      <c r="AA105" s="600"/>
      <c r="AB105" s="600"/>
      <c r="AC105" s="601"/>
      <c r="AD105" s="446"/>
      <c r="AE105" s="447"/>
      <c r="AF105" s="367"/>
    </row>
    <row r="106" spans="1:33" s="349" customFormat="1" ht="18" x14ac:dyDescent="0.25">
      <c r="A106" s="432" t="s">
        <v>244</v>
      </c>
      <c r="B106" s="433" t="s">
        <v>245</v>
      </c>
      <c r="C106" s="433"/>
      <c r="D106" s="528"/>
      <c r="E106" s="433"/>
      <c r="F106" s="620">
        <f>D107-0.25</f>
        <v>-0.25</v>
      </c>
      <c r="G106" s="424" t="s">
        <v>321</v>
      </c>
      <c r="H106" s="414"/>
      <c r="I106" s="365"/>
      <c r="J106" s="365"/>
      <c r="K106" s="368"/>
      <c r="L106" s="366"/>
      <c r="M106" s="594"/>
      <c r="N106" s="594"/>
      <c r="O106" s="594"/>
      <c r="P106" s="594"/>
      <c r="Q106" s="594"/>
      <c r="R106" s="594"/>
      <c r="S106" s="594"/>
      <c r="T106" s="594"/>
      <c r="U106" s="594"/>
      <c r="V106" s="594"/>
      <c r="W106" s="594"/>
      <c r="X106" s="594"/>
      <c r="Y106" s="594"/>
      <c r="Z106" s="600" t="s">
        <v>208</v>
      </c>
      <c r="AA106" s="600"/>
      <c r="AB106" s="600"/>
      <c r="AC106" s="602"/>
      <c r="AD106" s="442"/>
      <c r="AE106" s="443"/>
      <c r="AF106" s="367"/>
    </row>
    <row r="107" spans="1:33" s="349" customFormat="1" x14ac:dyDescent="0.2">
      <c r="A107" s="426">
        <v>24</v>
      </c>
      <c r="B107" s="426">
        <v>1</v>
      </c>
      <c r="C107" s="434">
        <v>1</v>
      </c>
      <c r="D107" s="531"/>
      <c r="E107" s="495"/>
      <c r="F107" s="620">
        <f t="shared" ref="F107:F130" si="15">D108-0.25</f>
        <v>-0.25</v>
      </c>
      <c r="G107" s="509">
        <f>D107+0.56</f>
        <v>0.56000000000000005</v>
      </c>
      <c r="H107" s="414"/>
      <c r="I107" s="365"/>
      <c r="J107" s="365"/>
      <c r="K107" s="368"/>
      <c r="L107" s="365"/>
      <c r="M107" s="594"/>
      <c r="N107" s="594"/>
      <c r="O107" s="594"/>
      <c r="P107" s="594"/>
      <c r="Q107" s="594"/>
      <c r="R107" s="594"/>
      <c r="S107" s="594"/>
      <c r="T107" s="594"/>
      <c r="U107" s="594"/>
      <c r="V107" s="594"/>
      <c r="W107" s="594"/>
      <c r="X107" s="594"/>
      <c r="Y107" s="594"/>
      <c r="Z107" s="600"/>
      <c r="AA107" s="594"/>
      <c r="AB107" s="594"/>
      <c r="AC107" s="602"/>
      <c r="AD107" s="397"/>
      <c r="AE107" s="397"/>
      <c r="AF107" s="496"/>
    </row>
    <row r="108" spans="1:33" s="349" customFormat="1" x14ac:dyDescent="0.2">
      <c r="A108" s="424">
        <v>1</v>
      </c>
      <c r="B108" s="424">
        <v>2</v>
      </c>
      <c r="C108" s="434">
        <v>1</v>
      </c>
      <c r="D108" s="531"/>
      <c r="E108" s="464"/>
      <c r="F108" s="620">
        <f t="shared" si="15"/>
        <v>-0.25</v>
      </c>
      <c r="G108" s="509">
        <f t="shared" ref="G108:G131" si="16">D108+0.56</f>
        <v>0.56000000000000005</v>
      </c>
      <c r="H108" s="414"/>
      <c r="I108" s="365"/>
      <c r="J108" s="365"/>
      <c r="K108" s="368"/>
      <c r="L108" s="365"/>
      <c r="M108" s="594"/>
      <c r="N108" s="594"/>
      <c r="O108" s="594"/>
      <c r="P108" s="594"/>
      <c r="Q108" s="594"/>
      <c r="R108" s="594"/>
      <c r="S108" s="594"/>
      <c r="T108" s="594"/>
      <c r="U108" s="594"/>
      <c r="V108" s="594"/>
      <c r="W108" s="594"/>
      <c r="X108" s="594"/>
      <c r="Y108" s="594"/>
      <c r="Z108" s="594" t="s">
        <v>267</v>
      </c>
      <c r="AA108" s="594"/>
      <c r="AB108" s="594"/>
      <c r="AC108" s="602"/>
      <c r="AD108" s="455">
        <f>SUM(AD23:AD88)</f>
        <v>1293</v>
      </c>
      <c r="AE108" s="455">
        <f>SUM(AE23:AE88)</f>
        <v>49910</v>
      </c>
      <c r="AF108" s="496"/>
    </row>
    <row r="109" spans="1:33" s="349" customFormat="1" x14ac:dyDescent="0.2">
      <c r="A109" s="426">
        <v>2</v>
      </c>
      <c r="B109" s="426">
        <v>3</v>
      </c>
      <c r="C109" s="434">
        <v>1</v>
      </c>
      <c r="D109" s="531"/>
      <c r="E109" s="464"/>
      <c r="F109" s="620">
        <f t="shared" si="15"/>
        <v>-0.25</v>
      </c>
      <c r="G109" s="509">
        <f t="shared" si="16"/>
        <v>0.56000000000000005</v>
      </c>
      <c r="H109" s="414"/>
      <c r="I109" s="365"/>
      <c r="J109" s="365"/>
      <c r="K109" s="368"/>
      <c r="L109" s="365"/>
      <c r="M109" s="594"/>
      <c r="N109" s="594"/>
      <c r="O109" s="594"/>
      <c r="P109" s="594"/>
      <c r="Q109" s="594"/>
      <c r="R109" s="594"/>
      <c r="S109" s="594"/>
      <c r="T109" s="594"/>
      <c r="U109" s="594"/>
      <c r="V109" s="594"/>
      <c r="W109" s="594"/>
      <c r="X109" s="594"/>
      <c r="Y109" s="594"/>
      <c r="Z109" s="594" t="s">
        <v>268</v>
      </c>
      <c r="AA109" s="594"/>
      <c r="AB109" s="594"/>
      <c r="AC109" s="603"/>
      <c r="AD109" s="450">
        <f>SUM(AD89:AD98)</f>
        <v>-1098</v>
      </c>
      <c r="AE109" s="450">
        <f>SUM(AE89:AE98)</f>
        <v>-83825</v>
      </c>
      <c r="AF109" s="496"/>
    </row>
    <row r="110" spans="1:33" s="349" customFormat="1" x14ac:dyDescent="0.2">
      <c r="A110" s="424">
        <v>3</v>
      </c>
      <c r="B110" s="424">
        <v>4</v>
      </c>
      <c r="C110" s="434">
        <v>1</v>
      </c>
      <c r="D110" s="531"/>
      <c r="E110" s="464"/>
      <c r="F110" s="620">
        <f t="shared" si="15"/>
        <v>-0.25</v>
      </c>
      <c r="G110" s="509">
        <f t="shared" si="16"/>
        <v>0.56000000000000005</v>
      </c>
      <c r="H110" s="414"/>
      <c r="I110" s="372"/>
      <c r="J110" s="372"/>
      <c r="K110" s="373"/>
      <c r="L110" s="372"/>
      <c r="M110" s="594"/>
      <c r="N110" s="594"/>
      <c r="O110" s="594"/>
      <c r="P110" s="594"/>
      <c r="Q110" s="594"/>
      <c r="R110" s="594"/>
      <c r="S110" s="594"/>
      <c r="T110" s="594"/>
      <c r="U110" s="594"/>
      <c r="V110" s="594"/>
      <c r="W110" s="594"/>
      <c r="X110" s="594"/>
      <c r="Y110" s="594"/>
      <c r="Z110" s="604"/>
      <c r="AA110" s="604"/>
      <c r="AB110" s="604"/>
      <c r="AC110" s="605"/>
      <c r="AF110" s="379"/>
    </row>
    <row r="111" spans="1:33" s="397" customFormat="1" x14ac:dyDescent="0.2">
      <c r="A111" s="426">
        <v>4</v>
      </c>
      <c r="B111" s="426">
        <v>5</v>
      </c>
      <c r="C111" s="434">
        <v>1</v>
      </c>
      <c r="D111" s="531"/>
      <c r="E111" s="464"/>
      <c r="F111" s="620">
        <f t="shared" si="15"/>
        <v>-0.25</v>
      </c>
      <c r="G111" s="509">
        <f t="shared" si="16"/>
        <v>0.56000000000000005</v>
      </c>
      <c r="H111" s="414"/>
      <c r="I111" s="349"/>
      <c r="J111" s="349"/>
      <c r="K111" s="349"/>
      <c r="L111" s="349"/>
      <c r="O111" s="594"/>
      <c r="P111" s="594"/>
      <c r="Q111" s="594"/>
      <c r="R111" s="594"/>
      <c r="S111" s="594"/>
      <c r="T111" s="594"/>
      <c r="U111" s="594"/>
      <c r="V111" s="594"/>
      <c r="W111" s="594"/>
      <c r="X111" s="594"/>
      <c r="Y111" s="594"/>
      <c r="Z111" s="606" t="s">
        <v>281</v>
      </c>
      <c r="AA111" s="606"/>
      <c r="AB111" s="606"/>
      <c r="AC111" s="607"/>
      <c r="AD111" s="583"/>
      <c r="AE111" s="584"/>
      <c r="AG111" s="349"/>
    </row>
    <row r="112" spans="1:33" s="397" customFormat="1" x14ac:dyDescent="0.2">
      <c r="A112" s="424">
        <v>5</v>
      </c>
      <c r="B112" s="424">
        <v>6</v>
      </c>
      <c r="C112" s="434">
        <v>1</v>
      </c>
      <c r="D112" s="531"/>
      <c r="E112" s="464"/>
      <c r="F112" s="620">
        <f t="shared" si="15"/>
        <v>-0.25</v>
      </c>
      <c r="G112" s="509">
        <f t="shared" si="16"/>
        <v>0.56000000000000005</v>
      </c>
      <c r="H112" s="414"/>
      <c r="I112" s="349"/>
      <c r="J112" s="349"/>
      <c r="K112" s="349"/>
      <c r="L112" s="349"/>
      <c r="O112" s="594"/>
      <c r="P112" s="594"/>
      <c r="Q112" s="594"/>
      <c r="R112" s="594"/>
      <c r="S112" s="594"/>
      <c r="T112" s="594"/>
      <c r="U112" s="594"/>
      <c r="V112" s="594"/>
      <c r="W112" s="594"/>
      <c r="X112" s="594"/>
      <c r="Y112" s="594"/>
      <c r="Z112" s="606"/>
      <c r="AA112" s="606"/>
      <c r="AB112" s="606"/>
      <c r="AC112" s="607"/>
      <c r="AD112" s="583"/>
      <c r="AE112" s="584"/>
      <c r="AG112" s="365"/>
    </row>
    <row r="113" spans="1:33" s="397" customFormat="1" x14ac:dyDescent="0.2">
      <c r="A113" s="426">
        <v>6</v>
      </c>
      <c r="B113" s="426">
        <v>7</v>
      </c>
      <c r="C113" s="434">
        <v>1</v>
      </c>
      <c r="D113" s="531"/>
      <c r="E113" s="464"/>
      <c r="F113" s="620">
        <f t="shared" si="15"/>
        <v>-0.25</v>
      </c>
      <c r="G113" s="509">
        <f t="shared" si="16"/>
        <v>0.56000000000000005</v>
      </c>
      <c r="H113" s="414"/>
      <c r="I113" s="349"/>
      <c r="J113" s="349"/>
      <c r="K113" s="349"/>
      <c r="L113" s="349"/>
      <c r="O113" s="594"/>
      <c r="P113" s="594"/>
      <c r="Q113" s="594"/>
      <c r="R113" s="594"/>
      <c r="S113" s="594"/>
      <c r="T113" s="594"/>
      <c r="U113" s="594"/>
      <c r="V113" s="594"/>
      <c r="W113" s="594"/>
      <c r="X113" s="594"/>
      <c r="Y113" s="594"/>
      <c r="Z113" s="606" t="s">
        <v>268</v>
      </c>
      <c r="AA113" s="606"/>
      <c r="AB113" s="606"/>
      <c r="AC113" s="607"/>
      <c r="AD113" s="585">
        <f>SUM(AD99:AD100)</f>
        <v>0</v>
      </c>
      <c r="AE113" s="585">
        <f>SUM(AE99:AE100)</f>
        <v>0</v>
      </c>
      <c r="AG113" s="349"/>
    </row>
    <row r="114" spans="1:33" s="397" customFormat="1" x14ac:dyDescent="0.2">
      <c r="A114" s="424">
        <v>7</v>
      </c>
      <c r="B114" s="424">
        <v>8</v>
      </c>
      <c r="C114" s="434">
        <v>1</v>
      </c>
      <c r="D114" s="531"/>
      <c r="E114" s="464"/>
      <c r="F114" s="620">
        <f t="shared" si="15"/>
        <v>-0.25</v>
      </c>
      <c r="G114" s="509">
        <f t="shared" si="16"/>
        <v>0.56000000000000005</v>
      </c>
      <c r="H114" s="414"/>
      <c r="I114" s="349"/>
      <c r="J114" s="349"/>
      <c r="K114" s="349"/>
      <c r="L114" s="349"/>
      <c r="O114" s="594"/>
      <c r="P114" s="594"/>
      <c r="Q114" s="594"/>
      <c r="R114" s="594"/>
      <c r="S114" s="594"/>
      <c r="T114" s="594"/>
      <c r="U114" s="594"/>
      <c r="V114" s="594"/>
      <c r="W114" s="594"/>
      <c r="X114" s="594"/>
      <c r="Y114" s="594"/>
      <c r="AC114" s="453"/>
      <c r="AG114" s="349"/>
    </row>
    <row r="115" spans="1:33" s="397" customFormat="1" x14ac:dyDescent="0.2">
      <c r="A115" s="426">
        <v>8</v>
      </c>
      <c r="B115" s="426">
        <v>9</v>
      </c>
      <c r="C115" s="434">
        <v>1</v>
      </c>
      <c r="D115" s="531"/>
      <c r="E115" s="464"/>
      <c r="F115" s="620">
        <f t="shared" si="15"/>
        <v>-0.25</v>
      </c>
      <c r="G115" s="509">
        <f t="shared" si="16"/>
        <v>0.56000000000000005</v>
      </c>
      <c r="H115" s="414"/>
      <c r="I115" s="349"/>
      <c r="J115" s="349"/>
      <c r="K115" s="349"/>
      <c r="L115" s="349"/>
      <c r="O115" s="594"/>
      <c r="P115" s="594"/>
      <c r="Q115" s="594"/>
      <c r="R115" s="594"/>
      <c r="S115" s="594"/>
      <c r="T115" s="594"/>
      <c r="U115" s="594"/>
      <c r="V115" s="594"/>
      <c r="W115" s="594"/>
      <c r="X115" s="594"/>
      <c r="Y115" s="594"/>
      <c r="AC115" s="453"/>
      <c r="AG115" s="349"/>
    </row>
    <row r="116" spans="1:33" s="397" customFormat="1" x14ac:dyDescent="0.2">
      <c r="A116" s="424">
        <v>9</v>
      </c>
      <c r="B116" s="424">
        <v>10</v>
      </c>
      <c r="C116" s="434">
        <v>1</v>
      </c>
      <c r="D116" s="531"/>
      <c r="E116" s="464"/>
      <c r="F116" s="620">
        <f t="shared" si="15"/>
        <v>-0.25</v>
      </c>
      <c r="G116" s="509">
        <f t="shared" si="16"/>
        <v>0.56000000000000005</v>
      </c>
      <c r="H116" s="414"/>
      <c r="I116" s="349"/>
      <c r="J116" s="349"/>
      <c r="K116" s="349"/>
      <c r="L116" s="349"/>
      <c r="O116" s="594"/>
      <c r="P116" s="594"/>
      <c r="Q116" s="594"/>
      <c r="R116" s="594"/>
      <c r="S116" s="594"/>
      <c r="T116" s="594"/>
      <c r="U116" s="594"/>
      <c r="V116" s="594"/>
      <c r="W116" s="594"/>
      <c r="X116" s="594"/>
      <c r="Y116" s="594"/>
      <c r="AC116" s="453"/>
      <c r="AG116" s="349"/>
    </row>
    <row r="117" spans="1:33" s="397" customFormat="1" x14ac:dyDescent="0.2">
      <c r="A117" s="426">
        <v>10</v>
      </c>
      <c r="B117" s="426">
        <v>11</v>
      </c>
      <c r="C117" s="434">
        <v>1</v>
      </c>
      <c r="D117" s="531"/>
      <c r="E117" s="464"/>
      <c r="F117" s="620">
        <f t="shared" si="15"/>
        <v>-0.25</v>
      </c>
      <c r="G117" s="509">
        <f t="shared" si="16"/>
        <v>0.56000000000000005</v>
      </c>
      <c r="H117" s="674"/>
      <c r="I117" s="399"/>
      <c r="J117" s="399"/>
      <c r="K117" s="399"/>
      <c r="L117" s="399"/>
      <c r="O117" s="608"/>
      <c r="P117" s="608"/>
      <c r="Q117" s="608"/>
      <c r="R117" s="608"/>
      <c r="S117" s="608"/>
      <c r="T117" s="608"/>
      <c r="U117" s="608"/>
      <c r="V117" s="608"/>
      <c r="W117" s="608"/>
      <c r="X117" s="608"/>
      <c r="Y117" s="608"/>
      <c r="AC117" s="453"/>
      <c r="AG117" s="349"/>
    </row>
    <row r="118" spans="1:33" s="397" customFormat="1" x14ac:dyDescent="0.2">
      <c r="A118" s="424">
        <v>11</v>
      </c>
      <c r="B118" s="424">
        <v>12</v>
      </c>
      <c r="C118" s="434">
        <v>1</v>
      </c>
      <c r="D118" s="531"/>
      <c r="E118" s="464"/>
      <c r="F118" s="620">
        <f t="shared" si="15"/>
        <v>-0.25</v>
      </c>
      <c r="G118" s="509">
        <f t="shared" si="16"/>
        <v>0.56000000000000005</v>
      </c>
      <c r="H118" s="675"/>
      <c r="I118" s="349"/>
      <c r="J118" s="349"/>
      <c r="K118" s="349"/>
      <c r="L118" s="349"/>
      <c r="O118" s="604"/>
      <c r="P118" s="604"/>
      <c r="Q118" s="604"/>
      <c r="R118" s="604"/>
      <c r="S118" s="604"/>
      <c r="T118" s="604"/>
      <c r="U118" s="604"/>
      <c r="V118" s="604"/>
      <c r="W118" s="604"/>
      <c r="X118" s="604"/>
      <c r="Y118" s="604"/>
      <c r="AC118" s="453"/>
      <c r="AG118" s="349"/>
    </row>
    <row r="119" spans="1:33" s="397" customFormat="1" x14ac:dyDescent="0.2">
      <c r="A119" s="426">
        <v>12</v>
      </c>
      <c r="B119" s="426">
        <v>13</v>
      </c>
      <c r="C119" s="434">
        <v>1</v>
      </c>
      <c r="D119" s="531"/>
      <c r="E119" s="464"/>
      <c r="F119" s="620">
        <f t="shared" si="15"/>
        <v>-0.25</v>
      </c>
      <c r="G119" s="509">
        <f t="shared" si="16"/>
        <v>0.56000000000000005</v>
      </c>
      <c r="H119" s="675"/>
      <c r="I119" s="349"/>
      <c r="J119" s="349"/>
      <c r="K119" s="349"/>
      <c r="L119" s="349"/>
      <c r="O119" s="604"/>
      <c r="P119" s="604"/>
      <c r="Q119" s="604"/>
      <c r="R119" s="604"/>
      <c r="S119" s="604"/>
      <c r="T119" s="604"/>
      <c r="U119" s="604"/>
      <c r="V119" s="604"/>
      <c r="W119" s="604"/>
      <c r="X119" s="604"/>
      <c r="Y119" s="604"/>
      <c r="Z119" s="604"/>
      <c r="AA119" s="604"/>
      <c r="AB119" s="604"/>
      <c r="AC119" s="605"/>
      <c r="AG119" s="349"/>
    </row>
    <row r="120" spans="1:33" s="397" customFormat="1" x14ac:dyDescent="0.2">
      <c r="A120" s="424">
        <v>13</v>
      </c>
      <c r="B120" s="424">
        <v>14</v>
      </c>
      <c r="C120" s="434">
        <v>1</v>
      </c>
      <c r="D120" s="531"/>
      <c r="E120" s="464"/>
      <c r="F120" s="620">
        <f t="shared" si="15"/>
        <v>-0.25</v>
      </c>
      <c r="G120" s="509">
        <f t="shared" si="16"/>
        <v>0.56000000000000005</v>
      </c>
      <c r="H120" s="675"/>
      <c r="I120" s="349"/>
      <c r="J120" s="349"/>
      <c r="K120" s="349"/>
      <c r="L120" s="349"/>
      <c r="O120" s="604"/>
      <c r="P120" s="604"/>
      <c r="Q120" s="604"/>
      <c r="R120" s="604"/>
      <c r="S120" s="604"/>
      <c r="T120" s="604"/>
      <c r="U120" s="604"/>
      <c r="V120" s="604"/>
      <c r="W120" s="604"/>
      <c r="X120" s="604"/>
      <c r="Y120" s="604"/>
      <c r="Z120" s="604"/>
      <c r="AA120" s="604"/>
      <c r="AB120" s="604"/>
      <c r="AC120" s="605"/>
      <c r="AD120" s="446"/>
      <c r="AE120" s="447"/>
      <c r="AF120" s="448"/>
      <c r="AG120" s="349"/>
    </row>
    <row r="121" spans="1:33" s="397" customFormat="1" x14ac:dyDescent="0.2">
      <c r="A121" s="426">
        <v>14</v>
      </c>
      <c r="B121" s="426">
        <v>15</v>
      </c>
      <c r="C121" s="434">
        <v>1</v>
      </c>
      <c r="D121" s="531"/>
      <c r="E121" s="464"/>
      <c r="F121" s="620">
        <f t="shared" si="15"/>
        <v>-0.25</v>
      </c>
      <c r="G121" s="509">
        <f t="shared" si="16"/>
        <v>0.56000000000000005</v>
      </c>
      <c r="H121" s="675"/>
      <c r="I121" s="349"/>
      <c r="J121" s="349"/>
      <c r="K121" s="349"/>
      <c r="L121" s="349"/>
      <c r="O121" s="604"/>
      <c r="P121" s="604"/>
      <c r="Q121" s="604"/>
      <c r="R121" s="604"/>
      <c r="S121" s="604"/>
      <c r="T121" s="604"/>
      <c r="U121" s="604"/>
      <c r="V121" s="604"/>
      <c r="W121" s="604"/>
      <c r="X121" s="604"/>
      <c r="Y121" s="604"/>
      <c r="Z121" s="604"/>
      <c r="AA121" s="604"/>
      <c r="AB121" s="604"/>
      <c r="AC121" s="605"/>
      <c r="AD121" s="446"/>
      <c r="AE121" s="447"/>
      <c r="AF121" s="448"/>
    </row>
    <row r="122" spans="1:33" s="449" customFormat="1" ht="13.5" thickBot="1" x14ac:dyDescent="0.25">
      <c r="A122" s="424">
        <v>15</v>
      </c>
      <c r="B122" s="424">
        <v>16</v>
      </c>
      <c r="C122" s="434">
        <v>1</v>
      </c>
      <c r="D122" s="531"/>
      <c r="E122" s="464"/>
      <c r="F122" s="620">
        <f t="shared" si="15"/>
        <v>-0.25</v>
      </c>
      <c r="G122" s="509">
        <f t="shared" si="16"/>
        <v>0.56000000000000005</v>
      </c>
      <c r="H122" s="675"/>
      <c r="I122" s="349"/>
      <c r="J122" s="349"/>
      <c r="K122" s="349"/>
      <c r="L122" s="349"/>
      <c r="M122" s="397"/>
      <c r="N122" s="397"/>
      <c r="O122" s="604"/>
      <c r="P122" s="604"/>
      <c r="Q122" s="604"/>
      <c r="R122" s="604"/>
      <c r="S122" s="604"/>
      <c r="T122" s="604"/>
      <c r="U122" s="604"/>
      <c r="V122" s="604"/>
      <c r="W122" s="604"/>
      <c r="X122" s="604"/>
      <c r="Y122" s="604"/>
      <c r="Z122" s="604"/>
      <c r="AA122" s="604"/>
      <c r="AB122" s="604"/>
      <c r="AC122" s="605"/>
      <c r="AD122" s="446"/>
      <c r="AE122" s="447"/>
      <c r="AF122" s="448"/>
      <c r="AG122" s="397"/>
    </row>
    <row r="123" spans="1:33" s="397" customFormat="1" x14ac:dyDescent="0.2">
      <c r="A123" s="426">
        <v>16</v>
      </c>
      <c r="B123" s="426">
        <v>17</v>
      </c>
      <c r="C123" s="434">
        <v>1</v>
      </c>
      <c r="D123" s="531"/>
      <c r="E123" s="464"/>
      <c r="F123" s="620">
        <f t="shared" si="15"/>
        <v>-0.25</v>
      </c>
      <c r="G123" s="509">
        <f t="shared" si="16"/>
        <v>0.56000000000000005</v>
      </c>
      <c r="H123" s="675"/>
      <c r="I123" s="349"/>
      <c r="J123" s="349"/>
      <c r="K123" s="349"/>
      <c r="L123" s="349"/>
      <c r="O123" s="604"/>
      <c r="P123" s="604"/>
      <c r="Q123" s="604"/>
      <c r="R123" s="604"/>
      <c r="S123" s="604"/>
      <c r="T123" s="604"/>
      <c r="U123" s="604"/>
      <c r="V123" s="604"/>
      <c r="W123" s="604"/>
      <c r="X123" s="604"/>
      <c r="Y123" s="604"/>
      <c r="Z123" s="604"/>
      <c r="AA123" s="604"/>
      <c r="AB123" s="604"/>
      <c r="AC123" s="605"/>
      <c r="AD123" s="446"/>
      <c r="AE123" s="447"/>
      <c r="AF123" s="448"/>
    </row>
    <row r="124" spans="1:33" s="349" customFormat="1" x14ac:dyDescent="0.2">
      <c r="A124" s="424">
        <v>17</v>
      </c>
      <c r="B124" s="424">
        <v>18</v>
      </c>
      <c r="C124" s="434">
        <v>1</v>
      </c>
      <c r="D124" s="531"/>
      <c r="E124" s="464"/>
      <c r="F124" s="620">
        <f t="shared" si="15"/>
        <v>-0.25</v>
      </c>
      <c r="G124" s="509">
        <f t="shared" si="16"/>
        <v>0.56000000000000005</v>
      </c>
      <c r="H124" s="675"/>
      <c r="M124" s="397"/>
      <c r="N124" s="397"/>
      <c r="O124" s="604"/>
      <c r="P124" s="604"/>
      <c r="Q124" s="604"/>
      <c r="R124" s="604"/>
      <c r="S124" s="604"/>
      <c r="T124" s="604"/>
      <c r="U124" s="604"/>
      <c r="V124" s="604"/>
      <c r="W124" s="604"/>
      <c r="X124" s="604"/>
      <c r="Y124" s="604"/>
      <c r="Z124" s="604"/>
      <c r="AA124" s="604"/>
      <c r="AB124" s="604"/>
      <c r="AC124" s="605"/>
      <c r="AD124" s="446"/>
      <c r="AE124" s="497"/>
      <c r="AF124" s="397"/>
      <c r="AG124" s="397"/>
    </row>
    <row r="125" spans="1:33" s="349" customFormat="1" x14ac:dyDescent="0.2">
      <c r="A125" s="426">
        <v>18</v>
      </c>
      <c r="B125" s="426">
        <v>19</v>
      </c>
      <c r="C125" s="434">
        <v>1</v>
      </c>
      <c r="D125" s="531"/>
      <c r="E125" s="464"/>
      <c r="F125" s="620">
        <f t="shared" si="15"/>
        <v>-0.25</v>
      </c>
      <c r="G125" s="509">
        <f t="shared" si="16"/>
        <v>0.56000000000000005</v>
      </c>
      <c r="H125" s="676"/>
      <c r="M125" s="397"/>
      <c r="N125" s="397"/>
      <c r="O125" s="609"/>
      <c r="P125" s="609"/>
      <c r="Q125" s="609"/>
      <c r="R125" s="609"/>
      <c r="S125" s="609"/>
      <c r="T125" s="609"/>
      <c r="U125" s="609"/>
      <c r="V125" s="609"/>
      <c r="W125" s="609"/>
      <c r="X125" s="609"/>
      <c r="Y125" s="609"/>
      <c r="Z125" s="609"/>
      <c r="AA125" s="609"/>
      <c r="AB125" s="609"/>
      <c r="AC125" s="610"/>
      <c r="AD125" s="397"/>
      <c r="AE125" s="397"/>
      <c r="AF125" s="397"/>
      <c r="AG125" s="397"/>
    </row>
    <row r="126" spans="1:33" s="349" customFormat="1" x14ac:dyDescent="0.2">
      <c r="A126" s="424">
        <v>19</v>
      </c>
      <c r="B126" s="424">
        <v>20</v>
      </c>
      <c r="C126" s="434">
        <v>1</v>
      </c>
      <c r="D126" s="531"/>
      <c r="E126" s="464"/>
      <c r="F126" s="620">
        <f t="shared" si="15"/>
        <v>-0.25</v>
      </c>
      <c r="G126" s="509">
        <f t="shared" si="16"/>
        <v>0.56000000000000005</v>
      </c>
      <c r="H126" s="677"/>
      <c r="M126" s="397"/>
      <c r="N126" s="397"/>
      <c r="O126" s="611"/>
      <c r="P126" s="611"/>
      <c r="Q126" s="611"/>
      <c r="R126" s="611"/>
      <c r="S126" s="611"/>
      <c r="T126" s="611"/>
      <c r="U126" s="611"/>
      <c r="V126" s="611"/>
      <c r="W126" s="611"/>
      <c r="X126" s="611"/>
      <c r="Y126" s="611"/>
      <c r="Z126" s="611"/>
      <c r="AA126" s="611"/>
      <c r="AB126" s="611"/>
      <c r="AC126" s="612"/>
      <c r="AD126" s="498"/>
      <c r="AE126" s="450"/>
      <c r="AF126" s="397"/>
      <c r="AG126" s="397"/>
    </row>
    <row r="127" spans="1:33" s="397" customFormat="1" x14ac:dyDescent="0.2">
      <c r="A127" s="426">
        <v>20</v>
      </c>
      <c r="B127" s="426">
        <v>21</v>
      </c>
      <c r="C127" s="434">
        <v>1</v>
      </c>
      <c r="D127" s="531"/>
      <c r="E127" s="464"/>
      <c r="F127" s="620">
        <f t="shared" si="15"/>
        <v>-0.25</v>
      </c>
      <c r="G127" s="509">
        <f t="shared" si="16"/>
        <v>0.56000000000000005</v>
      </c>
      <c r="H127" s="677"/>
      <c r="I127" s="349"/>
      <c r="J127" s="349"/>
      <c r="K127" s="349"/>
      <c r="L127" s="349"/>
      <c r="O127" s="611"/>
      <c r="P127" s="611"/>
      <c r="Q127" s="611"/>
      <c r="R127" s="611"/>
      <c r="S127" s="611"/>
      <c r="T127" s="611"/>
      <c r="U127" s="611"/>
      <c r="V127" s="611"/>
      <c r="W127" s="611"/>
      <c r="X127" s="611"/>
      <c r="Y127" s="611"/>
      <c r="Z127" s="611"/>
      <c r="AA127" s="611"/>
      <c r="AB127" s="611"/>
      <c r="AC127" s="612"/>
      <c r="AD127" s="450"/>
      <c r="AE127" s="450"/>
    </row>
    <row r="128" spans="1:33" s="397" customFormat="1" x14ac:dyDescent="0.2">
      <c r="A128" s="424">
        <v>21</v>
      </c>
      <c r="B128" s="424">
        <v>22</v>
      </c>
      <c r="C128" s="434">
        <v>1</v>
      </c>
      <c r="D128" s="531"/>
      <c r="E128" s="464"/>
      <c r="F128" s="620">
        <f t="shared" si="15"/>
        <v>-0.25</v>
      </c>
      <c r="G128" s="509">
        <f t="shared" si="16"/>
        <v>0.56000000000000005</v>
      </c>
      <c r="H128" s="677"/>
      <c r="I128" s="349"/>
      <c r="J128" s="417"/>
      <c r="K128" s="349"/>
      <c r="L128" s="349"/>
      <c r="O128" s="611"/>
      <c r="P128" s="611"/>
      <c r="Q128" s="611"/>
      <c r="R128" s="611"/>
      <c r="S128" s="611"/>
      <c r="T128" s="611"/>
      <c r="U128" s="611"/>
      <c r="V128" s="611"/>
      <c r="W128" s="611"/>
      <c r="X128" s="611"/>
      <c r="Y128" s="611"/>
      <c r="Z128" s="611"/>
      <c r="AA128" s="611"/>
      <c r="AB128" s="611"/>
      <c r="AC128" s="612"/>
      <c r="AD128" s="349"/>
      <c r="AE128" s="349"/>
    </row>
    <row r="129" spans="1:33" s="397" customFormat="1" x14ac:dyDescent="0.2">
      <c r="A129" s="426">
        <v>22</v>
      </c>
      <c r="B129" s="426">
        <v>23</v>
      </c>
      <c r="C129" s="434">
        <v>1</v>
      </c>
      <c r="D129" s="531"/>
      <c r="E129" s="464"/>
      <c r="F129" s="620">
        <f t="shared" si="15"/>
        <v>-0.25</v>
      </c>
      <c r="G129" s="509">
        <f t="shared" si="16"/>
        <v>0.56000000000000005</v>
      </c>
      <c r="H129" s="677"/>
      <c r="I129" s="349"/>
      <c r="J129" s="349"/>
      <c r="K129" s="349"/>
      <c r="L129" s="349"/>
      <c r="O129" s="611"/>
      <c r="P129" s="611"/>
      <c r="Q129" s="611"/>
      <c r="R129" s="611"/>
      <c r="S129" s="611"/>
      <c r="T129" s="611"/>
      <c r="U129" s="611"/>
      <c r="V129" s="611"/>
      <c r="W129" s="611"/>
      <c r="X129" s="611"/>
      <c r="Y129" s="611"/>
      <c r="Z129" s="611"/>
      <c r="AA129" s="611"/>
      <c r="AB129" s="611"/>
      <c r="AC129" s="612"/>
      <c r="AD129" s="446"/>
      <c r="AE129" s="497"/>
      <c r="AF129" s="499"/>
    </row>
    <row r="130" spans="1:33" s="397" customFormat="1" x14ac:dyDescent="0.2">
      <c r="A130" s="426">
        <v>23</v>
      </c>
      <c r="B130" s="424">
        <v>24</v>
      </c>
      <c r="C130" s="434">
        <v>1</v>
      </c>
      <c r="D130" s="531"/>
      <c r="E130" s="495"/>
      <c r="F130" s="620">
        <f t="shared" si="15"/>
        <v>-0.25</v>
      </c>
      <c r="G130" s="509">
        <f t="shared" si="16"/>
        <v>0.56000000000000005</v>
      </c>
      <c r="H130" s="678"/>
      <c r="I130" s="349"/>
      <c r="J130" s="349"/>
      <c r="K130" s="349"/>
      <c r="L130" s="349"/>
      <c r="O130" s="613"/>
      <c r="P130" s="613"/>
      <c r="Q130" s="613"/>
      <c r="R130" s="613"/>
      <c r="S130" s="613"/>
      <c r="T130" s="613"/>
      <c r="U130" s="613"/>
      <c r="V130" s="613"/>
      <c r="W130" s="613"/>
      <c r="X130" s="613"/>
      <c r="Y130" s="613"/>
      <c r="Z130" s="611"/>
      <c r="AA130" s="611"/>
      <c r="AB130" s="611"/>
      <c r="AC130" s="612"/>
      <c r="AD130" s="446"/>
      <c r="AE130" s="497"/>
      <c r="AF130" s="499"/>
    </row>
    <row r="131" spans="1:33" s="397" customFormat="1" x14ac:dyDescent="0.2">
      <c r="A131" s="527">
        <v>24</v>
      </c>
      <c r="B131" s="426">
        <v>1</v>
      </c>
      <c r="C131" s="434">
        <v>1</v>
      </c>
      <c r="D131" s="533"/>
      <c r="E131" s="461"/>
      <c r="G131" s="509">
        <f t="shared" si="16"/>
        <v>0.56000000000000005</v>
      </c>
      <c r="H131" s="678"/>
      <c r="I131" s="349"/>
      <c r="J131" s="349"/>
      <c r="K131" s="349"/>
      <c r="L131" s="349"/>
      <c r="O131" s="613"/>
      <c r="P131" s="613"/>
      <c r="Q131" s="613"/>
      <c r="R131" s="613"/>
      <c r="S131" s="613"/>
      <c r="T131" s="613"/>
      <c r="U131" s="613"/>
      <c r="V131" s="613"/>
      <c r="W131" s="613"/>
      <c r="X131" s="613"/>
      <c r="Y131" s="613"/>
      <c r="Z131" s="611"/>
      <c r="AA131" s="611"/>
      <c r="AB131" s="611"/>
      <c r="AC131" s="612"/>
      <c r="AD131" s="450"/>
      <c r="AE131" s="450"/>
      <c r="AF131" s="499"/>
    </row>
    <row r="132" spans="1:33" s="397" customFormat="1" ht="13.5" thickBot="1" x14ac:dyDescent="0.25">
      <c r="A132" s="349"/>
      <c r="B132" s="349"/>
      <c r="C132" s="349"/>
      <c r="D132" s="531"/>
      <c r="E132" s="349"/>
      <c r="F132" s="13"/>
      <c r="G132" s="424"/>
      <c r="H132" s="678"/>
      <c r="I132" s="349"/>
      <c r="J132" s="349"/>
      <c r="K132" s="349"/>
      <c r="L132" s="349"/>
      <c r="O132" s="613"/>
      <c r="P132" s="613"/>
      <c r="Q132" s="613"/>
      <c r="R132" s="613"/>
      <c r="S132" s="613"/>
      <c r="T132" s="613"/>
      <c r="U132" s="613"/>
      <c r="V132" s="613"/>
      <c r="W132" s="613"/>
      <c r="X132" s="613"/>
      <c r="Y132" s="613"/>
      <c r="Z132" s="611"/>
      <c r="AA132" s="611"/>
      <c r="AB132" s="611"/>
      <c r="AC132" s="612"/>
      <c r="AF132" s="444"/>
      <c r="AG132" s="449"/>
    </row>
    <row r="133" spans="1:33" s="397" customFormat="1" ht="18" x14ac:dyDescent="0.25">
      <c r="A133" s="423"/>
      <c r="B133" s="435" t="s">
        <v>243</v>
      </c>
      <c r="C133" s="436"/>
      <c r="D133" s="534"/>
      <c r="E133" s="436"/>
      <c r="F133" s="621"/>
      <c r="G133" s="424"/>
      <c r="H133" s="679"/>
      <c r="I133" s="349"/>
      <c r="J133" s="349"/>
      <c r="K133" s="349"/>
      <c r="L133" s="349"/>
      <c r="O133" s="13"/>
      <c r="P133" s="13"/>
      <c r="Q133" s="13"/>
      <c r="R133" s="13"/>
      <c r="S133" s="13"/>
      <c r="T133" s="13"/>
      <c r="U133" s="13"/>
      <c r="V133" s="13"/>
      <c r="W133" s="13"/>
      <c r="X133" s="13"/>
      <c r="Y133" s="613"/>
      <c r="Z133" s="611"/>
      <c r="AA133" s="611"/>
      <c r="AB133" s="611"/>
      <c r="AC133" s="612"/>
      <c r="AF133" s="444"/>
    </row>
    <row r="134" spans="1:33" s="397" customFormat="1" ht="18.75" thickBot="1" x14ac:dyDescent="0.3">
      <c r="A134" s="424"/>
      <c r="B134" s="424"/>
      <c r="C134" s="424"/>
      <c r="D134" s="535"/>
      <c r="E134" s="424"/>
      <c r="F134" s="622" t="s">
        <v>272</v>
      </c>
      <c r="G134" s="424"/>
      <c r="H134" s="679"/>
      <c r="I134" s="349"/>
      <c r="J134" s="349"/>
      <c r="K134" s="349"/>
      <c r="L134" s="349"/>
      <c r="O134" s="13"/>
      <c r="P134" s="13"/>
      <c r="Q134" s="13"/>
      <c r="R134" s="13"/>
      <c r="S134" s="13"/>
      <c r="T134" s="13"/>
      <c r="U134" s="13"/>
      <c r="V134" s="13"/>
      <c r="W134" s="13"/>
      <c r="X134" s="13"/>
      <c r="Y134" s="613"/>
      <c r="Z134" s="611"/>
      <c r="AA134" s="611"/>
      <c r="AB134" s="611"/>
      <c r="AC134" s="612"/>
      <c r="AF134" s="349"/>
      <c r="AG134" s="349"/>
    </row>
    <row r="135" spans="1:33" s="397" customFormat="1" ht="18.75" thickBot="1" x14ac:dyDescent="0.3">
      <c r="A135" s="427" t="s">
        <v>7</v>
      </c>
      <c r="B135" s="428"/>
      <c r="C135" s="428" t="s">
        <v>266</v>
      </c>
      <c r="D135" s="532"/>
      <c r="E135" s="428"/>
      <c r="F135" s="623" t="s">
        <v>320</v>
      </c>
      <c r="G135" s="429"/>
      <c r="H135" s="679" t="s">
        <v>273</v>
      </c>
      <c r="I135" s="349"/>
      <c r="J135" s="349"/>
      <c r="K135" s="349"/>
      <c r="L135" s="349"/>
      <c r="O135" s="13"/>
      <c r="P135" s="13"/>
      <c r="Q135" s="13"/>
      <c r="R135" s="13"/>
      <c r="S135" s="13"/>
      <c r="T135" s="13"/>
      <c r="U135" s="13"/>
      <c r="V135" s="13"/>
      <c r="W135" s="13"/>
      <c r="X135" s="13"/>
      <c r="Y135" s="613"/>
      <c r="Z135" s="613"/>
      <c r="AA135" s="613"/>
      <c r="AB135" s="613"/>
      <c r="AC135" s="614"/>
      <c r="AF135" s="349"/>
      <c r="AG135" s="349"/>
    </row>
    <row r="136" spans="1:33" s="397" customFormat="1" ht="18" x14ac:dyDescent="0.25">
      <c r="A136" s="432" t="s">
        <v>244</v>
      </c>
      <c r="B136" s="433" t="s">
        <v>245</v>
      </c>
      <c r="C136" s="433"/>
      <c r="D136" s="536"/>
      <c r="E136" s="430"/>
      <c r="F136" s="620">
        <f t="shared" ref="F136:F160" si="17">D137-0.25</f>
        <v>-0.25</v>
      </c>
      <c r="G136" s="424" t="s">
        <v>321</v>
      </c>
      <c r="H136" s="680">
        <v>4.3999999999999997E-2</v>
      </c>
      <c r="I136" s="437" t="s">
        <v>275</v>
      </c>
      <c r="J136" s="349"/>
      <c r="K136" s="349"/>
      <c r="L136" s="349"/>
      <c r="M136" s="595" t="s">
        <v>276</v>
      </c>
      <c r="N136" s="615"/>
      <c r="O136" s="13"/>
      <c r="P136" s="13"/>
      <c r="Q136" s="13"/>
      <c r="R136" s="13"/>
      <c r="S136" s="13"/>
      <c r="T136" s="13"/>
      <c r="U136" s="13"/>
      <c r="V136" s="13"/>
      <c r="W136" s="13"/>
      <c r="X136" s="13"/>
      <c r="Y136" s="613"/>
      <c r="Z136" s="613"/>
      <c r="AA136" s="613"/>
      <c r="AB136" s="613"/>
      <c r="AC136" s="614"/>
      <c r="AF136" s="349"/>
      <c r="AG136" s="349"/>
    </row>
    <row r="137" spans="1:33" s="397" customFormat="1" x14ac:dyDescent="0.2">
      <c r="A137" s="426">
        <v>24</v>
      </c>
      <c r="B137" s="424">
        <v>1</v>
      </c>
      <c r="C137" s="434">
        <v>1</v>
      </c>
      <c r="D137" s="531"/>
      <c r="E137" s="495"/>
      <c r="F137" s="620">
        <f t="shared" si="17"/>
        <v>-0.25</v>
      </c>
      <c r="G137" s="509">
        <f>D137+0.56</f>
        <v>0.56000000000000005</v>
      </c>
      <c r="H137" s="399"/>
      <c r="I137" s="438" t="s">
        <v>274</v>
      </c>
      <c r="J137" s="439"/>
      <c r="K137" s="349"/>
      <c r="L137" s="349"/>
      <c r="O137" s="13"/>
      <c r="P137" s="13"/>
      <c r="Q137" s="13"/>
      <c r="R137" s="13"/>
      <c r="S137" s="13"/>
      <c r="T137" s="13"/>
      <c r="U137" s="13"/>
      <c r="V137" s="13"/>
      <c r="W137" s="13"/>
      <c r="X137" s="13"/>
      <c r="Y137" s="613"/>
      <c r="Z137" s="613"/>
      <c r="AA137" s="616"/>
      <c r="AB137" s="613"/>
      <c r="AC137" s="614"/>
      <c r="AD137" s="349"/>
      <c r="AE137" s="349"/>
      <c r="AF137" s="349"/>
    </row>
    <row r="138" spans="1:33" s="397" customFormat="1" x14ac:dyDescent="0.2">
      <c r="A138" s="424">
        <v>1</v>
      </c>
      <c r="B138" s="424">
        <v>2</v>
      </c>
      <c r="C138" s="434">
        <v>1</v>
      </c>
      <c r="D138" s="537"/>
      <c r="E138" s="464"/>
      <c r="F138" s="620">
        <f t="shared" si="17"/>
        <v>-0.25</v>
      </c>
      <c r="G138" s="509">
        <f t="shared" ref="G138:G160" si="18">D138+0.56</f>
        <v>0.56000000000000005</v>
      </c>
      <c r="H138" s="399"/>
      <c r="I138" s="438"/>
      <c r="J138" s="439"/>
      <c r="K138" s="349"/>
      <c r="L138" s="349"/>
      <c r="O138" s="13"/>
      <c r="P138" s="13"/>
      <c r="Q138" s="13"/>
      <c r="R138" s="13"/>
      <c r="S138" s="13"/>
      <c r="T138" s="13"/>
      <c r="U138" s="13"/>
      <c r="V138" s="13"/>
      <c r="W138" s="13"/>
      <c r="X138" s="13"/>
      <c r="Y138" s="613"/>
      <c r="Z138" s="613"/>
      <c r="AA138" s="616"/>
      <c r="AB138" s="613"/>
      <c r="AC138" s="614"/>
      <c r="AD138" s="398"/>
      <c r="AE138" s="349"/>
      <c r="AF138" s="349"/>
    </row>
    <row r="139" spans="1:33" s="397" customFormat="1" x14ac:dyDescent="0.2">
      <c r="A139" s="426">
        <v>2</v>
      </c>
      <c r="B139" s="424">
        <v>3</v>
      </c>
      <c r="C139" s="434">
        <v>1</v>
      </c>
      <c r="D139" s="533"/>
      <c r="E139" s="464"/>
      <c r="F139" s="620">
        <f t="shared" si="17"/>
        <v>-0.25</v>
      </c>
      <c r="G139" s="509">
        <f t="shared" si="18"/>
        <v>0.56000000000000005</v>
      </c>
      <c r="H139" s="399"/>
      <c r="I139" s="438"/>
      <c r="J139" s="439"/>
      <c r="K139" s="371"/>
      <c r="L139" s="371"/>
      <c r="M139" s="596"/>
      <c r="N139" s="596"/>
      <c r="O139" s="13"/>
      <c r="P139" s="13"/>
      <c r="Q139" s="13"/>
      <c r="R139" s="13"/>
      <c r="S139" s="13"/>
      <c r="T139" s="13"/>
      <c r="U139" s="13"/>
      <c r="V139" s="13"/>
      <c r="W139" s="13"/>
      <c r="X139" s="13"/>
      <c r="Y139" s="613"/>
      <c r="Z139" s="613"/>
      <c r="AA139" s="616"/>
      <c r="AB139" s="613"/>
      <c r="AC139" s="614"/>
      <c r="AF139" s="349"/>
    </row>
    <row r="140" spans="1:33" s="397" customFormat="1" x14ac:dyDescent="0.2">
      <c r="A140" s="424">
        <v>3</v>
      </c>
      <c r="B140" s="424">
        <v>4</v>
      </c>
      <c r="C140" s="434">
        <v>1</v>
      </c>
      <c r="D140" s="533"/>
      <c r="E140" s="464"/>
      <c r="F140" s="620">
        <f t="shared" si="17"/>
        <v>-0.25</v>
      </c>
      <c r="G140" s="509">
        <f t="shared" si="18"/>
        <v>0.56000000000000005</v>
      </c>
      <c r="H140" s="399"/>
      <c r="I140" s="440"/>
      <c r="J140" s="439"/>
      <c r="K140" s="424"/>
      <c r="L140" s="424"/>
      <c r="M140" s="13"/>
      <c r="N140" s="13"/>
      <c r="O140" s="13"/>
      <c r="P140" s="13"/>
      <c r="Q140" s="13"/>
      <c r="R140" s="13"/>
      <c r="S140" s="13"/>
      <c r="T140" s="13"/>
      <c r="U140" s="13"/>
      <c r="V140" s="13"/>
      <c r="W140" s="13"/>
      <c r="X140" s="13"/>
      <c r="Y140" s="613"/>
      <c r="Z140" s="613"/>
      <c r="AA140" s="616"/>
      <c r="AB140" s="613"/>
      <c r="AC140" s="614"/>
      <c r="AD140" s="418"/>
      <c r="AE140" s="419"/>
      <c r="AF140" s="349"/>
    </row>
    <row r="141" spans="1:33" s="397" customFormat="1" x14ac:dyDescent="0.2">
      <c r="A141" s="426">
        <v>4</v>
      </c>
      <c r="B141" s="424">
        <v>5</v>
      </c>
      <c r="C141" s="434">
        <v>1</v>
      </c>
      <c r="D141" s="533"/>
      <c r="E141" s="464"/>
      <c r="F141" s="620">
        <f t="shared" si="17"/>
        <v>-0.25</v>
      </c>
      <c r="G141" s="509">
        <f t="shared" si="18"/>
        <v>0.56000000000000005</v>
      </c>
      <c r="H141" s="399"/>
      <c r="I141" s="440"/>
      <c r="J141" s="439"/>
      <c r="K141" s="424"/>
      <c r="L141" s="424"/>
      <c r="M141" s="13"/>
      <c r="N141" s="13"/>
      <c r="O141" s="13"/>
      <c r="P141" s="13"/>
      <c r="Q141" s="13"/>
      <c r="R141" s="13"/>
      <c r="S141" s="13"/>
      <c r="T141" s="13"/>
      <c r="U141" s="13"/>
      <c r="V141" s="13"/>
      <c r="W141" s="13"/>
      <c r="X141" s="13"/>
      <c r="Y141" s="613"/>
      <c r="Z141" s="613"/>
      <c r="AA141" s="616"/>
      <c r="AB141" s="613"/>
      <c r="AC141" s="614"/>
      <c r="AD141" s="398"/>
      <c r="AE141" s="349"/>
      <c r="AF141" s="349"/>
    </row>
    <row r="142" spans="1:33" s="397" customFormat="1" x14ac:dyDescent="0.2">
      <c r="A142" s="424">
        <v>5</v>
      </c>
      <c r="B142" s="424">
        <v>6</v>
      </c>
      <c r="C142" s="434">
        <v>1</v>
      </c>
      <c r="D142" s="533"/>
      <c r="E142" s="464"/>
      <c r="F142" s="620">
        <f t="shared" si="17"/>
        <v>-0.25</v>
      </c>
      <c r="G142" s="509">
        <f t="shared" si="18"/>
        <v>0.56000000000000005</v>
      </c>
      <c r="H142" s="399"/>
      <c r="I142" s="440"/>
      <c r="J142" s="439"/>
      <c r="K142" s="424"/>
      <c r="L142" s="424"/>
      <c r="M142" s="13"/>
      <c r="N142" s="13"/>
      <c r="O142" s="13"/>
      <c r="P142" s="13"/>
      <c r="Q142" s="13"/>
      <c r="R142" s="13"/>
      <c r="S142" s="13"/>
      <c r="T142" s="13"/>
      <c r="U142" s="13"/>
      <c r="V142" s="13"/>
      <c r="W142" s="13"/>
      <c r="X142" s="13"/>
      <c r="Y142" s="613"/>
      <c r="Z142" s="613"/>
      <c r="AA142" s="616"/>
      <c r="AB142" s="613"/>
      <c r="AC142" s="614"/>
      <c r="AD142" s="398"/>
      <c r="AE142" s="349"/>
      <c r="AF142" s="349"/>
    </row>
    <row r="143" spans="1:33" s="397" customFormat="1" x14ac:dyDescent="0.2">
      <c r="A143" s="426">
        <v>6</v>
      </c>
      <c r="B143" s="424">
        <v>7</v>
      </c>
      <c r="C143" s="434">
        <v>1</v>
      </c>
      <c r="D143" s="533"/>
      <c r="E143" s="464"/>
      <c r="F143" s="620">
        <f t="shared" si="17"/>
        <v>-0.25</v>
      </c>
      <c r="G143" s="509">
        <f t="shared" si="18"/>
        <v>0.56000000000000005</v>
      </c>
      <c r="H143" s="399"/>
      <c r="I143" s="440"/>
      <c r="J143" s="439"/>
      <c r="K143" s="424"/>
      <c r="L143" s="424"/>
      <c r="M143" s="13"/>
      <c r="N143" s="13"/>
      <c r="O143" s="13"/>
      <c r="P143" s="13"/>
      <c r="Q143" s="13"/>
      <c r="R143" s="13"/>
      <c r="S143" s="13"/>
      <c r="T143" s="13"/>
      <c r="U143" s="13"/>
      <c r="V143" s="13"/>
      <c r="W143" s="13"/>
      <c r="X143" s="13"/>
      <c r="Y143" s="613"/>
      <c r="Z143" s="594"/>
      <c r="AA143" s="616"/>
      <c r="AB143" s="594"/>
      <c r="AC143" s="602"/>
      <c r="AD143" s="398"/>
      <c r="AE143" s="349"/>
      <c r="AF143" s="349"/>
    </row>
    <row r="144" spans="1:33" s="397" customFormat="1" x14ac:dyDescent="0.2">
      <c r="A144" s="424">
        <v>7</v>
      </c>
      <c r="B144" s="424">
        <v>8</v>
      </c>
      <c r="C144" s="434">
        <v>1</v>
      </c>
      <c r="D144" s="533"/>
      <c r="E144" s="464"/>
      <c r="F144" s="620">
        <f t="shared" si="17"/>
        <v>-0.25</v>
      </c>
      <c r="G144" s="509">
        <f t="shared" si="18"/>
        <v>0.56000000000000005</v>
      </c>
      <c r="H144" s="399"/>
      <c r="I144" s="440"/>
      <c r="J144" s="439"/>
      <c r="K144" s="424"/>
      <c r="L144" s="424"/>
      <c r="M144" s="13"/>
      <c r="N144" s="13"/>
      <c r="O144" s="13"/>
      <c r="P144" s="13"/>
      <c r="Q144" s="13"/>
      <c r="R144" s="13"/>
      <c r="S144" s="13"/>
      <c r="T144" s="13"/>
      <c r="U144" s="13"/>
      <c r="V144" s="13"/>
      <c r="W144" s="13"/>
      <c r="X144" s="13"/>
      <c r="Y144" s="613"/>
      <c r="Z144" s="594"/>
      <c r="AA144" s="616"/>
      <c r="AB144" s="594"/>
      <c r="AC144" s="602"/>
      <c r="AD144" s="398"/>
      <c r="AE144" s="349"/>
      <c r="AF144" s="349"/>
    </row>
    <row r="145" spans="1:32" s="397" customFormat="1" x14ac:dyDescent="0.2">
      <c r="A145" s="426">
        <v>8</v>
      </c>
      <c r="B145" s="424">
        <v>9</v>
      </c>
      <c r="C145" s="434">
        <v>1</v>
      </c>
      <c r="D145" s="533"/>
      <c r="E145" s="464"/>
      <c r="F145" s="620">
        <f t="shared" si="17"/>
        <v>-0.25</v>
      </c>
      <c r="G145" s="509">
        <f t="shared" si="18"/>
        <v>0.56000000000000005</v>
      </c>
      <c r="H145" s="399"/>
      <c r="I145" s="440"/>
      <c r="J145" s="439"/>
      <c r="K145" s="424"/>
      <c r="L145" s="424"/>
      <c r="M145" s="13"/>
      <c r="N145" s="13"/>
      <c r="O145" s="13"/>
      <c r="P145" s="13"/>
      <c r="Q145" s="13"/>
      <c r="R145" s="13"/>
      <c r="S145" s="13"/>
      <c r="T145" s="13"/>
      <c r="U145" s="13"/>
      <c r="V145" s="13"/>
      <c r="W145" s="13"/>
      <c r="X145" s="13"/>
      <c r="Y145" s="613"/>
      <c r="Z145" s="594"/>
      <c r="AA145" s="616"/>
      <c r="AB145" s="594"/>
      <c r="AC145" s="602"/>
      <c r="AD145" s="390"/>
      <c r="AE145" s="391"/>
      <c r="AF145" s="398"/>
    </row>
    <row r="146" spans="1:32" s="397" customFormat="1" x14ac:dyDescent="0.2">
      <c r="A146" s="424">
        <v>9</v>
      </c>
      <c r="B146" s="424">
        <v>10</v>
      </c>
      <c r="C146" s="434">
        <v>1</v>
      </c>
      <c r="D146" s="533"/>
      <c r="E146" s="464"/>
      <c r="F146" s="620">
        <f t="shared" si="17"/>
        <v>-0.25</v>
      </c>
      <c r="G146" s="509">
        <f t="shared" si="18"/>
        <v>0.56000000000000005</v>
      </c>
      <c r="H146" s="399"/>
      <c r="I146" s="440"/>
      <c r="J146" s="439"/>
      <c r="K146" s="424"/>
      <c r="L146" s="424"/>
      <c r="M146" s="13"/>
      <c r="N146" s="13"/>
      <c r="O146" s="13"/>
      <c r="P146" s="13"/>
      <c r="Q146" s="13"/>
      <c r="R146" s="13"/>
      <c r="S146" s="13"/>
      <c r="T146" s="13"/>
      <c r="U146" s="13"/>
      <c r="V146" s="13"/>
      <c r="W146" s="13"/>
      <c r="X146" s="13"/>
      <c r="Y146" s="613"/>
      <c r="Z146" s="594"/>
      <c r="AA146" s="616"/>
      <c r="AB146" s="594"/>
      <c r="AC146" s="602"/>
      <c r="AD146" s="392"/>
      <c r="AE146" s="392"/>
      <c r="AF146" s="398"/>
    </row>
    <row r="147" spans="1:32" s="397" customFormat="1" x14ac:dyDescent="0.2">
      <c r="A147" s="426">
        <v>10</v>
      </c>
      <c r="B147" s="424">
        <v>11</v>
      </c>
      <c r="C147" s="434">
        <v>1</v>
      </c>
      <c r="D147" s="533"/>
      <c r="E147" s="464"/>
      <c r="F147" s="620">
        <f t="shared" si="17"/>
        <v>-0.25</v>
      </c>
      <c r="G147" s="509">
        <f t="shared" si="18"/>
        <v>0.56000000000000005</v>
      </c>
      <c r="H147" s="399"/>
      <c r="I147" s="440"/>
      <c r="J147" s="439"/>
      <c r="K147" s="424"/>
      <c r="L147" s="424"/>
      <c r="M147" s="13"/>
      <c r="N147" s="13"/>
      <c r="O147" s="13"/>
      <c r="P147" s="13"/>
      <c r="Q147" s="13"/>
      <c r="R147" s="13"/>
      <c r="S147" s="13"/>
      <c r="T147" s="13"/>
      <c r="U147" s="13"/>
      <c r="V147" s="13"/>
      <c r="W147" s="13"/>
      <c r="X147" s="13"/>
      <c r="Y147" s="613"/>
      <c r="Z147" s="594"/>
      <c r="AA147" s="616"/>
      <c r="AB147" s="594"/>
      <c r="AC147" s="602"/>
      <c r="AD147" s="390"/>
      <c r="AE147" s="391"/>
      <c r="AF147" s="398"/>
    </row>
    <row r="148" spans="1:32" s="397" customFormat="1" x14ac:dyDescent="0.2">
      <c r="A148" s="424">
        <v>11</v>
      </c>
      <c r="B148" s="424">
        <v>12</v>
      </c>
      <c r="C148" s="434">
        <v>1</v>
      </c>
      <c r="D148" s="533"/>
      <c r="E148" s="464"/>
      <c r="F148" s="620">
        <f t="shared" si="17"/>
        <v>-0.25</v>
      </c>
      <c r="G148" s="509">
        <f t="shared" si="18"/>
        <v>0.56000000000000005</v>
      </c>
      <c r="H148" s="399"/>
      <c r="I148" s="440"/>
      <c r="J148" s="439"/>
      <c r="K148" s="424"/>
      <c r="L148" s="424"/>
      <c r="M148" s="13"/>
      <c r="N148" s="13"/>
      <c r="O148" s="13"/>
      <c r="P148" s="13"/>
      <c r="Q148" s="13"/>
      <c r="R148" s="13"/>
      <c r="S148" s="13"/>
      <c r="T148" s="13"/>
      <c r="U148" s="13"/>
      <c r="V148" s="13"/>
      <c r="W148" s="13"/>
      <c r="X148" s="13"/>
      <c r="Y148" s="613"/>
      <c r="Z148" s="594"/>
      <c r="AA148" s="616"/>
      <c r="AB148" s="594"/>
      <c r="AC148" s="602"/>
      <c r="AD148" s="395"/>
      <c r="AE148" s="393"/>
      <c r="AF148" s="398"/>
    </row>
    <row r="149" spans="1:32" s="397" customFormat="1" x14ac:dyDescent="0.2">
      <c r="A149" s="426">
        <v>12</v>
      </c>
      <c r="B149" s="424">
        <v>13</v>
      </c>
      <c r="C149" s="434">
        <v>1</v>
      </c>
      <c r="D149" s="533"/>
      <c r="E149" s="464"/>
      <c r="F149" s="620">
        <f t="shared" si="17"/>
        <v>-0.25</v>
      </c>
      <c r="G149" s="509">
        <f t="shared" si="18"/>
        <v>0.56000000000000005</v>
      </c>
      <c r="H149" s="399"/>
      <c r="I149" s="440"/>
      <c r="J149" s="439"/>
      <c r="K149" s="424"/>
      <c r="L149" s="424"/>
      <c r="M149" s="13"/>
      <c r="N149" s="13"/>
      <c r="O149" s="13"/>
      <c r="P149" s="13"/>
      <c r="Q149" s="13"/>
      <c r="R149" s="13"/>
      <c r="S149" s="13"/>
      <c r="T149" s="13"/>
      <c r="U149" s="13"/>
      <c r="V149" s="13"/>
      <c r="W149" s="13"/>
      <c r="X149" s="13"/>
      <c r="Y149" s="613"/>
      <c r="Z149" s="594"/>
      <c r="AA149" s="616"/>
      <c r="AB149" s="594"/>
      <c r="AC149" s="602"/>
      <c r="AD149" s="395"/>
      <c r="AE149" s="393"/>
      <c r="AF149" s="398"/>
    </row>
    <row r="150" spans="1:32" s="397" customFormat="1" x14ac:dyDescent="0.2">
      <c r="A150" s="424">
        <v>13</v>
      </c>
      <c r="B150" s="424">
        <v>14</v>
      </c>
      <c r="C150" s="434">
        <v>1</v>
      </c>
      <c r="D150" s="533"/>
      <c r="E150" s="464"/>
      <c r="F150" s="620">
        <f t="shared" si="17"/>
        <v>-0.25</v>
      </c>
      <c r="G150" s="509">
        <f t="shared" si="18"/>
        <v>0.56000000000000005</v>
      </c>
      <c r="H150" s="399"/>
      <c r="I150" s="440"/>
      <c r="J150" s="439"/>
      <c r="K150" s="424"/>
      <c r="L150" s="424"/>
      <c r="M150" s="13"/>
      <c r="N150" s="13"/>
      <c r="O150" s="13"/>
      <c r="P150" s="13"/>
      <c r="Q150" s="13"/>
      <c r="R150" s="13"/>
      <c r="S150" s="13"/>
      <c r="T150" s="13"/>
      <c r="U150" s="13"/>
      <c r="V150" s="13"/>
      <c r="W150" s="13"/>
      <c r="X150" s="13"/>
      <c r="Y150" s="613"/>
      <c r="Z150" s="594"/>
      <c r="AA150" s="616"/>
      <c r="AB150" s="594"/>
      <c r="AC150" s="602"/>
      <c r="AD150" s="395"/>
      <c r="AE150" s="406"/>
      <c r="AF150" s="398"/>
    </row>
    <row r="151" spans="1:32" s="397" customFormat="1" x14ac:dyDescent="0.2">
      <c r="A151" s="426">
        <v>14</v>
      </c>
      <c r="B151" s="424">
        <v>15</v>
      </c>
      <c r="C151" s="434">
        <v>1</v>
      </c>
      <c r="D151" s="533"/>
      <c r="E151" s="464"/>
      <c r="F151" s="620">
        <f t="shared" si="17"/>
        <v>-0.25</v>
      </c>
      <c r="G151" s="509">
        <f t="shared" si="18"/>
        <v>0.56000000000000005</v>
      </c>
      <c r="H151" s="399" t="s">
        <v>170</v>
      </c>
      <c r="I151" s="440"/>
      <c r="J151" s="439"/>
      <c r="K151" s="424"/>
      <c r="L151" s="424"/>
      <c r="M151" s="13"/>
      <c r="N151" s="13"/>
      <c r="O151" s="13"/>
      <c r="P151" s="13"/>
      <c r="Q151" s="13"/>
      <c r="R151" s="13"/>
      <c r="S151" s="13"/>
      <c r="T151" s="13"/>
      <c r="U151" s="13"/>
      <c r="V151" s="13"/>
      <c r="W151" s="13"/>
      <c r="X151" s="13"/>
      <c r="Y151" s="613"/>
      <c r="Z151" s="594"/>
      <c r="AA151" s="616"/>
      <c r="AB151" s="594"/>
      <c r="AC151" s="602"/>
      <c r="AD151" s="395"/>
      <c r="AE151" s="407"/>
      <c r="AF151" s="349"/>
    </row>
    <row r="152" spans="1:32" s="397" customFormat="1" x14ac:dyDescent="0.2">
      <c r="A152" s="424">
        <v>15</v>
      </c>
      <c r="B152" s="424">
        <v>16</v>
      </c>
      <c r="C152" s="434">
        <v>1</v>
      </c>
      <c r="D152" s="533"/>
      <c r="E152" s="464"/>
      <c r="F152" s="620">
        <f t="shared" si="17"/>
        <v>-0.25</v>
      </c>
      <c r="G152" s="509">
        <f t="shared" si="18"/>
        <v>0.56000000000000005</v>
      </c>
      <c r="H152" s="399"/>
      <c r="I152" s="440"/>
      <c r="J152" s="439"/>
      <c r="K152" s="424"/>
      <c r="L152" s="424"/>
      <c r="M152" s="13"/>
      <c r="N152" s="13"/>
      <c r="O152" s="13"/>
      <c r="P152" s="13"/>
      <c r="Q152" s="13"/>
      <c r="R152" s="13"/>
      <c r="S152" s="13"/>
      <c r="T152" s="13"/>
      <c r="U152" s="13"/>
      <c r="V152" s="13"/>
      <c r="W152" s="13"/>
      <c r="X152" s="13"/>
      <c r="Y152" s="613"/>
      <c r="Z152" s="594"/>
      <c r="AA152" s="616"/>
      <c r="AB152" s="594"/>
      <c r="AC152" s="602"/>
      <c r="AD152" s="390"/>
      <c r="AE152" s="391"/>
      <c r="AF152" s="349"/>
    </row>
    <row r="153" spans="1:32" s="397" customFormat="1" x14ac:dyDescent="0.2">
      <c r="A153" s="426">
        <v>16</v>
      </c>
      <c r="B153" s="424">
        <v>17</v>
      </c>
      <c r="C153" s="434">
        <v>1</v>
      </c>
      <c r="D153" s="533"/>
      <c r="E153" s="464"/>
      <c r="F153" s="620">
        <f t="shared" si="17"/>
        <v>-0.25</v>
      </c>
      <c r="G153" s="509">
        <f t="shared" si="18"/>
        <v>0.56000000000000005</v>
      </c>
      <c r="H153" s="399"/>
      <c r="I153" s="440"/>
      <c r="J153" s="439"/>
      <c r="K153" s="424"/>
      <c r="L153" s="424"/>
      <c r="M153" s="13"/>
      <c r="N153" s="13"/>
      <c r="O153" s="13"/>
      <c r="R153" s="13"/>
      <c r="S153" s="13"/>
      <c r="T153" s="13"/>
      <c r="U153" s="13"/>
      <c r="V153" s="13"/>
      <c r="W153" s="13"/>
      <c r="X153" s="13"/>
      <c r="Y153" s="613"/>
      <c r="Z153" s="594"/>
      <c r="AA153" s="616"/>
      <c r="AB153" s="594"/>
      <c r="AC153" s="602"/>
      <c r="AD153" s="390"/>
      <c r="AE153" s="391"/>
      <c r="AF153" s="392"/>
    </row>
    <row r="154" spans="1:32" s="397" customFormat="1" x14ac:dyDescent="0.2">
      <c r="A154" s="424">
        <v>17</v>
      </c>
      <c r="B154" s="424">
        <v>18</v>
      </c>
      <c r="C154" s="434">
        <v>1</v>
      </c>
      <c r="D154" s="533"/>
      <c r="E154" s="464"/>
      <c r="F154" s="620">
        <f t="shared" si="17"/>
        <v>-0.25</v>
      </c>
      <c r="G154" s="509">
        <f t="shared" si="18"/>
        <v>0.56000000000000005</v>
      </c>
      <c r="H154" s="399"/>
      <c r="I154" s="440"/>
      <c r="J154" s="439"/>
      <c r="K154" s="424"/>
      <c r="L154" s="424"/>
      <c r="M154" s="13"/>
      <c r="N154" s="13"/>
      <c r="O154" s="13"/>
      <c r="R154" s="13"/>
      <c r="S154" s="13"/>
      <c r="T154" s="13"/>
      <c r="U154" s="13"/>
      <c r="V154" s="13"/>
      <c r="W154" s="13"/>
      <c r="X154" s="13"/>
      <c r="Y154" s="613"/>
      <c r="Z154" s="594"/>
      <c r="AA154" s="616"/>
      <c r="AB154" s="594"/>
      <c r="AC154" s="602"/>
      <c r="AD154" s="376"/>
      <c r="AE154" s="376"/>
      <c r="AF154" s="390"/>
    </row>
    <row r="155" spans="1:32" s="397" customFormat="1" x14ac:dyDescent="0.2">
      <c r="A155" s="426">
        <v>18</v>
      </c>
      <c r="B155" s="424">
        <v>19</v>
      </c>
      <c r="C155" s="434">
        <v>1</v>
      </c>
      <c r="D155" s="533"/>
      <c r="E155" s="464"/>
      <c r="F155" s="620">
        <f t="shared" si="17"/>
        <v>-0.25</v>
      </c>
      <c r="G155" s="509">
        <f t="shared" si="18"/>
        <v>0.56000000000000005</v>
      </c>
      <c r="H155" s="399"/>
      <c r="I155" s="440"/>
      <c r="J155" s="439"/>
      <c r="K155" s="424"/>
      <c r="L155" s="424"/>
      <c r="M155" s="13"/>
      <c r="N155" s="13"/>
      <c r="O155" s="13"/>
      <c r="R155" s="13"/>
      <c r="S155" s="13"/>
      <c r="T155" s="13"/>
      <c r="U155" s="13"/>
      <c r="V155" s="13"/>
      <c r="W155" s="13"/>
      <c r="X155" s="13"/>
      <c r="Y155" s="613"/>
      <c r="Z155" s="594"/>
      <c r="AA155" s="616"/>
      <c r="AB155" s="594"/>
      <c r="AC155" s="602"/>
      <c r="AD155" s="365"/>
      <c r="AE155" s="365"/>
      <c r="AF155" s="390"/>
    </row>
    <row r="156" spans="1:32" s="397" customFormat="1" x14ac:dyDescent="0.2">
      <c r="A156" s="424">
        <v>19</v>
      </c>
      <c r="B156" s="424">
        <v>20</v>
      </c>
      <c r="C156" s="434">
        <v>1</v>
      </c>
      <c r="D156" s="533"/>
      <c r="E156" s="464"/>
      <c r="F156" s="620">
        <f t="shared" si="17"/>
        <v>-0.25</v>
      </c>
      <c r="G156" s="509">
        <f t="shared" si="18"/>
        <v>0.56000000000000005</v>
      </c>
      <c r="H156" s="399"/>
      <c r="I156" s="440"/>
      <c r="J156" s="439"/>
      <c r="K156" s="424"/>
      <c r="L156" s="424"/>
      <c r="M156" s="13"/>
      <c r="N156" s="13"/>
      <c r="O156" s="13"/>
      <c r="R156" s="13"/>
      <c r="S156" s="13"/>
      <c r="T156" s="13"/>
      <c r="U156" s="13"/>
      <c r="V156" s="13"/>
      <c r="W156" s="13"/>
      <c r="X156" s="13"/>
      <c r="Y156" s="613"/>
      <c r="Z156" s="594"/>
      <c r="AA156" s="616"/>
      <c r="AB156" s="594"/>
      <c r="AC156" s="602"/>
      <c r="AD156" s="377"/>
      <c r="AE156" s="377"/>
      <c r="AF156" s="388"/>
    </row>
    <row r="157" spans="1:32" s="397" customFormat="1" x14ac:dyDescent="0.2">
      <c r="A157" s="426">
        <v>20</v>
      </c>
      <c r="B157" s="424">
        <v>21</v>
      </c>
      <c r="C157" s="434">
        <v>1</v>
      </c>
      <c r="D157" s="533"/>
      <c r="E157" s="464"/>
      <c r="F157" s="620">
        <f t="shared" si="17"/>
        <v>-0.25</v>
      </c>
      <c r="G157" s="509">
        <f t="shared" si="18"/>
        <v>0.56000000000000005</v>
      </c>
      <c r="H157" s="399"/>
      <c r="I157" s="440"/>
      <c r="J157" s="439"/>
      <c r="K157" s="424"/>
      <c r="L157" s="424"/>
      <c r="M157" s="13"/>
      <c r="N157" s="13"/>
      <c r="O157" s="13"/>
      <c r="R157" s="13"/>
      <c r="S157" s="13"/>
      <c r="T157" s="13"/>
      <c r="U157" s="13"/>
      <c r="V157" s="13"/>
      <c r="W157" s="13"/>
      <c r="X157" s="13"/>
      <c r="Y157" s="613"/>
      <c r="Z157" s="594"/>
      <c r="AA157" s="616"/>
      <c r="AB157" s="594"/>
      <c r="AC157" s="602"/>
      <c r="AD157" s="377"/>
      <c r="AE157" s="377"/>
      <c r="AF157" s="362"/>
    </row>
    <row r="158" spans="1:32" s="397" customFormat="1" x14ac:dyDescent="0.2">
      <c r="A158" s="424">
        <v>21</v>
      </c>
      <c r="B158" s="424">
        <v>22</v>
      </c>
      <c r="C158" s="434">
        <v>1</v>
      </c>
      <c r="D158" s="533"/>
      <c r="E158" s="464"/>
      <c r="F158" s="620">
        <f t="shared" si="17"/>
        <v>-0.25</v>
      </c>
      <c r="G158" s="509">
        <f t="shared" si="18"/>
        <v>0.56000000000000005</v>
      </c>
      <c r="H158" s="399"/>
      <c r="I158" s="440"/>
      <c r="J158" s="439"/>
      <c r="K158" s="424"/>
      <c r="L158" s="424"/>
      <c r="M158" s="13"/>
      <c r="N158" s="13"/>
      <c r="O158" s="13"/>
      <c r="R158" s="13"/>
      <c r="S158" s="13"/>
      <c r="T158" s="13"/>
      <c r="U158" s="13"/>
      <c r="V158" s="13"/>
      <c r="W158" s="13"/>
      <c r="X158" s="13"/>
      <c r="Y158" s="613"/>
      <c r="Z158" s="594"/>
      <c r="AA158" s="616"/>
      <c r="AB158" s="594"/>
      <c r="AC158" s="602"/>
      <c r="AD158" s="365"/>
      <c r="AE158" s="365"/>
      <c r="AF158" s="362"/>
    </row>
    <row r="159" spans="1:32" s="397" customFormat="1" x14ac:dyDescent="0.2">
      <c r="A159" s="426">
        <v>22</v>
      </c>
      <c r="B159" s="424">
        <v>23</v>
      </c>
      <c r="C159" s="434">
        <v>1</v>
      </c>
      <c r="D159" s="533"/>
      <c r="E159" s="464"/>
      <c r="F159" s="620">
        <f t="shared" si="17"/>
        <v>-0.25</v>
      </c>
      <c r="G159" s="509">
        <f t="shared" si="18"/>
        <v>0.56000000000000005</v>
      </c>
      <c r="H159" s="399"/>
      <c r="I159" s="440"/>
      <c r="J159" s="439"/>
      <c r="K159" s="424"/>
      <c r="L159" s="424"/>
      <c r="M159" s="13"/>
      <c r="N159" s="13"/>
      <c r="O159" s="13"/>
      <c r="R159" s="13"/>
      <c r="S159" s="13"/>
      <c r="T159" s="13"/>
      <c r="U159" s="13"/>
      <c r="V159" s="13"/>
      <c r="W159" s="13"/>
      <c r="X159" s="13"/>
      <c r="Y159" s="613"/>
      <c r="Z159" s="594"/>
      <c r="AA159" s="616"/>
      <c r="AB159" s="594"/>
      <c r="AC159" s="602"/>
      <c r="AD159" s="365"/>
      <c r="AE159" s="365"/>
      <c r="AF159" s="362"/>
    </row>
    <row r="160" spans="1:32" s="397" customFormat="1" x14ac:dyDescent="0.2">
      <c r="A160" s="426">
        <v>23</v>
      </c>
      <c r="B160" s="424">
        <v>24</v>
      </c>
      <c r="C160" s="434">
        <v>1</v>
      </c>
      <c r="D160" s="533"/>
      <c r="E160" s="495"/>
      <c r="F160" s="620">
        <f t="shared" si="17"/>
        <v>-0.25</v>
      </c>
      <c r="G160" s="509">
        <f t="shared" si="18"/>
        <v>0.56000000000000005</v>
      </c>
      <c r="H160" s="399"/>
      <c r="I160" s="440"/>
      <c r="J160" s="439"/>
      <c r="K160" s="424"/>
      <c r="L160" s="424"/>
      <c r="M160" s="13"/>
      <c r="N160" s="13"/>
      <c r="O160" s="13"/>
      <c r="R160" s="13"/>
      <c r="S160" s="13"/>
      <c r="T160" s="13"/>
      <c r="U160" s="13"/>
      <c r="V160" s="13"/>
      <c r="W160" s="13"/>
      <c r="X160" s="13"/>
      <c r="Y160" s="613"/>
      <c r="Z160" s="594"/>
      <c r="AA160" s="616"/>
      <c r="AB160" s="594"/>
      <c r="AC160" s="602"/>
      <c r="AD160" s="378"/>
      <c r="AE160" s="378"/>
      <c r="AF160" s="369"/>
    </row>
    <row r="161" spans="1:32" s="397" customFormat="1" x14ac:dyDescent="0.2">
      <c r="A161" s="365">
        <v>24</v>
      </c>
      <c r="B161" s="424">
        <v>1</v>
      </c>
      <c r="C161" s="434">
        <v>1</v>
      </c>
      <c r="D161" s="533"/>
      <c r="E161" s="461"/>
      <c r="F161" s="594"/>
      <c r="G161" s="509">
        <f>D161+0.56</f>
        <v>0.56000000000000005</v>
      </c>
      <c r="H161" s="681"/>
      <c r="I161" s="440"/>
      <c r="J161" s="439"/>
      <c r="K161" s="424"/>
      <c r="L161" s="424"/>
      <c r="M161" s="13"/>
      <c r="N161" s="13"/>
      <c r="O161" s="13"/>
      <c r="R161" s="13"/>
      <c r="S161" s="13"/>
      <c r="T161" s="13"/>
      <c r="U161" s="13"/>
      <c r="V161" s="13"/>
      <c r="W161" s="13"/>
      <c r="X161" s="13"/>
      <c r="Y161" s="594"/>
      <c r="Z161" s="594"/>
      <c r="AA161" s="594"/>
      <c r="AB161" s="594"/>
      <c r="AC161" s="602"/>
      <c r="AD161" s="379"/>
      <c r="AE161" s="379"/>
      <c r="AF161" s="369"/>
    </row>
    <row r="162" spans="1:32" s="397" customFormat="1" x14ac:dyDescent="0.2">
      <c r="A162" s="365"/>
      <c r="B162" s="365"/>
      <c r="C162" s="365"/>
      <c r="D162" s="529"/>
      <c r="E162" s="463"/>
      <c r="F162" s="594"/>
      <c r="G162" s="365"/>
      <c r="H162" s="682"/>
      <c r="I162" s="365"/>
      <c r="J162" s="365"/>
      <c r="K162" s="365"/>
      <c r="L162" s="365"/>
      <c r="M162" s="594"/>
      <c r="N162" s="594"/>
      <c r="O162" s="594"/>
      <c r="R162" s="594"/>
      <c r="S162" s="594"/>
      <c r="T162" s="594"/>
      <c r="U162" s="594"/>
      <c r="V162" s="594"/>
      <c r="W162" s="594"/>
      <c r="X162" s="594"/>
      <c r="Y162" s="594"/>
      <c r="Z162" s="594"/>
      <c r="AA162" s="594"/>
      <c r="AB162" s="594"/>
      <c r="AC162" s="602"/>
      <c r="AD162" s="379"/>
      <c r="AE162" s="379"/>
      <c r="AF162" s="369"/>
    </row>
    <row r="163" spans="1:32" s="397" customFormat="1" x14ac:dyDescent="0.2">
      <c r="A163" s="365"/>
      <c r="B163" s="365"/>
      <c r="C163" s="365"/>
      <c r="D163" s="365"/>
      <c r="E163" s="365"/>
      <c r="F163" s="594"/>
      <c r="G163" s="365"/>
      <c r="H163" s="414"/>
      <c r="I163" s="365"/>
      <c r="J163" s="365"/>
      <c r="K163" s="365"/>
      <c r="L163" s="365"/>
      <c r="M163" s="594"/>
      <c r="N163" s="594"/>
      <c r="O163" s="594"/>
      <c r="R163" s="594"/>
      <c r="S163" s="594"/>
      <c r="T163" s="594"/>
      <c r="U163" s="594"/>
      <c r="V163" s="594"/>
      <c r="W163" s="594"/>
      <c r="X163" s="594"/>
      <c r="Y163" s="594"/>
      <c r="Z163" s="594"/>
      <c r="AA163" s="594"/>
      <c r="AB163" s="594"/>
      <c r="AC163" s="602"/>
      <c r="AD163" s="379"/>
      <c r="AE163" s="379"/>
      <c r="AF163" s="374"/>
    </row>
    <row r="164" spans="1:32" s="397" customFormat="1" x14ac:dyDescent="0.2">
      <c r="A164" s="365"/>
      <c r="B164" s="365"/>
      <c r="C164" s="365"/>
      <c r="D164" s="365"/>
      <c r="E164" s="365"/>
      <c r="F164" s="594"/>
      <c r="G164" s="365"/>
      <c r="H164" s="414"/>
      <c r="I164" s="365"/>
      <c r="J164" s="365"/>
      <c r="K164" s="365"/>
      <c r="L164" s="365"/>
      <c r="M164" s="594"/>
      <c r="N164" s="594"/>
      <c r="O164" s="594"/>
      <c r="R164" s="594"/>
      <c r="S164" s="594"/>
      <c r="T164" s="594"/>
      <c r="U164" s="594"/>
      <c r="V164" s="594"/>
      <c r="W164" s="594"/>
      <c r="X164" s="594"/>
      <c r="Y164" s="594"/>
      <c r="Z164" s="594"/>
      <c r="AA164" s="594"/>
      <c r="AB164" s="594"/>
      <c r="AC164" s="602"/>
      <c r="AD164" s="379"/>
      <c r="AE164" s="379"/>
      <c r="AF164" s="376"/>
    </row>
    <row r="165" spans="1:32" s="397" customFormat="1" x14ac:dyDescent="0.2">
      <c r="A165" s="365"/>
      <c r="B165" s="365"/>
      <c r="C165" s="365"/>
      <c r="D165" s="365"/>
      <c r="E165" s="365"/>
      <c r="F165" s="594"/>
      <c r="G165" s="365"/>
      <c r="H165" s="414"/>
      <c r="I165" s="365"/>
      <c r="J165" s="365"/>
      <c r="K165" s="365"/>
      <c r="L165" s="365"/>
      <c r="M165" s="594"/>
      <c r="N165" s="594"/>
      <c r="O165" s="594"/>
      <c r="R165" s="594"/>
      <c r="S165" s="594"/>
      <c r="T165" s="594"/>
      <c r="U165" s="594"/>
      <c r="V165" s="594"/>
      <c r="W165" s="594"/>
      <c r="X165" s="594"/>
      <c r="Y165" s="594"/>
      <c r="Z165" s="594"/>
      <c r="AA165" s="594"/>
      <c r="AB165" s="594"/>
      <c r="AC165" s="602"/>
      <c r="AD165" s="379"/>
      <c r="AE165" s="379"/>
      <c r="AF165" s="365"/>
    </row>
    <row r="166" spans="1:32" s="397" customFormat="1" x14ac:dyDescent="0.2">
      <c r="A166" s="365"/>
      <c r="B166" s="365"/>
      <c r="C166" s="365"/>
      <c r="D166" s="365"/>
      <c r="E166" s="365"/>
      <c r="F166" s="594"/>
      <c r="G166" s="365"/>
      <c r="H166" s="414"/>
      <c r="I166" s="365"/>
      <c r="J166" s="365"/>
      <c r="K166" s="365"/>
      <c r="L166" s="365"/>
      <c r="M166" s="594"/>
      <c r="N166" s="594"/>
      <c r="O166" s="594"/>
      <c r="R166" s="594"/>
      <c r="S166" s="594"/>
      <c r="T166" s="594"/>
      <c r="U166" s="594"/>
      <c r="V166" s="594"/>
      <c r="W166" s="594"/>
      <c r="X166" s="594"/>
      <c r="Y166" s="594"/>
      <c r="Z166" s="594"/>
      <c r="AA166" s="594"/>
      <c r="AB166" s="594"/>
      <c r="AC166" s="602"/>
      <c r="AD166" s="379"/>
      <c r="AE166" s="379"/>
      <c r="AF166" s="377"/>
    </row>
    <row r="167" spans="1:32" s="397" customFormat="1" x14ac:dyDescent="0.2">
      <c r="A167" s="365"/>
      <c r="B167" s="365"/>
      <c r="C167" s="365"/>
      <c r="D167" s="365"/>
      <c r="E167" s="365"/>
      <c r="F167" s="594"/>
      <c r="G167" s="365"/>
      <c r="H167" s="414"/>
      <c r="I167" s="365"/>
      <c r="L167" s="365"/>
      <c r="M167" s="594"/>
      <c r="N167" s="594"/>
      <c r="O167" s="594"/>
      <c r="R167" s="594"/>
      <c r="S167" s="594"/>
      <c r="T167" s="594"/>
      <c r="U167" s="594"/>
      <c r="V167" s="594"/>
      <c r="W167" s="594"/>
      <c r="X167" s="594"/>
      <c r="Y167" s="594"/>
      <c r="Z167" s="594"/>
      <c r="AA167" s="594"/>
      <c r="AB167" s="594"/>
      <c r="AC167" s="602"/>
      <c r="AD167" s="379"/>
      <c r="AE167" s="379"/>
      <c r="AF167" s="377"/>
    </row>
    <row r="168" spans="1:32" s="397" customFormat="1" x14ac:dyDescent="0.2">
      <c r="A168" s="365"/>
      <c r="B168" s="365"/>
      <c r="C168" s="365"/>
      <c r="D168" s="365"/>
      <c r="E168" s="365"/>
      <c r="F168" s="594"/>
      <c r="G168" s="365"/>
      <c r="H168" s="414"/>
      <c r="I168" s="365"/>
      <c r="L168" s="365"/>
      <c r="M168" s="594"/>
      <c r="N168" s="594"/>
      <c r="O168" s="594"/>
      <c r="R168" s="594"/>
      <c r="S168" s="594"/>
      <c r="T168" s="594"/>
      <c r="U168" s="594"/>
      <c r="V168" s="594"/>
      <c r="W168" s="594"/>
      <c r="X168" s="594"/>
      <c r="Y168" s="594"/>
      <c r="Z168" s="594"/>
      <c r="AA168" s="594"/>
      <c r="AB168" s="594"/>
      <c r="AC168" s="602"/>
      <c r="AD168" s="382"/>
      <c r="AE168" s="382"/>
      <c r="AF168" s="365"/>
    </row>
    <row r="169" spans="1:32" s="397" customFormat="1" x14ac:dyDescent="0.2">
      <c r="A169" s="365"/>
      <c r="B169" s="365"/>
      <c r="C169" s="365"/>
      <c r="D169" s="365"/>
      <c r="E169" s="365"/>
      <c r="F169" s="594"/>
      <c r="G169" s="365"/>
      <c r="H169" s="414"/>
      <c r="I169" s="365"/>
      <c r="L169" s="365"/>
      <c r="M169" s="594"/>
      <c r="N169" s="594"/>
      <c r="O169" s="594"/>
      <c r="R169" s="594"/>
      <c r="S169" s="594"/>
      <c r="T169" s="594"/>
      <c r="U169" s="594"/>
      <c r="V169" s="594"/>
      <c r="W169" s="594"/>
      <c r="X169" s="594"/>
      <c r="Y169" s="594"/>
      <c r="Z169" s="594"/>
      <c r="AA169" s="594"/>
      <c r="AB169" s="594"/>
      <c r="AC169" s="602"/>
      <c r="AD169" s="383"/>
      <c r="AE169" s="383"/>
      <c r="AF169" s="378"/>
    </row>
    <row r="170" spans="1:32" s="397" customFormat="1" x14ac:dyDescent="0.2">
      <c r="A170" s="365"/>
      <c r="B170" s="365"/>
      <c r="C170" s="365"/>
      <c r="D170" s="365"/>
      <c r="E170" s="365"/>
      <c r="F170" s="594"/>
      <c r="G170" s="365"/>
      <c r="H170" s="414"/>
      <c r="I170" s="365"/>
      <c r="L170" s="365"/>
      <c r="M170" s="594"/>
      <c r="N170" s="594"/>
      <c r="O170" s="594"/>
      <c r="R170" s="594"/>
      <c r="S170" s="594"/>
      <c r="T170" s="594"/>
      <c r="U170" s="594"/>
      <c r="V170" s="594"/>
      <c r="W170" s="594"/>
      <c r="X170" s="594"/>
      <c r="Y170" s="594"/>
      <c r="Z170" s="594"/>
      <c r="AA170" s="594"/>
      <c r="AB170" s="594"/>
      <c r="AC170" s="602"/>
      <c r="AD170" s="383"/>
      <c r="AE170" s="383"/>
      <c r="AF170" s="379"/>
    </row>
    <row r="171" spans="1:32" s="397" customFormat="1" x14ac:dyDescent="0.2">
      <c r="A171" s="365"/>
      <c r="B171" s="365"/>
      <c r="C171" s="365"/>
      <c r="D171" s="365"/>
      <c r="E171" s="365"/>
      <c r="F171" s="594"/>
      <c r="G171" s="365"/>
      <c r="H171" s="414"/>
      <c r="I171" s="365"/>
      <c r="L171" s="365"/>
      <c r="M171" s="594"/>
      <c r="N171" s="594"/>
      <c r="O171" s="594"/>
      <c r="R171" s="594"/>
      <c r="S171" s="594"/>
      <c r="T171" s="594"/>
      <c r="U171" s="594"/>
      <c r="V171" s="594"/>
      <c r="W171" s="594"/>
      <c r="X171" s="594"/>
      <c r="Y171" s="594"/>
      <c r="Z171" s="594"/>
      <c r="AA171" s="594"/>
      <c r="AB171" s="594"/>
      <c r="AC171" s="602"/>
      <c r="AD171" s="383"/>
      <c r="AE171" s="383"/>
      <c r="AF171" s="379"/>
    </row>
    <row r="172" spans="1:32" s="397" customFormat="1" x14ac:dyDescent="0.2">
      <c r="A172" s="365"/>
      <c r="B172" s="365"/>
      <c r="C172" s="365"/>
      <c r="D172" s="365"/>
      <c r="E172" s="365"/>
      <c r="F172" s="594"/>
      <c r="G172" s="365"/>
      <c r="H172" s="414"/>
      <c r="I172" s="365"/>
      <c r="L172" s="365"/>
      <c r="M172" s="594"/>
      <c r="N172" s="594"/>
      <c r="O172" s="594"/>
      <c r="R172" s="594"/>
      <c r="S172" s="594"/>
      <c r="T172" s="594"/>
      <c r="U172" s="594"/>
      <c r="V172" s="594"/>
      <c r="W172" s="594"/>
      <c r="X172" s="594"/>
      <c r="Y172" s="594"/>
      <c r="Z172" s="594"/>
      <c r="AA172" s="594"/>
      <c r="AB172" s="594"/>
      <c r="AC172" s="602"/>
      <c r="AD172" s="383"/>
      <c r="AE172" s="383"/>
      <c r="AF172" s="379"/>
    </row>
    <row r="173" spans="1:32" s="397" customFormat="1" x14ac:dyDescent="0.2">
      <c r="A173" s="365"/>
      <c r="B173" s="365"/>
      <c r="C173" s="365"/>
      <c r="D173" s="365"/>
      <c r="E173" s="365"/>
      <c r="F173" s="594"/>
      <c r="G173" s="365"/>
      <c r="H173" s="414"/>
      <c r="I173" s="365"/>
      <c r="L173" s="365"/>
      <c r="M173" s="594"/>
      <c r="N173" s="594"/>
      <c r="O173" s="594"/>
      <c r="R173" s="594"/>
      <c r="S173" s="594"/>
      <c r="T173" s="594"/>
      <c r="U173" s="594"/>
      <c r="V173" s="594"/>
      <c r="W173" s="594"/>
      <c r="X173" s="594"/>
      <c r="Y173" s="594"/>
      <c r="Z173" s="594"/>
      <c r="AA173" s="594"/>
      <c r="AB173" s="594"/>
      <c r="AC173" s="602"/>
      <c r="AD173" s="383"/>
      <c r="AE173" s="386"/>
      <c r="AF173" s="379"/>
    </row>
    <row r="174" spans="1:32" s="397" customFormat="1" x14ac:dyDescent="0.2">
      <c r="A174" s="365"/>
      <c r="B174" s="365"/>
      <c r="C174" s="365"/>
      <c r="D174" s="365"/>
      <c r="E174" s="365"/>
      <c r="F174" s="594"/>
      <c r="G174" s="365"/>
      <c r="H174" s="414"/>
      <c r="I174" s="365"/>
      <c r="L174" s="365"/>
      <c r="M174" s="594"/>
      <c r="N174" s="594"/>
      <c r="O174" s="594"/>
      <c r="R174" s="594"/>
      <c r="S174" s="594"/>
      <c r="T174" s="594"/>
      <c r="U174" s="594"/>
      <c r="V174" s="594"/>
      <c r="W174" s="594"/>
      <c r="X174" s="594"/>
      <c r="Y174" s="594"/>
      <c r="Z174" s="594"/>
      <c r="AA174" s="594"/>
      <c r="AB174" s="594"/>
      <c r="AC174" s="602"/>
      <c r="AD174" s="383"/>
      <c r="AE174" s="386"/>
      <c r="AF174" s="379"/>
    </row>
    <row r="175" spans="1:32" s="397" customFormat="1" x14ac:dyDescent="0.2">
      <c r="A175" s="365"/>
      <c r="B175" s="365"/>
      <c r="C175" s="365"/>
      <c r="D175" s="365"/>
      <c r="E175" s="365"/>
      <c r="F175" s="594"/>
      <c r="G175" s="365"/>
      <c r="H175" s="414"/>
      <c r="I175" s="365"/>
      <c r="L175" s="365"/>
      <c r="M175" s="594"/>
      <c r="N175" s="594"/>
      <c r="O175" s="594"/>
      <c r="R175" s="594"/>
      <c r="S175" s="594"/>
      <c r="T175" s="594"/>
      <c r="U175" s="594"/>
      <c r="V175" s="594"/>
      <c r="W175" s="594"/>
      <c r="X175" s="594"/>
      <c r="Y175" s="594"/>
      <c r="Z175" s="594"/>
      <c r="AA175" s="594"/>
      <c r="AB175" s="594"/>
      <c r="AC175" s="602"/>
      <c r="AD175" s="383"/>
      <c r="AE175" s="386"/>
      <c r="AF175" s="379"/>
    </row>
    <row r="176" spans="1:32" s="397" customFormat="1" x14ac:dyDescent="0.2">
      <c r="A176" s="365"/>
      <c r="B176" s="365"/>
      <c r="C176" s="365"/>
      <c r="D176" s="365"/>
      <c r="E176" s="365"/>
      <c r="F176" s="594"/>
      <c r="G176" s="365"/>
      <c r="H176" s="414"/>
      <c r="I176" s="365"/>
      <c r="L176" s="365"/>
      <c r="M176" s="594"/>
      <c r="N176" s="594"/>
      <c r="O176" s="594"/>
      <c r="R176" s="594"/>
      <c r="S176" s="594"/>
      <c r="T176" s="594"/>
      <c r="U176" s="594"/>
      <c r="V176" s="594"/>
      <c r="W176" s="594"/>
      <c r="X176" s="594"/>
      <c r="Y176" s="594"/>
      <c r="Z176" s="594"/>
      <c r="AA176" s="594"/>
      <c r="AB176" s="594"/>
      <c r="AC176" s="602"/>
      <c r="AD176" s="383"/>
      <c r="AE176" s="386"/>
      <c r="AF176" s="379"/>
    </row>
    <row r="177" spans="1:32" s="397" customFormat="1" x14ac:dyDescent="0.2">
      <c r="A177" s="365"/>
      <c r="B177" s="365"/>
      <c r="C177" s="365"/>
      <c r="D177" s="365"/>
      <c r="E177" s="365"/>
      <c r="F177" s="594"/>
      <c r="G177" s="365"/>
      <c r="H177" s="414"/>
      <c r="I177" s="365"/>
      <c r="L177" s="365"/>
      <c r="M177" s="594"/>
      <c r="N177" s="594"/>
      <c r="O177" s="594"/>
      <c r="P177" s="594"/>
      <c r="Q177" s="594"/>
      <c r="R177" s="594"/>
      <c r="S177" s="594"/>
      <c r="T177" s="594"/>
      <c r="U177" s="594"/>
      <c r="V177" s="594"/>
      <c r="W177" s="594"/>
      <c r="X177" s="594"/>
      <c r="Y177" s="594"/>
      <c r="Z177" s="594"/>
      <c r="AA177" s="594"/>
      <c r="AB177" s="594"/>
      <c r="AC177" s="602"/>
      <c r="AD177" s="383"/>
      <c r="AE177" s="386"/>
      <c r="AF177" s="381"/>
    </row>
    <row r="178" spans="1:32" s="397" customFormat="1" x14ac:dyDescent="0.2">
      <c r="A178" s="365"/>
      <c r="B178" s="365"/>
      <c r="C178" s="365"/>
      <c r="D178" s="365"/>
      <c r="E178" s="365"/>
      <c r="F178" s="594"/>
      <c r="G178" s="365"/>
      <c r="H178" s="414"/>
      <c r="I178" s="365"/>
      <c r="L178" s="365"/>
      <c r="M178" s="594"/>
      <c r="N178" s="594"/>
      <c r="O178" s="594"/>
      <c r="P178" s="594"/>
      <c r="Q178" s="594"/>
      <c r="R178" s="594"/>
      <c r="S178" s="594"/>
      <c r="T178" s="594"/>
      <c r="U178" s="594"/>
      <c r="V178" s="594"/>
      <c r="W178" s="594"/>
      <c r="X178" s="594"/>
      <c r="Y178" s="594"/>
      <c r="Z178" s="594"/>
      <c r="AA178" s="594"/>
      <c r="AB178" s="594"/>
      <c r="AC178" s="602"/>
      <c r="AD178" s="386"/>
      <c r="AE178" s="386"/>
      <c r="AF178" s="383"/>
    </row>
    <row r="179" spans="1:32" s="397" customFormat="1" x14ac:dyDescent="0.2">
      <c r="A179" s="365"/>
      <c r="B179" s="365"/>
      <c r="C179" s="365"/>
      <c r="D179" s="365"/>
      <c r="E179" s="365"/>
      <c r="F179" s="594"/>
      <c r="G179" s="365"/>
      <c r="H179" s="414"/>
      <c r="I179" s="365"/>
      <c r="L179" s="365"/>
      <c r="M179" s="594"/>
      <c r="N179" s="594"/>
      <c r="O179" s="594"/>
      <c r="P179" s="594"/>
      <c r="Q179" s="594"/>
      <c r="R179" s="594"/>
      <c r="S179" s="594"/>
      <c r="T179" s="594"/>
      <c r="U179" s="594"/>
      <c r="V179" s="594"/>
      <c r="W179" s="594"/>
      <c r="X179" s="594"/>
      <c r="Y179" s="594"/>
      <c r="Z179" s="594"/>
      <c r="AA179" s="594"/>
      <c r="AB179" s="594"/>
      <c r="AC179" s="602"/>
      <c r="AD179" s="386"/>
      <c r="AE179" s="386"/>
      <c r="AF179" s="383"/>
    </row>
    <row r="180" spans="1:32" s="397" customFormat="1" x14ac:dyDescent="0.2">
      <c r="A180" s="365"/>
      <c r="B180" s="365"/>
      <c r="C180" s="365"/>
      <c r="D180" s="365"/>
      <c r="E180" s="365"/>
      <c r="F180" s="594"/>
      <c r="G180" s="365"/>
      <c r="H180" s="414"/>
      <c r="I180" s="365"/>
      <c r="L180" s="365"/>
      <c r="M180" s="594"/>
      <c r="N180" s="594"/>
      <c r="O180" s="594"/>
      <c r="P180" s="594"/>
      <c r="Q180" s="594"/>
      <c r="R180" s="594"/>
      <c r="S180" s="594"/>
      <c r="T180" s="594"/>
      <c r="U180" s="594"/>
      <c r="V180" s="594"/>
      <c r="W180" s="594"/>
      <c r="X180" s="594"/>
      <c r="Y180" s="594"/>
      <c r="Z180" s="594"/>
      <c r="AA180" s="594"/>
      <c r="AB180" s="594"/>
      <c r="AC180" s="602"/>
      <c r="AD180" s="386"/>
      <c r="AE180" s="386"/>
      <c r="AF180" s="383"/>
    </row>
    <row r="181" spans="1:32" s="397" customFormat="1" x14ac:dyDescent="0.2">
      <c r="A181" s="365"/>
      <c r="B181" s="365"/>
      <c r="C181" s="365"/>
      <c r="D181" s="365"/>
      <c r="E181" s="365"/>
      <c r="F181" s="594"/>
      <c r="G181" s="365"/>
      <c r="H181" s="414"/>
      <c r="I181" s="365"/>
      <c r="L181" s="365"/>
      <c r="M181" s="594"/>
      <c r="N181" s="594"/>
      <c r="O181" s="594"/>
      <c r="P181" s="594"/>
      <c r="Q181" s="594"/>
      <c r="R181" s="594"/>
      <c r="S181" s="594"/>
      <c r="T181" s="594"/>
      <c r="U181" s="594"/>
      <c r="V181" s="594"/>
      <c r="W181" s="594"/>
      <c r="X181" s="594"/>
      <c r="Y181" s="594"/>
      <c r="Z181" s="594"/>
      <c r="AA181" s="594"/>
      <c r="AB181" s="594"/>
      <c r="AC181" s="602"/>
      <c r="AD181" s="386"/>
      <c r="AE181" s="386"/>
      <c r="AF181" s="383"/>
    </row>
    <row r="182" spans="1:32" s="397" customFormat="1" x14ac:dyDescent="0.2">
      <c r="A182" s="365"/>
      <c r="B182" s="365"/>
      <c r="C182" s="365"/>
      <c r="D182" s="365"/>
      <c r="E182" s="365"/>
      <c r="F182" s="594"/>
      <c r="G182" s="365"/>
      <c r="H182" s="414"/>
      <c r="I182" s="365"/>
      <c r="L182" s="365"/>
      <c r="M182" s="594"/>
      <c r="N182" s="594"/>
      <c r="O182" s="594"/>
      <c r="P182" s="594"/>
      <c r="Q182" s="594"/>
      <c r="R182" s="594"/>
      <c r="S182" s="594"/>
      <c r="T182" s="594"/>
      <c r="U182" s="594"/>
      <c r="V182" s="594"/>
      <c r="W182" s="594"/>
      <c r="X182" s="594"/>
      <c r="Y182" s="594"/>
      <c r="Z182" s="594"/>
      <c r="AA182" s="594"/>
      <c r="AB182" s="594"/>
      <c r="AC182" s="602"/>
      <c r="AD182" s="386"/>
      <c r="AE182" s="386"/>
      <c r="AF182" s="384"/>
    </row>
    <row r="183" spans="1:32" s="397" customFormat="1" x14ac:dyDescent="0.2">
      <c r="A183" s="365"/>
      <c r="B183" s="365"/>
      <c r="C183" s="365"/>
      <c r="D183" s="365"/>
      <c r="E183" s="365"/>
      <c r="F183" s="594"/>
      <c r="G183" s="365"/>
      <c r="H183" s="414"/>
      <c r="I183" s="365"/>
      <c r="L183" s="365"/>
      <c r="M183" s="594"/>
      <c r="N183" s="594"/>
      <c r="O183" s="594"/>
      <c r="P183" s="594"/>
      <c r="Q183" s="594"/>
      <c r="R183" s="594"/>
      <c r="S183" s="594"/>
      <c r="T183" s="594"/>
      <c r="U183" s="594"/>
      <c r="V183" s="594"/>
      <c r="W183" s="594"/>
      <c r="X183" s="594"/>
      <c r="Y183" s="594"/>
      <c r="Z183" s="594"/>
      <c r="AA183" s="594"/>
      <c r="AB183" s="594"/>
      <c r="AC183" s="602"/>
      <c r="AD183" s="384"/>
      <c r="AE183" s="385"/>
      <c r="AF183" s="379"/>
    </row>
    <row r="184" spans="1:32" s="397" customFormat="1" x14ac:dyDescent="0.2">
      <c r="A184" s="365"/>
      <c r="B184" s="365"/>
      <c r="C184" s="365"/>
      <c r="D184" s="365"/>
      <c r="E184" s="365"/>
      <c r="F184" s="594"/>
      <c r="G184" s="365"/>
      <c r="H184" s="414"/>
      <c r="I184" s="365"/>
      <c r="L184" s="365"/>
      <c r="M184" s="594"/>
      <c r="N184" s="594"/>
      <c r="O184" s="594"/>
      <c r="P184" s="594"/>
      <c r="Q184" s="594"/>
      <c r="R184" s="594"/>
      <c r="S184" s="594"/>
      <c r="T184" s="594"/>
      <c r="U184" s="594"/>
      <c r="V184" s="594"/>
      <c r="W184" s="594"/>
      <c r="X184" s="594"/>
      <c r="Y184" s="594"/>
      <c r="Z184" s="594"/>
      <c r="AA184" s="594"/>
      <c r="AB184" s="594"/>
      <c r="AC184" s="602"/>
      <c r="AD184" s="384"/>
      <c r="AE184" s="384"/>
      <c r="AF184" s="381"/>
    </row>
    <row r="185" spans="1:32" s="397" customFormat="1" x14ac:dyDescent="0.2">
      <c r="A185" s="365"/>
      <c r="B185" s="365"/>
      <c r="C185" s="365"/>
      <c r="D185" s="365"/>
      <c r="E185" s="365"/>
      <c r="F185" s="594"/>
      <c r="G185" s="365"/>
      <c r="H185" s="414"/>
      <c r="I185" s="365"/>
      <c r="L185" s="365"/>
      <c r="M185" s="594"/>
      <c r="N185" s="594"/>
      <c r="O185" s="594"/>
      <c r="P185" s="594"/>
      <c r="Q185" s="594"/>
      <c r="R185" s="594"/>
      <c r="S185" s="594"/>
      <c r="T185" s="594"/>
      <c r="U185" s="594"/>
      <c r="V185" s="594"/>
      <c r="W185" s="594"/>
      <c r="X185" s="594"/>
      <c r="Y185" s="594"/>
      <c r="Z185" s="594"/>
      <c r="AA185" s="594"/>
      <c r="AB185" s="594"/>
      <c r="AC185" s="602"/>
      <c r="AD185" s="384"/>
      <c r="AE185" s="387"/>
      <c r="AF185" s="383"/>
    </row>
    <row r="186" spans="1:32" s="397" customFormat="1" x14ac:dyDescent="0.2">
      <c r="A186" s="365"/>
      <c r="B186" s="365"/>
      <c r="C186" s="365"/>
      <c r="D186" s="365"/>
      <c r="E186" s="365"/>
      <c r="F186" s="594"/>
      <c r="G186" s="365"/>
      <c r="H186" s="414"/>
      <c r="I186" s="365"/>
      <c r="L186" s="365"/>
      <c r="M186" s="594"/>
      <c r="N186" s="594"/>
      <c r="O186" s="594"/>
      <c r="P186" s="594"/>
      <c r="Q186" s="594"/>
      <c r="R186" s="594"/>
      <c r="S186" s="594"/>
      <c r="T186" s="594"/>
      <c r="U186" s="594"/>
      <c r="V186" s="594"/>
      <c r="W186" s="594"/>
      <c r="X186" s="594"/>
      <c r="Y186" s="594"/>
      <c r="Z186" s="594"/>
      <c r="AA186" s="594"/>
      <c r="AB186" s="594"/>
      <c r="AC186" s="602"/>
      <c r="AD186" s="384"/>
      <c r="AE186" s="385"/>
      <c r="AF186" s="383"/>
    </row>
    <row r="187" spans="1:32" s="397" customFormat="1" x14ac:dyDescent="0.2">
      <c r="A187" s="365"/>
      <c r="B187" s="365"/>
      <c r="C187" s="365"/>
      <c r="D187" s="365"/>
      <c r="E187" s="365"/>
      <c r="F187" s="594"/>
      <c r="G187" s="365"/>
      <c r="H187" s="414"/>
      <c r="I187" s="365"/>
      <c r="L187" s="365"/>
      <c r="M187" s="594"/>
      <c r="N187" s="594"/>
      <c r="O187" s="594"/>
      <c r="P187" s="594"/>
      <c r="Q187" s="594"/>
      <c r="R187" s="594"/>
      <c r="S187" s="594"/>
      <c r="T187" s="594"/>
      <c r="U187" s="594"/>
      <c r="V187" s="594"/>
      <c r="W187" s="594"/>
      <c r="X187" s="594"/>
      <c r="Y187" s="594"/>
      <c r="Z187" s="594"/>
      <c r="AA187" s="594"/>
      <c r="AB187" s="594"/>
      <c r="AC187" s="602"/>
      <c r="AD187" s="384"/>
      <c r="AE187" s="385"/>
      <c r="AF187" s="383"/>
    </row>
    <row r="188" spans="1:32" s="397" customFormat="1" x14ac:dyDescent="0.2">
      <c r="A188" s="365"/>
      <c r="B188" s="365"/>
      <c r="C188" s="365"/>
      <c r="D188" s="365"/>
      <c r="E188" s="365"/>
      <c r="F188" s="594"/>
      <c r="G188" s="365"/>
      <c r="H188" s="414"/>
      <c r="I188" s="365"/>
      <c r="L188" s="365"/>
      <c r="M188" s="594"/>
      <c r="N188" s="594"/>
      <c r="O188" s="594"/>
      <c r="P188" s="594"/>
      <c r="Q188" s="594"/>
      <c r="R188" s="594"/>
      <c r="S188" s="594"/>
      <c r="T188" s="594"/>
      <c r="U188" s="594"/>
      <c r="V188" s="594"/>
      <c r="W188" s="594"/>
      <c r="X188" s="594"/>
      <c r="Y188" s="594"/>
      <c r="Z188" s="594"/>
      <c r="AA188" s="594"/>
      <c r="AB188" s="594"/>
      <c r="AC188" s="602"/>
      <c r="AD188" s="384"/>
      <c r="AE188" s="385"/>
      <c r="AF188" s="383"/>
    </row>
    <row r="189" spans="1:32" s="397" customFormat="1" ht="12.75" customHeight="1" x14ac:dyDescent="0.2">
      <c r="A189" s="365"/>
      <c r="B189" s="365"/>
      <c r="C189" s="365"/>
      <c r="D189" s="365"/>
      <c r="E189" s="365"/>
      <c r="F189" s="594"/>
      <c r="G189" s="365"/>
      <c r="H189" s="414"/>
      <c r="I189" s="365"/>
      <c r="L189" s="365"/>
      <c r="M189" s="594"/>
      <c r="N189" s="594"/>
      <c r="O189" s="594"/>
      <c r="P189" s="594"/>
      <c r="Q189" s="594"/>
      <c r="R189" s="594"/>
      <c r="S189" s="594"/>
      <c r="T189" s="594"/>
      <c r="U189" s="594"/>
      <c r="V189" s="594"/>
      <c r="W189" s="594"/>
      <c r="X189" s="594"/>
      <c r="Y189" s="594"/>
      <c r="Z189" s="594"/>
      <c r="AA189" s="594"/>
      <c r="AB189" s="594"/>
      <c r="AC189" s="602"/>
      <c r="AD189" s="384"/>
      <c r="AE189" s="384"/>
      <c r="AF189" s="383"/>
    </row>
    <row r="190" spans="1:32" s="397" customFormat="1" x14ac:dyDescent="0.2">
      <c r="A190" s="365"/>
      <c r="B190" s="365"/>
      <c r="C190" s="365"/>
      <c r="D190" s="365"/>
      <c r="E190" s="365"/>
      <c r="F190" s="594"/>
      <c r="G190" s="365"/>
      <c r="H190" s="414"/>
      <c r="I190" s="365"/>
      <c r="L190" s="365"/>
      <c r="M190" s="594"/>
      <c r="N190" s="594"/>
      <c r="O190" s="594"/>
      <c r="P190" s="594"/>
      <c r="Q190" s="594"/>
      <c r="R190" s="594"/>
      <c r="S190" s="594"/>
      <c r="T190" s="594"/>
      <c r="U190" s="594"/>
      <c r="V190" s="594"/>
      <c r="W190" s="594"/>
      <c r="X190" s="594"/>
      <c r="Y190" s="594"/>
      <c r="Z190" s="594"/>
      <c r="AA190" s="594"/>
      <c r="AB190" s="594"/>
      <c r="AC190" s="602"/>
      <c r="AD190" s="384"/>
      <c r="AE190" s="387"/>
      <c r="AF190" s="383"/>
    </row>
    <row r="191" spans="1:32" s="397" customFormat="1" x14ac:dyDescent="0.2">
      <c r="A191" s="365"/>
      <c r="B191" s="365"/>
      <c r="C191" s="365"/>
      <c r="D191" s="365"/>
      <c r="E191" s="365"/>
      <c r="F191" s="594"/>
      <c r="G191" s="365"/>
      <c r="H191" s="414"/>
      <c r="I191" s="365"/>
      <c r="J191" s="365"/>
      <c r="K191" s="365"/>
      <c r="L191" s="365"/>
      <c r="M191" s="594"/>
      <c r="N191" s="594"/>
      <c r="O191" s="594"/>
      <c r="P191" s="594"/>
      <c r="Q191" s="594"/>
      <c r="R191" s="594"/>
      <c r="S191" s="594"/>
      <c r="T191" s="594"/>
      <c r="U191" s="594"/>
      <c r="V191" s="594"/>
      <c r="W191" s="594"/>
      <c r="X191" s="594"/>
      <c r="Y191" s="594"/>
      <c r="Z191" s="594"/>
      <c r="AA191" s="594"/>
      <c r="AB191" s="594"/>
      <c r="AC191" s="602"/>
      <c r="AD191" s="384"/>
      <c r="AE191" s="385"/>
      <c r="AF191" s="383"/>
    </row>
    <row r="192" spans="1:32" s="397" customFormat="1" x14ac:dyDescent="0.2">
      <c r="A192" s="365"/>
      <c r="B192" s="365"/>
      <c r="C192" s="365"/>
      <c r="D192" s="365"/>
      <c r="E192" s="365"/>
      <c r="F192" s="594"/>
      <c r="G192" s="365"/>
      <c r="H192" s="414"/>
      <c r="I192" s="365"/>
      <c r="J192" s="365"/>
      <c r="K192" s="365"/>
      <c r="L192" s="365"/>
      <c r="M192" s="594"/>
      <c r="N192" s="594"/>
      <c r="O192" s="594"/>
      <c r="P192" s="594"/>
      <c r="Q192" s="594"/>
      <c r="R192" s="594"/>
      <c r="S192" s="594"/>
      <c r="T192" s="594"/>
      <c r="U192" s="594"/>
      <c r="V192" s="594"/>
      <c r="W192" s="594"/>
      <c r="X192" s="594"/>
      <c r="Y192" s="594"/>
      <c r="Z192" s="594"/>
      <c r="AA192" s="594"/>
      <c r="AB192" s="594"/>
      <c r="AC192" s="602"/>
      <c r="AD192" s="386"/>
      <c r="AE192" s="384"/>
      <c r="AF192" s="383"/>
    </row>
    <row r="193" spans="1:32" s="397" customFormat="1" x14ac:dyDescent="0.2">
      <c r="A193" s="365"/>
      <c r="B193" s="365"/>
      <c r="C193" s="365"/>
      <c r="D193" s="365"/>
      <c r="E193" s="365"/>
      <c r="F193" s="594"/>
      <c r="G193" s="365"/>
      <c r="H193" s="414"/>
      <c r="I193" s="365"/>
      <c r="J193" s="365"/>
      <c r="K193" s="365"/>
      <c r="L193" s="365"/>
      <c r="M193" s="594"/>
      <c r="N193" s="594"/>
      <c r="O193" s="594"/>
      <c r="P193" s="594"/>
      <c r="Q193" s="594"/>
      <c r="R193" s="594"/>
      <c r="S193" s="594"/>
      <c r="T193" s="594"/>
      <c r="U193" s="594"/>
      <c r="V193" s="594"/>
      <c r="W193" s="594"/>
      <c r="X193" s="594"/>
      <c r="Y193" s="594"/>
      <c r="Z193" s="594"/>
      <c r="AA193" s="594"/>
      <c r="AB193" s="594"/>
      <c r="AC193" s="602"/>
      <c r="AD193" s="386"/>
      <c r="AE193" s="384"/>
      <c r="AF193" s="383"/>
    </row>
    <row r="194" spans="1:32" s="397" customFormat="1" x14ac:dyDescent="0.2">
      <c r="A194" s="365"/>
      <c r="B194" s="365"/>
      <c r="C194" s="365"/>
      <c r="D194" s="365"/>
      <c r="E194" s="365"/>
      <c r="F194" s="594"/>
      <c r="G194" s="365"/>
      <c r="H194" s="414"/>
      <c r="I194" s="365"/>
      <c r="J194" s="365"/>
      <c r="K194" s="365"/>
      <c r="L194" s="365"/>
      <c r="M194" s="594"/>
      <c r="N194" s="594"/>
      <c r="O194" s="594"/>
      <c r="P194" s="594"/>
      <c r="Q194" s="594"/>
      <c r="R194" s="594"/>
      <c r="S194" s="594"/>
      <c r="T194" s="594"/>
      <c r="U194" s="594"/>
      <c r="V194" s="594"/>
      <c r="W194" s="594"/>
      <c r="X194" s="594"/>
      <c r="Y194" s="594"/>
      <c r="Z194" s="594"/>
      <c r="AA194" s="594"/>
      <c r="AB194" s="594"/>
      <c r="AC194" s="602"/>
      <c r="AD194" s="386"/>
      <c r="AE194" s="384"/>
      <c r="AF194" s="386"/>
    </row>
    <row r="195" spans="1:32" s="397" customFormat="1" x14ac:dyDescent="0.2">
      <c r="A195" s="365"/>
      <c r="B195" s="365"/>
      <c r="C195" s="365"/>
      <c r="D195" s="365"/>
      <c r="E195" s="365"/>
      <c r="F195" s="594"/>
      <c r="G195" s="365"/>
      <c r="H195" s="414"/>
      <c r="I195" s="365"/>
      <c r="J195" s="365"/>
      <c r="K195" s="365"/>
      <c r="L195" s="365"/>
      <c r="M195" s="594"/>
      <c r="N195" s="594"/>
      <c r="O195" s="594"/>
      <c r="P195" s="594"/>
      <c r="Q195" s="594"/>
      <c r="R195" s="594"/>
      <c r="S195" s="594"/>
      <c r="T195" s="594"/>
      <c r="U195" s="594"/>
      <c r="V195" s="594"/>
      <c r="W195" s="594"/>
      <c r="X195" s="594"/>
      <c r="Y195" s="594"/>
      <c r="Z195" s="594"/>
      <c r="AA195" s="594"/>
      <c r="AB195" s="594"/>
      <c r="AC195" s="602"/>
      <c r="AD195" s="365"/>
      <c r="AE195" s="369"/>
      <c r="AF195" s="386"/>
    </row>
    <row r="196" spans="1:32" s="397" customFormat="1" x14ac:dyDescent="0.2">
      <c r="A196" s="365"/>
      <c r="B196" s="365"/>
      <c r="C196" s="365"/>
      <c r="D196" s="365"/>
      <c r="E196" s="365"/>
      <c r="F196" s="594"/>
      <c r="G196" s="365"/>
      <c r="H196" s="414"/>
      <c r="I196" s="365"/>
      <c r="J196" s="365"/>
      <c r="K196" s="365"/>
      <c r="L196" s="365"/>
      <c r="M196" s="594"/>
      <c r="N196" s="594"/>
      <c r="O196" s="594"/>
      <c r="P196" s="594"/>
      <c r="Q196" s="594"/>
      <c r="R196" s="594"/>
      <c r="S196" s="594"/>
      <c r="T196" s="594"/>
      <c r="U196" s="594"/>
      <c r="V196" s="594"/>
      <c r="W196" s="594"/>
      <c r="X196" s="594"/>
      <c r="Y196" s="594"/>
      <c r="Z196" s="594"/>
      <c r="AA196" s="594"/>
      <c r="AB196" s="594"/>
      <c r="AC196" s="602"/>
      <c r="AD196" s="365"/>
      <c r="AE196" s="369"/>
      <c r="AF196" s="386"/>
    </row>
    <row r="197" spans="1:32" s="397" customFormat="1" x14ac:dyDescent="0.2">
      <c r="A197" s="365"/>
      <c r="B197" s="365"/>
      <c r="C197" s="365"/>
      <c r="D197" s="365"/>
      <c r="E197" s="365"/>
      <c r="F197" s="594"/>
      <c r="G197" s="365"/>
      <c r="H197" s="414"/>
      <c r="I197" s="365"/>
      <c r="J197" s="365"/>
      <c r="K197" s="365"/>
      <c r="L197" s="365"/>
      <c r="M197" s="594"/>
      <c r="N197" s="594"/>
      <c r="O197" s="594"/>
      <c r="P197" s="594"/>
      <c r="Q197" s="594"/>
      <c r="R197" s="594"/>
      <c r="S197" s="594"/>
      <c r="T197" s="594"/>
      <c r="U197" s="594"/>
      <c r="V197" s="594"/>
      <c r="W197" s="594"/>
      <c r="X197" s="594"/>
      <c r="Y197" s="594"/>
      <c r="Z197" s="594"/>
      <c r="AA197" s="594"/>
      <c r="AB197" s="594"/>
      <c r="AC197" s="602"/>
      <c r="AD197" s="365"/>
      <c r="AE197" s="369"/>
      <c r="AF197" s="386"/>
    </row>
    <row r="198" spans="1:32" s="397" customFormat="1" x14ac:dyDescent="0.2">
      <c r="A198" s="365"/>
      <c r="B198" s="365"/>
      <c r="C198" s="365"/>
      <c r="D198" s="365"/>
      <c r="E198" s="365"/>
      <c r="F198" s="594"/>
      <c r="G198" s="365"/>
      <c r="H198" s="414"/>
      <c r="I198" s="365"/>
      <c r="J198" s="365"/>
      <c r="K198" s="365"/>
      <c r="L198" s="365"/>
      <c r="M198" s="594"/>
      <c r="N198" s="594"/>
      <c r="O198" s="594"/>
      <c r="P198" s="594"/>
      <c r="Q198" s="594"/>
      <c r="R198" s="594"/>
      <c r="S198" s="594"/>
      <c r="T198" s="594"/>
      <c r="U198" s="594"/>
      <c r="V198" s="594"/>
      <c r="W198" s="594"/>
      <c r="X198" s="594"/>
      <c r="Y198" s="594"/>
      <c r="Z198" s="594"/>
      <c r="AA198" s="594"/>
      <c r="AB198" s="594"/>
      <c r="AC198" s="602"/>
      <c r="AD198" s="365"/>
      <c r="AE198" s="369"/>
      <c r="AF198" s="386"/>
    </row>
    <row r="199" spans="1:32" s="397" customFormat="1" x14ac:dyDescent="0.2">
      <c r="A199" s="365"/>
      <c r="B199" s="365"/>
      <c r="C199" s="365"/>
      <c r="D199" s="365"/>
      <c r="E199" s="365"/>
      <c r="F199" s="594"/>
      <c r="G199" s="365"/>
      <c r="H199" s="414"/>
      <c r="I199" s="365"/>
      <c r="J199" s="365"/>
      <c r="K199" s="365"/>
      <c r="L199" s="365"/>
      <c r="M199" s="594"/>
      <c r="N199" s="594"/>
      <c r="O199" s="594"/>
      <c r="P199" s="594"/>
      <c r="Q199" s="594"/>
      <c r="R199" s="594"/>
      <c r="S199" s="594"/>
      <c r="T199" s="594"/>
      <c r="U199" s="594"/>
      <c r="V199" s="594"/>
      <c r="W199" s="594"/>
      <c r="X199" s="594"/>
      <c r="Y199" s="594"/>
      <c r="Z199" s="594"/>
      <c r="AA199" s="594"/>
      <c r="AB199" s="594"/>
      <c r="AC199" s="602"/>
      <c r="AD199" s="365"/>
      <c r="AE199" s="369"/>
      <c r="AF199" s="386"/>
    </row>
    <row r="200" spans="1:32" s="397" customFormat="1" ht="12" customHeight="1" x14ac:dyDescent="0.2">
      <c r="A200" s="365"/>
      <c r="B200" s="365"/>
      <c r="C200" s="365"/>
      <c r="D200" s="365"/>
      <c r="E200" s="365"/>
      <c r="F200" s="594"/>
      <c r="G200" s="365"/>
      <c r="H200" s="414"/>
      <c r="I200" s="365"/>
      <c r="J200" s="365"/>
      <c r="K200" s="365"/>
      <c r="L200" s="365"/>
      <c r="M200" s="594"/>
      <c r="N200" s="594"/>
      <c r="O200" s="594"/>
      <c r="P200" s="594"/>
      <c r="Q200" s="594"/>
      <c r="R200" s="594"/>
      <c r="S200" s="594"/>
      <c r="T200" s="594"/>
      <c r="U200" s="594"/>
      <c r="V200" s="594"/>
      <c r="W200" s="594"/>
      <c r="X200" s="594"/>
      <c r="Y200" s="594"/>
      <c r="Z200" s="594"/>
      <c r="AA200" s="594"/>
      <c r="AB200" s="594"/>
      <c r="AC200" s="602"/>
      <c r="AD200" s="365"/>
      <c r="AE200" s="369"/>
      <c r="AF200" s="386"/>
    </row>
    <row r="201" spans="1:32" s="397" customFormat="1" ht="12" customHeight="1" x14ac:dyDescent="0.2">
      <c r="A201" s="365"/>
      <c r="B201" s="365"/>
      <c r="C201" s="365"/>
      <c r="D201" s="365"/>
      <c r="E201" s="365"/>
      <c r="F201" s="594"/>
      <c r="G201" s="365"/>
      <c r="H201" s="414"/>
      <c r="I201" s="365"/>
      <c r="J201" s="365"/>
      <c r="K201" s="365"/>
      <c r="L201" s="365"/>
      <c r="M201" s="594"/>
      <c r="N201" s="594"/>
      <c r="O201" s="594"/>
      <c r="P201" s="594"/>
      <c r="Q201" s="594"/>
      <c r="R201" s="594"/>
      <c r="S201" s="594"/>
      <c r="T201" s="594"/>
      <c r="U201" s="594"/>
      <c r="V201" s="594"/>
      <c r="W201" s="594"/>
      <c r="X201" s="594"/>
      <c r="Y201" s="594"/>
      <c r="Z201" s="594"/>
      <c r="AA201" s="594"/>
      <c r="AB201" s="594"/>
      <c r="AC201" s="602"/>
      <c r="AD201" s="365"/>
      <c r="AE201" s="369"/>
      <c r="AF201" s="386"/>
    </row>
    <row r="202" spans="1:32" s="397" customFormat="1" ht="12" customHeight="1" x14ac:dyDescent="0.2">
      <c r="A202" s="365"/>
      <c r="B202" s="365"/>
      <c r="C202" s="365"/>
      <c r="D202" s="365"/>
      <c r="E202" s="365"/>
      <c r="F202" s="594"/>
      <c r="G202" s="365"/>
      <c r="H202" s="414"/>
      <c r="I202" s="365"/>
      <c r="J202" s="365"/>
      <c r="K202" s="365"/>
      <c r="L202" s="365"/>
      <c r="M202" s="594"/>
      <c r="N202" s="594"/>
      <c r="O202" s="594"/>
      <c r="P202" s="594"/>
      <c r="Q202" s="594"/>
      <c r="R202" s="594"/>
      <c r="S202" s="594"/>
      <c r="T202" s="594"/>
      <c r="U202" s="594"/>
      <c r="V202" s="594"/>
      <c r="W202" s="594"/>
      <c r="X202" s="594"/>
      <c r="Y202" s="594"/>
      <c r="Z202" s="594"/>
      <c r="AA202" s="594"/>
      <c r="AB202" s="594"/>
      <c r="AC202" s="602"/>
      <c r="AD202" s="365"/>
      <c r="AE202" s="369"/>
      <c r="AF202" s="365"/>
    </row>
    <row r="203" spans="1:32" s="397" customFormat="1" ht="12" customHeight="1" x14ac:dyDescent="0.2">
      <c r="A203" s="365"/>
      <c r="B203" s="365"/>
      <c r="C203" s="365"/>
      <c r="D203" s="365"/>
      <c r="E203" s="365"/>
      <c r="F203" s="594"/>
      <c r="G203" s="365"/>
      <c r="H203" s="414"/>
      <c r="I203" s="365"/>
      <c r="J203" s="365"/>
      <c r="K203" s="365"/>
      <c r="L203" s="365"/>
      <c r="M203" s="594"/>
      <c r="N203" s="594"/>
      <c r="O203" s="594"/>
      <c r="P203" s="594"/>
      <c r="Q203" s="594"/>
      <c r="R203" s="594"/>
      <c r="S203" s="594"/>
      <c r="T203" s="594"/>
      <c r="U203" s="594"/>
      <c r="V203" s="594"/>
      <c r="W203" s="594"/>
      <c r="X203" s="594"/>
      <c r="Y203" s="594"/>
      <c r="Z203" s="594"/>
      <c r="AA203" s="594"/>
      <c r="AB203" s="594"/>
      <c r="AC203" s="602"/>
      <c r="AD203" s="365"/>
      <c r="AE203" s="369"/>
      <c r="AF203" s="365"/>
    </row>
    <row r="204" spans="1:32" s="397" customFormat="1" ht="12" customHeight="1" x14ac:dyDescent="0.2">
      <c r="A204" s="365"/>
      <c r="B204" s="365"/>
      <c r="C204" s="365"/>
      <c r="D204" s="365"/>
      <c r="E204" s="365"/>
      <c r="F204" s="594"/>
      <c r="G204" s="365"/>
      <c r="H204" s="414"/>
      <c r="I204" s="365"/>
      <c r="J204" s="365"/>
      <c r="K204" s="365"/>
      <c r="L204" s="365"/>
      <c r="M204" s="594"/>
      <c r="N204" s="594"/>
      <c r="O204" s="594"/>
      <c r="P204" s="594"/>
      <c r="Q204" s="594"/>
      <c r="R204" s="594"/>
      <c r="S204" s="594"/>
      <c r="T204" s="594"/>
      <c r="U204" s="594"/>
      <c r="V204" s="594"/>
      <c r="W204" s="594"/>
      <c r="X204" s="594"/>
      <c r="Y204" s="594"/>
      <c r="Z204" s="594"/>
      <c r="AA204" s="594"/>
      <c r="AB204" s="594"/>
      <c r="AC204" s="602"/>
      <c r="AD204" s="365"/>
      <c r="AE204" s="369"/>
      <c r="AF204" s="365"/>
    </row>
    <row r="205" spans="1:32" s="397" customFormat="1" ht="12" customHeight="1" x14ac:dyDescent="0.2">
      <c r="A205" s="365"/>
      <c r="B205" s="365"/>
      <c r="C205" s="365"/>
      <c r="D205" s="365"/>
      <c r="E205" s="365"/>
      <c r="F205" s="594"/>
      <c r="G205" s="365"/>
      <c r="H205" s="414"/>
      <c r="I205" s="365"/>
      <c r="J205" s="365"/>
      <c r="K205" s="365"/>
      <c r="L205" s="365"/>
      <c r="M205" s="594"/>
      <c r="N205" s="594"/>
      <c r="O205" s="594"/>
      <c r="P205" s="594"/>
      <c r="Q205" s="594"/>
      <c r="R205" s="594"/>
      <c r="S205" s="594"/>
      <c r="T205" s="594"/>
      <c r="U205" s="594"/>
      <c r="V205" s="594"/>
      <c r="W205" s="594"/>
      <c r="X205" s="594"/>
      <c r="Y205" s="594"/>
      <c r="Z205" s="594"/>
      <c r="AA205" s="594"/>
      <c r="AB205" s="594"/>
      <c r="AC205" s="602"/>
      <c r="AD205" s="365"/>
      <c r="AE205" s="369"/>
      <c r="AF205" s="365"/>
    </row>
    <row r="206" spans="1:32" s="397" customFormat="1" ht="12" customHeight="1" x14ac:dyDescent="0.2">
      <c r="A206" s="365"/>
      <c r="B206" s="365"/>
      <c r="C206" s="365"/>
      <c r="D206" s="365"/>
      <c r="E206" s="365"/>
      <c r="F206" s="594"/>
      <c r="G206" s="365"/>
      <c r="H206" s="414"/>
      <c r="I206" s="365"/>
      <c r="J206" s="365"/>
      <c r="K206" s="365"/>
      <c r="L206" s="365"/>
      <c r="M206" s="594"/>
      <c r="N206" s="594"/>
      <c r="O206" s="594"/>
      <c r="P206" s="594"/>
      <c r="Q206" s="594"/>
      <c r="R206" s="594"/>
      <c r="S206" s="594"/>
      <c r="T206" s="594"/>
      <c r="U206" s="594"/>
      <c r="V206" s="594"/>
      <c r="W206" s="594"/>
      <c r="X206" s="594"/>
      <c r="Y206" s="594"/>
      <c r="Z206" s="594"/>
      <c r="AA206" s="594"/>
      <c r="AB206" s="594"/>
      <c r="AC206" s="602"/>
      <c r="AD206" s="365"/>
      <c r="AE206" s="369"/>
      <c r="AF206" s="365"/>
    </row>
    <row r="207" spans="1:32" s="397" customFormat="1" ht="12" customHeight="1" x14ac:dyDescent="0.2">
      <c r="A207" s="365"/>
      <c r="B207" s="365"/>
      <c r="C207" s="365"/>
      <c r="D207" s="365"/>
      <c r="E207" s="365"/>
      <c r="F207" s="594"/>
      <c r="G207" s="365"/>
      <c r="H207" s="414"/>
      <c r="I207" s="365"/>
      <c r="J207" s="365"/>
      <c r="K207" s="365"/>
      <c r="L207" s="365"/>
      <c r="M207" s="594"/>
      <c r="N207" s="594"/>
      <c r="O207" s="594"/>
      <c r="P207" s="594"/>
      <c r="Q207" s="594"/>
      <c r="R207" s="594"/>
      <c r="S207" s="594"/>
      <c r="T207" s="594"/>
      <c r="U207" s="594"/>
      <c r="V207" s="594"/>
      <c r="W207" s="594"/>
      <c r="X207" s="594"/>
      <c r="Y207" s="594"/>
      <c r="Z207" s="594"/>
      <c r="AA207" s="594"/>
      <c r="AB207" s="594"/>
      <c r="AC207" s="602"/>
      <c r="AD207" s="365"/>
      <c r="AE207" s="369"/>
      <c r="AF207" s="365"/>
    </row>
    <row r="208" spans="1:32" s="397" customFormat="1" ht="12" customHeight="1" x14ac:dyDescent="0.2">
      <c r="A208" s="365"/>
      <c r="B208" s="365"/>
      <c r="C208" s="365"/>
      <c r="D208" s="365"/>
      <c r="E208" s="365"/>
      <c r="F208" s="594"/>
      <c r="G208" s="365"/>
      <c r="H208" s="414"/>
      <c r="I208" s="365"/>
      <c r="J208" s="365"/>
      <c r="K208" s="365"/>
      <c r="L208" s="365"/>
      <c r="M208" s="594"/>
      <c r="N208" s="594"/>
      <c r="O208" s="594"/>
      <c r="P208" s="594"/>
      <c r="Q208" s="594"/>
      <c r="R208" s="594"/>
      <c r="S208" s="594"/>
      <c r="T208" s="594"/>
      <c r="U208" s="594"/>
      <c r="V208" s="594"/>
      <c r="W208" s="594"/>
      <c r="X208" s="594"/>
      <c r="Y208" s="594"/>
      <c r="Z208" s="594"/>
      <c r="AA208" s="594"/>
      <c r="AB208" s="594"/>
      <c r="AC208" s="602"/>
      <c r="AD208" s="365"/>
      <c r="AE208" s="369"/>
      <c r="AF208" s="365"/>
    </row>
    <row r="209" spans="1:33" s="397" customFormat="1" ht="12" customHeight="1" x14ac:dyDescent="0.2">
      <c r="A209" s="365"/>
      <c r="B209" s="365"/>
      <c r="C209" s="365"/>
      <c r="D209" s="365"/>
      <c r="E209" s="365"/>
      <c r="F209" s="594"/>
      <c r="G209" s="365"/>
      <c r="H209" s="414"/>
      <c r="I209" s="365"/>
      <c r="J209" s="365"/>
      <c r="K209" s="365"/>
      <c r="L209" s="365"/>
      <c r="M209" s="594"/>
      <c r="N209" s="594"/>
      <c r="O209" s="594"/>
      <c r="P209" s="594"/>
      <c r="Q209" s="594"/>
      <c r="R209" s="594"/>
      <c r="S209" s="594"/>
      <c r="T209" s="594"/>
      <c r="U209" s="594"/>
      <c r="V209" s="594"/>
      <c r="W209" s="594"/>
      <c r="X209" s="594"/>
      <c r="Y209" s="594"/>
      <c r="Z209" s="594"/>
      <c r="AA209" s="594"/>
      <c r="AB209" s="594"/>
      <c r="AC209" s="602"/>
      <c r="AD209" s="365"/>
      <c r="AE209" s="369"/>
      <c r="AF209" s="365"/>
    </row>
    <row r="210" spans="1:33" s="397" customFormat="1" ht="12" customHeight="1" x14ac:dyDescent="0.2">
      <c r="A210" s="365"/>
      <c r="B210" s="365"/>
      <c r="C210" s="365"/>
      <c r="D210" s="365"/>
      <c r="E210" s="365"/>
      <c r="F210" s="594"/>
      <c r="G210" s="365"/>
      <c r="H210" s="414"/>
      <c r="I210" s="365"/>
      <c r="J210" s="365"/>
      <c r="K210" s="365"/>
      <c r="L210" s="365"/>
      <c r="M210" s="594"/>
      <c r="N210" s="594"/>
      <c r="O210" s="594"/>
      <c r="P210" s="594"/>
      <c r="Q210" s="594"/>
      <c r="R210" s="594"/>
      <c r="S210" s="594"/>
      <c r="T210" s="594"/>
      <c r="U210" s="594"/>
      <c r="V210" s="594"/>
      <c r="W210" s="594"/>
      <c r="X210" s="594"/>
      <c r="Y210" s="594"/>
      <c r="Z210" s="594"/>
      <c r="AA210" s="594"/>
      <c r="AB210" s="594"/>
      <c r="AC210" s="602"/>
      <c r="AD210" s="365"/>
      <c r="AE210" s="369"/>
      <c r="AF210" s="365"/>
    </row>
    <row r="211" spans="1:33" s="397" customFormat="1" ht="12" customHeight="1" x14ac:dyDescent="0.2">
      <c r="A211" s="365"/>
      <c r="B211" s="365"/>
      <c r="C211" s="365"/>
      <c r="D211" s="365"/>
      <c r="E211" s="365"/>
      <c r="F211" s="594"/>
      <c r="G211" s="365"/>
      <c r="H211" s="414"/>
      <c r="I211" s="365"/>
      <c r="J211" s="365"/>
      <c r="K211" s="365"/>
      <c r="L211" s="365"/>
      <c r="M211" s="594"/>
      <c r="N211" s="594"/>
      <c r="O211" s="594"/>
      <c r="P211" s="594"/>
      <c r="Q211" s="594"/>
      <c r="R211" s="594"/>
      <c r="S211" s="594"/>
      <c r="T211" s="594"/>
      <c r="U211" s="594"/>
      <c r="V211" s="594"/>
      <c r="W211" s="594"/>
      <c r="X211" s="594"/>
      <c r="Y211" s="594"/>
      <c r="Z211" s="594"/>
      <c r="AA211" s="594"/>
      <c r="AB211" s="594"/>
      <c r="AC211" s="602"/>
      <c r="AD211" s="365"/>
      <c r="AE211" s="369"/>
      <c r="AF211" s="365"/>
    </row>
    <row r="212" spans="1:33" s="397" customFormat="1" ht="12" customHeight="1" x14ac:dyDescent="0.2">
      <c r="A212" s="365"/>
      <c r="B212" s="365"/>
      <c r="C212" s="365"/>
      <c r="D212" s="365"/>
      <c r="E212" s="365"/>
      <c r="F212" s="594"/>
      <c r="G212" s="365"/>
      <c r="H212" s="414"/>
      <c r="I212" s="365"/>
      <c r="J212" s="365"/>
      <c r="K212" s="365"/>
      <c r="L212" s="365"/>
      <c r="M212" s="594"/>
      <c r="N212" s="594"/>
      <c r="O212" s="594"/>
      <c r="P212" s="594"/>
      <c r="Q212" s="594"/>
      <c r="R212" s="594"/>
      <c r="S212" s="594"/>
      <c r="T212" s="594"/>
      <c r="U212" s="594"/>
      <c r="V212" s="594"/>
      <c r="W212" s="594"/>
      <c r="X212" s="594"/>
      <c r="Y212" s="594"/>
      <c r="Z212" s="594"/>
      <c r="AA212" s="594"/>
      <c r="AB212" s="594"/>
      <c r="AC212" s="602"/>
      <c r="AD212" s="365"/>
      <c r="AE212" s="369"/>
      <c r="AF212" s="365"/>
    </row>
    <row r="213" spans="1:33" s="397" customFormat="1" ht="12" customHeight="1" x14ac:dyDescent="0.2">
      <c r="A213" s="365"/>
      <c r="B213" s="365"/>
      <c r="C213" s="365"/>
      <c r="D213" s="365"/>
      <c r="E213" s="365"/>
      <c r="F213" s="594"/>
      <c r="G213" s="365"/>
      <c r="H213" s="414"/>
      <c r="I213" s="365"/>
      <c r="J213" s="365"/>
      <c r="K213" s="365"/>
      <c r="L213" s="365"/>
      <c r="M213" s="594"/>
      <c r="N213" s="594"/>
      <c r="O213" s="594"/>
      <c r="P213" s="594"/>
      <c r="Q213" s="594"/>
      <c r="R213" s="594"/>
      <c r="S213" s="594"/>
      <c r="T213" s="594"/>
      <c r="U213" s="594"/>
      <c r="V213" s="594"/>
      <c r="W213" s="594"/>
      <c r="X213" s="594"/>
      <c r="Y213" s="594"/>
      <c r="Z213" s="594"/>
      <c r="AA213" s="594"/>
      <c r="AB213" s="594"/>
      <c r="AC213" s="602"/>
      <c r="AD213" s="365"/>
      <c r="AE213" s="369"/>
      <c r="AF213" s="365"/>
    </row>
    <row r="214" spans="1:33" s="397" customFormat="1" ht="12" customHeight="1" x14ac:dyDescent="0.2">
      <c r="A214" s="365"/>
      <c r="B214" s="365"/>
      <c r="C214" s="365"/>
      <c r="D214" s="365"/>
      <c r="E214" s="365"/>
      <c r="F214" s="594"/>
      <c r="G214" s="365"/>
      <c r="H214" s="414"/>
      <c r="I214" s="365"/>
      <c r="J214" s="365"/>
      <c r="K214" s="365"/>
      <c r="L214" s="365"/>
      <c r="M214" s="594"/>
      <c r="N214" s="594"/>
      <c r="O214" s="594"/>
      <c r="P214" s="594"/>
      <c r="Q214" s="594"/>
      <c r="R214" s="594"/>
      <c r="S214" s="594"/>
      <c r="T214" s="594"/>
      <c r="U214" s="594"/>
      <c r="V214" s="594"/>
      <c r="W214" s="594"/>
      <c r="X214" s="594"/>
      <c r="Y214" s="594"/>
      <c r="Z214" s="594"/>
      <c r="AA214" s="594"/>
      <c r="AB214" s="594"/>
      <c r="AC214" s="602"/>
      <c r="AD214" s="365"/>
      <c r="AE214" s="369"/>
      <c r="AF214" s="365"/>
    </row>
    <row r="215" spans="1:33" s="397" customFormat="1" ht="12" customHeight="1" x14ac:dyDescent="0.2">
      <c r="A215" s="365"/>
      <c r="B215" s="365"/>
      <c r="C215" s="365"/>
      <c r="D215" s="365"/>
      <c r="E215" s="365"/>
      <c r="F215" s="594"/>
      <c r="G215" s="365"/>
      <c r="H215" s="414"/>
      <c r="I215" s="365"/>
      <c r="J215" s="365"/>
      <c r="K215" s="365"/>
      <c r="L215" s="365"/>
      <c r="M215" s="594"/>
      <c r="N215" s="594"/>
      <c r="O215" s="594"/>
      <c r="P215" s="594"/>
      <c r="Q215" s="594"/>
      <c r="R215" s="594"/>
      <c r="S215" s="594"/>
      <c r="T215" s="594"/>
      <c r="U215" s="594"/>
      <c r="V215" s="594"/>
      <c r="W215" s="594"/>
      <c r="X215" s="594"/>
      <c r="Y215" s="594"/>
      <c r="Z215" s="594"/>
      <c r="AA215" s="594"/>
      <c r="AB215" s="594"/>
      <c r="AC215" s="602"/>
      <c r="AD215" s="365"/>
      <c r="AE215" s="369"/>
      <c r="AF215" s="365"/>
    </row>
    <row r="216" spans="1:33" s="397" customFormat="1" ht="12" customHeight="1" x14ac:dyDescent="0.2">
      <c r="A216" s="365"/>
      <c r="B216" s="365"/>
      <c r="C216" s="365"/>
      <c r="D216" s="365"/>
      <c r="E216" s="365"/>
      <c r="F216" s="594"/>
      <c r="G216" s="365"/>
      <c r="H216" s="414"/>
      <c r="I216" s="365"/>
      <c r="J216" s="365"/>
      <c r="K216" s="365"/>
      <c r="L216" s="365"/>
      <c r="M216" s="594"/>
      <c r="N216" s="594"/>
      <c r="O216" s="594"/>
      <c r="P216" s="594"/>
      <c r="Q216" s="594"/>
      <c r="R216" s="594"/>
      <c r="S216" s="594"/>
      <c r="T216" s="594"/>
      <c r="U216" s="594"/>
      <c r="V216" s="594"/>
      <c r="W216" s="594"/>
      <c r="X216" s="594"/>
      <c r="Y216" s="594"/>
      <c r="Z216" s="594"/>
      <c r="AA216" s="594"/>
      <c r="AB216" s="594"/>
      <c r="AC216" s="602"/>
      <c r="AD216" s="365"/>
      <c r="AE216" s="369"/>
      <c r="AF216" s="365"/>
    </row>
    <row r="217" spans="1:33" s="397" customFormat="1" ht="12" customHeight="1" x14ac:dyDescent="0.2">
      <c r="A217" s="365"/>
      <c r="B217" s="365"/>
      <c r="C217" s="365"/>
      <c r="D217" s="365"/>
      <c r="E217" s="365"/>
      <c r="F217" s="594"/>
      <c r="G217" s="365"/>
      <c r="H217" s="414"/>
      <c r="I217" s="365"/>
      <c r="J217" s="365"/>
      <c r="K217" s="365"/>
      <c r="L217" s="365"/>
      <c r="M217" s="594"/>
      <c r="N217" s="594"/>
      <c r="O217" s="594"/>
      <c r="P217" s="594"/>
      <c r="Q217" s="594"/>
      <c r="R217" s="594"/>
      <c r="S217" s="594"/>
      <c r="T217" s="594"/>
      <c r="U217" s="594"/>
      <c r="V217" s="594"/>
      <c r="W217" s="594"/>
      <c r="X217" s="594"/>
      <c r="Y217" s="594"/>
      <c r="Z217" s="594"/>
      <c r="AA217" s="594"/>
      <c r="AB217" s="594"/>
      <c r="AC217" s="602"/>
      <c r="AD217" s="365"/>
      <c r="AE217" s="369"/>
      <c r="AF217" s="365"/>
    </row>
    <row r="218" spans="1:33" s="397" customFormat="1" ht="12" customHeight="1" x14ac:dyDescent="0.2">
      <c r="A218" s="365"/>
      <c r="B218" s="365"/>
      <c r="C218" s="365"/>
      <c r="D218" s="365"/>
      <c r="E218" s="365"/>
      <c r="F218" s="594"/>
      <c r="G218" s="365"/>
      <c r="H218" s="414"/>
      <c r="I218" s="365"/>
      <c r="J218" s="365"/>
      <c r="K218" s="365"/>
      <c r="L218" s="365"/>
      <c r="M218" s="594"/>
      <c r="N218" s="594"/>
      <c r="O218" s="594"/>
      <c r="P218" s="594"/>
      <c r="Q218" s="594"/>
      <c r="R218" s="594"/>
      <c r="S218" s="594"/>
      <c r="T218" s="594"/>
      <c r="U218" s="594"/>
      <c r="V218" s="594"/>
      <c r="W218" s="594"/>
      <c r="X218" s="594"/>
      <c r="Y218" s="594"/>
      <c r="Z218" s="594"/>
      <c r="AA218" s="594"/>
      <c r="AB218" s="594"/>
      <c r="AC218" s="602"/>
      <c r="AD218" s="365"/>
      <c r="AE218" s="369"/>
      <c r="AF218" s="365"/>
    </row>
    <row r="219" spans="1:33" s="349" customFormat="1" x14ac:dyDescent="0.2">
      <c r="A219" s="365"/>
      <c r="B219" s="365"/>
      <c r="C219" s="365"/>
      <c r="D219" s="365"/>
      <c r="E219" s="365"/>
      <c r="F219" s="594"/>
      <c r="G219" s="365"/>
      <c r="H219" s="414"/>
      <c r="I219" s="365"/>
      <c r="J219" s="365"/>
      <c r="K219" s="365"/>
      <c r="L219" s="365"/>
      <c r="M219" s="594"/>
      <c r="N219" s="594"/>
      <c r="O219" s="594"/>
      <c r="P219" s="594"/>
      <c r="Q219" s="594"/>
      <c r="R219" s="594"/>
      <c r="S219" s="594"/>
      <c r="T219" s="594"/>
      <c r="U219" s="594"/>
      <c r="V219" s="594"/>
      <c r="W219" s="594"/>
      <c r="X219" s="594"/>
      <c r="Y219" s="594"/>
      <c r="Z219" s="594"/>
      <c r="AA219" s="594"/>
      <c r="AB219" s="594"/>
      <c r="AC219" s="602"/>
      <c r="AD219" s="365"/>
      <c r="AE219" s="369"/>
      <c r="AF219" s="365"/>
      <c r="AG219" s="397"/>
    </row>
    <row r="220" spans="1:33" s="349" customFormat="1" x14ac:dyDescent="0.2">
      <c r="A220" s="365"/>
      <c r="B220" s="365"/>
      <c r="C220" s="365"/>
      <c r="D220" s="365"/>
      <c r="E220" s="365"/>
      <c r="F220" s="594"/>
      <c r="G220" s="365"/>
      <c r="H220" s="414"/>
      <c r="I220" s="365"/>
      <c r="J220" s="365"/>
      <c r="K220" s="365"/>
      <c r="L220" s="365"/>
      <c r="M220" s="594"/>
      <c r="N220" s="594"/>
      <c r="O220" s="594"/>
      <c r="P220" s="594"/>
      <c r="Q220" s="594"/>
      <c r="R220" s="594"/>
      <c r="S220" s="594"/>
      <c r="T220" s="594"/>
      <c r="U220" s="594"/>
      <c r="V220" s="594"/>
      <c r="W220" s="594"/>
      <c r="X220" s="594"/>
      <c r="Y220" s="594"/>
      <c r="Z220" s="594"/>
      <c r="AA220" s="594"/>
      <c r="AB220" s="594"/>
      <c r="AC220" s="602"/>
      <c r="AD220" s="365"/>
      <c r="AE220" s="369"/>
      <c r="AF220" s="365"/>
      <c r="AG220" s="397"/>
    </row>
    <row r="221" spans="1:33" s="349" customFormat="1" x14ac:dyDescent="0.2">
      <c r="A221" s="365"/>
      <c r="B221" s="365"/>
      <c r="C221" s="365"/>
      <c r="D221" s="365"/>
      <c r="E221" s="365"/>
      <c r="F221" s="594"/>
      <c r="G221" s="365"/>
      <c r="H221" s="414"/>
      <c r="I221" s="365"/>
      <c r="J221" s="365"/>
      <c r="K221" s="365"/>
      <c r="L221" s="365"/>
      <c r="M221" s="594"/>
      <c r="N221" s="594"/>
      <c r="O221" s="594"/>
      <c r="P221" s="594"/>
      <c r="Q221" s="594"/>
      <c r="R221" s="594"/>
      <c r="S221" s="594"/>
      <c r="T221" s="594"/>
      <c r="U221" s="594"/>
      <c r="V221" s="594"/>
      <c r="W221" s="594"/>
      <c r="X221" s="594"/>
      <c r="Y221" s="594"/>
      <c r="Z221" s="594"/>
      <c r="AA221" s="594"/>
      <c r="AB221" s="594"/>
      <c r="AC221" s="602"/>
      <c r="AD221" s="365"/>
      <c r="AE221" s="369"/>
      <c r="AF221" s="365"/>
      <c r="AG221" s="397"/>
    </row>
    <row r="222" spans="1:33" s="349" customFormat="1" x14ac:dyDescent="0.2">
      <c r="A222" s="365"/>
      <c r="B222" s="365"/>
      <c r="C222" s="365"/>
      <c r="D222" s="365"/>
      <c r="E222" s="365"/>
      <c r="F222" s="594"/>
      <c r="G222" s="365"/>
      <c r="H222" s="414"/>
      <c r="I222" s="365"/>
      <c r="J222" s="365"/>
      <c r="K222" s="365"/>
      <c r="L222" s="365"/>
      <c r="M222" s="594"/>
      <c r="N222" s="594"/>
      <c r="O222" s="594"/>
      <c r="P222" s="594"/>
      <c r="Q222" s="594"/>
      <c r="R222" s="594"/>
      <c r="S222" s="594"/>
      <c r="T222" s="594"/>
      <c r="U222" s="594"/>
      <c r="V222" s="594"/>
      <c r="W222" s="594"/>
      <c r="X222" s="594"/>
      <c r="Y222" s="594"/>
      <c r="Z222" s="594"/>
      <c r="AA222" s="594"/>
      <c r="AB222" s="594"/>
      <c r="AC222" s="602"/>
      <c r="AD222" s="365"/>
      <c r="AE222" s="369"/>
      <c r="AF222" s="365"/>
      <c r="AG222" s="397"/>
    </row>
    <row r="223" spans="1:33" s="349" customFormat="1" x14ac:dyDescent="0.2">
      <c r="A223" s="365"/>
      <c r="B223" s="365"/>
      <c r="C223" s="365"/>
      <c r="D223" s="365"/>
      <c r="E223" s="365"/>
      <c r="F223" s="594"/>
      <c r="G223" s="365"/>
      <c r="H223" s="414"/>
      <c r="I223" s="365"/>
      <c r="J223" s="365"/>
      <c r="K223" s="365"/>
      <c r="L223" s="365"/>
      <c r="M223" s="594"/>
      <c r="N223" s="594"/>
      <c r="O223" s="594"/>
      <c r="P223" s="594"/>
      <c r="Q223" s="594"/>
      <c r="R223" s="594"/>
      <c r="S223" s="594"/>
      <c r="T223" s="594"/>
      <c r="U223" s="594"/>
      <c r="V223" s="594"/>
      <c r="W223" s="594"/>
      <c r="X223" s="594"/>
      <c r="Y223" s="594"/>
      <c r="Z223" s="594"/>
      <c r="AA223" s="594"/>
      <c r="AB223" s="594"/>
      <c r="AC223" s="602"/>
      <c r="AD223" s="365"/>
      <c r="AE223" s="369"/>
      <c r="AF223" s="365"/>
      <c r="AG223" s="397"/>
    </row>
    <row r="224" spans="1:33" s="349" customFormat="1" x14ac:dyDescent="0.2">
      <c r="A224" s="365"/>
      <c r="B224" s="365"/>
      <c r="C224" s="365"/>
      <c r="D224" s="365"/>
      <c r="E224" s="365"/>
      <c r="F224" s="594"/>
      <c r="G224" s="365"/>
      <c r="H224" s="414"/>
      <c r="I224" s="365"/>
      <c r="J224" s="365"/>
      <c r="K224" s="365"/>
      <c r="L224" s="365"/>
      <c r="M224" s="594"/>
      <c r="N224" s="594"/>
      <c r="O224" s="594"/>
      <c r="P224" s="594"/>
      <c r="Q224" s="594"/>
      <c r="R224" s="594"/>
      <c r="S224" s="594"/>
      <c r="T224" s="594"/>
      <c r="U224" s="594"/>
      <c r="V224" s="594"/>
      <c r="W224" s="594"/>
      <c r="X224" s="594"/>
      <c r="Y224" s="594"/>
      <c r="Z224" s="594"/>
      <c r="AA224" s="594"/>
      <c r="AB224" s="594"/>
      <c r="AC224" s="602"/>
      <c r="AD224" s="365"/>
      <c r="AE224" s="369"/>
      <c r="AF224" s="365"/>
      <c r="AG224" s="397"/>
    </row>
    <row r="225" spans="1:33" s="349" customFormat="1" x14ac:dyDescent="0.2">
      <c r="A225" s="365"/>
      <c r="B225" s="365"/>
      <c r="C225" s="365"/>
      <c r="D225" s="365"/>
      <c r="E225" s="365"/>
      <c r="F225" s="594"/>
      <c r="G225" s="365"/>
      <c r="H225" s="414"/>
      <c r="I225" s="365"/>
      <c r="J225" s="365"/>
      <c r="K225" s="365"/>
      <c r="L225" s="365"/>
      <c r="M225" s="594"/>
      <c r="N225" s="594"/>
      <c r="O225" s="594"/>
      <c r="P225" s="594"/>
      <c r="Q225" s="594"/>
      <c r="R225" s="594"/>
      <c r="S225" s="594"/>
      <c r="T225" s="594"/>
      <c r="U225" s="594"/>
      <c r="V225" s="594"/>
      <c r="W225" s="594"/>
      <c r="X225" s="594"/>
      <c r="Y225" s="594"/>
      <c r="Z225" s="594"/>
      <c r="AA225" s="594"/>
      <c r="AB225" s="594"/>
      <c r="AC225" s="602"/>
      <c r="AD225" s="365"/>
      <c r="AE225" s="369"/>
      <c r="AF225" s="365"/>
      <c r="AG225" s="397"/>
    </row>
    <row r="226" spans="1:33" s="349" customFormat="1" x14ac:dyDescent="0.2">
      <c r="A226" s="365"/>
      <c r="B226" s="365"/>
      <c r="C226" s="365"/>
      <c r="D226" s="365"/>
      <c r="E226" s="365"/>
      <c r="F226" s="594"/>
      <c r="G226" s="365"/>
      <c r="H226" s="414"/>
      <c r="I226" s="365"/>
      <c r="J226" s="365"/>
      <c r="K226" s="365"/>
      <c r="L226" s="365"/>
      <c r="M226" s="594"/>
      <c r="N226" s="594"/>
      <c r="O226" s="594"/>
      <c r="P226" s="594"/>
      <c r="Q226" s="594"/>
      <c r="R226" s="594"/>
      <c r="S226" s="594"/>
      <c r="T226" s="594"/>
      <c r="U226" s="594"/>
      <c r="V226" s="594"/>
      <c r="W226" s="594"/>
      <c r="X226" s="594"/>
      <c r="Y226" s="594"/>
      <c r="Z226" s="594"/>
      <c r="AA226" s="594"/>
      <c r="AB226" s="594"/>
      <c r="AC226" s="602"/>
      <c r="AD226" s="365"/>
      <c r="AE226" s="369"/>
      <c r="AF226" s="365"/>
      <c r="AG226" s="397"/>
    </row>
    <row r="227" spans="1:33" s="349" customFormat="1" x14ac:dyDescent="0.2">
      <c r="A227" s="365"/>
      <c r="B227" s="365"/>
      <c r="C227" s="365"/>
      <c r="D227" s="365"/>
      <c r="E227" s="365"/>
      <c r="F227" s="594"/>
      <c r="G227" s="365"/>
      <c r="H227" s="414"/>
      <c r="I227" s="365"/>
      <c r="J227" s="365"/>
      <c r="K227" s="365"/>
      <c r="L227" s="365"/>
      <c r="M227" s="594"/>
      <c r="N227" s="594"/>
      <c r="O227" s="594"/>
      <c r="P227" s="594"/>
      <c r="Q227" s="594"/>
      <c r="R227" s="594"/>
      <c r="S227" s="594"/>
      <c r="T227" s="594"/>
      <c r="U227" s="594"/>
      <c r="V227" s="594"/>
      <c r="W227" s="594"/>
      <c r="X227" s="594"/>
      <c r="Y227" s="594"/>
      <c r="Z227" s="594"/>
      <c r="AA227" s="594"/>
      <c r="AB227" s="594"/>
      <c r="AC227" s="602"/>
      <c r="AD227" s="365"/>
      <c r="AE227" s="369"/>
      <c r="AF227" s="365"/>
      <c r="AG227" s="397"/>
    </row>
    <row r="228" spans="1:33" s="349" customFormat="1" x14ac:dyDescent="0.2">
      <c r="A228" s="365"/>
      <c r="B228" s="365"/>
      <c r="C228" s="365"/>
      <c r="D228" s="365"/>
      <c r="E228" s="365"/>
      <c r="F228" s="594"/>
      <c r="G228" s="365"/>
      <c r="H228" s="414"/>
      <c r="I228" s="365"/>
      <c r="J228" s="365"/>
      <c r="K228" s="365"/>
      <c r="L228" s="365"/>
      <c r="M228" s="594"/>
      <c r="N228" s="594"/>
      <c r="O228" s="594"/>
      <c r="P228" s="594"/>
      <c r="Q228" s="594"/>
      <c r="R228" s="594"/>
      <c r="S228" s="594"/>
      <c r="T228" s="594"/>
      <c r="U228" s="594"/>
      <c r="V228" s="594"/>
      <c r="W228" s="594"/>
      <c r="X228" s="594"/>
      <c r="Y228" s="594"/>
      <c r="Z228" s="594"/>
      <c r="AA228" s="594"/>
      <c r="AB228" s="594"/>
      <c r="AC228" s="602"/>
      <c r="AD228" s="365"/>
      <c r="AE228" s="369"/>
      <c r="AF228" s="365"/>
      <c r="AG228" s="397"/>
    </row>
    <row r="229" spans="1:33" s="349" customFormat="1" x14ac:dyDescent="0.2">
      <c r="A229" s="365"/>
      <c r="B229" s="365"/>
      <c r="C229" s="365"/>
      <c r="D229" s="365"/>
      <c r="E229" s="365"/>
      <c r="F229" s="594"/>
      <c r="G229" s="365"/>
      <c r="H229" s="414"/>
      <c r="I229" s="365"/>
      <c r="J229" s="365"/>
      <c r="K229" s="365"/>
      <c r="L229" s="365"/>
      <c r="M229" s="594"/>
      <c r="N229" s="594"/>
      <c r="O229" s="594"/>
      <c r="P229" s="594"/>
      <c r="Q229" s="594"/>
      <c r="R229" s="594"/>
      <c r="S229" s="594"/>
      <c r="T229" s="594"/>
      <c r="U229" s="594"/>
      <c r="V229" s="594"/>
      <c r="W229" s="594"/>
      <c r="X229" s="594"/>
      <c r="Y229" s="594"/>
      <c r="Z229" s="594"/>
      <c r="AA229" s="594"/>
      <c r="AB229" s="594"/>
      <c r="AC229" s="602"/>
      <c r="AD229" s="365"/>
      <c r="AE229" s="369"/>
      <c r="AF229" s="365"/>
    </row>
    <row r="230" spans="1:33" s="349" customFormat="1" x14ac:dyDescent="0.2">
      <c r="A230" s="365"/>
      <c r="B230" s="365"/>
      <c r="C230" s="365"/>
      <c r="D230" s="365"/>
      <c r="E230" s="365"/>
      <c r="F230" s="594"/>
      <c r="G230" s="365"/>
      <c r="H230" s="414"/>
      <c r="I230" s="365"/>
      <c r="J230" s="365"/>
      <c r="K230" s="365"/>
      <c r="L230" s="365"/>
      <c r="M230" s="594"/>
      <c r="N230" s="594"/>
      <c r="O230" s="594"/>
      <c r="P230" s="594"/>
      <c r="Q230" s="594"/>
      <c r="R230" s="594"/>
      <c r="S230" s="594"/>
      <c r="T230" s="594"/>
      <c r="U230" s="594"/>
      <c r="V230" s="594"/>
      <c r="W230" s="594"/>
      <c r="X230" s="594"/>
      <c r="Y230" s="594"/>
      <c r="Z230" s="594"/>
      <c r="AA230" s="594"/>
      <c r="AB230" s="594"/>
      <c r="AC230" s="602"/>
      <c r="AD230" s="365"/>
      <c r="AE230" s="369"/>
      <c r="AF230" s="365"/>
    </row>
    <row r="231" spans="1:33" s="349" customFormat="1" x14ac:dyDescent="0.2">
      <c r="A231" s="365"/>
      <c r="B231" s="365"/>
      <c r="C231" s="365"/>
      <c r="D231" s="365"/>
      <c r="E231" s="365"/>
      <c r="F231" s="594"/>
      <c r="G231" s="365"/>
      <c r="H231" s="414"/>
      <c r="I231" s="365"/>
      <c r="J231" s="365"/>
      <c r="K231" s="365"/>
      <c r="L231" s="365"/>
      <c r="M231" s="594"/>
      <c r="N231" s="594"/>
      <c r="O231" s="594"/>
      <c r="P231" s="594"/>
      <c r="Q231" s="594"/>
      <c r="R231" s="594"/>
      <c r="S231" s="594"/>
      <c r="T231" s="594"/>
      <c r="U231" s="594"/>
      <c r="V231" s="594"/>
      <c r="W231" s="594"/>
      <c r="X231" s="594"/>
      <c r="Y231" s="594"/>
      <c r="Z231" s="594"/>
      <c r="AA231" s="594"/>
      <c r="AB231" s="594"/>
      <c r="AC231" s="602"/>
      <c r="AD231" s="365"/>
      <c r="AE231" s="369"/>
      <c r="AF231" s="365"/>
    </row>
    <row r="232" spans="1:33" s="349" customFormat="1" x14ac:dyDescent="0.2">
      <c r="A232" s="365"/>
      <c r="B232" s="365"/>
      <c r="C232" s="365"/>
      <c r="D232" s="365"/>
      <c r="E232" s="365"/>
      <c r="F232" s="594"/>
      <c r="G232" s="365"/>
      <c r="H232" s="414"/>
      <c r="I232" s="365"/>
      <c r="J232" s="365"/>
      <c r="K232" s="365"/>
      <c r="L232" s="365"/>
      <c r="M232" s="594"/>
      <c r="N232" s="594"/>
      <c r="O232" s="594"/>
      <c r="P232" s="594"/>
      <c r="Q232" s="594"/>
      <c r="R232" s="594"/>
      <c r="S232" s="594"/>
      <c r="T232" s="594"/>
      <c r="U232" s="594"/>
      <c r="V232" s="594"/>
      <c r="W232" s="594"/>
      <c r="X232" s="594"/>
      <c r="Y232" s="594"/>
      <c r="Z232" s="594"/>
      <c r="AA232" s="594"/>
      <c r="AB232" s="594"/>
      <c r="AC232" s="602"/>
      <c r="AD232" s="365"/>
      <c r="AE232" s="369"/>
      <c r="AF232" s="365"/>
    </row>
    <row r="233" spans="1:33" s="349" customFormat="1" x14ac:dyDescent="0.2">
      <c r="A233" s="365"/>
      <c r="B233" s="365"/>
      <c r="C233" s="365"/>
      <c r="D233" s="365"/>
      <c r="E233" s="365"/>
      <c r="F233" s="594"/>
      <c r="G233" s="365"/>
      <c r="H233" s="414"/>
      <c r="I233" s="365"/>
      <c r="J233" s="365"/>
      <c r="K233" s="365"/>
      <c r="L233" s="365"/>
      <c r="M233" s="594"/>
      <c r="N233" s="594"/>
      <c r="O233" s="594"/>
      <c r="P233" s="594"/>
      <c r="Q233" s="594"/>
      <c r="R233" s="594"/>
      <c r="S233" s="594"/>
      <c r="T233" s="594"/>
      <c r="U233" s="594"/>
      <c r="V233" s="594"/>
      <c r="W233" s="594"/>
      <c r="X233" s="594"/>
      <c r="Y233" s="594"/>
      <c r="Z233" s="594"/>
      <c r="AA233" s="594"/>
      <c r="AB233" s="594"/>
      <c r="AC233" s="602"/>
      <c r="AD233" s="365"/>
      <c r="AE233" s="369"/>
      <c r="AF233" s="365"/>
    </row>
    <row r="234" spans="1:33" s="349" customFormat="1" x14ac:dyDescent="0.2">
      <c r="A234" s="365"/>
      <c r="B234" s="365"/>
      <c r="C234" s="365"/>
      <c r="D234" s="365"/>
      <c r="E234" s="365"/>
      <c r="F234" s="594"/>
      <c r="G234" s="365"/>
      <c r="H234" s="414"/>
      <c r="I234" s="365"/>
      <c r="J234" s="365"/>
      <c r="K234" s="365"/>
      <c r="L234" s="365"/>
      <c r="M234" s="594"/>
      <c r="N234" s="594"/>
      <c r="O234" s="594"/>
      <c r="P234" s="594"/>
      <c r="Q234" s="594"/>
      <c r="R234" s="594"/>
      <c r="S234" s="594"/>
      <c r="T234" s="594"/>
      <c r="U234" s="594"/>
      <c r="V234" s="594"/>
      <c r="W234" s="594"/>
      <c r="X234" s="594"/>
      <c r="Y234" s="594"/>
      <c r="Z234" s="594"/>
      <c r="AA234" s="594"/>
      <c r="AB234" s="594"/>
      <c r="AC234" s="602"/>
      <c r="AD234" s="365"/>
      <c r="AE234" s="369"/>
      <c r="AF234" s="365"/>
    </row>
    <row r="235" spans="1:33" s="349" customFormat="1" x14ac:dyDescent="0.2">
      <c r="A235" s="365"/>
      <c r="B235" s="365"/>
      <c r="C235" s="365"/>
      <c r="D235" s="365"/>
      <c r="E235" s="365"/>
      <c r="F235" s="594"/>
      <c r="G235" s="365"/>
      <c r="H235" s="414"/>
      <c r="I235" s="365"/>
      <c r="J235" s="365"/>
      <c r="K235" s="365"/>
      <c r="L235" s="365"/>
      <c r="M235" s="594"/>
      <c r="N235" s="594"/>
      <c r="O235" s="594"/>
      <c r="P235" s="594"/>
      <c r="Q235" s="594"/>
      <c r="R235" s="594"/>
      <c r="S235" s="594"/>
      <c r="T235" s="594"/>
      <c r="U235" s="594"/>
      <c r="V235" s="594"/>
      <c r="W235" s="594"/>
      <c r="X235" s="594"/>
      <c r="Y235" s="594"/>
      <c r="Z235" s="594"/>
      <c r="AA235" s="594"/>
      <c r="AB235" s="594"/>
      <c r="AC235" s="602"/>
      <c r="AD235" s="365"/>
      <c r="AE235" s="369"/>
      <c r="AF235" s="365"/>
    </row>
    <row r="236" spans="1:33" s="349" customFormat="1" x14ac:dyDescent="0.2">
      <c r="A236" s="365"/>
      <c r="B236" s="365"/>
      <c r="C236" s="365"/>
      <c r="D236" s="365"/>
      <c r="E236" s="365"/>
      <c r="F236" s="594"/>
      <c r="G236" s="365"/>
      <c r="H236" s="414"/>
      <c r="I236" s="365"/>
      <c r="J236" s="365"/>
      <c r="K236" s="365"/>
      <c r="L236" s="365"/>
      <c r="M236" s="594"/>
      <c r="N236" s="594"/>
      <c r="O236" s="594"/>
      <c r="P236" s="594"/>
      <c r="Q236" s="594"/>
      <c r="R236" s="594"/>
      <c r="S236" s="594"/>
      <c r="T236" s="594"/>
      <c r="U236" s="594"/>
      <c r="V236" s="594"/>
      <c r="W236" s="594"/>
      <c r="X236" s="594"/>
      <c r="Y236" s="594"/>
      <c r="Z236" s="594"/>
      <c r="AA236" s="594"/>
      <c r="AB236" s="594"/>
      <c r="AC236" s="602"/>
      <c r="AD236" s="365"/>
      <c r="AE236" s="369"/>
      <c r="AF236" s="365"/>
    </row>
    <row r="237" spans="1:33" s="349" customFormat="1" x14ac:dyDescent="0.2">
      <c r="A237" s="365"/>
      <c r="B237" s="365"/>
      <c r="C237" s="365"/>
      <c r="D237" s="365"/>
      <c r="E237" s="365"/>
      <c r="F237" s="594"/>
      <c r="G237" s="365"/>
      <c r="H237" s="414"/>
      <c r="I237" s="365"/>
      <c r="J237" s="365"/>
      <c r="K237" s="365"/>
      <c r="L237" s="365"/>
      <c r="M237" s="594"/>
      <c r="N237" s="594"/>
      <c r="O237" s="594"/>
      <c r="P237" s="594"/>
      <c r="Q237" s="594"/>
      <c r="R237" s="594"/>
      <c r="S237" s="594"/>
      <c r="T237" s="594"/>
      <c r="U237" s="594"/>
      <c r="V237" s="594"/>
      <c r="W237" s="594"/>
      <c r="X237" s="594"/>
      <c r="Y237" s="594"/>
      <c r="Z237" s="594"/>
      <c r="AA237" s="594"/>
      <c r="AB237" s="594"/>
      <c r="AC237" s="602"/>
      <c r="AD237" s="365"/>
      <c r="AE237" s="369"/>
      <c r="AF237" s="365"/>
    </row>
    <row r="238" spans="1:33" s="349" customFormat="1" x14ac:dyDescent="0.2">
      <c r="A238" s="365"/>
      <c r="B238" s="365"/>
      <c r="C238" s="365"/>
      <c r="D238" s="365"/>
      <c r="E238" s="365"/>
      <c r="F238" s="594"/>
      <c r="G238" s="365"/>
      <c r="H238" s="414"/>
      <c r="I238" s="365"/>
      <c r="J238" s="365"/>
      <c r="K238" s="365"/>
      <c r="L238" s="365"/>
      <c r="M238" s="594"/>
      <c r="N238" s="594"/>
      <c r="O238" s="594"/>
      <c r="P238" s="594"/>
      <c r="Q238" s="594"/>
      <c r="R238" s="594"/>
      <c r="S238" s="594"/>
      <c r="T238" s="594"/>
      <c r="U238" s="594"/>
      <c r="V238" s="594"/>
      <c r="W238" s="594"/>
      <c r="X238" s="594"/>
      <c r="Y238" s="594"/>
      <c r="Z238" s="594"/>
      <c r="AA238" s="594"/>
      <c r="AB238" s="594"/>
      <c r="AC238" s="602"/>
      <c r="AD238" s="365"/>
      <c r="AE238" s="369"/>
      <c r="AF238" s="365"/>
    </row>
    <row r="239" spans="1:33" s="349" customFormat="1" x14ac:dyDescent="0.2">
      <c r="A239" s="365"/>
      <c r="B239" s="365"/>
      <c r="C239" s="365"/>
      <c r="D239" s="365"/>
      <c r="E239" s="365"/>
      <c r="F239" s="594"/>
      <c r="G239" s="365"/>
      <c r="H239" s="414"/>
      <c r="I239" s="365"/>
      <c r="J239" s="365"/>
      <c r="K239" s="365"/>
      <c r="L239" s="365"/>
      <c r="M239" s="594"/>
      <c r="N239" s="594"/>
      <c r="O239" s="594"/>
      <c r="P239" s="594"/>
      <c r="Q239" s="594"/>
      <c r="R239" s="594"/>
      <c r="S239" s="594"/>
      <c r="T239" s="594"/>
      <c r="U239" s="594"/>
      <c r="V239" s="594"/>
      <c r="W239" s="594"/>
      <c r="X239" s="594"/>
      <c r="Y239" s="594"/>
      <c r="Z239" s="594"/>
      <c r="AA239" s="594"/>
      <c r="AB239" s="594"/>
      <c r="AC239" s="602"/>
      <c r="AD239" s="365"/>
      <c r="AE239" s="369"/>
      <c r="AF239" s="365"/>
    </row>
    <row r="240" spans="1:33" s="349" customFormat="1" x14ac:dyDescent="0.2">
      <c r="A240" s="365"/>
      <c r="B240" s="365"/>
      <c r="C240" s="365"/>
      <c r="D240" s="365"/>
      <c r="E240" s="365"/>
      <c r="F240" s="594"/>
      <c r="G240" s="365"/>
      <c r="H240" s="414"/>
      <c r="I240" s="365"/>
      <c r="J240" s="365"/>
      <c r="K240" s="365"/>
      <c r="L240" s="365"/>
      <c r="M240" s="594"/>
      <c r="N240" s="594"/>
      <c r="O240" s="594"/>
      <c r="P240" s="594"/>
      <c r="Q240" s="594"/>
      <c r="R240" s="594"/>
      <c r="S240" s="594"/>
      <c r="T240" s="594"/>
      <c r="U240" s="594"/>
      <c r="V240" s="594"/>
      <c r="W240" s="594"/>
      <c r="X240" s="594"/>
      <c r="Y240" s="594"/>
      <c r="Z240" s="594"/>
      <c r="AA240" s="594"/>
      <c r="AB240" s="594"/>
      <c r="AC240" s="602"/>
      <c r="AD240" s="365"/>
      <c r="AE240" s="369"/>
      <c r="AF240" s="365"/>
    </row>
    <row r="241" spans="1:34" s="349" customFormat="1" x14ac:dyDescent="0.2">
      <c r="A241" s="365"/>
      <c r="B241" s="365"/>
      <c r="C241" s="365"/>
      <c r="D241" s="365"/>
      <c r="E241" s="365"/>
      <c r="F241" s="594"/>
      <c r="G241" s="365"/>
      <c r="H241" s="414"/>
      <c r="I241" s="365"/>
      <c r="J241" s="365"/>
      <c r="K241" s="365"/>
      <c r="L241" s="365"/>
      <c r="M241" s="594"/>
      <c r="N241" s="594"/>
      <c r="O241" s="594"/>
      <c r="P241" s="594"/>
      <c r="Q241" s="594"/>
      <c r="R241" s="594"/>
      <c r="S241" s="594"/>
      <c r="T241" s="594"/>
      <c r="U241" s="594"/>
      <c r="V241" s="594"/>
      <c r="W241" s="594"/>
      <c r="X241" s="594"/>
      <c r="Y241" s="594"/>
      <c r="Z241" s="594"/>
      <c r="AA241" s="594"/>
      <c r="AB241" s="594"/>
      <c r="AC241" s="602"/>
      <c r="AD241" s="365"/>
      <c r="AE241" s="369"/>
      <c r="AF241" s="365"/>
    </row>
    <row r="242" spans="1:34" s="349" customFormat="1" x14ac:dyDescent="0.2">
      <c r="A242" s="365"/>
      <c r="B242" s="365"/>
      <c r="C242" s="365"/>
      <c r="D242" s="365"/>
      <c r="E242" s="365"/>
      <c r="F242" s="594"/>
      <c r="G242" s="365"/>
      <c r="H242" s="414"/>
      <c r="I242" s="365"/>
      <c r="J242" s="365"/>
      <c r="K242" s="365"/>
      <c r="L242" s="365"/>
      <c r="M242" s="594"/>
      <c r="N242" s="594"/>
      <c r="O242" s="594"/>
      <c r="P242" s="594"/>
      <c r="Q242" s="594"/>
      <c r="R242" s="594"/>
      <c r="S242" s="594"/>
      <c r="T242" s="594"/>
      <c r="U242" s="594"/>
      <c r="V242" s="594"/>
      <c r="W242" s="594"/>
      <c r="X242" s="594"/>
      <c r="Y242" s="594"/>
      <c r="Z242" s="594"/>
      <c r="AA242" s="594"/>
      <c r="AB242" s="594"/>
      <c r="AC242" s="602"/>
      <c r="AD242" s="365"/>
      <c r="AE242" s="369"/>
      <c r="AF242" s="365"/>
    </row>
    <row r="243" spans="1:34" s="349" customFormat="1" x14ac:dyDescent="0.2">
      <c r="A243" s="365"/>
      <c r="B243" s="365"/>
      <c r="C243" s="365"/>
      <c r="D243" s="365"/>
      <c r="E243" s="365"/>
      <c r="F243" s="594"/>
      <c r="G243" s="365"/>
      <c r="H243" s="414"/>
      <c r="I243" s="365"/>
      <c r="J243" s="365"/>
      <c r="K243" s="365"/>
      <c r="L243" s="365"/>
      <c r="M243" s="594"/>
      <c r="N243" s="594"/>
      <c r="O243" s="594"/>
      <c r="P243" s="594"/>
      <c r="Q243" s="594"/>
      <c r="R243" s="594"/>
      <c r="S243" s="594"/>
      <c r="T243" s="594"/>
      <c r="U243" s="594"/>
      <c r="V243" s="594"/>
      <c r="W243" s="594"/>
      <c r="X243" s="594"/>
      <c r="Y243" s="594"/>
      <c r="Z243" s="594"/>
      <c r="AA243" s="594"/>
      <c r="AB243" s="594"/>
      <c r="AC243" s="602"/>
      <c r="AD243" s="365"/>
      <c r="AE243" s="369"/>
      <c r="AF243" s="365"/>
    </row>
    <row r="244" spans="1:34" s="349" customFormat="1" x14ac:dyDescent="0.2">
      <c r="A244" s="365"/>
      <c r="B244" s="365"/>
      <c r="C244" s="365"/>
      <c r="D244" s="365"/>
      <c r="E244" s="365"/>
      <c r="F244" s="594"/>
      <c r="G244" s="365"/>
      <c r="H244" s="414"/>
      <c r="I244" s="365"/>
      <c r="J244" s="365"/>
      <c r="K244" s="365"/>
      <c r="L244" s="365"/>
      <c r="M244" s="594"/>
      <c r="N244" s="594"/>
      <c r="O244" s="594"/>
      <c r="P244" s="594"/>
      <c r="Q244" s="594"/>
      <c r="R244" s="594"/>
      <c r="S244" s="594"/>
      <c r="T244" s="594"/>
      <c r="U244" s="594"/>
      <c r="V244" s="594"/>
      <c r="W244" s="594"/>
      <c r="X244" s="594"/>
      <c r="Y244" s="594"/>
      <c r="Z244" s="594"/>
      <c r="AA244" s="594"/>
      <c r="AB244" s="594"/>
      <c r="AC244" s="602"/>
      <c r="AD244" s="365"/>
      <c r="AE244" s="369"/>
      <c r="AF244" s="365"/>
    </row>
    <row r="245" spans="1:34" s="349" customFormat="1" x14ac:dyDescent="0.2">
      <c r="A245" s="365"/>
      <c r="B245" s="365"/>
      <c r="C245" s="365"/>
      <c r="D245" s="365"/>
      <c r="E245" s="365"/>
      <c r="F245" s="594"/>
      <c r="G245" s="365"/>
      <c r="H245" s="414"/>
      <c r="I245" s="365"/>
      <c r="J245" s="365"/>
      <c r="K245" s="365"/>
      <c r="L245" s="365"/>
      <c r="M245" s="594"/>
      <c r="N245" s="594"/>
      <c r="O245" s="594"/>
      <c r="P245" s="594"/>
      <c r="Q245" s="594"/>
      <c r="R245" s="594"/>
      <c r="S245" s="594"/>
      <c r="T245" s="594"/>
      <c r="U245" s="594"/>
      <c r="V245" s="594"/>
      <c r="W245" s="594"/>
      <c r="X245" s="594"/>
      <c r="Y245" s="594"/>
      <c r="Z245" s="594"/>
      <c r="AA245" s="594"/>
      <c r="AB245" s="594"/>
      <c r="AC245" s="602"/>
      <c r="AD245" s="365"/>
      <c r="AE245" s="369"/>
      <c r="AF245" s="365"/>
    </row>
    <row r="246" spans="1:34" s="349" customFormat="1" x14ac:dyDescent="0.2">
      <c r="A246" s="365"/>
      <c r="B246" s="365"/>
      <c r="C246" s="365"/>
      <c r="D246" s="365"/>
      <c r="E246" s="365"/>
      <c r="F246" s="594"/>
      <c r="G246" s="365"/>
      <c r="H246" s="414"/>
      <c r="I246" s="365"/>
      <c r="J246" s="365"/>
      <c r="K246" s="365"/>
      <c r="L246" s="365"/>
      <c r="M246" s="594"/>
      <c r="N246" s="594"/>
      <c r="O246" s="594"/>
      <c r="P246" s="594"/>
      <c r="Q246" s="594"/>
      <c r="R246" s="594"/>
      <c r="S246" s="594"/>
      <c r="T246" s="594"/>
      <c r="U246" s="594"/>
      <c r="V246" s="594"/>
      <c r="W246" s="594"/>
      <c r="X246" s="594"/>
      <c r="Y246" s="594"/>
      <c r="Z246" s="594"/>
      <c r="AA246" s="594"/>
      <c r="AB246" s="594"/>
      <c r="AC246" s="602"/>
      <c r="AD246" s="365"/>
      <c r="AE246" s="369"/>
      <c r="AF246" s="365"/>
      <c r="AH246" s="392"/>
    </row>
    <row r="247" spans="1:34" s="349" customFormat="1" x14ac:dyDescent="0.2">
      <c r="A247" s="365"/>
      <c r="B247" s="365"/>
      <c r="C247" s="365"/>
      <c r="D247" s="365"/>
      <c r="E247" s="365"/>
      <c r="F247" s="594"/>
      <c r="G247" s="365"/>
      <c r="H247" s="414"/>
      <c r="I247" s="365"/>
      <c r="J247" s="365"/>
      <c r="K247" s="365"/>
      <c r="L247" s="365"/>
      <c r="M247" s="594"/>
      <c r="N247" s="594"/>
      <c r="O247" s="594"/>
      <c r="P247" s="594"/>
      <c r="Q247" s="594"/>
      <c r="R247" s="594"/>
      <c r="S247" s="594"/>
      <c r="T247" s="594"/>
      <c r="U247" s="594"/>
      <c r="V247" s="594"/>
      <c r="W247" s="594"/>
      <c r="X247" s="594"/>
      <c r="Y247" s="594"/>
      <c r="Z247" s="594"/>
      <c r="AA247" s="594"/>
      <c r="AB247" s="594"/>
      <c r="AC247" s="602"/>
      <c r="AD247" s="365"/>
      <c r="AE247" s="369"/>
      <c r="AF247" s="365"/>
      <c r="AG247" s="398"/>
      <c r="AH247" s="392"/>
    </row>
    <row r="248" spans="1:34" s="349" customFormat="1" x14ac:dyDescent="0.2">
      <c r="A248" s="365"/>
      <c r="B248" s="365"/>
      <c r="C248" s="365"/>
      <c r="D248" s="365"/>
      <c r="E248" s="365"/>
      <c r="F248" s="594"/>
      <c r="G248" s="365"/>
      <c r="H248" s="414"/>
      <c r="I248" s="365"/>
      <c r="J248" s="365"/>
      <c r="K248" s="365"/>
      <c r="L248" s="365"/>
      <c r="M248" s="594"/>
      <c r="N248" s="594"/>
      <c r="O248" s="594"/>
      <c r="P248" s="594"/>
      <c r="Q248" s="594"/>
      <c r="R248" s="594"/>
      <c r="S248" s="594"/>
      <c r="T248" s="594"/>
      <c r="U248" s="594"/>
      <c r="V248" s="594"/>
      <c r="W248" s="594"/>
      <c r="X248" s="594"/>
      <c r="Y248" s="594"/>
      <c r="Z248" s="594"/>
      <c r="AA248" s="594"/>
      <c r="AB248" s="594"/>
      <c r="AC248" s="602"/>
      <c r="AD248" s="365"/>
      <c r="AE248" s="369"/>
      <c r="AF248" s="365"/>
      <c r="AG248" s="398"/>
      <c r="AH248" s="394"/>
    </row>
    <row r="249" spans="1:34" s="349" customFormat="1" x14ac:dyDescent="0.2">
      <c r="A249" s="365"/>
      <c r="B249" s="365"/>
      <c r="C249" s="365"/>
      <c r="D249" s="365"/>
      <c r="E249" s="365"/>
      <c r="F249" s="594"/>
      <c r="G249" s="365"/>
      <c r="H249" s="414"/>
      <c r="I249" s="365"/>
      <c r="J249" s="365"/>
      <c r="K249" s="365"/>
      <c r="L249" s="365"/>
      <c r="M249" s="594"/>
      <c r="N249" s="594"/>
      <c r="O249" s="594"/>
      <c r="P249" s="594"/>
      <c r="Q249" s="594"/>
      <c r="R249" s="594"/>
      <c r="S249" s="594"/>
      <c r="T249" s="594"/>
      <c r="U249" s="594"/>
      <c r="V249" s="594"/>
      <c r="W249" s="594"/>
      <c r="X249" s="594"/>
      <c r="Y249" s="594"/>
      <c r="Z249" s="594"/>
      <c r="AA249" s="594"/>
      <c r="AB249" s="594"/>
      <c r="AC249" s="602"/>
      <c r="AD249" s="365"/>
      <c r="AE249" s="369"/>
      <c r="AF249" s="365"/>
      <c r="AG249" s="398"/>
      <c r="AH249" s="392"/>
    </row>
    <row r="250" spans="1:34" s="349" customFormat="1" ht="14.25" customHeight="1" x14ac:dyDescent="0.2">
      <c r="A250" s="365"/>
      <c r="B250" s="365"/>
      <c r="C250" s="365"/>
      <c r="D250" s="365"/>
      <c r="E250" s="365"/>
      <c r="F250" s="594"/>
      <c r="G250" s="365"/>
      <c r="H250" s="414"/>
      <c r="I250" s="365"/>
      <c r="J250" s="365"/>
      <c r="K250" s="365"/>
      <c r="L250" s="365"/>
      <c r="M250" s="594"/>
      <c r="N250" s="594"/>
      <c r="O250" s="594"/>
      <c r="P250" s="594"/>
      <c r="Q250" s="594"/>
      <c r="R250" s="594"/>
      <c r="S250" s="594"/>
      <c r="T250" s="594"/>
      <c r="U250" s="594"/>
      <c r="V250" s="594"/>
      <c r="W250" s="594"/>
      <c r="X250" s="594"/>
      <c r="Y250" s="594"/>
      <c r="Z250" s="594"/>
      <c r="AA250" s="594"/>
      <c r="AB250" s="594"/>
      <c r="AC250" s="602"/>
      <c r="AD250" s="365"/>
      <c r="AE250" s="369"/>
      <c r="AF250" s="365"/>
      <c r="AG250" s="398"/>
      <c r="AH250" s="391"/>
    </row>
    <row r="251" spans="1:34" s="349" customFormat="1" x14ac:dyDescent="0.2">
      <c r="A251" s="365"/>
      <c r="B251" s="365"/>
      <c r="C251" s="365"/>
      <c r="D251" s="365"/>
      <c r="E251" s="365"/>
      <c r="F251" s="594"/>
      <c r="G251" s="365"/>
      <c r="H251" s="414"/>
      <c r="I251" s="365"/>
      <c r="J251" s="365"/>
      <c r="K251" s="365"/>
      <c r="L251" s="365"/>
      <c r="M251" s="594"/>
      <c r="N251" s="594"/>
      <c r="O251" s="594"/>
      <c r="P251" s="594"/>
      <c r="Q251" s="594"/>
      <c r="R251" s="594"/>
      <c r="S251" s="594"/>
      <c r="T251" s="594"/>
      <c r="U251" s="594"/>
      <c r="V251" s="594"/>
      <c r="W251" s="594"/>
      <c r="X251" s="594"/>
      <c r="Y251" s="594"/>
      <c r="Z251" s="594"/>
      <c r="AA251" s="594"/>
      <c r="AB251" s="594"/>
      <c r="AC251" s="602"/>
      <c r="AD251" s="365"/>
      <c r="AE251" s="369"/>
      <c r="AF251" s="365"/>
      <c r="AH251" s="391"/>
    </row>
    <row r="252" spans="1:34" s="399" customFormat="1" ht="12" customHeight="1" x14ac:dyDescent="0.2">
      <c r="A252" s="365"/>
      <c r="B252" s="365"/>
      <c r="C252" s="365"/>
      <c r="D252" s="365"/>
      <c r="E252" s="365"/>
      <c r="F252" s="594"/>
      <c r="G252" s="365"/>
      <c r="H252" s="414"/>
      <c r="I252" s="365"/>
      <c r="J252" s="365"/>
      <c r="K252" s="365"/>
      <c r="L252" s="365"/>
      <c r="M252" s="594"/>
      <c r="N252" s="594"/>
      <c r="O252" s="594"/>
      <c r="P252" s="594"/>
      <c r="Q252" s="594"/>
      <c r="R252" s="594"/>
      <c r="S252" s="594"/>
      <c r="T252" s="594"/>
      <c r="U252" s="594"/>
      <c r="V252" s="594"/>
      <c r="W252" s="594"/>
      <c r="X252" s="594"/>
      <c r="Y252" s="594"/>
      <c r="Z252" s="594"/>
      <c r="AA252" s="594"/>
      <c r="AB252" s="594"/>
      <c r="AC252" s="602"/>
      <c r="AD252" s="365"/>
      <c r="AE252" s="369"/>
      <c r="AF252" s="365"/>
      <c r="AG252" s="349"/>
      <c r="AH252" s="392"/>
    </row>
    <row r="253" spans="1:34" s="349" customFormat="1" x14ac:dyDescent="0.2">
      <c r="A253" s="365"/>
      <c r="B253" s="365"/>
      <c r="C253" s="365"/>
      <c r="D253" s="365"/>
      <c r="E253" s="365"/>
      <c r="F253" s="594"/>
      <c r="G253" s="365"/>
      <c r="H253" s="414"/>
      <c r="I253" s="365"/>
      <c r="J253" s="365"/>
      <c r="K253" s="365"/>
      <c r="L253" s="365"/>
      <c r="M253" s="594"/>
      <c r="N253" s="594"/>
      <c r="O253" s="594"/>
      <c r="P253" s="594"/>
      <c r="Q253" s="594"/>
      <c r="R253" s="594"/>
      <c r="S253" s="594"/>
      <c r="T253" s="594"/>
      <c r="U253" s="594"/>
      <c r="V253" s="594"/>
      <c r="W253" s="594"/>
      <c r="X253" s="594"/>
      <c r="Y253" s="594"/>
      <c r="Z253" s="594"/>
      <c r="AA253" s="594"/>
      <c r="AB253" s="594"/>
      <c r="AC253" s="602"/>
      <c r="AD253" s="365"/>
      <c r="AE253" s="369"/>
      <c r="AF253" s="365"/>
      <c r="AH253" s="392"/>
    </row>
    <row r="254" spans="1:34" s="349" customFormat="1" ht="17.25" customHeight="1" x14ac:dyDescent="0.2">
      <c r="A254" s="365"/>
      <c r="B254" s="365"/>
      <c r="C254" s="365"/>
      <c r="D254" s="365"/>
      <c r="E254" s="365"/>
      <c r="F254" s="594"/>
      <c r="G254" s="365"/>
      <c r="H254" s="414"/>
      <c r="I254" s="365"/>
      <c r="J254" s="365"/>
      <c r="K254" s="365"/>
      <c r="L254" s="365"/>
      <c r="M254" s="594"/>
      <c r="N254" s="594"/>
      <c r="O254" s="594"/>
      <c r="P254" s="594"/>
      <c r="Q254" s="594"/>
      <c r="R254" s="594"/>
      <c r="S254" s="594"/>
      <c r="T254" s="594"/>
      <c r="U254" s="594"/>
      <c r="V254" s="594"/>
      <c r="W254" s="594"/>
      <c r="X254" s="594"/>
      <c r="Y254" s="594"/>
      <c r="Z254" s="594"/>
      <c r="AA254" s="594"/>
      <c r="AB254" s="594"/>
      <c r="AC254" s="602"/>
      <c r="AD254" s="365"/>
      <c r="AE254" s="369"/>
      <c r="AF254" s="365"/>
      <c r="AH254" s="392"/>
    </row>
    <row r="255" spans="1:34" s="349" customFormat="1" x14ac:dyDescent="0.2">
      <c r="A255" s="365"/>
      <c r="B255" s="365"/>
      <c r="C255" s="365"/>
      <c r="D255" s="365"/>
      <c r="E255" s="365"/>
      <c r="F255" s="594"/>
      <c r="G255" s="365"/>
      <c r="H255" s="414"/>
      <c r="I255" s="365"/>
      <c r="J255" s="365"/>
      <c r="K255" s="365"/>
      <c r="L255" s="365"/>
      <c r="M255" s="594"/>
      <c r="N255" s="594"/>
      <c r="O255" s="594"/>
      <c r="P255" s="594"/>
      <c r="Q255" s="594"/>
      <c r="R255" s="594"/>
      <c r="S255" s="594"/>
      <c r="T255" s="594"/>
      <c r="U255" s="594"/>
      <c r="V255" s="594"/>
      <c r="W255" s="594"/>
      <c r="X255" s="594"/>
      <c r="Y255" s="594"/>
      <c r="Z255" s="594"/>
      <c r="AA255" s="594"/>
      <c r="AB255" s="594"/>
      <c r="AC255" s="602"/>
      <c r="AD255" s="365"/>
      <c r="AE255" s="369"/>
      <c r="AF255" s="365"/>
      <c r="AH255" s="383"/>
    </row>
    <row r="256" spans="1:34" s="349" customFormat="1" x14ac:dyDescent="0.2">
      <c r="A256" s="365"/>
      <c r="B256" s="365"/>
      <c r="C256" s="365"/>
      <c r="D256" s="365"/>
      <c r="E256" s="365"/>
      <c r="F256" s="594"/>
      <c r="G256" s="365"/>
      <c r="H256" s="414"/>
      <c r="I256" s="365"/>
      <c r="J256" s="365"/>
      <c r="K256" s="365"/>
      <c r="L256" s="365"/>
      <c r="M256" s="594"/>
      <c r="N256" s="594"/>
      <c r="O256" s="594"/>
      <c r="P256" s="594"/>
      <c r="Q256" s="594"/>
      <c r="R256" s="594"/>
      <c r="S256" s="594"/>
      <c r="T256" s="594"/>
      <c r="U256" s="594"/>
      <c r="V256" s="594"/>
      <c r="W256" s="594"/>
      <c r="X256" s="594"/>
      <c r="Y256" s="594"/>
      <c r="Z256" s="594"/>
      <c r="AA256" s="594"/>
      <c r="AB256" s="594"/>
      <c r="AC256" s="602"/>
      <c r="AD256" s="365"/>
      <c r="AE256" s="369"/>
      <c r="AF256" s="365"/>
      <c r="AG256" s="391"/>
      <c r="AH256" s="364"/>
    </row>
    <row r="257" spans="1:34" s="349" customFormat="1" x14ac:dyDescent="0.2">
      <c r="A257" s="365"/>
      <c r="B257" s="365"/>
      <c r="C257" s="365"/>
      <c r="D257" s="365"/>
      <c r="E257" s="365"/>
      <c r="F257" s="594"/>
      <c r="G257" s="365"/>
      <c r="H257" s="414"/>
      <c r="I257" s="365"/>
      <c r="J257" s="365"/>
      <c r="K257" s="365"/>
      <c r="L257" s="365"/>
      <c r="M257" s="594"/>
      <c r="N257" s="594"/>
      <c r="O257" s="594"/>
      <c r="P257" s="594"/>
      <c r="Q257" s="594"/>
      <c r="R257" s="594"/>
      <c r="S257" s="594"/>
      <c r="T257" s="594"/>
      <c r="U257" s="594"/>
      <c r="V257" s="594"/>
      <c r="W257" s="594"/>
      <c r="X257" s="594"/>
      <c r="Y257" s="594"/>
      <c r="Z257" s="594"/>
      <c r="AA257" s="594"/>
      <c r="AB257" s="594"/>
      <c r="AC257" s="602"/>
      <c r="AD257" s="365"/>
      <c r="AE257" s="369"/>
      <c r="AF257" s="365"/>
      <c r="AG257" s="391"/>
      <c r="AH257" s="364"/>
    </row>
    <row r="258" spans="1:34" s="349" customFormat="1" ht="13.5" customHeight="1" x14ac:dyDescent="0.2">
      <c r="A258" s="365"/>
      <c r="B258" s="365"/>
      <c r="C258" s="365"/>
      <c r="D258" s="365"/>
      <c r="E258" s="365"/>
      <c r="F258" s="594"/>
      <c r="G258" s="365"/>
      <c r="H258" s="414"/>
      <c r="I258" s="365"/>
      <c r="J258" s="365"/>
      <c r="K258" s="365"/>
      <c r="L258" s="365"/>
      <c r="M258" s="594"/>
      <c r="N258" s="594"/>
      <c r="O258" s="594"/>
      <c r="P258" s="594"/>
      <c r="Q258" s="594"/>
      <c r="R258" s="594"/>
      <c r="S258" s="594"/>
      <c r="T258" s="594"/>
      <c r="U258" s="594"/>
      <c r="V258" s="594"/>
      <c r="W258" s="594"/>
      <c r="X258" s="594"/>
      <c r="Y258" s="594"/>
      <c r="Z258" s="594"/>
      <c r="AA258" s="594"/>
      <c r="AB258" s="594"/>
      <c r="AC258" s="602"/>
      <c r="AD258" s="365"/>
      <c r="AE258" s="369"/>
      <c r="AF258" s="365"/>
      <c r="AG258" s="389"/>
      <c r="AH258" s="365"/>
    </row>
    <row r="259" spans="1:34" s="349" customFormat="1" x14ac:dyDescent="0.2">
      <c r="A259" s="365"/>
      <c r="B259" s="365"/>
      <c r="C259" s="365"/>
      <c r="D259" s="365"/>
      <c r="E259" s="365"/>
      <c r="F259" s="594"/>
      <c r="G259" s="365"/>
      <c r="H259" s="414"/>
      <c r="I259" s="365"/>
      <c r="J259" s="365"/>
      <c r="K259" s="365"/>
      <c r="L259" s="365"/>
      <c r="M259" s="594"/>
      <c r="N259" s="594"/>
      <c r="O259" s="594"/>
      <c r="P259" s="594"/>
      <c r="Q259" s="594"/>
      <c r="R259" s="594"/>
      <c r="S259" s="594"/>
      <c r="T259" s="594"/>
      <c r="U259" s="594"/>
      <c r="V259" s="594"/>
      <c r="W259" s="594"/>
      <c r="X259" s="594"/>
      <c r="Y259" s="594"/>
      <c r="Z259" s="594"/>
      <c r="AA259" s="594"/>
      <c r="AB259" s="594"/>
      <c r="AC259" s="602"/>
      <c r="AD259" s="365"/>
      <c r="AE259" s="369"/>
      <c r="AF259" s="365"/>
      <c r="AG259" s="363"/>
      <c r="AH259" s="365"/>
    </row>
    <row r="260" spans="1:34" s="349" customFormat="1" x14ac:dyDescent="0.2">
      <c r="A260" s="365"/>
      <c r="B260" s="365"/>
      <c r="C260" s="365"/>
      <c r="D260" s="365"/>
      <c r="E260" s="365"/>
      <c r="F260" s="594"/>
      <c r="G260" s="365"/>
      <c r="H260" s="414"/>
      <c r="I260" s="365"/>
      <c r="J260" s="365"/>
      <c r="K260" s="365"/>
      <c r="L260" s="365"/>
      <c r="M260" s="594"/>
      <c r="N260" s="594"/>
      <c r="O260" s="594"/>
      <c r="P260" s="594"/>
      <c r="Q260" s="594"/>
      <c r="R260" s="594"/>
      <c r="S260" s="594"/>
      <c r="T260" s="594"/>
      <c r="U260" s="594"/>
      <c r="V260" s="594"/>
      <c r="W260" s="594"/>
      <c r="X260" s="594"/>
      <c r="Y260" s="594"/>
      <c r="Z260" s="594"/>
      <c r="AA260" s="594"/>
      <c r="AB260" s="594"/>
      <c r="AC260" s="602"/>
      <c r="AD260" s="365"/>
      <c r="AE260" s="369"/>
      <c r="AF260" s="365"/>
      <c r="AG260" s="363"/>
      <c r="AH260" s="365"/>
    </row>
    <row r="261" spans="1:34" s="349" customFormat="1" x14ac:dyDescent="0.2">
      <c r="A261" s="365"/>
      <c r="B261" s="365"/>
      <c r="C261" s="365"/>
      <c r="D261" s="365"/>
      <c r="E261" s="365"/>
      <c r="F261" s="594"/>
      <c r="G261" s="365"/>
      <c r="H261" s="414"/>
      <c r="I261" s="365"/>
      <c r="J261" s="365"/>
      <c r="K261" s="365"/>
      <c r="L261" s="365"/>
      <c r="M261" s="594"/>
      <c r="N261" s="594"/>
      <c r="O261" s="594"/>
      <c r="P261" s="594"/>
      <c r="Q261" s="594"/>
      <c r="R261" s="594"/>
      <c r="S261" s="594"/>
      <c r="T261" s="594"/>
      <c r="U261" s="594"/>
      <c r="V261" s="594"/>
      <c r="W261" s="594"/>
      <c r="X261" s="594"/>
      <c r="Y261" s="594"/>
      <c r="Z261" s="594"/>
      <c r="AA261" s="594"/>
      <c r="AB261" s="594"/>
      <c r="AC261" s="602"/>
      <c r="AD261" s="365"/>
      <c r="AE261" s="369"/>
      <c r="AF261" s="365"/>
      <c r="AG261" s="363"/>
      <c r="AH261" s="365"/>
    </row>
    <row r="262" spans="1:34" s="349" customFormat="1" x14ac:dyDescent="0.2">
      <c r="A262" s="365"/>
      <c r="B262" s="365"/>
      <c r="C262" s="365"/>
      <c r="D262" s="365"/>
      <c r="E262" s="365"/>
      <c r="F262" s="594"/>
      <c r="G262" s="365"/>
      <c r="H262" s="414"/>
      <c r="I262" s="365"/>
      <c r="J262" s="365"/>
      <c r="K262" s="365"/>
      <c r="L262" s="365"/>
      <c r="M262" s="594"/>
      <c r="N262" s="594"/>
      <c r="O262" s="594"/>
      <c r="P262" s="594"/>
      <c r="Q262" s="594"/>
      <c r="R262" s="594"/>
      <c r="S262" s="594"/>
      <c r="T262" s="594"/>
      <c r="U262" s="594"/>
      <c r="V262" s="594"/>
      <c r="W262" s="594"/>
      <c r="X262" s="594"/>
      <c r="Y262" s="594"/>
      <c r="Z262" s="594"/>
      <c r="AA262" s="594"/>
      <c r="AB262" s="594"/>
      <c r="AC262" s="602"/>
      <c r="AD262" s="365"/>
      <c r="AE262" s="369"/>
      <c r="AF262" s="365"/>
      <c r="AG262" s="370"/>
      <c r="AH262" s="372"/>
    </row>
    <row r="263" spans="1:34" s="349" customFormat="1" ht="15.75" customHeight="1" x14ac:dyDescent="0.2">
      <c r="A263" s="365"/>
      <c r="B263" s="365"/>
      <c r="C263" s="365"/>
      <c r="D263" s="365"/>
      <c r="E263" s="365"/>
      <c r="F263" s="594"/>
      <c r="G263" s="365"/>
      <c r="H263" s="414"/>
      <c r="I263" s="365"/>
      <c r="J263" s="365"/>
      <c r="K263" s="365"/>
      <c r="L263" s="365"/>
      <c r="M263" s="594"/>
      <c r="N263" s="594"/>
      <c r="O263" s="594"/>
      <c r="P263" s="594"/>
      <c r="Q263" s="594"/>
      <c r="R263" s="594"/>
      <c r="S263" s="594"/>
      <c r="T263" s="594"/>
      <c r="U263" s="594"/>
      <c r="V263" s="594"/>
      <c r="W263" s="594"/>
      <c r="X263" s="594"/>
      <c r="Y263" s="594"/>
      <c r="Z263" s="594"/>
      <c r="AA263" s="594"/>
      <c r="AB263" s="594"/>
      <c r="AC263" s="602"/>
      <c r="AD263" s="365"/>
      <c r="AE263" s="369"/>
      <c r="AF263" s="365"/>
      <c r="AG263" s="370"/>
      <c r="AH263" s="376"/>
    </row>
    <row r="264" spans="1:34" s="349" customFormat="1" ht="15.75" customHeight="1" x14ac:dyDescent="0.2">
      <c r="A264" s="365"/>
      <c r="B264" s="365"/>
      <c r="C264" s="365"/>
      <c r="D264" s="365"/>
      <c r="E264" s="365"/>
      <c r="F264" s="594"/>
      <c r="G264" s="365"/>
      <c r="H264" s="414"/>
      <c r="I264" s="365"/>
      <c r="J264" s="365"/>
      <c r="K264" s="365"/>
      <c r="L264" s="365"/>
      <c r="M264" s="594"/>
      <c r="N264" s="594"/>
      <c r="O264" s="594"/>
      <c r="P264" s="594"/>
      <c r="Q264" s="594"/>
      <c r="R264" s="594"/>
      <c r="S264" s="594"/>
      <c r="T264" s="594"/>
      <c r="U264" s="594"/>
      <c r="V264" s="594"/>
      <c r="W264" s="594"/>
      <c r="X264" s="594"/>
      <c r="Y264" s="594"/>
      <c r="Z264" s="594"/>
      <c r="AA264" s="594"/>
      <c r="AB264" s="594"/>
      <c r="AC264" s="602"/>
      <c r="AD264" s="365"/>
      <c r="AE264" s="369"/>
      <c r="AF264" s="365"/>
      <c r="AG264" s="370"/>
      <c r="AH264" s="365"/>
    </row>
    <row r="265" spans="1:34" s="349" customFormat="1" ht="12.75" customHeight="1" x14ac:dyDescent="0.2">
      <c r="A265" s="365"/>
      <c r="B265" s="365"/>
      <c r="C265" s="365"/>
      <c r="D265" s="365"/>
      <c r="E265" s="365"/>
      <c r="F265" s="594"/>
      <c r="G265" s="365"/>
      <c r="H265" s="414"/>
      <c r="I265" s="365"/>
      <c r="J265" s="365"/>
      <c r="K265" s="365"/>
      <c r="L265" s="365"/>
      <c r="M265" s="594"/>
      <c r="N265" s="594"/>
      <c r="O265" s="594"/>
      <c r="P265" s="594"/>
      <c r="Q265" s="594"/>
      <c r="R265" s="594"/>
      <c r="S265" s="594"/>
      <c r="T265" s="594"/>
      <c r="U265" s="594"/>
      <c r="V265" s="594"/>
      <c r="W265" s="594"/>
      <c r="X265" s="594"/>
      <c r="Y265" s="594"/>
      <c r="Z265" s="594"/>
      <c r="AA265" s="594"/>
      <c r="AB265" s="594"/>
      <c r="AC265" s="602"/>
      <c r="AD265" s="365"/>
      <c r="AE265" s="369"/>
      <c r="AF265" s="365"/>
      <c r="AG265" s="375"/>
      <c r="AH265" s="377"/>
    </row>
    <row r="266" spans="1:34" s="349" customFormat="1" x14ac:dyDescent="0.2">
      <c r="A266" s="365"/>
      <c r="B266" s="365"/>
      <c r="C266" s="365"/>
      <c r="D266" s="365"/>
      <c r="E266" s="365"/>
      <c r="F266" s="594"/>
      <c r="G266" s="365"/>
      <c r="H266" s="414"/>
      <c r="I266" s="365"/>
      <c r="J266" s="365"/>
      <c r="K266" s="365"/>
      <c r="L266" s="365"/>
      <c r="M266" s="594"/>
      <c r="N266" s="594"/>
      <c r="O266" s="594"/>
      <c r="P266" s="594"/>
      <c r="Q266" s="594"/>
      <c r="R266" s="594"/>
      <c r="S266" s="594"/>
      <c r="T266" s="594"/>
      <c r="U266" s="594"/>
      <c r="V266" s="594"/>
      <c r="W266" s="594"/>
      <c r="X266" s="594"/>
      <c r="Y266" s="594"/>
      <c r="Z266" s="594"/>
      <c r="AA266" s="594"/>
      <c r="AB266" s="594"/>
      <c r="AC266" s="602"/>
      <c r="AD266" s="365"/>
      <c r="AE266" s="369"/>
      <c r="AF266" s="365"/>
      <c r="AG266" s="376"/>
      <c r="AH266" s="377"/>
    </row>
    <row r="267" spans="1:34" s="349" customFormat="1" x14ac:dyDescent="0.2">
      <c r="A267" s="365"/>
      <c r="B267" s="365"/>
      <c r="C267" s="365"/>
      <c r="D267" s="365"/>
      <c r="E267" s="365"/>
      <c r="F267" s="594"/>
      <c r="G267" s="365"/>
      <c r="H267" s="414"/>
      <c r="I267" s="365"/>
      <c r="J267" s="365"/>
      <c r="K267" s="365"/>
      <c r="L267" s="365"/>
      <c r="M267" s="594"/>
      <c r="N267" s="594"/>
      <c r="O267" s="594"/>
      <c r="P267" s="594"/>
      <c r="Q267" s="594"/>
      <c r="R267" s="594"/>
      <c r="S267" s="594"/>
      <c r="T267" s="594"/>
      <c r="U267" s="594"/>
      <c r="V267" s="594"/>
      <c r="W267" s="594"/>
      <c r="X267" s="594"/>
      <c r="Y267" s="594"/>
      <c r="Z267" s="594"/>
      <c r="AA267" s="594"/>
      <c r="AB267" s="594"/>
      <c r="AC267" s="602"/>
      <c r="AD267" s="365"/>
      <c r="AE267" s="369"/>
      <c r="AF267" s="365"/>
      <c r="AG267" s="365"/>
      <c r="AH267" s="365"/>
    </row>
    <row r="268" spans="1:34" s="349" customFormat="1" x14ac:dyDescent="0.2">
      <c r="A268" s="365"/>
      <c r="B268" s="365"/>
      <c r="C268" s="365"/>
      <c r="D268" s="365"/>
      <c r="E268" s="365"/>
      <c r="F268" s="594"/>
      <c r="G268" s="365"/>
      <c r="H268" s="414"/>
      <c r="I268" s="365"/>
      <c r="J268" s="365"/>
      <c r="K268" s="365"/>
      <c r="L268" s="365"/>
      <c r="M268" s="594"/>
      <c r="N268" s="594"/>
      <c r="O268" s="594"/>
      <c r="P268" s="594"/>
      <c r="Q268" s="594"/>
      <c r="R268" s="594"/>
      <c r="S268" s="594"/>
      <c r="T268" s="594"/>
      <c r="U268" s="594"/>
      <c r="V268" s="594"/>
      <c r="W268" s="594"/>
      <c r="X268" s="594"/>
      <c r="Y268" s="594"/>
      <c r="Z268" s="594"/>
      <c r="AA268" s="594"/>
      <c r="AB268" s="594"/>
      <c r="AC268" s="602"/>
      <c r="AD268" s="365"/>
      <c r="AE268" s="369"/>
      <c r="AF268" s="365"/>
      <c r="AG268" s="377"/>
      <c r="AH268" s="378"/>
    </row>
    <row r="269" spans="1:34" s="349" customFormat="1" x14ac:dyDescent="0.2">
      <c r="A269" s="365"/>
      <c r="B269" s="365"/>
      <c r="C269" s="365"/>
      <c r="D269" s="365"/>
      <c r="E269" s="365"/>
      <c r="F269" s="594"/>
      <c r="G269" s="365"/>
      <c r="H269" s="414"/>
      <c r="I269" s="365"/>
      <c r="J269" s="365"/>
      <c r="K269" s="365"/>
      <c r="L269" s="365"/>
      <c r="M269" s="594"/>
      <c r="N269" s="594"/>
      <c r="O269" s="594"/>
      <c r="P269" s="594"/>
      <c r="Q269" s="594"/>
      <c r="R269" s="594"/>
      <c r="S269" s="594"/>
      <c r="T269" s="594"/>
      <c r="U269" s="594"/>
      <c r="V269" s="594"/>
      <c r="W269" s="594"/>
      <c r="X269" s="594"/>
      <c r="Y269" s="594"/>
      <c r="Z269" s="594"/>
      <c r="AA269" s="594"/>
      <c r="AB269" s="594"/>
      <c r="AC269" s="602"/>
      <c r="AD269" s="365"/>
      <c r="AE269" s="369"/>
      <c r="AF269" s="365"/>
      <c r="AG269" s="377"/>
      <c r="AH269" s="379"/>
    </row>
    <row r="270" spans="1:34" s="349" customFormat="1" x14ac:dyDescent="0.2">
      <c r="A270" s="365"/>
      <c r="B270" s="365"/>
      <c r="C270" s="365"/>
      <c r="D270" s="365"/>
      <c r="E270" s="365"/>
      <c r="F270" s="594"/>
      <c r="G270" s="365"/>
      <c r="H270" s="414"/>
      <c r="I270" s="365"/>
      <c r="J270" s="365"/>
      <c r="K270" s="365"/>
      <c r="L270" s="365"/>
      <c r="M270" s="594"/>
      <c r="N270" s="594"/>
      <c r="O270" s="594"/>
      <c r="P270" s="594"/>
      <c r="Q270" s="594"/>
      <c r="R270" s="594"/>
      <c r="S270" s="594"/>
      <c r="T270" s="594"/>
      <c r="U270" s="594"/>
      <c r="V270" s="594"/>
      <c r="W270" s="594"/>
      <c r="X270" s="594"/>
      <c r="Y270" s="594"/>
      <c r="Z270" s="594"/>
      <c r="AA270" s="594"/>
      <c r="AB270" s="594"/>
      <c r="AC270" s="602"/>
      <c r="AD270" s="365"/>
      <c r="AE270" s="369"/>
      <c r="AF270" s="365"/>
      <c r="AG270" s="365"/>
      <c r="AH270" s="379"/>
    </row>
    <row r="271" spans="1:34" s="349" customFormat="1" ht="14.25" customHeight="1" x14ac:dyDescent="0.2">
      <c r="A271" s="365"/>
      <c r="B271" s="365"/>
      <c r="C271" s="365"/>
      <c r="D271" s="365"/>
      <c r="E271" s="365"/>
      <c r="F271" s="594"/>
      <c r="G271" s="365"/>
      <c r="H271" s="414"/>
      <c r="I271" s="365"/>
      <c r="J271" s="365"/>
      <c r="K271" s="365"/>
      <c r="L271" s="365"/>
      <c r="M271" s="594"/>
      <c r="N271" s="594"/>
      <c r="O271" s="594"/>
      <c r="P271" s="594"/>
      <c r="Q271" s="594"/>
      <c r="R271" s="594"/>
      <c r="S271" s="594"/>
      <c r="T271" s="594"/>
      <c r="U271" s="594"/>
      <c r="V271" s="594"/>
      <c r="W271" s="594"/>
      <c r="X271" s="594"/>
      <c r="Y271" s="594"/>
      <c r="Z271" s="594"/>
      <c r="AA271" s="594"/>
      <c r="AB271" s="594"/>
      <c r="AC271" s="602"/>
      <c r="AD271" s="365"/>
      <c r="AE271" s="369"/>
      <c r="AF271" s="365"/>
      <c r="AG271" s="378"/>
      <c r="AH271" s="379"/>
    </row>
    <row r="272" spans="1:34" s="349" customFormat="1" x14ac:dyDescent="0.2">
      <c r="A272" s="365"/>
      <c r="B272" s="365"/>
      <c r="C272" s="365"/>
      <c r="D272" s="365"/>
      <c r="E272" s="365"/>
      <c r="F272" s="594"/>
      <c r="G272" s="365"/>
      <c r="H272" s="414"/>
      <c r="I272" s="365"/>
      <c r="J272" s="365"/>
      <c r="K272" s="365"/>
      <c r="L272" s="365"/>
      <c r="M272" s="594"/>
      <c r="N272" s="594"/>
      <c r="O272" s="594"/>
      <c r="P272" s="594"/>
      <c r="Q272" s="594"/>
      <c r="R272" s="594"/>
      <c r="S272" s="594"/>
      <c r="T272" s="594"/>
      <c r="U272" s="594"/>
      <c r="V272" s="594"/>
      <c r="W272" s="594"/>
      <c r="X272" s="594"/>
      <c r="Y272" s="594"/>
      <c r="Z272" s="594"/>
      <c r="AA272" s="594"/>
      <c r="AB272" s="594"/>
      <c r="AC272" s="602"/>
      <c r="AD272" s="365"/>
      <c r="AE272" s="369"/>
      <c r="AF272" s="365"/>
      <c r="AG272" s="379"/>
      <c r="AH272" s="379"/>
    </row>
    <row r="273" spans="1:34" s="349" customFormat="1" x14ac:dyDescent="0.2">
      <c r="A273" s="365"/>
      <c r="B273" s="365"/>
      <c r="C273" s="365"/>
      <c r="D273" s="365"/>
      <c r="E273" s="365"/>
      <c r="F273" s="594"/>
      <c r="G273" s="365"/>
      <c r="H273" s="414"/>
      <c r="I273" s="365"/>
      <c r="J273" s="365"/>
      <c r="K273" s="365"/>
      <c r="L273" s="365"/>
      <c r="M273" s="594"/>
      <c r="N273" s="594"/>
      <c r="O273" s="594"/>
      <c r="P273" s="594"/>
      <c r="Q273" s="594"/>
      <c r="R273" s="594"/>
      <c r="S273" s="594"/>
      <c r="T273" s="594"/>
      <c r="U273" s="594"/>
      <c r="V273" s="594"/>
      <c r="W273" s="594"/>
      <c r="X273" s="594"/>
      <c r="Y273" s="594"/>
      <c r="Z273" s="594"/>
      <c r="AA273" s="594"/>
      <c r="AB273" s="594"/>
      <c r="AC273" s="602"/>
      <c r="AD273" s="365"/>
      <c r="AE273" s="369"/>
      <c r="AF273" s="365"/>
      <c r="AG273" s="379"/>
      <c r="AH273" s="379"/>
    </row>
    <row r="274" spans="1:34" s="371" customFormat="1" x14ac:dyDescent="0.2">
      <c r="A274" s="365"/>
      <c r="B274" s="365"/>
      <c r="C274" s="365"/>
      <c r="D274" s="365"/>
      <c r="E274" s="365"/>
      <c r="F274" s="594"/>
      <c r="G274" s="365"/>
      <c r="H274" s="414"/>
      <c r="I274" s="365"/>
      <c r="J274" s="365"/>
      <c r="K274" s="365"/>
      <c r="L274" s="365"/>
      <c r="M274" s="594"/>
      <c r="N274" s="594"/>
      <c r="O274" s="594"/>
      <c r="P274" s="594"/>
      <c r="Q274" s="594"/>
      <c r="R274" s="594"/>
      <c r="S274" s="594"/>
      <c r="T274" s="594"/>
      <c r="U274" s="594"/>
      <c r="V274" s="594"/>
      <c r="W274" s="594"/>
      <c r="X274" s="594"/>
      <c r="Y274" s="594"/>
      <c r="Z274" s="594"/>
      <c r="AA274" s="594"/>
      <c r="AB274" s="594"/>
      <c r="AC274" s="602"/>
      <c r="AD274" s="365"/>
      <c r="AE274" s="369"/>
      <c r="AF274" s="365"/>
      <c r="AG274" s="379"/>
      <c r="AH274" s="379"/>
    </row>
    <row r="275" spans="1:34" s="371" customFormat="1" ht="12" customHeight="1" x14ac:dyDescent="0.2">
      <c r="A275" s="365"/>
      <c r="B275" s="365"/>
      <c r="C275" s="365"/>
      <c r="D275" s="365"/>
      <c r="E275" s="365"/>
      <c r="F275" s="594"/>
      <c r="G275" s="365"/>
      <c r="H275" s="414"/>
      <c r="I275" s="365"/>
      <c r="J275" s="365"/>
      <c r="K275" s="365"/>
      <c r="L275" s="365"/>
      <c r="M275" s="594"/>
      <c r="N275" s="594"/>
      <c r="O275" s="594"/>
      <c r="P275" s="594"/>
      <c r="Q275" s="594"/>
      <c r="R275" s="594"/>
      <c r="S275" s="594"/>
      <c r="T275" s="594"/>
      <c r="U275" s="594"/>
      <c r="V275" s="594"/>
      <c r="W275" s="594"/>
      <c r="X275" s="594"/>
      <c r="Y275" s="594"/>
      <c r="Z275" s="594"/>
      <c r="AA275" s="594"/>
      <c r="AB275" s="594"/>
      <c r="AC275" s="602"/>
      <c r="AD275" s="365"/>
      <c r="AE275" s="369"/>
      <c r="AF275" s="365"/>
      <c r="AG275" s="379"/>
    </row>
    <row r="276" spans="1:34" s="371" customFormat="1" x14ac:dyDescent="0.2">
      <c r="A276" s="365"/>
      <c r="B276" s="365"/>
      <c r="C276" s="365"/>
      <c r="D276" s="365"/>
      <c r="E276" s="365"/>
      <c r="F276" s="594"/>
      <c r="G276" s="365"/>
      <c r="H276" s="414"/>
      <c r="I276" s="365"/>
      <c r="J276" s="365"/>
      <c r="K276" s="365"/>
      <c r="L276" s="365"/>
      <c r="M276" s="594"/>
      <c r="N276" s="594"/>
      <c r="O276" s="594"/>
      <c r="P276" s="594"/>
      <c r="Q276" s="594"/>
      <c r="R276" s="594"/>
      <c r="S276" s="594"/>
      <c r="T276" s="594"/>
      <c r="U276" s="594"/>
      <c r="V276" s="594"/>
      <c r="W276" s="594"/>
      <c r="X276" s="594"/>
      <c r="Y276" s="594"/>
      <c r="Z276" s="594"/>
      <c r="AA276" s="594"/>
      <c r="AB276" s="594"/>
      <c r="AC276" s="602"/>
      <c r="AD276" s="365"/>
      <c r="AE276" s="369"/>
      <c r="AF276" s="365"/>
      <c r="AG276" s="379"/>
    </row>
    <row r="277" spans="1:34" s="372" customFormat="1" ht="11.25" customHeight="1" x14ac:dyDescent="0.2">
      <c r="A277" s="365"/>
      <c r="B277" s="365"/>
      <c r="C277" s="365"/>
      <c r="D277" s="365"/>
      <c r="E277" s="365"/>
      <c r="F277" s="594"/>
      <c r="G277" s="365"/>
      <c r="H277" s="414"/>
      <c r="I277" s="365"/>
      <c r="J277" s="365"/>
      <c r="K277" s="365"/>
      <c r="L277" s="365"/>
      <c r="M277" s="594"/>
      <c r="N277" s="594"/>
      <c r="O277" s="594"/>
      <c r="P277" s="594"/>
      <c r="Q277" s="594"/>
      <c r="R277" s="594"/>
      <c r="S277" s="594"/>
      <c r="T277" s="594"/>
      <c r="U277" s="594"/>
      <c r="V277" s="594"/>
      <c r="W277" s="594"/>
      <c r="X277" s="594"/>
      <c r="Y277" s="594"/>
      <c r="Z277" s="594"/>
      <c r="AA277" s="594"/>
      <c r="AB277" s="594"/>
      <c r="AC277" s="602"/>
      <c r="AD277" s="365"/>
      <c r="AE277" s="369"/>
      <c r="AF277" s="365"/>
      <c r="AG277" s="379"/>
    </row>
    <row r="278" spans="1:34" s="376" customFormat="1" x14ac:dyDescent="0.2">
      <c r="A278" s="365"/>
      <c r="B278" s="365"/>
      <c r="C278" s="365"/>
      <c r="D278" s="365"/>
      <c r="E278" s="365"/>
      <c r="F278" s="594"/>
      <c r="G278" s="365"/>
      <c r="H278" s="414"/>
      <c r="I278" s="365"/>
      <c r="J278" s="365"/>
      <c r="K278" s="365"/>
      <c r="L278" s="365"/>
      <c r="M278" s="594"/>
      <c r="N278" s="594"/>
      <c r="O278" s="594"/>
      <c r="P278" s="594"/>
      <c r="Q278" s="594"/>
      <c r="R278" s="594"/>
      <c r="S278" s="594"/>
      <c r="T278" s="594"/>
      <c r="U278" s="594"/>
      <c r="V278" s="594"/>
      <c r="W278" s="594"/>
      <c r="X278" s="594"/>
      <c r="Y278" s="594"/>
      <c r="Z278" s="594"/>
      <c r="AA278" s="594"/>
      <c r="AB278" s="594"/>
      <c r="AC278" s="602"/>
      <c r="AD278" s="365"/>
      <c r="AE278" s="369"/>
      <c r="AF278" s="365"/>
      <c r="AG278" s="379"/>
    </row>
    <row r="279" spans="1:34" x14ac:dyDescent="0.2">
      <c r="AG279" s="381"/>
    </row>
    <row r="280" spans="1:34" s="377" customFormat="1" x14ac:dyDescent="0.2">
      <c r="A280" s="365"/>
      <c r="B280" s="365"/>
      <c r="C280" s="365"/>
      <c r="D280" s="365"/>
      <c r="E280" s="365"/>
      <c r="F280" s="594"/>
      <c r="G280" s="365"/>
      <c r="H280" s="414"/>
      <c r="I280" s="365"/>
      <c r="J280" s="365"/>
      <c r="K280" s="365"/>
      <c r="L280" s="365"/>
      <c r="M280" s="594"/>
      <c r="N280" s="594"/>
      <c r="O280" s="594"/>
      <c r="P280" s="594"/>
      <c r="Q280" s="594"/>
      <c r="R280" s="594"/>
      <c r="S280" s="594"/>
      <c r="T280" s="594"/>
      <c r="U280" s="594"/>
      <c r="V280" s="594"/>
      <c r="W280" s="594"/>
      <c r="X280" s="594"/>
      <c r="Y280" s="594"/>
      <c r="Z280" s="594"/>
      <c r="AA280" s="594"/>
      <c r="AB280" s="594"/>
      <c r="AC280" s="602"/>
      <c r="AD280" s="365"/>
      <c r="AE280" s="369"/>
      <c r="AF280" s="365"/>
      <c r="AG280" s="383"/>
    </row>
    <row r="281" spans="1:34" s="377" customFormat="1" x14ac:dyDescent="0.2">
      <c r="A281" s="365"/>
      <c r="B281" s="365"/>
      <c r="C281" s="365"/>
      <c r="D281" s="365"/>
      <c r="E281" s="365"/>
      <c r="F281" s="594"/>
      <c r="G281" s="365"/>
      <c r="H281" s="414"/>
      <c r="I281" s="365"/>
      <c r="J281" s="365"/>
      <c r="K281" s="365"/>
      <c r="L281" s="365"/>
      <c r="M281" s="594"/>
      <c r="N281" s="594"/>
      <c r="O281" s="594"/>
      <c r="P281" s="594"/>
      <c r="Q281" s="594"/>
      <c r="R281" s="594"/>
      <c r="S281" s="594"/>
      <c r="T281" s="594"/>
      <c r="U281" s="594"/>
      <c r="V281" s="594"/>
      <c r="W281" s="594"/>
      <c r="X281" s="594"/>
      <c r="Y281" s="594"/>
      <c r="Z281" s="594"/>
      <c r="AA281" s="594"/>
      <c r="AB281" s="594"/>
      <c r="AC281" s="602"/>
      <c r="AD281" s="365"/>
      <c r="AE281" s="369"/>
      <c r="AF281" s="365"/>
      <c r="AG281" s="383"/>
    </row>
    <row r="282" spans="1:34" x14ac:dyDescent="0.2">
      <c r="AG282" s="383"/>
    </row>
    <row r="283" spans="1:34" x14ac:dyDescent="0.2">
      <c r="AG283" s="383"/>
    </row>
    <row r="284" spans="1:34" s="380" customFormat="1" x14ac:dyDescent="0.2">
      <c r="A284" s="365"/>
      <c r="B284" s="365"/>
      <c r="C284" s="365"/>
      <c r="D284" s="365"/>
      <c r="E284" s="365"/>
      <c r="F284" s="594"/>
      <c r="G284" s="365"/>
      <c r="H284" s="414"/>
      <c r="I284" s="365"/>
      <c r="J284" s="365"/>
      <c r="K284" s="365"/>
      <c r="L284" s="365"/>
      <c r="M284" s="594"/>
      <c r="N284" s="594"/>
      <c r="O284" s="594"/>
      <c r="P284" s="594"/>
      <c r="Q284" s="594"/>
      <c r="R284" s="594"/>
      <c r="S284" s="594"/>
      <c r="T284" s="594"/>
      <c r="U284" s="594"/>
      <c r="V284" s="594"/>
      <c r="W284" s="594"/>
      <c r="X284" s="594"/>
      <c r="Y284" s="594"/>
      <c r="Z284" s="594"/>
      <c r="AA284" s="594"/>
      <c r="AB284" s="594"/>
      <c r="AC284" s="602"/>
      <c r="AD284" s="365"/>
      <c r="AE284" s="369"/>
      <c r="AF284" s="365"/>
      <c r="AG284" s="385"/>
    </row>
    <row r="285" spans="1:34" s="380" customFormat="1" x14ac:dyDescent="0.2">
      <c r="A285" s="365"/>
      <c r="B285" s="365"/>
      <c r="C285" s="365"/>
      <c r="D285" s="365"/>
      <c r="E285" s="365"/>
      <c r="F285" s="594"/>
      <c r="G285" s="365"/>
      <c r="H285" s="414"/>
      <c r="I285" s="365"/>
      <c r="J285" s="365"/>
      <c r="K285" s="365"/>
      <c r="L285" s="365"/>
      <c r="M285" s="594"/>
      <c r="N285" s="594"/>
      <c r="O285" s="594"/>
      <c r="P285" s="594"/>
      <c r="Q285" s="594"/>
      <c r="R285" s="594"/>
      <c r="S285" s="594"/>
      <c r="T285" s="594"/>
      <c r="U285" s="594"/>
      <c r="V285" s="594"/>
      <c r="W285" s="594"/>
      <c r="X285" s="594"/>
      <c r="Y285" s="594"/>
      <c r="Z285" s="594"/>
      <c r="AA285" s="594"/>
      <c r="AB285" s="594"/>
      <c r="AC285" s="602"/>
      <c r="AD285" s="365"/>
      <c r="AE285" s="369"/>
      <c r="AF285" s="365"/>
      <c r="AG285" s="371"/>
    </row>
    <row r="286" spans="1:34" s="380" customFormat="1" x14ac:dyDescent="0.2">
      <c r="A286" s="365"/>
      <c r="B286" s="365"/>
      <c r="C286" s="365"/>
      <c r="D286" s="365"/>
      <c r="E286" s="365"/>
      <c r="F286" s="594"/>
      <c r="G286" s="365"/>
      <c r="H286" s="414"/>
      <c r="I286" s="365"/>
      <c r="J286" s="365"/>
      <c r="K286" s="365"/>
      <c r="L286" s="365"/>
      <c r="M286" s="594"/>
      <c r="N286" s="594"/>
      <c r="O286" s="594"/>
      <c r="P286" s="594"/>
      <c r="Q286" s="594"/>
      <c r="R286" s="594"/>
      <c r="S286" s="594"/>
      <c r="T286" s="594"/>
      <c r="U286" s="594"/>
      <c r="V286" s="594"/>
      <c r="W286" s="594"/>
      <c r="X286" s="594"/>
      <c r="Y286" s="594"/>
      <c r="Z286" s="594"/>
      <c r="AA286" s="594"/>
      <c r="AB286" s="594"/>
      <c r="AC286" s="602"/>
      <c r="AD286" s="365"/>
      <c r="AE286" s="369"/>
      <c r="AF286" s="365"/>
      <c r="AG286" s="371"/>
    </row>
    <row r="287" spans="1:34" s="380" customFormat="1" x14ac:dyDescent="0.2">
      <c r="A287" s="365"/>
      <c r="B287" s="365"/>
      <c r="C287" s="365"/>
      <c r="D287" s="365"/>
      <c r="E287" s="365"/>
      <c r="F287" s="594"/>
      <c r="G287" s="365"/>
      <c r="H287" s="414"/>
      <c r="I287" s="365"/>
      <c r="J287" s="365"/>
      <c r="K287" s="365"/>
      <c r="L287" s="365"/>
      <c r="M287" s="594"/>
      <c r="N287" s="594"/>
      <c r="O287" s="594"/>
      <c r="P287" s="594"/>
      <c r="Q287" s="594"/>
      <c r="R287" s="594"/>
      <c r="S287" s="594"/>
      <c r="T287" s="594"/>
      <c r="U287" s="594"/>
      <c r="V287" s="594"/>
      <c r="W287" s="594"/>
      <c r="X287" s="594"/>
      <c r="Y287" s="594"/>
      <c r="Z287" s="594"/>
      <c r="AA287" s="594"/>
      <c r="AB287" s="594"/>
      <c r="AC287" s="602"/>
      <c r="AD287" s="365"/>
      <c r="AE287" s="369"/>
      <c r="AF287" s="365"/>
      <c r="AG287" s="372"/>
    </row>
    <row r="288" spans="1:34" s="380" customFormat="1" x14ac:dyDescent="0.2">
      <c r="A288" s="365"/>
      <c r="B288" s="365"/>
      <c r="C288" s="365"/>
      <c r="D288" s="365"/>
      <c r="E288" s="365"/>
      <c r="F288" s="594"/>
      <c r="G288" s="365"/>
      <c r="H288" s="414"/>
      <c r="I288" s="365"/>
      <c r="J288" s="365"/>
      <c r="K288" s="365"/>
      <c r="L288" s="365"/>
      <c r="M288" s="594"/>
      <c r="N288" s="594"/>
      <c r="O288" s="594"/>
      <c r="P288" s="594"/>
      <c r="Q288" s="594"/>
      <c r="R288" s="594"/>
      <c r="S288" s="594"/>
      <c r="T288" s="594"/>
      <c r="U288" s="594"/>
      <c r="V288" s="594"/>
      <c r="W288" s="594"/>
      <c r="X288" s="594"/>
      <c r="Y288" s="594"/>
      <c r="Z288" s="594"/>
      <c r="AA288" s="594"/>
      <c r="AB288" s="594"/>
      <c r="AC288" s="602"/>
      <c r="AD288" s="365"/>
      <c r="AE288" s="369"/>
      <c r="AF288" s="365"/>
      <c r="AG288" s="376"/>
    </row>
    <row r="289" spans="1:33" s="380" customFormat="1" x14ac:dyDescent="0.2">
      <c r="A289" s="365"/>
      <c r="B289" s="365"/>
      <c r="C289" s="365"/>
      <c r="D289" s="365"/>
      <c r="E289" s="365"/>
      <c r="F289" s="594"/>
      <c r="G289" s="365"/>
      <c r="H289" s="414"/>
      <c r="I289" s="365"/>
      <c r="J289" s="365"/>
      <c r="K289" s="365"/>
      <c r="L289" s="365"/>
      <c r="M289" s="594"/>
      <c r="N289" s="594"/>
      <c r="O289" s="594"/>
      <c r="P289" s="594"/>
      <c r="Q289" s="594"/>
      <c r="R289" s="594"/>
      <c r="S289" s="594"/>
      <c r="T289" s="594"/>
      <c r="U289" s="594"/>
      <c r="V289" s="594"/>
      <c r="W289" s="594"/>
      <c r="X289" s="594"/>
      <c r="Y289" s="594"/>
      <c r="Z289" s="594"/>
      <c r="AA289" s="594"/>
      <c r="AB289" s="594"/>
      <c r="AC289" s="602"/>
      <c r="AD289" s="365"/>
      <c r="AE289" s="369"/>
      <c r="AF289" s="365"/>
      <c r="AG289" s="365"/>
    </row>
    <row r="290" spans="1:33" s="380" customFormat="1" x14ac:dyDescent="0.2">
      <c r="A290" s="365"/>
      <c r="B290" s="365"/>
      <c r="C290" s="365"/>
      <c r="D290" s="365"/>
      <c r="E290" s="365"/>
      <c r="F290" s="594"/>
      <c r="G290" s="365"/>
      <c r="H290" s="414"/>
      <c r="I290" s="365"/>
      <c r="J290" s="365"/>
      <c r="K290" s="365"/>
      <c r="L290" s="365"/>
      <c r="M290" s="594"/>
      <c r="N290" s="594"/>
      <c r="O290" s="594"/>
      <c r="P290" s="594"/>
      <c r="Q290" s="594"/>
      <c r="R290" s="594"/>
      <c r="S290" s="594"/>
      <c r="T290" s="594"/>
      <c r="U290" s="594"/>
      <c r="V290" s="594"/>
      <c r="W290" s="594"/>
      <c r="X290" s="594"/>
      <c r="Y290" s="594"/>
      <c r="Z290" s="594"/>
      <c r="AA290" s="594"/>
      <c r="AB290" s="594"/>
      <c r="AC290" s="602"/>
      <c r="AD290" s="365"/>
      <c r="AE290" s="369"/>
      <c r="AF290" s="365"/>
      <c r="AG290" s="377"/>
    </row>
    <row r="291" spans="1:33" s="380" customFormat="1" x14ac:dyDescent="0.2">
      <c r="A291" s="365"/>
      <c r="B291" s="365"/>
      <c r="C291" s="365"/>
      <c r="D291" s="365"/>
      <c r="E291" s="365"/>
      <c r="F291" s="594"/>
      <c r="G291" s="365"/>
      <c r="H291" s="414"/>
      <c r="I291" s="365"/>
      <c r="J291" s="365"/>
      <c r="K291" s="365"/>
      <c r="L291" s="365"/>
      <c r="M291" s="594"/>
      <c r="N291" s="594"/>
      <c r="O291" s="594"/>
      <c r="P291" s="594"/>
      <c r="Q291" s="594"/>
      <c r="R291" s="594"/>
      <c r="S291" s="594"/>
      <c r="T291" s="594"/>
      <c r="U291" s="594"/>
      <c r="V291" s="594"/>
      <c r="W291" s="594"/>
      <c r="X291" s="594"/>
      <c r="Y291" s="594"/>
      <c r="Z291" s="594"/>
      <c r="AA291" s="594"/>
      <c r="AB291" s="594"/>
      <c r="AC291" s="602"/>
      <c r="AD291" s="365"/>
      <c r="AE291" s="369"/>
      <c r="AF291" s="365"/>
      <c r="AG291" s="377"/>
    </row>
    <row r="293" spans="1:33" s="378" customFormat="1" x14ac:dyDescent="0.2">
      <c r="A293" s="365"/>
      <c r="B293" s="365"/>
      <c r="C293" s="365"/>
      <c r="D293" s="365"/>
      <c r="E293" s="365"/>
      <c r="F293" s="594"/>
      <c r="G293" s="365"/>
      <c r="H293" s="414"/>
      <c r="I293" s="365"/>
      <c r="J293" s="365"/>
      <c r="K293" s="365"/>
      <c r="L293" s="365"/>
      <c r="M293" s="594"/>
      <c r="N293" s="594"/>
      <c r="O293" s="594"/>
      <c r="P293" s="594"/>
      <c r="Q293" s="594"/>
      <c r="R293" s="594"/>
      <c r="S293" s="594"/>
      <c r="T293" s="594"/>
      <c r="U293" s="594"/>
      <c r="V293" s="594"/>
      <c r="W293" s="594"/>
      <c r="X293" s="594"/>
      <c r="Y293" s="594"/>
      <c r="Z293" s="594"/>
      <c r="AA293" s="594"/>
      <c r="AB293" s="594"/>
      <c r="AC293" s="602"/>
      <c r="AD293" s="365"/>
      <c r="AE293" s="369"/>
      <c r="AF293" s="365"/>
      <c r="AG293" s="365"/>
    </row>
    <row r="294" spans="1:33" s="379" customFormat="1" x14ac:dyDescent="0.2">
      <c r="A294" s="365"/>
      <c r="B294" s="365"/>
      <c r="C294" s="365"/>
      <c r="D294" s="365"/>
      <c r="E294" s="365"/>
      <c r="F294" s="594"/>
      <c r="G294" s="365"/>
      <c r="H294" s="414"/>
      <c r="I294" s="365"/>
      <c r="J294" s="365"/>
      <c r="K294" s="365"/>
      <c r="L294" s="365"/>
      <c r="M294" s="594"/>
      <c r="N294" s="594"/>
      <c r="O294" s="594"/>
      <c r="P294" s="594"/>
      <c r="Q294" s="594"/>
      <c r="R294" s="594"/>
      <c r="S294" s="594"/>
      <c r="T294" s="594"/>
      <c r="U294" s="594"/>
      <c r="V294" s="594"/>
      <c r="W294" s="594"/>
      <c r="X294" s="594"/>
      <c r="Y294" s="594"/>
      <c r="Z294" s="594"/>
      <c r="AA294" s="594"/>
      <c r="AB294" s="594"/>
      <c r="AC294" s="602"/>
      <c r="AD294" s="365"/>
      <c r="AE294" s="369"/>
      <c r="AF294" s="365"/>
      <c r="AG294" s="380"/>
    </row>
    <row r="295" spans="1:33" s="379" customFormat="1" x14ac:dyDescent="0.2">
      <c r="A295" s="365"/>
      <c r="B295" s="365"/>
      <c r="C295" s="365"/>
      <c r="D295" s="365"/>
      <c r="E295" s="365"/>
      <c r="F295" s="594"/>
      <c r="G295" s="365"/>
      <c r="H295" s="414"/>
      <c r="I295" s="365"/>
      <c r="J295" s="365"/>
      <c r="K295" s="365"/>
      <c r="L295" s="365"/>
      <c r="M295" s="594"/>
      <c r="N295" s="594"/>
      <c r="O295" s="594"/>
      <c r="P295" s="594"/>
      <c r="Q295" s="594"/>
      <c r="R295" s="594"/>
      <c r="S295" s="594"/>
      <c r="T295" s="594"/>
      <c r="U295" s="594"/>
      <c r="V295" s="594"/>
      <c r="W295" s="594"/>
      <c r="X295" s="594"/>
      <c r="Y295" s="594"/>
      <c r="Z295" s="594"/>
      <c r="AA295" s="594"/>
      <c r="AB295" s="594"/>
      <c r="AC295" s="602"/>
      <c r="AD295" s="365"/>
      <c r="AE295" s="369"/>
      <c r="AF295" s="365"/>
      <c r="AG295" s="380"/>
    </row>
    <row r="296" spans="1:33" s="379" customFormat="1" x14ac:dyDescent="0.2">
      <c r="A296" s="365"/>
      <c r="B296" s="365"/>
      <c r="C296" s="365"/>
      <c r="D296" s="365"/>
      <c r="E296" s="365"/>
      <c r="F296" s="594"/>
      <c r="G296" s="365"/>
      <c r="H296" s="414"/>
      <c r="I296" s="365"/>
      <c r="J296" s="365"/>
      <c r="K296" s="365"/>
      <c r="L296" s="365"/>
      <c r="M296" s="594"/>
      <c r="N296" s="594"/>
      <c r="O296" s="594"/>
      <c r="P296" s="594"/>
      <c r="Q296" s="594"/>
      <c r="R296" s="594"/>
      <c r="S296" s="594"/>
      <c r="T296" s="594"/>
      <c r="U296" s="594"/>
      <c r="V296" s="594"/>
      <c r="W296" s="594"/>
      <c r="X296" s="594"/>
      <c r="Y296" s="594"/>
      <c r="Z296" s="594"/>
      <c r="AA296" s="594"/>
      <c r="AB296" s="594"/>
      <c r="AC296" s="602"/>
      <c r="AD296" s="365"/>
      <c r="AE296" s="369"/>
      <c r="AF296" s="365"/>
      <c r="AG296" s="380"/>
    </row>
    <row r="297" spans="1:33" s="379" customFormat="1" x14ac:dyDescent="0.2">
      <c r="A297" s="365"/>
      <c r="B297" s="365"/>
      <c r="C297" s="365"/>
      <c r="D297" s="365"/>
      <c r="E297" s="365"/>
      <c r="F297" s="594"/>
      <c r="G297" s="365"/>
      <c r="H297" s="414"/>
      <c r="I297" s="365"/>
      <c r="J297" s="365"/>
      <c r="K297" s="365"/>
      <c r="L297" s="365"/>
      <c r="M297" s="594"/>
      <c r="N297" s="594"/>
      <c r="O297" s="594"/>
      <c r="P297" s="594"/>
      <c r="Q297" s="594"/>
      <c r="R297" s="594"/>
      <c r="S297" s="594"/>
      <c r="T297" s="594"/>
      <c r="U297" s="594"/>
      <c r="V297" s="594"/>
      <c r="W297" s="594"/>
      <c r="X297" s="594"/>
      <c r="Y297" s="594"/>
      <c r="Z297" s="594"/>
      <c r="AA297" s="594"/>
      <c r="AB297" s="594"/>
      <c r="AC297" s="602"/>
      <c r="AD297" s="365"/>
      <c r="AE297" s="369"/>
      <c r="AF297" s="365"/>
      <c r="AG297" s="380"/>
    </row>
    <row r="298" spans="1:33" s="379" customFormat="1" x14ac:dyDescent="0.2">
      <c r="A298" s="365"/>
      <c r="B298" s="365"/>
      <c r="C298" s="365"/>
      <c r="D298" s="365"/>
      <c r="E298" s="365"/>
      <c r="F298" s="594"/>
      <c r="G298" s="365"/>
      <c r="H298" s="414"/>
      <c r="I298" s="365"/>
      <c r="J298" s="365"/>
      <c r="K298" s="365"/>
      <c r="L298" s="365"/>
      <c r="M298" s="594"/>
      <c r="N298" s="594"/>
      <c r="O298" s="594"/>
      <c r="P298" s="594"/>
      <c r="Q298" s="594"/>
      <c r="R298" s="594"/>
      <c r="S298" s="594"/>
      <c r="T298" s="594"/>
      <c r="U298" s="594"/>
      <c r="V298" s="594"/>
      <c r="W298" s="594"/>
      <c r="X298" s="594"/>
      <c r="Y298" s="594"/>
      <c r="Z298" s="594"/>
      <c r="AA298" s="594"/>
      <c r="AB298" s="594"/>
      <c r="AC298" s="602"/>
      <c r="AD298" s="365"/>
      <c r="AE298" s="369"/>
      <c r="AF298" s="365"/>
      <c r="AG298" s="380"/>
    </row>
    <row r="299" spans="1:33" s="379" customFormat="1" x14ac:dyDescent="0.2">
      <c r="A299" s="365"/>
      <c r="B299" s="365"/>
      <c r="C299" s="365"/>
      <c r="D299" s="365"/>
      <c r="E299" s="365"/>
      <c r="F299" s="594"/>
      <c r="G299" s="365"/>
      <c r="H299" s="414"/>
      <c r="I299" s="365"/>
      <c r="J299" s="365"/>
      <c r="K299" s="365"/>
      <c r="L299" s="365"/>
      <c r="M299" s="594"/>
      <c r="N299" s="594"/>
      <c r="O299" s="594"/>
      <c r="P299" s="594"/>
      <c r="Q299" s="594"/>
      <c r="R299" s="594"/>
      <c r="S299" s="594"/>
      <c r="T299" s="594"/>
      <c r="U299" s="594"/>
      <c r="V299" s="594"/>
      <c r="W299" s="594"/>
      <c r="X299" s="594"/>
      <c r="Y299" s="594"/>
      <c r="Z299" s="594"/>
      <c r="AA299" s="594"/>
      <c r="AB299" s="594"/>
      <c r="AC299" s="602"/>
      <c r="AD299" s="365"/>
      <c r="AE299" s="369"/>
      <c r="AF299" s="365"/>
      <c r="AG299" s="380"/>
    </row>
    <row r="300" spans="1:33" s="379" customFormat="1" x14ac:dyDescent="0.2">
      <c r="A300" s="365"/>
      <c r="B300" s="365"/>
      <c r="C300" s="365"/>
      <c r="D300" s="365"/>
      <c r="E300" s="365"/>
      <c r="F300" s="594"/>
      <c r="G300" s="365"/>
      <c r="H300" s="414"/>
      <c r="I300" s="365"/>
      <c r="J300" s="365"/>
      <c r="K300" s="365"/>
      <c r="L300" s="365"/>
      <c r="M300" s="594"/>
      <c r="N300" s="594"/>
      <c r="O300" s="594"/>
      <c r="P300" s="594"/>
      <c r="Q300" s="594"/>
      <c r="R300" s="594"/>
      <c r="S300" s="594"/>
      <c r="T300" s="594"/>
      <c r="U300" s="594"/>
      <c r="V300" s="594"/>
      <c r="W300" s="594"/>
      <c r="X300" s="594"/>
      <c r="Y300" s="594"/>
      <c r="Z300" s="594"/>
      <c r="AA300" s="594"/>
      <c r="AB300" s="594"/>
      <c r="AC300" s="602"/>
      <c r="AD300" s="365"/>
      <c r="AE300" s="369"/>
      <c r="AF300" s="365"/>
      <c r="AG300" s="380"/>
    </row>
    <row r="301" spans="1:33" s="382" customFormat="1" x14ac:dyDescent="0.2">
      <c r="A301" s="365"/>
      <c r="B301" s="365"/>
      <c r="C301" s="365"/>
      <c r="D301" s="365"/>
      <c r="E301" s="365"/>
      <c r="F301" s="594"/>
      <c r="G301" s="365"/>
      <c r="H301" s="414"/>
      <c r="I301" s="365"/>
      <c r="J301" s="365"/>
      <c r="K301" s="365"/>
      <c r="L301" s="365"/>
      <c r="M301" s="594"/>
      <c r="N301" s="594"/>
      <c r="O301" s="594"/>
      <c r="P301" s="594"/>
      <c r="Q301" s="594"/>
      <c r="R301" s="594"/>
      <c r="S301" s="594"/>
      <c r="T301" s="594"/>
      <c r="U301" s="594"/>
      <c r="V301" s="594"/>
      <c r="W301" s="594"/>
      <c r="X301" s="594"/>
      <c r="Y301" s="594"/>
      <c r="Z301" s="594"/>
      <c r="AA301" s="594"/>
      <c r="AB301" s="594"/>
      <c r="AC301" s="602"/>
      <c r="AD301" s="365"/>
      <c r="AE301" s="369"/>
      <c r="AF301" s="365"/>
      <c r="AG301" s="380"/>
    </row>
    <row r="302" spans="1:33" s="383" customFormat="1" ht="12.75" customHeight="1" x14ac:dyDescent="0.2">
      <c r="A302" s="365"/>
      <c r="B302" s="365"/>
      <c r="C302" s="365"/>
      <c r="D302" s="365"/>
      <c r="E302" s="365"/>
      <c r="F302" s="594"/>
      <c r="G302" s="365"/>
      <c r="H302" s="414"/>
      <c r="I302" s="365"/>
      <c r="J302" s="365"/>
      <c r="K302" s="365"/>
      <c r="L302" s="365"/>
      <c r="M302" s="594"/>
      <c r="N302" s="594"/>
      <c r="O302" s="594"/>
      <c r="P302" s="594"/>
      <c r="Q302" s="594"/>
      <c r="R302" s="594"/>
      <c r="S302" s="594"/>
      <c r="T302" s="594"/>
      <c r="U302" s="594"/>
      <c r="V302" s="594"/>
      <c r="W302" s="594"/>
      <c r="X302" s="594"/>
      <c r="Y302" s="594"/>
      <c r="Z302" s="594"/>
      <c r="AA302" s="594"/>
      <c r="AB302" s="594"/>
      <c r="AC302" s="602"/>
      <c r="AD302" s="365"/>
      <c r="AE302" s="369"/>
      <c r="AF302" s="365"/>
      <c r="AG302" s="365"/>
    </row>
    <row r="303" spans="1:33" s="383" customFormat="1" ht="12.75" customHeight="1" x14ac:dyDescent="0.2">
      <c r="A303" s="365"/>
      <c r="B303" s="365"/>
      <c r="C303" s="365"/>
      <c r="D303" s="365"/>
      <c r="E303" s="365"/>
      <c r="F303" s="594"/>
      <c r="G303" s="365"/>
      <c r="H303" s="414"/>
      <c r="I303" s="365"/>
      <c r="J303" s="365"/>
      <c r="K303" s="365"/>
      <c r="L303" s="365"/>
      <c r="M303" s="594"/>
      <c r="N303" s="594"/>
      <c r="O303" s="594"/>
      <c r="P303" s="594"/>
      <c r="Q303" s="594"/>
      <c r="R303" s="594"/>
      <c r="S303" s="594"/>
      <c r="T303" s="594"/>
      <c r="U303" s="594"/>
      <c r="V303" s="594"/>
      <c r="W303" s="594"/>
      <c r="X303" s="594"/>
      <c r="Y303" s="594"/>
      <c r="Z303" s="594"/>
      <c r="AA303" s="594"/>
      <c r="AB303" s="594"/>
      <c r="AC303" s="602"/>
      <c r="AD303" s="365"/>
      <c r="AE303" s="369"/>
      <c r="AF303" s="365"/>
      <c r="AG303" s="378"/>
    </row>
    <row r="304" spans="1:33" s="383" customFormat="1" ht="12.75" customHeight="1" x14ac:dyDescent="0.2">
      <c r="A304" s="365"/>
      <c r="B304" s="365"/>
      <c r="C304" s="365"/>
      <c r="D304" s="365"/>
      <c r="E304" s="365"/>
      <c r="F304" s="594"/>
      <c r="G304" s="365"/>
      <c r="H304" s="414"/>
      <c r="I304" s="365"/>
      <c r="J304" s="365"/>
      <c r="K304" s="365"/>
      <c r="L304" s="365"/>
      <c r="M304" s="594"/>
      <c r="N304" s="594"/>
      <c r="O304" s="594"/>
      <c r="P304" s="594"/>
      <c r="Q304" s="594"/>
      <c r="R304" s="594"/>
      <c r="S304" s="594"/>
      <c r="T304" s="594"/>
      <c r="U304" s="594"/>
      <c r="V304" s="594"/>
      <c r="W304" s="594"/>
      <c r="X304" s="594"/>
      <c r="Y304" s="594"/>
      <c r="Z304" s="594"/>
      <c r="AA304" s="594"/>
      <c r="AB304" s="594"/>
      <c r="AC304" s="602"/>
      <c r="AD304" s="365"/>
      <c r="AE304" s="369"/>
      <c r="AF304" s="365"/>
      <c r="AG304" s="379"/>
    </row>
    <row r="305" spans="1:33" s="383" customFormat="1" ht="12.75" customHeight="1" x14ac:dyDescent="0.2">
      <c r="A305" s="365"/>
      <c r="B305" s="365"/>
      <c r="C305" s="365"/>
      <c r="D305" s="365"/>
      <c r="E305" s="365"/>
      <c r="F305" s="594"/>
      <c r="G305" s="365"/>
      <c r="H305" s="414"/>
      <c r="I305" s="365"/>
      <c r="J305" s="365"/>
      <c r="K305" s="365"/>
      <c r="L305" s="365"/>
      <c r="M305" s="594"/>
      <c r="N305" s="594"/>
      <c r="O305" s="594"/>
      <c r="P305" s="594"/>
      <c r="Q305" s="594"/>
      <c r="R305" s="594"/>
      <c r="S305" s="594"/>
      <c r="T305" s="594"/>
      <c r="U305" s="594"/>
      <c r="V305" s="594"/>
      <c r="W305" s="594"/>
      <c r="X305" s="594"/>
      <c r="Y305" s="594"/>
      <c r="Z305" s="594"/>
      <c r="AA305" s="594"/>
      <c r="AB305" s="594"/>
      <c r="AC305" s="602"/>
      <c r="AD305" s="365"/>
      <c r="AE305" s="369"/>
      <c r="AF305" s="365"/>
      <c r="AG305" s="379"/>
    </row>
    <row r="306" spans="1:33" s="383" customFormat="1" ht="12.75" customHeight="1" x14ac:dyDescent="0.2">
      <c r="A306" s="365"/>
      <c r="B306" s="365"/>
      <c r="C306" s="365"/>
      <c r="D306" s="365"/>
      <c r="E306" s="365"/>
      <c r="F306" s="594"/>
      <c r="G306" s="365"/>
      <c r="H306" s="414"/>
      <c r="I306" s="365"/>
      <c r="J306" s="365"/>
      <c r="K306" s="365"/>
      <c r="L306" s="365"/>
      <c r="M306" s="594"/>
      <c r="N306" s="594"/>
      <c r="O306" s="594"/>
      <c r="P306" s="594"/>
      <c r="Q306" s="594"/>
      <c r="R306" s="594"/>
      <c r="S306" s="594"/>
      <c r="T306" s="594"/>
      <c r="U306" s="594"/>
      <c r="V306" s="594"/>
      <c r="W306" s="594"/>
      <c r="X306" s="594"/>
      <c r="Y306" s="594"/>
      <c r="Z306" s="594"/>
      <c r="AA306" s="594"/>
      <c r="AB306" s="594"/>
      <c r="AC306" s="602"/>
      <c r="AD306" s="365"/>
      <c r="AE306" s="369"/>
      <c r="AF306" s="365"/>
      <c r="AG306" s="379"/>
    </row>
    <row r="307" spans="1:33" s="383" customFormat="1" ht="12.75" customHeight="1" x14ac:dyDescent="0.2">
      <c r="A307" s="365"/>
      <c r="B307" s="365"/>
      <c r="C307" s="365"/>
      <c r="D307" s="365"/>
      <c r="E307" s="365"/>
      <c r="F307" s="594"/>
      <c r="G307" s="365"/>
      <c r="H307" s="414"/>
      <c r="I307" s="365"/>
      <c r="J307" s="365"/>
      <c r="K307" s="365"/>
      <c r="L307" s="365"/>
      <c r="M307" s="594"/>
      <c r="N307" s="594"/>
      <c r="O307" s="594"/>
      <c r="P307" s="594"/>
      <c r="Q307" s="594"/>
      <c r="R307" s="594"/>
      <c r="S307" s="594"/>
      <c r="T307" s="594"/>
      <c r="U307" s="594"/>
      <c r="V307" s="594"/>
      <c r="W307" s="594"/>
      <c r="X307" s="594"/>
      <c r="Y307" s="594"/>
      <c r="Z307" s="594"/>
      <c r="AA307" s="594"/>
      <c r="AB307" s="594"/>
      <c r="AC307" s="602"/>
      <c r="AD307" s="365"/>
      <c r="AE307" s="369"/>
      <c r="AF307" s="365"/>
      <c r="AG307" s="379"/>
    </row>
    <row r="308" spans="1:33" s="383" customFormat="1" ht="12.75" customHeight="1" x14ac:dyDescent="0.2">
      <c r="A308" s="365"/>
      <c r="B308" s="365"/>
      <c r="C308" s="365"/>
      <c r="D308" s="365"/>
      <c r="E308" s="365"/>
      <c r="F308" s="594"/>
      <c r="G308" s="365"/>
      <c r="H308" s="414"/>
      <c r="I308" s="365"/>
      <c r="J308" s="365"/>
      <c r="K308" s="365"/>
      <c r="L308" s="365"/>
      <c r="M308" s="594"/>
      <c r="N308" s="594"/>
      <c r="O308" s="594"/>
      <c r="P308" s="594"/>
      <c r="Q308" s="594"/>
      <c r="R308" s="594"/>
      <c r="S308" s="594"/>
      <c r="T308" s="594"/>
      <c r="U308" s="594"/>
      <c r="V308" s="594"/>
      <c r="W308" s="594"/>
      <c r="X308" s="594"/>
      <c r="Y308" s="594"/>
      <c r="Z308" s="594"/>
      <c r="AA308" s="594"/>
      <c r="AB308" s="594"/>
      <c r="AC308" s="602"/>
      <c r="AD308" s="365"/>
      <c r="AE308" s="369"/>
      <c r="AF308" s="365"/>
      <c r="AG308" s="379"/>
    </row>
    <row r="309" spans="1:33" s="383" customFormat="1" ht="12.75" customHeight="1" x14ac:dyDescent="0.2">
      <c r="A309" s="365"/>
      <c r="B309" s="365"/>
      <c r="C309" s="365"/>
      <c r="D309" s="365"/>
      <c r="E309" s="365"/>
      <c r="F309" s="594"/>
      <c r="G309" s="365"/>
      <c r="H309" s="414"/>
      <c r="I309" s="365"/>
      <c r="J309" s="365"/>
      <c r="K309" s="365"/>
      <c r="L309" s="365"/>
      <c r="M309" s="594"/>
      <c r="N309" s="594"/>
      <c r="O309" s="594"/>
      <c r="P309" s="594"/>
      <c r="Q309" s="594"/>
      <c r="R309" s="594"/>
      <c r="S309" s="594"/>
      <c r="T309" s="594"/>
      <c r="U309" s="594"/>
      <c r="V309" s="594"/>
      <c r="W309" s="594"/>
      <c r="X309" s="594"/>
      <c r="Y309" s="594"/>
      <c r="Z309" s="594"/>
      <c r="AA309" s="594"/>
      <c r="AB309" s="594"/>
      <c r="AC309" s="602"/>
      <c r="AD309" s="365"/>
      <c r="AE309" s="369"/>
      <c r="AF309" s="365"/>
      <c r="AG309" s="379"/>
    </row>
    <row r="310" spans="1:33" s="383" customFormat="1" ht="12.75" customHeight="1" x14ac:dyDescent="0.2">
      <c r="A310" s="365"/>
      <c r="B310" s="365"/>
      <c r="C310" s="365"/>
      <c r="D310" s="365"/>
      <c r="E310" s="365"/>
      <c r="F310" s="594"/>
      <c r="G310" s="365"/>
      <c r="H310" s="414"/>
      <c r="I310" s="365"/>
      <c r="J310" s="365"/>
      <c r="K310" s="365"/>
      <c r="L310" s="365"/>
      <c r="M310" s="594"/>
      <c r="N310" s="594"/>
      <c r="O310" s="594"/>
      <c r="P310" s="594"/>
      <c r="Q310" s="594"/>
      <c r="R310" s="594"/>
      <c r="S310" s="594"/>
      <c r="T310" s="594"/>
      <c r="U310" s="594"/>
      <c r="V310" s="594"/>
      <c r="W310" s="594"/>
      <c r="X310" s="594"/>
      <c r="Y310" s="594"/>
      <c r="Z310" s="594"/>
      <c r="AA310" s="594"/>
      <c r="AB310" s="594"/>
      <c r="AC310" s="602"/>
      <c r="AD310" s="365"/>
      <c r="AE310" s="369"/>
      <c r="AF310" s="365"/>
      <c r="AG310" s="379"/>
    </row>
    <row r="311" spans="1:33" s="386" customFormat="1" x14ac:dyDescent="0.2">
      <c r="A311" s="365"/>
      <c r="B311" s="365"/>
      <c r="C311" s="365"/>
      <c r="D311" s="365"/>
      <c r="E311" s="365"/>
      <c r="F311" s="594"/>
      <c r="G311" s="365"/>
      <c r="H311" s="414"/>
      <c r="I311" s="365"/>
      <c r="J311" s="365"/>
      <c r="K311" s="365"/>
      <c r="L311" s="365"/>
      <c r="M311" s="594"/>
      <c r="N311" s="594"/>
      <c r="O311" s="594"/>
      <c r="P311" s="594"/>
      <c r="Q311" s="594"/>
      <c r="R311" s="594"/>
      <c r="S311" s="594"/>
      <c r="T311" s="594"/>
      <c r="U311" s="594"/>
      <c r="V311" s="594"/>
      <c r="W311" s="594"/>
      <c r="X311" s="594"/>
      <c r="Y311" s="594"/>
      <c r="Z311" s="594"/>
      <c r="AA311" s="594"/>
      <c r="AB311" s="594"/>
      <c r="AC311" s="602"/>
      <c r="AD311" s="365"/>
      <c r="AE311" s="369"/>
      <c r="AF311" s="365"/>
      <c r="AG311" s="382"/>
    </row>
    <row r="312" spans="1:33" s="386" customFormat="1" x14ac:dyDescent="0.2">
      <c r="A312" s="365"/>
      <c r="B312" s="365"/>
      <c r="C312" s="365"/>
      <c r="D312" s="365"/>
      <c r="E312" s="365"/>
      <c r="F312" s="594"/>
      <c r="G312" s="365"/>
      <c r="H312" s="414"/>
      <c r="I312" s="365"/>
      <c r="J312" s="365"/>
      <c r="K312" s="365"/>
      <c r="L312" s="365"/>
      <c r="M312" s="594"/>
      <c r="N312" s="594"/>
      <c r="O312" s="594"/>
      <c r="P312" s="594"/>
      <c r="Q312" s="594"/>
      <c r="R312" s="594"/>
      <c r="S312" s="594"/>
      <c r="T312" s="594"/>
      <c r="U312" s="594"/>
      <c r="V312" s="594"/>
      <c r="W312" s="594"/>
      <c r="X312" s="594"/>
      <c r="Y312" s="594"/>
      <c r="Z312" s="594"/>
      <c r="AA312" s="594"/>
      <c r="AB312" s="594"/>
      <c r="AC312" s="602"/>
      <c r="AD312" s="365"/>
      <c r="AE312" s="369"/>
      <c r="AF312" s="365"/>
      <c r="AG312" s="383"/>
    </row>
    <row r="313" spans="1:33" s="386" customFormat="1" x14ac:dyDescent="0.2">
      <c r="A313" s="365"/>
      <c r="B313" s="365"/>
      <c r="C313" s="365"/>
      <c r="D313" s="365"/>
      <c r="E313" s="365"/>
      <c r="F313" s="594"/>
      <c r="G313" s="365"/>
      <c r="H313" s="414"/>
      <c r="I313" s="365"/>
      <c r="J313" s="365"/>
      <c r="K313" s="365"/>
      <c r="L313" s="365"/>
      <c r="M313" s="594"/>
      <c r="N313" s="594"/>
      <c r="O313" s="594"/>
      <c r="P313" s="594"/>
      <c r="Q313" s="594"/>
      <c r="R313" s="594"/>
      <c r="S313" s="594"/>
      <c r="T313" s="594"/>
      <c r="U313" s="594"/>
      <c r="V313" s="594"/>
      <c r="W313" s="594"/>
      <c r="X313" s="594"/>
      <c r="Y313" s="594"/>
      <c r="Z313" s="594"/>
      <c r="AA313" s="594"/>
      <c r="AB313" s="594"/>
      <c r="AC313" s="602"/>
      <c r="AD313" s="365"/>
      <c r="AE313" s="369"/>
      <c r="AF313" s="365"/>
      <c r="AG313" s="383"/>
    </row>
    <row r="314" spans="1:33" s="386" customFormat="1" x14ac:dyDescent="0.2">
      <c r="A314" s="365"/>
      <c r="B314" s="365"/>
      <c r="C314" s="365"/>
      <c r="D314" s="365"/>
      <c r="E314" s="365"/>
      <c r="F314" s="594"/>
      <c r="G314" s="365"/>
      <c r="H314" s="414"/>
      <c r="I314" s="365"/>
      <c r="J314" s="365"/>
      <c r="K314" s="365"/>
      <c r="L314" s="365"/>
      <c r="M314" s="594"/>
      <c r="N314" s="594"/>
      <c r="O314" s="594"/>
      <c r="P314" s="594"/>
      <c r="Q314" s="594"/>
      <c r="R314" s="594"/>
      <c r="S314" s="594"/>
      <c r="T314" s="594"/>
      <c r="U314" s="594"/>
      <c r="V314" s="594"/>
      <c r="W314" s="594"/>
      <c r="X314" s="594"/>
      <c r="Y314" s="594"/>
      <c r="Z314" s="594"/>
      <c r="AA314" s="594"/>
      <c r="AB314" s="594"/>
      <c r="AC314" s="602"/>
      <c r="AD314" s="365"/>
      <c r="AE314" s="369"/>
      <c r="AF314" s="365"/>
      <c r="AG314" s="383"/>
    </row>
    <row r="315" spans="1:33" s="386" customFormat="1" x14ac:dyDescent="0.2">
      <c r="A315" s="365"/>
      <c r="B315" s="365"/>
      <c r="C315" s="365"/>
      <c r="D315" s="365"/>
      <c r="E315" s="365"/>
      <c r="F315" s="594"/>
      <c r="G315" s="365"/>
      <c r="H315" s="414"/>
      <c r="I315" s="365"/>
      <c r="J315" s="365"/>
      <c r="K315" s="365"/>
      <c r="L315" s="365"/>
      <c r="M315" s="594"/>
      <c r="N315" s="594"/>
      <c r="O315" s="594"/>
      <c r="P315" s="594"/>
      <c r="Q315" s="594"/>
      <c r="R315" s="594"/>
      <c r="S315" s="594"/>
      <c r="T315" s="594"/>
      <c r="U315" s="594"/>
      <c r="V315" s="594"/>
      <c r="W315" s="594"/>
      <c r="X315" s="594"/>
      <c r="Y315" s="594"/>
      <c r="Z315" s="594"/>
      <c r="AA315" s="594"/>
      <c r="AB315" s="594"/>
      <c r="AC315" s="602"/>
      <c r="AD315" s="365"/>
      <c r="AE315" s="369"/>
      <c r="AF315" s="365"/>
      <c r="AG315" s="383"/>
    </row>
    <row r="316" spans="1:33" s="386" customFormat="1" x14ac:dyDescent="0.2">
      <c r="A316" s="365"/>
      <c r="B316" s="365"/>
      <c r="C316" s="365"/>
      <c r="D316" s="365"/>
      <c r="E316" s="365"/>
      <c r="F316" s="594"/>
      <c r="G316" s="365"/>
      <c r="H316" s="414"/>
      <c r="I316" s="365"/>
      <c r="J316" s="365"/>
      <c r="K316" s="365"/>
      <c r="L316" s="365"/>
      <c r="M316" s="594"/>
      <c r="N316" s="594"/>
      <c r="O316" s="594"/>
      <c r="P316" s="594"/>
      <c r="Q316" s="594"/>
      <c r="R316" s="594"/>
      <c r="S316" s="594"/>
      <c r="T316" s="594"/>
      <c r="U316" s="594"/>
      <c r="V316" s="594"/>
      <c r="W316" s="594"/>
      <c r="X316" s="594"/>
      <c r="Y316" s="594"/>
      <c r="Z316" s="594"/>
      <c r="AA316" s="594"/>
      <c r="AB316" s="594"/>
      <c r="AC316" s="602"/>
      <c r="AD316" s="365"/>
      <c r="AE316" s="369"/>
      <c r="AF316" s="365"/>
      <c r="AG316" s="383"/>
    </row>
    <row r="317" spans="1:33" s="386" customFormat="1" x14ac:dyDescent="0.2">
      <c r="A317" s="365"/>
      <c r="B317" s="365"/>
      <c r="C317" s="365"/>
      <c r="D317" s="365"/>
      <c r="E317" s="365"/>
      <c r="F317" s="594"/>
      <c r="G317" s="365"/>
      <c r="H317" s="414"/>
      <c r="I317" s="365"/>
      <c r="J317" s="365"/>
      <c r="K317" s="365"/>
      <c r="L317" s="365"/>
      <c r="M317" s="594"/>
      <c r="N317" s="594"/>
      <c r="O317" s="594"/>
      <c r="P317" s="594"/>
      <c r="Q317" s="594"/>
      <c r="R317" s="594"/>
      <c r="S317" s="594"/>
      <c r="T317" s="594"/>
      <c r="U317" s="594"/>
      <c r="V317" s="594"/>
      <c r="W317" s="594"/>
      <c r="X317" s="594"/>
      <c r="Y317" s="594"/>
      <c r="Z317" s="594"/>
      <c r="AA317" s="594"/>
      <c r="AB317" s="594"/>
      <c r="AC317" s="602"/>
      <c r="AD317" s="365"/>
      <c r="AE317" s="369"/>
      <c r="AF317" s="365"/>
      <c r="AG317" s="383"/>
    </row>
    <row r="318" spans="1:33" s="386" customFormat="1" x14ac:dyDescent="0.2">
      <c r="A318" s="365"/>
      <c r="B318" s="365"/>
      <c r="C318" s="365"/>
      <c r="D318" s="365"/>
      <c r="E318" s="365"/>
      <c r="F318" s="594"/>
      <c r="G318" s="365"/>
      <c r="H318" s="414"/>
      <c r="I318" s="365"/>
      <c r="J318" s="365"/>
      <c r="K318" s="365"/>
      <c r="L318" s="365"/>
      <c r="M318" s="594"/>
      <c r="N318" s="594"/>
      <c r="O318" s="594"/>
      <c r="P318" s="594"/>
      <c r="Q318" s="594"/>
      <c r="R318" s="594"/>
      <c r="S318" s="594"/>
      <c r="T318" s="594"/>
      <c r="U318" s="594"/>
      <c r="V318" s="594"/>
      <c r="W318" s="594"/>
      <c r="X318" s="594"/>
      <c r="Y318" s="594"/>
      <c r="Z318" s="594"/>
      <c r="AA318" s="594"/>
      <c r="AB318" s="594"/>
      <c r="AC318" s="602"/>
      <c r="AD318" s="365"/>
      <c r="AE318" s="369"/>
      <c r="AF318" s="365"/>
      <c r="AG318" s="383"/>
    </row>
    <row r="319" spans="1:33" x14ac:dyDescent="0.2">
      <c r="AG319" s="383"/>
    </row>
    <row r="320" spans="1:33" x14ac:dyDescent="0.2">
      <c r="AG320" s="383"/>
    </row>
    <row r="321" spans="33:33" x14ac:dyDescent="0.2">
      <c r="AG321" s="386"/>
    </row>
    <row r="322" spans="33:33" x14ac:dyDescent="0.2">
      <c r="AG322" s="386"/>
    </row>
    <row r="323" spans="33:33" x14ac:dyDescent="0.2">
      <c r="AG323" s="386"/>
    </row>
    <row r="324" spans="33:33" x14ac:dyDescent="0.2">
      <c r="AG324" s="386"/>
    </row>
    <row r="325" spans="33:33" x14ac:dyDescent="0.2">
      <c r="AG325" s="386"/>
    </row>
    <row r="326" spans="33:33" x14ac:dyDescent="0.2">
      <c r="AG326" s="386"/>
    </row>
    <row r="327" spans="33:33" x14ac:dyDescent="0.2">
      <c r="AG327" s="386"/>
    </row>
    <row r="328" spans="33:33" x14ac:dyDescent="0.2">
      <c r="AG328"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102</xdr:row>
                    <xdr:rowOff>171450</xdr:rowOff>
                  </from>
                  <to>
                    <xdr:col>12</xdr:col>
                    <xdr:colOff>95250</xdr:colOff>
                    <xdr:row>103</xdr:row>
                    <xdr:rowOff>95250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13" sqref="A13"/>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5" activePane="bottomRight" state="frozenSplit"/>
      <selection activeCell="G14" sqref="C14:G45"/>
      <selection pane="topRight" activeCell="G14" sqref="C14:G45"/>
      <selection pane="bottomLeft" activeCell="G14" sqref="C14:G45"/>
      <selection pane="bottomRight" activeCell="G38" sqref="G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628389.9</v>
      </c>
      <c r="C3" s="117">
        <f ca="1">6.8*0.75*E3</f>
        <v>154820.69999999998</v>
      </c>
      <c r="D3" s="117">
        <f ca="1">C3+B3</f>
        <v>783210.6</v>
      </c>
      <c r="E3" s="118">
        <f ca="1">SUM(Preschedule!B59:Y59)</f>
        <v>30357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-113</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325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968</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-24280.052160000003</v>
      </c>
      <c r="C28" s="120"/>
      <c r="D28" s="120">
        <f>C28+B28</f>
        <v>-24280.052160000003</v>
      </c>
      <c r="E28" s="114">
        <f>SUM(Preschedule!B56:Y56)</f>
        <v>1857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-28937.712</v>
      </c>
      <c r="C30" s="120"/>
      <c r="D30" s="120">
        <f>C30+B30</f>
        <v>-28937.712</v>
      </c>
      <c r="E30" s="114">
        <f>SUM(Preschedule!B53:Y53)</f>
        <v>4747</v>
      </c>
      <c r="F30" s="120">
        <f>H30*I30</f>
        <v>6.0960000000000001</v>
      </c>
      <c r="G30" s="79">
        <f>-IF(E30=0,0,D30/E30)</f>
        <v>6.0960000000000001</v>
      </c>
      <c r="H30" s="134">
        <v>10.16</v>
      </c>
      <c r="I30" s="135">
        <v>0.6</v>
      </c>
    </row>
    <row r="31" spans="1:9" x14ac:dyDescent="0.2">
      <c r="A31" s="83" t="s">
        <v>44</v>
      </c>
      <c r="B31" s="120">
        <f>-F31*E31</f>
        <v>-28956</v>
      </c>
      <c r="C31" s="120"/>
      <c r="D31" s="120">
        <f>C31+B31</f>
        <v>-28956</v>
      </c>
      <c r="E31" s="114">
        <f>SUM(Preschedule!B54:Y54)</f>
        <v>4750</v>
      </c>
      <c r="F31" s="120">
        <f>H31*I31</f>
        <v>6.0960000000000001</v>
      </c>
      <c r="G31" s="79">
        <f>-IF(E31=0,0,D31/E31)</f>
        <v>6.0960000000000001</v>
      </c>
      <c r="H31" s="134">
        <v>10.16</v>
      </c>
      <c r="I31" s="135">
        <v>0.6</v>
      </c>
    </row>
    <row r="32" spans="1:9" x14ac:dyDescent="0.2">
      <c r="A32" s="83" t="s">
        <v>45</v>
      </c>
      <c r="B32" s="120">
        <f>-F32*E32</f>
        <v>-29023.056</v>
      </c>
      <c r="C32" s="120"/>
      <c r="D32" s="120">
        <f>C32+B32</f>
        <v>-29023.056</v>
      </c>
      <c r="E32" s="114">
        <f>SUM(Preschedule!B55:Y55)</f>
        <v>4761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980</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1372</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1520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86</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80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2862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288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810</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860</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1778</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7" workbookViewId="0">
      <selection activeCell="C44" sqref="C4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37141.370138888888</v>
      </c>
    </row>
    <row r="32" spans="2:2" x14ac:dyDescent="0.2">
      <c r="B32" t="s">
        <v>383</v>
      </c>
    </row>
    <row r="33" spans="2:2" x14ac:dyDescent="0.2">
      <c r="B33" t="s">
        <v>380</v>
      </c>
    </row>
    <row r="34" spans="2:2" x14ac:dyDescent="0.2">
      <c r="B34" t="s">
        <v>384</v>
      </c>
    </row>
    <row r="35" spans="2:2" x14ac:dyDescent="0.2">
      <c r="B35" t="s">
        <v>376</v>
      </c>
    </row>
    <row r="36" spans="2:2" x14ac:dyDescent="0.2">
      <c r="B36" t="s">
        <v>377</v>
      </c>
    </row>
    <row r="37" spans="2:2" x14ac:dyDescent="0.2">
      <c r="B37" t="s">
        <v>362</v>
      </c>
    </row>
    <row r="38" spans="2:2" x14ac:dyDescent="0.2">
      <c r="B38" t="s">
        <v>378</v>
      </c>
    </row>
    <row r="39" spans="2:2" x14ac:dyDescent="0.2">
      <c r="B39" t="s">
        <v>385</v>
      </c>
    </row>
    <row r="40" spans="2:2" x14ac:dyDescent="0.2">
      <c r="B40" t="s">
        <v>386</v>
      </c>
    </row>
    <row r="41" spans="2:2" x14ac:dyDescent="0.2">
      <c r="B41" t="s">
        <v>381</v>
      </c>
    </row>
    <row r="42" spans="2:2" x14ac:dyDescent="0.2">
      <c r="B42" t="s">
        <v>382</v>
      </c>
    </row>
    <row r="43" spans="2:2" x14ac:dyDescent="0.2">
      <c r="B43" t="s">
        <v>387</v>
      </c>
    </row>
    <row r="44" spans="2:2" x14ac:dyDescent="0.2">
      <c r="B44" t="s">
        <v>388</v>
      </c>
    </row>
    <row r="45" spans="2:2" x14ac:dyDescent="0.2">
      <c r="B45" t="s">
        <v>389</v>
      </c>
    </row>
    <row r="46" spans="2:2" x14ac:dyDescent="0.2">
      <c r="B46" t="s">
        <v>379</v>
      </c>
    </row>
    <row r="47" spans="2:2" x14ac:dyDescent="0.2">
      <c r="B47" t="s">
        <v>390</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workbookViewId="0">
      <selection activeCell="M30" sqref="M30"/>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Projected load</vt: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2001-06-08T07:56:13Z</cp:lastPrinted>
  <dcterms:created xsi:type="dcterms:W3CDTF">1998-02-07T06:53:21Z</dcterms:created>
  <dcterms:modified xsi:type="dcterms:W3CDTF">2014-09-03T16:43:46Z</dcterms:modified>
</cp:coreProperties>
</file>