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pot Price True Up" sheetId="1" r:id="rId1"/>
    <sheet name="Gas True Up" sheetId="6" r:id="rId2"/>
  </sheets>
  <definedNames>
    <definedName name="_xlnm.Print_Area" localSheetId="1">'Gas True Up'!$A$1:$N$35</definedName>
  </definedNames>
  <calcPr calcId="152511"/>
</workbook>
</file>

<file path=xl/calcChain.xml><?xml version="1.0" encoding="utf-8"?>
<calcChain xmlns="http://schemas.openxmlformats.org/spreadsheetml/2006/main">
  <c r="B8" i="6" l="1"/>
  <c r="C8" i="6"/>
  <c r="D8" i="6"/>
  <c r="E8" i="6"/>
  <c r="F8" i="6"/>
  <c r="G8" i="6"/>
  <c r="H8" i="6"/>
  <c r="I8" i="6"/>
  <c r="J8" i="6"/>
  <c r="K8" i="6"/>
  <c r="L8" i="6"/>
  <c r="M8" i="6"/>
  <c r="N8" i="6"/>
  <c r="N9" i="6"/>
  <c r="B10" i="6"/>
  <c r="N10" i="6" s="1"/>
  <c r="C10" i="6"/>
  <c r="D10" i="6"/>
  <c r="E10" i="6"/>
  <c r="F10" i="6"/>
  <c r="G10" i="6"/>
  <c r="H10" i="6"/>
  <c r="I10" i="6"/>
  <c r="J10" i="6"/>
  <c r="K10" i="6"/>
  <c r="L10" i="6"/>
  <c r="M10" i="6"/>
  <c r="B13" i="6"/>
  <c r="C13" i="6"/>
  <c r="D13" i="6"/>
  <c r="E13" i="6"/>
  <c r="F13" i="6"/>
  <c r="J13" i="6"/>
  <c r="K13" i="6"/>
  <c r="L13" i="6"/>
  <c r="M13" i="6"/>
  <c r="B14" i="6"/>
  <c r="C14" i="6"/>
  <c r="D14" i="6"/>
  <c r="E14" i="6"/>
  <c r="E15" i="6" s="1"/>
  <c r="F14" i="6"/>
  <c r="F15" i="6" s="1"/>
  <c r="F22" i="6" s="1"/>
  <c r="F24" i="6" s="1"/>
  <c r="G14" i="6"/>
  <c r="G13" i="6" s="1"/>
  <c r="H14" i="6"/>
  <c r="H13" i="6" s="1"/>
  <c r="I14" i="6"/>
  <c r="I15" i="6" s="1"/>
  <c r="I22" i="6" s="1"/>
  <c r="I24" i="6" s="1"/>
  <c r="J14" i="6"/>
  <c r="K14" i="6"/>
  <c r="L14" i="6"/>
  <c r="M14" i="6"/>
  <c r="M15" i="6" s="1"/>
  <c r="M22" i="6" s="1"/>
  <c r="B15" i="6"/>
  <c r="D23" i="6" s="1"/>
  <c r="C15" i="6"/>
  <c r="E23" i="6" s="1"/>
  <c r="D15" i="6"/>
  <c r="F23" i="6" s="1"/>
  <c r="J15" i="6"/>
  <c r="J22" i="6" s="1"/>
  <c r="K15" i="6"/>
  <c r="K22" i="6" s="1"/>
  <c r="K24" i="6" s="1"/>
  <c r="L15" i="6"/>
  <c r="L22" i="6" s="1"/>
  <c r="N19" i="6"/>
  <c r="B9" i="1"/>
  <c r="C9" i="1"/>
  <c r="K9" i="1" s="1"/>
  <c r="D9" i="1"/>
  <c r="E9" i="1"/>
  <c r="F9" i="1"/>
  <c r="G9" i="1"/>
  <c r="H9" i="1"/>
  <c r="I9" i="1"/>
  <c r="J9" i="1"/>
  <c r="K10" i="1"/>
  <c r="B11" i="1"/>
  <c r="K11" i="1" s="1"/>
  <c r="C11" i="1"/>
  <c r="D11" i="1"/>
  <c r="E11" i="1"/>
  <c r="F11" i="1"/>
  <c r="G11" i="1"/>
  <c r="H11" i="1"/>
  <c r="I11" i="1"/>
  <c r="J11" i="1"/>
  <c r="G14" i="1"/>
  <c r="G25" i="1" s="1"/>
  <c r="H14" i="1"/>
  <c r="H29" i="1" s="1"/>
  <c r="B15" i="1"/>
  <c r="C15" i="1"/>
  <c r="D15" i="1"/>
  <c r="E15" i="1"/>
  <c r="E16" i="1" s="1"/>
  <c r="F15" i="1"/>
  <c r="G15" i="1"/>
  <c r="H15" i="1"/>
  <c r="I15" i="1"/>
  <c r="I14" i="1" s="1"/>
  <c r="J15" i="1"/>
  <c r="B16" i="1"/>
  <c r="C16" i="1"/>
  <c r="D16" i="1"/>
  <c r="G16" i="1"/>
  <c r="H16" i="1"/>
  <c r="I16" i="1"/>
  <c r="J16" i="1"/>
  <c r="K20" i="1"/>
  <c r="K24" i="1"/>
  <c r="K28" i="1"/>
  <c r="J23" i="6" l="1"/>
  <c r="E22" i="6"/>
  <c r="E24" i="6" s="1"/>
  <c r="J21" i="1"/>
  <c r="B21" i="1"/>
  <c r="I29" i="1"/>
  <c r="I21" i="1"/>
  <c r="I25" i="1"/>
  <c r="J24" i="6"/>
  <c r="K16" i="1"/>
  <c r="C21" i="1"/>
  <c r="N13" i="6"/>
  <c r="M23" i="6"/>
  <c r="M24" i="6" s="1"/>
  <c r="D22" i="6"/>
  <c r="D24" i="6" s="1"/>
  <c r="K15" i="1"/>
  <c r="E14" i="1"/>
  <c r="E25" i="1" s="1"/>
  <c r="L23" i="6"/>
  <c r="N23" i="6" s="1"/>
  <c r="C22" i="6"/>
  <c r="C24" i="6" s="1"/>
  <c r="D14" i="1"/>
  <c r="D25" i="1" s="1"/>
  <c r="H15" i="6"/>
  <c r="H22" i="6" s="1"/>
  <c r="H24" i="6" s="1"/>
  <c r="C14" i="1"/>
  <c r="G15" i="6"/>
  <c r="G22" i="6" s="1"/>
  <c r="G24" i="6" s="1"/>
  <c r="I13" i="6"/>
  <c r="H21" i="1"/>
  <c r="N14" i="6"/>
  <c r="E29" i="1"/>
  <c r="H25" i="1"/>
  <c r="F16" i="1"/>
  <c r="J14" i="1"/>
  <c r="B14" i="1"/>
  <c r="G21" i="1"/>
  <c r="F14" i="1"/>
  <c r="F25" i="1" s="1"/>
  <c r="G29" i="1"/>
  <c r="E21" i="1"/>
  <c r="B22" i="6"/>
  <c r="D29" i="1" l="1"/>
  <c r="K14" i="1"/>
  <c r="B25" i="1"/>
  <c r="B29" i="1"/>
  <c r="K21" i="1"/>
  <c r="K29" i="1"/>
  <c r="K25" i="1"/>
  <c r="J25" i="1"/>
  <c r="J29" i="1"/>
  <c r="C25" i="1"/>
  <c r="C29" i="1"/>
  <c r="F21" i="1"/>
  <c r="L24" i="6"/>
  <c r="N15" i="6"/>
  <c r="F29" i="1"/>
  <c r="N22" i="6"/>
  <c r="N24" i="6" s="1"/>
  <c r="B24" i="6"/>
  <c r="D21" i="1"/>
</calcChain>
</file>

<file path=xl/sharedStrings.xml><?xml version="1.0" encoding="utf-8"?>
<sst xmlns="http://schemas.openxmlformats.org/spreadsheetml/2006/main" count="107" uniqueCount="77">
  <si>
    <t>Stagecoach Consumption Band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</si>
  <si>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</si>
  <si>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</si>
  <si>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</si>
  <si>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</si>
  <si>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</si>
  <si>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</si>
  <si>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</si>
  <si>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</si>
  <si>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</si>
  <si>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</si>
  <si>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</si>
  <si>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</si>
  <si>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100% Load Factor HP Hrs.</t>
  </si>
  <si>
    <t>Band Maximum Usage</t>
  </si>
  <si>
    <t>(In Horsepower Hours)</t>
  </si>
  <si>
    <t>Band Target/Baseline Usage</t>
  </si>
  <si>
    <t>Band Minimum Usage</t>
  </si>
  <si>
    <t>Annual</t>
  </si>
  <si>
    <t>Total</t>
  </si>
  <si>
    <t>Within Band (At Year End)</t>
  </si>
  <si>
    <t>None - Within Band</t>
  </si>
  <si>
    <t>Actual Usage</t>
  </si>
  <si>
    <t>Band Examples</t>
  </si>
  <si>
    <t>Monthly Band Status</t>
  </si>
  <si>
    <t>Above Band (At Year End)</t>
  </si>
  <si>
    <t>Below Band (At Year End)</t>
  </si>
  <si>
    <t>Gas Fixed Price (In $/MMBTU)</t>
  </si>
  <si>
    <t>Power Make Whole</t>
  </si>
  <si>
    <t>PJM Hourly Average (Based On Load Shape)</t>
  </si>
  <si>
    <t>Above Band Variance Calculation</t>
  </si>
  <si>
    <t>Below Band Variance Calculation</t>
  </si>
  <si>
    <t>Gas Make Whole</t>
  </si>
  <si>
    <t>Gas Spot Price (In $/MMBTU)</t>
  </si>
  <si>
    <t>Spot Price Make Whole Payments Owed</t>
  </si>
  <si>
    <t>Power Prices</t>
  </si>
  <si>
    <t>Gas Prices</t>
  </si>
  <si>
    <t>(In MMBTUs)</t>
  </si>
  <si>
    <t>Actual Usage (In HP Hrs.)</t>
  </si>
  <si>
    <t>(354,634 x .7457) x Power Price Variance</t>
  </si>
  <si>
    <t>2,837 x Gas Price Variance</t>
  </si>
  <si>
    <t>(Volumetric gas true up is shown in a separate example.)</t>
  </si>
  <si>
    <t>100% Load Factor HP Hours</t>
  </si>
  <si>
    <t>(7,291,664 x .7457) x Power Price Variance</t>
  </si>
  <si>
    <t>Spot Price (In $/KWh)</t>
  </si>
  <si>
    <t>Power (Gen. Only) Fixed Price (In $/KWh)</t>
  </si>
  <si>
    <t>(Compressor Station Load Factor)</t>
  </si>
  <si>
    <t>Total Monthly Nomination</t>
  </si>
  <si>
    <t>Spot Price Make Whole Payments</t>
  </si>
  <si>
    <t>Volumetric True-Up</t>
  </si>
  <si>
    <t>Stagecoach Gas Delivery</t>
  </si>
  <si>
    <t>Gas Delivery / Nomination Examples</t>
  </si>
  <si>
    <t>Excess Gas (True Up) Delivery (2 Month Lag)</t>
  </si>
  <si>
    <t>Notes:</t>
  </si>
  <si>
    <t xml:space="preserve">     This figure is then applied to the year end commodity volumes above the band.</t>
  </si>
  <si>
    <t xml:space="preserve">     This figure is then applied to the year end commodity volumes below the band.</t>
  </si>
  <si>
    <t>Spot Price Variance Calculations</t>
  </si>
  <si>
    <t>This schedule is intended to outline the gas volumetric true-up process only.  All spot vs. contract price variances (for falling outside the band) are outlined on the previous page.</t>
  </si>
  <si>
    <t>None - Min. MMBTUs always delivered</t>
  </si>
  <si>
    <t>Standing Monthly Minimum Delivery</t>
  </si>
  <si>
    <t>PJM Spot Price (Based On Load Shape) - Contract Price &gt; $0.00  (If any)</t>
  </si>
  <si>
    <t>Contract Price</t>
  </si>
  <si>
    <t>Contract - Spot Price &gt; $0.00  (If any)</t>
  </si>
  <si>
    <r>
      <t>1.</t>
    </r>
    <r>
      <rPr>
        <sz val="10"/>
        <rFont val="Arial"/>
        <family val="2"/>
      </rPr>
      <t xml:space="preserve">  All gas will be delivered by TGP on a daily basis.</t>
    </r>
  </si>
  <si>
    <r>
      <t xml:space="preserve">2. </t>
    </r>
    <r>
      <rPr>
        <sz val="10"/>
        <rFont val="Arial"/>
      </rPr>
      <t xml:space="preserve"> Monthly minimum is always delivered by TGP even if usage is below the minimum load factor.</t>
    </r>
  </si>
  <si>
    <r>
      <t>3.</t>
    </r>
    <r>
      <rPr>
        <sz val="10"/>
        <rFont val="Arial"/>
      </rPr>
      <t xml:space="preserve">  MMBTUs in excess of monthly minimum are delivered two months later, in addition to current month's monthly minimum.</t>
    </r>
  </si>
  <si>
    <r>
      <t xml:space="preserve">4. </t>
    </r>
    <r>
      <rPr>
        <sz val="10"/>
        <rFont val="Arial"/>
      </rPr>
      <t xml:space="preserve"> April and May excess MMBTUs are delivered in the month of September, along with the September monthly minimum.</t>
    </r>
  </si>
  <si>
    <r>
      <t xml:space="preserve">4.  Applies to below band status (at year end) only:  </t>
    </r>
    <r>
      <rPr>
        <sz val="10"/>
        <rFont val="Arial"/>
        <family val="2"/>
      </rPr>
      <t>ECS will rebate a portion of the annual charge (paid by TGP to ECS in cash), less lease, O&amp;M, and ECS fees.</t>
    </r>
  </si>
  <si>
    <r>
      <t xml:space="preserve">5. </t>
    </r>
    <r>
      <rPr>
        <sz val="10"/>
        <rFont val="Arial"/>
      </rPr>
      <t xml:space="preserve"> An annualized interest rate will be applied to all monies owed at year end.</t>
    </r>
  </si>
  <si>
    <t>Contract Price - PJM Spot Price (Based On Load Shape) &gt; $0.00  (If any)</t>
  </si>
  <si>
    <t>CNG North</t>
  </si>
  <si>
    <t>Not applicable because delivery of band minimum by TGP is required.</t>
  </si>
  <si>
    <t>Months June, July, and August are not included for the duration of this transaction.</t>
  </si>
  <si>
    <r>
      <t>2.</t>
    </r>
    <r>
      <rPr>
        <sz val="10"/>
        <rFont val="Arial"/>
      </rPr>
      <t xml:space="preserve">  </t>
    </r>
    <r>
      <rPr>
        <b/>
        <sz val="10"/>
        <rFont val="Arial"/>
        <family val="2"/>
      </rPr>
      <t xml:space="preserve">Applies to power and gas:  </t>
    </r>
    <r>
      <rPr>
        <sz val="10"/>
        <rFont val="Arial"/>
      </rPr>
      <t xml:space="preserve">If TGP is </t>
    </r>
    <r>
      <rPr>
        <u/>
        <sz val="10"/>
        <rFont val="Arial"/>
        <family val="2"/>
      </rPr>
      <t>above</t>
    </r>
    <r>
      <rPr>
        <sz val="10"/>
        <rFont val="Arial"/>
      </rPr>
      <t xml:space="preserve"> the band at year end, a weighted average of all positive variances (spot vs. contract) for all months above and below the band (in that year) will be used.</t>
    </r>
  </si>
  <si>
    <r>
      <t>1.</t>
    </r>
    <r>
      <rPr>
        <sz val="10"/>
        <rFont val="Arial"/>
      </rPr>
      <t xml:space="preserve">  </t>
    </r>
    <r>
      <rPr>
        <b/>
        <sz val="10"/>
        <rFont val="Arial"/>
        <family val="2"/>
      </rPr>
      <t>Applies to power and gas:</t>
    </r>
    <r>
      <rPr>
        <sz val="10"/>
        <rFont val="Arial"/>
      </rPr>
      <t xml:space="preserve">  Variances in spot vs. contract price are owed to ECS only when TGP falls outside the band on an aggregate annual basis.</t>
    </r>
  </si>
  <si>
    <r>
      <t>3.</t>
    </r>
    <r>
      <rPr>
        <sz val="10"/>
        <rFont val="Arial"/>
      </rPr>
      <t xml:space="preserve">  </t>
    </r>
    <r>
      <rPr>
        <b/>
        <sz val="10"/>
        <rFont val="Arial"/>
        <family val="2"/>
      </rPr>
      <t>Applies to power only:</t>
    </r>
    <r>
      <rPr>
        <sz val="10"/>
        <rFont val="Arial"/>
      </rPr>
      <t xml:space="preserve">  If TGP is </t>
    </r>
    <r>
      <rPr>
        <u/>
        <sz val="10"/>
        <rFont val="Arial"/>
        <family val="2"/>
      </rPr>
      <t>below</t>
    </r>
    <r>
      <rPr>
        <sz val="10"/>
        <rFont val="Arial"/>
      </rPr>
      <t xml:space="preserve"> the band at year end, a weighted average of all positive variances (spot vs. contract) for all months above and below the band (in that year) will be used.</t>
    </r>
  </si>
  <si>
    <t>Actual Usage (Example Numbers)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</si>
</sst>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  <numFmt numFmtId="167" formatCode="&quot;$&quot;#,##0.000_);\(&quot;$&quot;#,##0.000\)"/>
    <numFmt numFmtId="180" formatCode="_(* #,##0.00000000_);_(* \(#,##0.000000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2"/>
      <name val="Times New Roman"/>
      <family val="1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0" fillId="0" borderId="0" xfId="0" quotePrefix="1" applyAlignment="1">
      <alignment horizontal="left"/>
    </xf>
    <xf numFmtId="9" fontId="0" fillId="0" borderId="0" xfId="2" applyFont="1"/>
    <xf numFmtId="41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Border="1"/>
    <xf numFmtId="165" fontId="4" fillId="0" borderId="0" xfId="1" applyNumberFormat="1" applyFont="1" applyFill="1" applyBorder="1"/>
    <xf numFmtId="0" fontId="5" fillId="0" borderId="0" xfId="0" applyFont="1" applyAlignment="1">
      <alignment horizontal="left"/>
    </xf>
    <xf numFmtId="9" fontId="2" fillId="0" borderId="0" xfId="2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1" xfId="0" quotePrefix="1" applyFont="1" applyBorder="1" applyAlignment="1">
      <alignment horizontal="left"/>
    </xf>
    <xf numFmtId="41" fontId="2" fillId="0" borderId="0" xfId="0" applyNumberFormat="1" applyFont="1"/>
    <xf numFmtId="9" fontId="0" fillId="0" borderId="0" xfId="0" applyNumberFormat="1" applyAlignment="1">
      <alignment horizontal="right"/>
    </xf>
    <xf numFmtId="43" fontId="0" fillId="0" borderId="0" xfId="0" applyNumberFormat="1"/>
    <xf numFmtId="0" fontId="0" fillId="0" borderId="0" xfId="0" applyAlignment="1">
      <alignment horizontal="right"/>
    </xf>
    <xf numFmtId="7" fontId="0" fillId="0" borderId="0" xfId="0" applyNumberFormat="1"/>
    <xf numFmtId="0" fontId="3" fillId="0" borderId="0" xfId="0" applyFont="1"/>
    <xf numFmtId="0" fontId="3" fillId="0" borderId="0" xfId="0" quotePrefix="1" applyFont="1" applyAlignment="1">
      <alignment horizontal="left"/>
    </xf>
    <xf numFmtId="5" fontId="0" fillId="0" borderId="0" xfId="0" applyNumberFormat="1"/>
    <xf numFmtId="0" fontId="3" fillId="0" borderId="0" xfId="0" applyFont="1" applyAlignment="1">
      <alignment horizontal="left"/>
    </xf>
    <xf numFmtId="0" fontId="6" fillId="0" borderId="0" xfId="0" applyFont="1"/>
    <xf numFmtId="0" fontId="0" fillId="0" borderId="0" xfId="0" quotePrefix="1" applyAlignment="1">
      <alignment horizontal="left" wrapText="1"/>
    </xf>
    <xf numFmtId="9" fontId="1" fillId="0" borderId="0" xfId="2"/>
    <xf numFmtId="41" fontId="1" fillId="0" borderId="0" xfId="1" applyNumberFormat="1"/>
    <xf numFmtId="180" fontId="1" fillId="0" borderId="0" xfId="1" applyNumberFormat="1"/>
    <xf numFmtId="0" fontId="6" fillId="0" borderId="0" xfId="0" quotePrefix="1" applyFont="1" applyAlignment="1">
      <alignment horizontal="left"/>
    </xf>
    <xf numFmtId="0" fontId="5" fillId="0" borderId="0" xfId="0" quotePrefix="1" applyFon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41" fontId="4" fillId="2" borderId="2" xfId="1" applyNumberFormat="1" applyFont="1" applyFill="1" applyBorder="1"/>
    <xf numFmtId="41" fontId="4" fillId="2" borderId="3" xfId="1" applyNumberFormat="1" applyFont="1" applyFill="1" applyBorder="1"/>
    <xf numFmtId="41" fontId="2" fillId="0" borderId="0" xfId="1" applyNumberFormat="1" applyFont="1"/>
    <xf numFmtId="0" fontId="5" fillId="0" borderId="0" xfId="0" quotePrefix="1" applyFont="1" applyBorder="1" applyAlignment="1">
      <alignment horizontal="left"/>
    </xf>
    <xf numFmtId="41" fontId="7" fillId="0" borderId="0" xfId="1" applyNumberFormat="1" applyFont="1"/>
    <xf numFmtId="41" fontId="5" fillId="0" borderId="0" xfId="0" applyNumberFormat="1" applyFont="1"/>
    <xf numFmtId="0" fontId="2" fillId="0" borderId="4" xfId="0" quotePrefix="1" applyFont="1" applyBorder="1" applyAlignment="1">
      <alignment horizontal="left"/>
    </xf>
    <xf numFmtId="0" fontId="2" fillId="0" borderId="4" xfId="0" applyFont="1" applyBorder="1"/>
    <xf numFmtId="167" fontId="0" fillId="0" borderId="0" xfId="0" quotePrefix="1" applyNumberFormat="1" applyAlignment="1">
      <alignment horizontal="left"/>
    </xf>
    <xf numFmtId="0" fontId="3" fillId="0" borderId="0" xfId="0" quotePrefix="1" applyFont="1" applyBorder="1" applyAlignment="1">
      <alignment horizontal="left"/>
    </xf>
    <xf numFmtId="0" fontId="5" fillId="0" borderId="0" xfId="0" applyFont="1"/>
    <xf numFmtId="0" fontId="2" fillId="0" borderId="0" xfId="0" quotePrefix="1" applyFont="1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4" xfId="0" applyBorder="1"/>
    <xf numFmtId="0" fontId="2" fillId="0" borderId="4" xfId="0" quotePrefix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abSelected="1" zoomScale="90" workbookViewId="0"/>
  </sheetViews>
  <sheetFormatPr defaultRowHeight="12.75" x14ac:dyDescent="0.2"/>
  <cols>
    <col min="1" max="1" width="36.140625" customWidth="1"/>
    <col min="2" max="2" width="12.5703125" customWidth="1"/>
    <col min="3" max="3" width="11.7109375" customWidth="1"/>
    <col min="4" max="5" width="12.140625" bestFit="1" customWidth="1"/>
    <col min="6" max="6" width="14.28515625" customWidth="1"/>
    <col min="7" max="10" width="12.140625" bestFit="1" customWidth="1"/>
    <col min="11" max="11" width="12.140625" customWidth="1"/>
    <col min="12" max="12" width="2.85546875" customWidth="1"/>
    <col min="13" max="13" width="22.42578125" style="5" customWidth="1"/>
    <col min="14" max="14" width="24.42578125" style="5" customWidth="1"/>
  </cols>
  <sheetData>
    <row r="1" spans="1:14" ht="15.75" customHeight="1" x14ac:dyDescent="0.25">
      <c r="A1" s="24" t="s">
        <v>0</v>
      </c>
    </row>
    <row r="2" spans="1:14" ht="15.75" customHeight="1" x14ac:dyDescent="0.25">
      <c r="A2" s="29" t="s">
        <v>48</v>
      </c>
    </row>
    <row r="3" spans="1:14" ht="15.75" customHeight="1" x14ac:dyDescent="0.25">
      <c r="A3" s="29" t="s">
        <v>41</v>
      </c>
    </row>
    <row r="4" spans="1:14" ht="18" customHeight="1" x14ac:dyDescent="0.2">
      <c r="A4" s="1"/>
    </row>
    <row r="5" spans="1:14" s="31" customFormat="1" ht="15" customHeight="1" x14ac:dyDescent="0.2">
      <c r="A5" s="14" t="s">
        <v>42</v>
      </c>
      <c r="B5" s="33">
        <v>10955031.36319463</v>
      </c>
      <c r="C5" s="33">
        <v>9894867.037724182</v>
      </c>
      <c r="D5" s="33">
        <v>10955031.36319463</v>
      </c>
      <c r="E5" s="33">
        <v>10601643.254704481</v>
      </c>
      <c r="F5" s="33">
        <v>10955031.36319463</v>
      </c>
      <c r="G5" s="33">
        <v>10601643.254704481</v>
      </c>
      <c r="H5" s="33">
        <v>10955031.36319463</v>
      </c>
      <c r="I5" s="33">
        <v>10601643.254704481</v>
      </c>
      <c r="J5" s="34">
        <v>10955031.36319463</v>
      </c>
      <c r="M5" s="32"/>
      <c r="N5" s="32"/>
    </row>
    <row r="6" spans="1:14" ht="15" customHeight="1" x14ac:dyDescent="0.2">
      <c r="A6" s="7"/>
      <c r="B6" s="8"/>
      <c r="K6" s="12" t="s">
        <v>18</v>
      </c>
      <c r="M6" s="47" t="s">
        <v>34</v>
      </c>
      <c r="N6" s="48"/>
    </row>
    <row r="7" spans="1:14" ht="17.25" customHeight="1" x14ac:dyDescent="0.2">
      <c r="A7" s="7"/>
      <c r="B7" s="13" t="s">
        <v>1</v>
      </c>
      <c r="C7" s="13" t="s">
        <v>2</v>
      </c>
      <c r="D7" s="13" t="s">
        <v>3</v>
      </c>
      <c r="E7" s="13" t="s">
        <v>4</v>
      </c>
      <c r="F7" s="13" t="s">
        <v>5</v>
      </c>
      <c r="G7" s="13" t="s">
        <v>9</v>
      </c>
      <c r="H7" s="13" t="s">
        <v>10</v>
      </c>
      <c r="I7" s="13" t="s">
        <v>11</v>
      </c>
      <c r="J7" s="13" t="s">
        <v>12</v>
      </c>
      <c r="K7" s="13" t="s">
        <v>19</v>
      </c>
      <c r="M7" s="9" t="s">
        <v>35</v>
      </c>
      <c r="N7" s="9" t="s">
        <v>36</v>
      </c>
    </row>
    <row r="8" spans="1:14" ht="16.350000000000001" customHeight="1" x14ac:dyDescent="0.2">
      <c r="A8" s="36" t="s">
        <v>46</v>
      </c>
      <c r="B8" s="8"/>
    </row>
    <row r="9" spans="1:14" ht="16.350000000000001" customHeight="1" x14ac:dyDescent="0.2">
      <c r="A9" s="11" t="s">
        <v>14</v>
      </c>
      <c r="B9" s="10">
        <f>+B10*(1+0.1)</f>
        <v>0.88000000000000012</v>
      </c>
      <c r="C9" s="10">
        <f t="shared" ref="C9:J9" si="0">+C10*(1+0.1)</f>
        <v>0.88000000000000012</v>
      </c>
      <c r="D9" s="10">
        <f t="shared" si="0"/>
        <v>0.88000000000000012</v>
      </c>
      <c r="E9" s="10">
        <f t="shared" si="0"/>
        <v>0.77</v>
      </c>
      <c r="F9" s="10">
        <f t="shared" si="0"/>
        <v>0.66</v>
      </c>
      <c r="G9" s="10">
        <f t="shared" si="0"/>
        <v>0.66</v>
      </c>
      <c r="H9" s="10">
        <f t="shared" si="0"/>
        <v>0.77</v>
      </c>
      <c r="I9" s="10">
        <f t="shared" si="0"/>
        <v>0.88000000000000012</v>
      </c>
      <c r="J9" s="10">
        <f t="shared" si="0"/>
        <v>0.88000000000000012</v>
      </c>
      <c r="K9" s="16">
        <f>AVERAGE(B9:F9,G9:J9)</f>
        <v>0.80666666666666664</v>
      </c>
    </row>
    <row r="10" spans="1:14" ht="16.350000000000001" customHeight="1" x14ac:dyDescent="0.2">
      <c r="A10" s="2" t="s">
        <v>16</v>
      </c>
      <c r="B10" s="26">
        <v>0.8</v>
      </c>
      <c r="C10" s="26">
        <v>0.8</v>
      </c>
      <c r="D10" s="26">
        <v>0.8</v>
      </c>
      <c r="E10" s="26">
        <v>0.7</v>
      </c>
      <c r="F10" s="26">
        <v>0.6</v>
      </c>
      <c r="G10" s="26">
        <v>0.6</v>
      </c>
      <c r="H10" s="26">
        <v>0.7</v>
      </c>
      <c r="I10" s="26">
        <v>0.8</v>
      </c>
      <c r="J10" s="26">
        <v>0.8</v>
      </c>
      <c r="K10" s="16">
        <f>AVERAGE(B10:F10,G10:J10)</f>
        <v>0.73333333333333339</v>
      </c>
    </row>
    <row r="11" spans="1:14" ht="16.350000000000001" customHeight="1" x14ac:dyDescent="0.2">
      <c r="A11" s="6" t="s">
        <v>17</v>
      </c>
      <c r="B11" s="10">
        <f>+B10*(1-0.1)</f>
        <v>0.72000000000000008</v>
      </c>
      <c r="C11" s="10">
        <f t="shared" ref="C11:J11" si="1">+C10*(1-0.1)</f>
        <v>0.72000000000000008</v>
      </c>
      <c r="D11" s="10">
        <f t="shared" si="1"/>
        <v>0.72000000000000008</v>
      </c>
      <c r="E11" s="10">
        <f t="shared" si="1"/>
        <v>0.63</v>
      </c>
      <c r="F11" s="10">
        <f t="shared" si="1"/>
        <v>0.54</v>
      </c>
      <c r="G11" s="10">
        <f t="shared" si="1"/>
        <v>0.54</v>
      </c>
      <c r="H11" s="10">
        <f t="shared" si="1"/>
        <v>0.63</v>
      </c>
      <c r="I11" s="10">
        <f t="shared" si="1"/>
        <v>0.72000000000000008</v>
      </c>
      <c r="J11" s="10">
        <f t="shared" si="1"/>
        <v>0.72000000000000008</v>
      </c>
      <c r="K11" s="16">
        <f>AVERAGE(B11:F11,G11:J11)</f>
        <v>0.65999999999999992</v>
      </c>
    </row>
    <row r="12" spans="1:14" ht="16.350000000000001" customHeight="1" x14ac:dyDescent="0.2">
      <c r="A12" s="2"/>
      <c r="B12" s="3"/>
      <c r="C12" s="3"/>
      <c r="D12" s="3"/>
      <c r="E12" s="3"/>
      <c r="F12" s="3"/>
      <c r="G12" s="3"/>
      <c r="H12" s="3"/>
      <c r="I12" s="3"/>
      <c r="J12" s="3"/>
    </row>
    <row r="13" spans="1:14" ht="16.350000000000001" customHeight="1" x14ac:dyDescent="0.2">
      <c r="A13" s="9" t="s">
        <v>15</v>
      </c>
      <c r="B13" s="3"/>
      <c r="C13" s="3"/>
      <c r="D13" s="3"/>
      <c r="E13" s="3"/>
      <c r="F13" s="3"/>
      <c r="G13" s="3"/>
      <c r="H13" s="3"/>
      <c r="I13" s="3"/>
      <c r="J13" s="3"/>
    </row>
    <row r="14" spans="1:14" ht="16.350000000000001" customHeight="1" x14ac:dyDescent="0.2">
      <c r="A14" s="11" t="s">
        <v>14</v>
      </c>
      <c r="B14" s="35">
        <f t="shared" ref="B14:J14" si="2">+B15*(1+0.1)</f>
        <v>9640427.5996112749</v>
      </c>
      <c r="C14" s="35">
        <f t="shared" si="2"/>
        <v>8707482.9931972809</v>
      </c>
      <c r="D14" s="35">
        <f t="shared" si="2"/>
        <v>9640427.5996112749</v>
      </c>
      <c r="E14" s="35">
        <f t="shared" si="2"/>
        <v>8163265.3061224511</v>
      </c>
      <c r="F14" s="35">
        <f t="shared" si="2"/>
        <v>7230320.6997084562</v>
      </c>
      <c r="G14" s="35">
        <f t="shared" si="2"/>
        <v>6997084.5481049577</v>
      </c>
      <c r="H14" s="35">
        <f t="shared" si="2"/>
        <v>8435374.1496598646</v>
      </c>
      <c r="I14" s="35">
        <f t="shared" si="2"/>
        <v>9329446.0641399454</v>
      </c>
      <c r="J14" s="35">
        <f t="shared" si="2"/>
        <v>9640427.5996112749</v>
      </c>
      <c r="K14" s="15">
        <f>SUM(B14:J14)</f>
        <v>77784256.559766769</v>
      </c>
      <c r="L14" s="17"/>
    </row>
    <row r="15" spans="1:14" ht="16.350000000000001" customHeight="1" x14ac:dyDescent="0.2">
      <c r="A15" s="2" t="s">
        <v>16</v>
      </c>
      <c r="B15" s="4">
        <f>+B$5*B10</f>
        <v>8764025.0905557033</v>
      </c>
      <c r="C15" s="4">
        <f t="shared" ref="C15:J15" si="3">+C$5*C10</f>
        <v>7915893.6301793456</v>
      </c>
      <c r="D15" s="4">
        <f t="shared" si="3"/>
        <v>8764025.0905557033</v>
      </c>
      <c r="E15" s="4">
        <f t="shared" si="3"/>
        <v>7421150.2782931365</v>
      </c>
      <c r="F15" s="4">
        <f t="shared" si="3"/>
        <v>6573018.8179167779</v>
      </c>
      <c r="G15" s="4">
        <f t="shared" si="3"/>
        <v>6360985.952822688</v>
      </c>
      <c r="H15" s="4">
        <f t="shared" si="3"/>
        <v>7668521.9542362401</v>
      </c>
      <c r="I15" s="4">
        <f t="shared" si="3"/>
        <v>8481314.6037635859</v>
      </c>
      <c r="J15" s="4">
        <f t="shared" si="3"/>
        <v>8764025.0905557033</v>
      </c>
      <c r="K15" s="15">
        <f>SUM(B15:J15)</f>
        <v>70712960.508878887</v>
      </c>
      <c r="L15" s="17"/>
    </row>
    <row r="16" spans="1:14" ht="16.350000000000001" customHeight="1" x14ac:dyDescent="0.2">
      <c r="A16" s="6" t="s">
        <v>17</v>
      </c>
      <c r="B16" s="35">
        <f t="shared" ref="B16:J16" si="4">+B15*(1-0.1)</f>
        <v>7887622.5815001335</v>
      </c>
      <c r="C16" s="35">
        <f t="shared" si="4"/>
        <v>7124304.2671614112</v>
      </c>
      <c r="D16" s="35">
        <f t="shared" si="4"/>
        <v>7887622.5815001335</v>
      </c>
      <c r="E16" s="35">
        <f t="shared" si="4"/>
        <v>6679035.2504638229</v>
      </c>
      <c r="F16" s="35">
        <f t="shared" si="4"/>
        <v>5915716.9361251006</v>
      </c>
      <c r="G16" s="35">
        <f t="shared" si="4"/>
        <v>5724887.3575404193</v>
      </c>
      <c r="H16" s="35">
        <f t="shared" si="4"/>
        <v>6901669.7588126166</v>
      </c>
      <c r="I16" s="35">
        <f t="shared" si="4"/>
        <v>7633183.1433872273</v>
      </c>
      <c r="J16" s="35">
        <f t="shared" si="4"/>
        <v>7887622.5815001335</v>
      </c>
      <c r="K16" s="15">
        <f>SUM(B16:J16)</f>
        <v>63641664.457990997</v>
      </c>
      <c r="L16" s="17"/>
    </row>
    <row r="17" spans="1:14" ht="16.350000000000001" customHeight="1" x14ac:dyDescent="0.2">
      <c r="A17" s="5"/>
      <c r="B17" s="3"/>
      <c r="C17" s="4"/>
      <c r="D17" s="4"/>
      <c r="E17" s="4"/>
      <c r="F17" s="4"/>
      <c r="G17" s="4"/>
      <c r="H17" s="4"/>
      <c r="I17" s="4"/>
      <c r="J17" s="4"/>
    </row>
    <row r="18" spans="1:14" ht="16.350000000000001" customHeight="1" x14ac:dyDescent="0.2">
      <c r="A18" s="9" t="s">
        <v>23</v>
      </c>
    </row>
    <row r="19" spans="1:14" ht="16.350000000000001" customHeight="1" x14ac:dyDescent="0.2">
      <c r="A19" s="11" t="s">
        <v>20</v>
      </c>
    </row>
    <row r="20" spans="1:14" ht="16.350000000000001" customHeight="1" x14ac:dyDescent="0.2">
      <c r="A20" s="2" t="s">
        <v>76</v>
      </c>
      <c r="B20" s="4">
        <v>8500000</v>
      </c>
      <c r="C20" s="4">
        <v>9800000</v>
      </c>
      <c r="D20" s="4">
        <v>7000000</v>
      </c>
      <c r="E20" s="4">
        <v>6650000</v>
      </c>
      <c r="F20" s="4">
        <v>5500000</v>
      </c>
      <c r="G20" s="4">
        <v>6500000</v>
      </c>
      <c r="H20" s="4">
        <v>7500000</v>
      </c>
      <c r="I20" s="4">
        <v>9500000</v>
      </c>
      <c r="J20" s="4">
        <v>8250000</v>
      </c>
      <c r="K20" s="15">
        <f>SUM(B20:J20)</f>
        <v>69200000</v>
      </c>
    </row>
    <row r="21" spans="1:14" ht="16.350000000000001" customHeight="1" x14ac:dyDescent="0.2">
      <c r="A21" t="s">
        <v>24</v>
      </c>
      <c r="B21" s="18" t="str">
        <f>+IF(B$15=0,"N.A.",IF(B20&gt;B$14,"Above Band",IF(B20&lt;B$16,"Below Band","Within Band")))</f>
        <v>Within Band</v>
      </c>
      <c r="C21" s="18" t="str">
        <f t="shared" ref="C21:K21" si="5">+IF(C$15=0,"N.A.",IF(C20&gt;C$14,"Above Band",IF(C20&lt;C$16,"Below Band","Within Band")))</f>
        <v>Above Band</v>
      </c>
      <c r="D21" s="18" t="str">
        <f t="shared" si="5"/>
        <v>Below Band</v>
      </c>
      <c r="E21" s="18" t="str">
        <f t="shared" si="5"/>
        <v>Below Band</v>
      </c>
      <c r="F21" s="18" t="str">
        <f t="shared" si="5"/>
        <v>Below Band</v>
      </c>
      <c r="G21" s="18" t="str">
        <f t="shared" si="5"/>
        <v>Within Band</v>
      </c>
      <c r="H21" s="18" t="str">
        <f t="shared" si="5"/>
        <v>Within Band</v>
      </c>
      <c r="I21" s="18" t="str">
        <f t="shared" si="5"/>
        <v>Above Band</v>
      </c>
      <c r="J21" s="18" t="str">
        <f t="shared" si="5"/>
        <v>Within Band</v>
      </c>
      <c r="K21" s="12" t="str">
        <f t="shared" si="5"/>
        <v>Within Band</v>
      </c>
      <c r="M21" s="25" t="s">
        <v>21</v>
      </c>
      <c r="N21" s="25" t="s">
        <v>21</v>
      </c>
    </row>
    <row r="22" spans="1:14" ht="16.350000000000001" customHeight="1" x14ac:dyDescent="0.2">
      <c r="M22" s="25"/>
      <c r="N22" s="25"/>
    </row>
    <row r="23" spans="1:14" ht="16.350000000000001" customHeight="1" x14ac:dyDescent="0.2">
      <c r="A23" s="11" t="s">
        <v>25</v>
      </c>
      <c r="M23" s="25"/>
      <c r="N23" s="25"/>
    </row>
    <row r="24" spans="1:14" ht="16.350000000000001" customHeight="1" x14ac:dyDescent="0.2">
      <c r="A24" t="s">
        <v>22</v>
      </c>
      <c r="B24" s="4">
        <v>9800000</v>
      </c>
      <c r="C24" s="4">
        <v>7915894</v>
      </c>
      <c r="D24" s="4">
        <v>9600000</v>
      </c>
      <c r="E24" s="4">
        <v>10150000</v>
      </c>
      <c r="F24" s="4">
        <v>9450000</v>
      </c>
      <c r="G24" s="4">
        <v>5400000</v>
      </c>
      <c r="H24" s="4">
        <v>8435374</v>
      </c>
      <c r="I24" s="4">
        <v>9500000</v>
      </c>
      <c r="J24" s="4">
        <v>7887623</v>
      </c>
      <c r="K24" s="15">
        <f>SUM(B24:J24)</f>
        <v>78138891</v>
      </c>
      <c r="M24" s="25"/>
      <c r="N24" s="25"/>
    </row>
    <row r="25" spans="1:14" ht="25.5" x14ac:dyDescent="0.2">
      <c r="A25" t="s">
        <v>24</v>
      </c>
      <c r="B25" s="18" t="str">
        <f t="shared" ref="B25:K25" si="6">+IF(B$15=0,"N.A.",IF(B24&gt;B$14,"Above Band",IF(B24&lt;B$16,"Below Band","Within Band")))</f>
        <v>Above Band</v>
      </c>
      <c r="C25" s="18" t="str">
        <f t="shared" si="6"/>
        <v>Within Band</v>
      </c>
      <c r="D25" s="18" t="str">
        <f t="shared" si="6"/>
        <v>Within Band</v>
      </c>
      <c r="E25" s="18" t="str">
        <f t="shared" si="6"/>
        <v>Above Band</v>
      </c>
      <c r="F25" s="18" t="str">
        <f t="shared" si="6"/>
        <v>Above Band</v>
      </c>
      <c r="G25" s="18" t="str">
        <f t="shared" si="6"/>
        <v>Below Band</v>
      </c>
      <c r="H25" s="18" t="str">
        <f t="shared" si="6"/>
        <v>Within Band</v>
      </c>
      <c r="I25" s="18" t="str">
        <f t="shared" si="6"/>
        <v>Above Band</v>
      </c>
      <c r="J25" s="18" t="str">
        <f t="shared" si="6"/>
        <v>Within Band</v>
      </c>
      <c r="K25" s="12" t="str">
        <f t="shared" si="6"/>
        <v>Above Band</v>
      </c>
      <c r="M25" s="25" t="s">
        <v>39</v>
      </c>
      <c r="N25" s="25" t="s">
        <v>40</v>
      </c>
    </row>
    <row r="26" spans="1:14" ht="16.350000000000001" customHeight="1" x14ac:dyDescent="0.2">
      <c r="M26" s="25"/>
      <c r="N26" s="25"/>
    </row>
    <row r="27" spans="1:14" ht="16.350000000000001" customHeight="1" x14ac:dyDescent="0.2">
      <c r="A27" s="6" t="s">
        <v>26</v>
      </c>
      <c r="M27" s="25"/>
      <c r="N27" s="25"/>
    </row>
    <row r="28" spans="1:14" ht="16.350000000000001" customHeight="1" x14ac:dyDescent="0.2">
      <c r="A28" t="s">
        <v>22</v>
      </c>
      <c r="B28" s="4">
        <v>7900000</v>
      </c>
      <c r="C28" s="4">
        <v>9000000</v>
      </c>
      <c r="D28" s="4">
        <v>6300000</v>
      </c>
      <c r="E28" s="4">
        <v>4000000</v>
      </c>
      <c r="F28" s="4">
        <v>3750000</v>
      </c>
      <c r="G28" s="4">
        <v>2000000</v>
      </c>
      <c r="H28" s="4">
        <v>7000000</v>
      </c>
      <c r="I28" s="4">
        <v>6400000</v>
      </c>
      <c r="J28" s="4">
        <v>10000000</v>
      </c>
      <c r="K28" s="15">
        <f>SUM(B28:J28)</f>
        <v>56350000</v>
      </c>
      <c r="M28" s="25"/>
      <c r="N28" s="25"/>
    </row>
    <row r="29" spans="1:14" ht="25.5" x14ac:dyDescent="0.2">
      <c r="A29" t="s">
        <v>24</v>
      </c>
      <c r="B29" s="18" t="str">
        <f t="shared" ref="B29:K29" si="7">+IF(B$15=0,"N.A.",IF(B28&gt;B$14,"Above Band",IF(B28&lt;B$16,"Below Band","Within Band")))</f>
        <v>Within Band</v>
      </c>
      <c r="C29" s="18" t="str">
        <f t="shared" si="7"/>
        <v>Above Band</v>
      </c>
      <c r="D29" s="18" t="str">
        <f t="shared" si="7"/>
        <v>Below Band</v>
      </c>
      <c r="E29" s="18" t="str">
        <f t="shared" si="7"/>
        <v>Below Band</v>
      </c>
      <c r="F29" s="18" t="str">
        <f t="shared" si="7"/>
        <v>Below Band</v>
      </c>
      <c r="G29" s="18" t="str">
        <f t="shared" si="7"/>
        <v>Below Band</v>
      </c>
      <c r="H29" s="18" t="str">
        <f t="shared" si="7"/>
        <v>Within Band</v>
      </c>
      <c r="I29" s="18" t="str">
        <f t="shared" si="7"/>
        <v>Below Band</v>
      </c>
      <c r="J29" s="18" t="str">
        <f t="shared" si="7"/>
        <v>Above Band</v>
      </c>
      <c r="K29" s="12" t="str">
        <f t="shared" si="7"/>
        <v>Below Band</v>
      </c>
      <c r="M29" s="25" t="s">
        <v>43</v>
      </c>
      <c r="N29" s="25" t="s">
        <v>58</v>
      </c>
    </row>
    <row r="30" spans="1:14" ht="16.350000000000001" customHeight="1" x14ac:dyDescent="0.2"/>
    <row r="31" spans="1:14" ht="16.350000000000001" customHeight="1" x14ac:dyDescent="0.2">
      <c r="A31" s="39" t="s">
        <v>56</v>
      </c>
      <c r="B31" s="46"/>
      <c r="E31" s="22"/>
    </row>
    <row r="32" spans="1:14" ht="16.350000000000001" customHeight="1" x14ac:dyDescent="0.2">
      <c r="A32" s="2" t="s">
        <v>45</v>
      </c>
      <c r="B32" s="41" t="s">
        <v>61</v>
      </c>
      <c r="D32" s="19"/>
      <c r="E32" s="19"/>
    </row>
    <row r="33" spans="1:2" ht="16.350000000000001" customHeight="1" x14ac:dyDescent="0.2">
      <c r="A33" t="s">
        <v>27</v>
      </c>
      <c r="B33" s="41" t="s">
        <v>61</v>
      </c>
    </row>
    <row r="34" spans="1:2" ht="16.350000000000001" customHeight="1" x14ac:dyDescent="0.2">
      <c r="B34" s="19"/>
    </row>
    <row r="35" spans="1:2" ht="16.350000000000001" customHeight="1" x14ac:dyDescent="0.2">
      <c r="A35" s="11" t="s">
        <v>28</v>
      </c>
    </row>
    <row r="36" spans="1:2" ht="16.350000000000001" customHeight="1" x14ac:dyDescent="0.2">
      <c r="A36" s="21" t="s">
        <v>44</v>
      </c>
      <c r="B36" s="2" t="s">
        <v>29</v>
      </c>
    </row>
    <row r="37" spans="1:2" ht="16.350000000000001" customHeight="1" x14ac:dyDescent="0.2">
      <c r="A37" s="21" t="s">
        <v>30</v>
      </c>
      <c r="B37" s="2" t="s">
        <v>60</v>
      </c>
    </row>
    <row r="38" spans="1:2" ht="16.350000000000001" customHeight="1" x14ac:dyDescent="0.2">
      <c r="A38" s="23" t="s">
        <v>31</v>
      </c>
      <c r="B38" s="2" t="s">
        <v>69</v>
      </c>
    </row>
    <row r="39" spans="1:2" ht="16.350000000000001" customHeight="1" x14ac:dyDescent="0.2">
      <c r="A39" s="20"/>
      <c r="B39" s="2"/>
    </row>
    <row r="40" spans="1:2" ht="16.350000000000001" customHeight="1" x14ac:dyDescent="0.2">
      <c r="A40" s="1" t="s">
        <v>32</v>
      </c>
      <c r="B40" s="2"/>
    </row>
    <row r="41" spans="1:2" ht="16.350000000000001" customHeight="1" x14ac:dyDescent="0.2">
      <c r="A41" s="21" t="s">
        <v>33</v>
      </c>
      <c r="B41" s="2" t="s">
        <v>70</v>
      </c>
    </row>
    <row r="42" spans="1:2" ht="16.350000000000001" customHeight="1" x14ac:dyDescent="0.2">
      <c r="A42" s="21" t="s">
        <v>30</v>
      </c>
      <c r="B42" s="5" t="s">
        <v>62</v>
      </c>
    </row>
    <row r="43" spans="1:2" ht="16.350000000000001" customHeight="1" x14ac:dyDescent="0.2">
      <c r="A43" s="23" t="s">
        <v>31</v>
      </c>
      <c r="B43" s="2" t="s">
        <v>71</v>
      </c>
    </row>
    <row r="44" spans="1:2" ht="16.350000000000001" customHeight="1" x14ac:dyDescent="0.2"/>
    <row r="45" spans="1:2" ht="15.95" customHeight="1" x14ac:dyDescent="0.2">
      <c r="A45" s="40" t="s">
        <v>53</v>
      </c>
      <c r="B45" s="46"/>
    </row>
    <row r="46" spans="1:2" ht="15.95" customHeight="1" x14ac:dyDescent="0.2">
      <c r="A46" s="42" t="s">
        <v>72</v>
      </c>
    </row>
    <row r="47" spans="1:2" ht="15.95" customHeight="1" x14ac:dyDescent="0.2">
      <c r="A47" s="11" t="s">
        <v>74</v>
      </c>
    </row>
    <row r="48" spans="1:2" ht="15.95" customHeight="1" x14ac:dyDescent="0.2">
      <c r="A48" s="11" t="s">
        <v>73</v>
      </c>
    </row>
    <row r="49" spans="1:1" ht="15.95" customHeight="1" x14ac:dyDescent="0.2">
      <c r="A49" t="s">
        <v>54</v>
      </c>
    </row>
    <row r="50" spans="1:1" ht="15.95" customHeight="1" x14ac:dyDescent="0.2">
      <c r="A50" s="44" t="s">
        <v>75</v>
      </c>
    </row>
    <row r="51" spans="1:1" ht="15.95" customHeight="1" x14ac:dyDescent="0.2">
      <c r="A51" s="45" t="s">
        <v>55</v>
      </c>
    </row>
    <row r="52" spans="1:1" ht="15.95" customHeight="1" x14ac:dyDescent="0.2">
      <c r="A52" s="1" t="s">
        <v>67</v>
      </c>
    </row>
    <row r="53" spans="1:1" ht="15.95" customHeight="1" x14ac:dyDescent="0.2">
      <c r="A53" s="11" t="s">
        <v>68</v>
      </c>
    </row>
  </sheetData>
  <mergeCells count="1">
    <mergeCell ref="M6:N6"/>
  </mergeCells>
  <phoneticPr fontId="0" type="noConversion"/>
  <pageMargins left="0.15" right="0.15" top="0.4" bottom="0.4" header="0.5" footer="0.15"/>
  <pageSetup scale="64" orientation="landscape" horizontalDpi="200" verticalDpi="200" r:id="rId1"/>
  <headerFooter alignWithMargins="0">
    <oddFooter>&amp;L&amp;D&amp;R&amp;F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3"/>
  <sheetViews>
    <sheetView zoomScale="90" workbookViewId="0"/>
  </sheetViews>
  <sheetFormatPr defaultRowHeight="12.75" x14ac:dyDescent="0.2"/>
  <cols>
    <col min="1" max="1" width="43.140625" customWidth="1"/>
    <col min="2" max="2" width="11.85546875" customWidth="1"/>
    <col min="3" max="3" width="11.42578125" bestFit="1" customWidth="1"/>
    <col min="4" max="5" width="12.140625" bestFit="1" customWidth="1"/>
    <col min="6" max="6" width="12.28515625" customWidth="1"/>
    <col min="7" max="9" width="11.42578125" customWidth="1"/>
    <col min="10" max="13" width="12.140625" bestFit="1" customWidth="1"/>
    <col min="14" max="14" width="13.28515625" customWidth="1"/>
    <col min="15" max="15" width="11.28515625" customWidth="1"/>
    <col min="16" max="17" width="11.28515625" style="5" customWidth="1"/>
  </cols>
  <sheetData>
    <row r="1" spans="1:18" ht="15.75" customHeight="1" x14ac:dyDescent="0.25">
      <c r="A1" s="29" t="s">
        <v>50</v>
      </c>
    </row>
    <row r="2" spans="1:18" ht="15.75" customHeight="1" x14ac:dyDescent="0.25">
      <c r="A2" s="29" t="s">
        <v>49</v>
      </c>
    </row>
    <row r="3" spans="1:18" ht="15" customHeight="1" x14ac:dyDescent="0.2">
      <c r="A3" s="1"/>
      <c r="R3" s="5"/>
    </row>
    <row r="4" spans="1:18" ht="15" customHeight="1" x14ac:dyDescent="0.2">
      <c r="A4" s="14" t="s">
        <v>13</v>
      </c>
      <c r="B4" s="33">
        <v>10955031.36319463</v>
      </c>
      <c r="C4" s="33">
        <v>9894867.037724182</v>
      </c>
      <c r="D4" s="33">
        <v>10955031.36319463</v>
      </c>
      <c r="E4" s="33">
        <v>10601643.254704481</v>
      </c>
      <c r="F4" s="33">
        <v>10955031.36319463</v>
      </c>
      <c r="G4" s="33">
        <v>0</v>
      </c>
      <c r="H4" s="33">
        <v>0</v>
      </c>
      <c r="I4" s="33">
        <v>0</v>
      </c>
      <c r="J4" s="33">
        <v>10601643.254704481</v>
      </c>
      <c r="K4" s="33">
        <v>10955031.36319463</v>
      </c>
      <c r="L4" s="33">
        <v>10601643.254704481</v>
      </c>
      <c r="M4" s="34">
        <v>10955031.36319463</v>
      </c>
      <c r="R4" s="5"/>
    </row>
    <row r="5" spans="1:18" ht="15" customHeight="1" x14ac:dyDescent="0.2">
      <c r="A5" s="7"/>
      <c r="B5" s="8"/>
      <c r="N5" s="12" t="s">
        <v>18</v>
      </c>
      <c r="R5" s="5"/>
    </row>
    <row r="6" spans="1:18" ht="16.350000000000001" customHeight="1" x14ac:dyDescent="0.2">
      <c r="A6" s="7"/>
      <c r="B6" s="13" t="s">
        <v>1</v>
      </c>
      <c r="C6" s="13" t="s">
        <v>2</v>
      </c>
      <c r="D6" s="13" t="s">
        <v>3</v>
      </c>
      <c r="E6" s="13" t="s">
        <v>4</v>
      </c>
      <c r="F6" s="13" t="s">
        <v>5</v>
      </c>
      <c r="G6" s="13" t="s">
        <v>6</v>
      </c>
      <c r="H6" s="13" t="s">
        <v>7</v>
      </c>
      <c r="I6" s="13" t="s">
        <v>8</v>
      </c>
      <c r="J6" s="13" t="s">
        <v>9</v>
      </c>
      <c r="K6" s="13" t="s">
        <v>10</v>
      </c>
      <c r="L6" s="13" t="s">
        <v>11</v>
      </c>
      <c r="M6" s="13" t="s">
        <v>12</v>
      </c>
      <c r="N6" s="13" t="s">
        <v>19</v>
      </c>
      <c r="R6" s="5"/>
    </row>
    <row r="7" spans="1:18" ht="17.100000000000001" customHeight="1" x14ac:dyDescent="0.2">
      <c r="A7" s="36" t="s">
        <v>46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R7" s="5"/>
    </row>
    <row r="8" spans="1:18" ht="17.100000000000001" customHeight="1" x14ac:dyDescent="0.2">
      <c r="A8" s="11" t="s">
        <v>14</v>
      </c>
      <c r="B8" s="10">
        <f t="shared" ref="B8:M8" si="0">+B9*(1+0.1)</f>
        <v>0.88000000000000012</v>
      </c>
      <c r="C8" s="10">
        <f t="shared" si="0"/>
        <v>0.88000000000000012</v>
      </c>
      <c r="D8" s="10">
        <f t="shared" si="0"/>
        <v>0.88000000000000012</v>
      </c>
      <c r="E8" s="10">
        <f t="shared" si="0"/>
        <v>0.77</v>
      </c>
      <c r="F8" s="10">
        <f t="shared" si="0"/>
        <v>0.66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0.66</v>
      </c>
      <c r="K8" s="10">
        <f t="shared" si="0"/>
        <v>0.77</v>
      </c>
      <c r="L8" s="10">
        <f t="shared" si="0"/>
        <v>0.88000000000000012</v>
      </c>
      <c r="M8" s="10">
        <f t="shared" si="0"/>
        <v>0.88000000000000012</v>
      </c>
      <c r="N8" s="16">
        <f>AVERAGE(B8:F8,J8:M8)</f>
        <v>0.80666666666666664</v>
      </c>
      <c r="R8" s="5"/>
    </row>
    <row r="9" spans="1:18" ht="17.100000000000001" customHeight="1" x14ac:dyDescent="0.2">
      <c r="A9" s="2" t="s">
        <v>16</v>
      </c>
      <c r="B9" s="26">
        <v>0.8</v>
      </c>
      <c r="C9" s="26">
        <v>0.8</v>
      </c>
      <c r="D9" s="26">
        <v>0.8</v>
      </c>
      <c r="E9" s="26">
        <v>0.7</v>
      </c>
      <c r="F9" s="26">
        <v>0.6</v>
      </c>
      <c r="G9" s="26">
        <v>0</v>
      </c>
      <c r="H9" s="26">
        <v>0</v>
      </c>
      <c r="I9" s="26">
        <v>0</v>
      </c>
      <c r="J9" s="26">
        <v>0.6</v>
      </c>
      <c r="K9" s="26">
        <v>0.7</v>
      </c>
      <c r="L9" s="26">
        <v>0.8</v>
      </c>
      <c r="M9" s="26">
        <v>0.8</v>
      </c>
      <c r="N9" s="16">
        <f>AVERAGE(B9:F9,J9:M9)</f>
        <v>0.73333333333333339</v>
      </c>
      <c r="R9" s="5"/>
    </row>
    <row r="10" spans="1:18" ht="17.100000000000001" customHeight="1" x14ac:dyDescent="0.2">
      <c r="A10" s="6" t="s">
        <v>17</v>
      </c>
      <c r="B10" s="10">
        <f t="shared" ref="B10:M10" si="1">+B9*(1-0.1)</f>
        <v>0.72000000000000008</v>
      </c>
      <c r="C10" s="10">
        <f t="shared" si="1"/>
        <v>0.72000000000000008</v>
      </c>
      <c r="D10" s="10">
        <f t="shared" si="1"/>
        <v>0.72000000000000008</v>
      </c>
      <c r="E10" s="10">
        <f t="shared" si="1"/>
        <v>0.63</v>
      </c>
      <c r="F10" s="10">
        <f t="shared" si="1"/>
        <v>0.54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0.54</v>
      </c>
      <c r="K10" s="10">
        <f t="shared" si="1"/>
        <v>0.63</v>
      </c>
      <c r="L10" s="10">
        <f t="shared" si="1"/>
        <v>0.72000000000000008</v>
      </c>
      <c r="M10" s="10">
        <f t="shared" si="1"/>
        <v>0.72000000000000008</v>
      </c>
      <c r="N10" s="16">
        <f>AVERAGE(B10:F10,J10:M10)</f>
        <v>0.65999999999999992</v>
      </c>
    </row>
    <row r="11" spans="1:18" ht="17.100000000000001" customHeight="1" x14ac:dyDescent="0.2">
      <c r="A11" s="2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1:18" ht="17.100000000000001" customHeight="1" x14ac:dyDescent="0.2">
      <c r="A12" s="9" t="s">
        <v>15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1:18" ht="17.100000000000001" customHeight="1" x14ac:dyDescent="0.2">
      <c r="A13" s="11" t="s">
        <v>14</v>
      </c>
      <c r="B13" s="35">
        <f t="shared" ref="B13:M13" si="2">+B14*(1+0.1)</f>
        <v>9640427.5996112749</v>
      </c>
      <c r="C13" s="35">
        <f t="shared" si="2"/>
        <v>8707482.9931972809</v>
      </c>
      <c r="D13" s="35">
        <f t="shared" si="2"/>
        <v>9640427.5996112749</v>
      </c>
      <c r="E13" s="35">
        <f t="shared" si="2"/>
        <v>8163265.3061224511</v>
      </c>
      <c r="F13" s="35">
        <f t="shared" si="2"/>
        <v>7230320.6997084562</v>
      </c>
      <c r="G13" s="35">
        <f t="shared" si="2"/>
        <v>0</v>
      </c>
      <c r="H13" s="35">
        <f t="shared" si="2"/>
        <v>0</v>
      </c>
      <c r="I13" s="35">
        <f t="shared" si="2"/>
        <v>0</v>
      </c>
      <c r="J13" s="35">
        <f t="shared" si="2"/>
        <v>6997084.5481049577</v>
      </c>
      <c r="K13" s="35">
        <f t="shared" si="2"/>
        <v>8435374.1496598646</v>
      </c>
      <c r="L13" s="35">
        <f t="shared" si="2"/>
        <v>9329446.0641399454</v>
      </c>
      <c r="M13" s="35">
        <f t="shared" si="2"/>
        <v>9640427.5996112749</v>
      </c>
      <c r="N13" s="15">
        <f>SUM(B13:M13)</f>
        <v>77784256.559766769</v>
      </c>
      <c r="O13" s="17"/>
    </row>
    <row r="14" spans="1:18" ht="17.100000000000001" customHeight="1" x14ac:dyDescent="0.2">
      <c r="A14" s="2" t="s">
        <v>16</v>
      </c>
      <c r="B14" s="27">
        <f>+B$4*B9</f>
        <v>8764025.0905557033</v>
      </c>
      <c r="C14" s="27">
        <f t="shared" ref="C14:M14" si="3">+C$4*C9</f>
        <v>7915893.6301793456</v>
      </c>
      <c r="D14" s="27">
        <f t="shared" si="3"/>
        <v>8764025.0905557033</v>
      </c>
      <c r="E14" s="27">
        <f t="shared" si="3"/>
        <v>7421150.2782931365</v>
      </c>
      <c r="F14" s="27">
        <f t="shared" si="3"/>
        <v>6573018.8179167779</v>
      </c>
      <c r="G14" s="27">
        <f t="shared" si="3"/>
        <v>0</v>
      </c>
      <c r="H14" s="27">
        <f t="shared" si="3"/>
        <v>0</v>
      </c>
      <c r="I14" s="27">
        <f t="shared" si="3"/>
        <v>0</v>
      </c>
      <c r="J14" s="27">
        <f t="shared" si="3"/>
        <v>6360985.952822688</v>
      </c>
      <c r="K14" s="27">
        <f t="shared" si="3"/>
        <v>7668521.9542362401</v>
      </c>
      <c r="L14" s="27">
        <f t="shared" si="3"/>
        <v>8481314.6037635859</v>
      </c>
      <c r="M14" s="27">
        <f t="shared" si="3"/>
        <v>8764025.0905557033</v>
      </c>
      <c r="N14" s="15">
        <f>SUM(B14:M14)</f>
        <v>70712960.508878887</v>
      </c>
      <c r="O14" s="17"/>
    </row>
    <row r="15" spans="1:18" ht="17.100000000000001" customHeight="1" x14ac:dyDescent="0.2">
      <c r="A15" s="6" t="s">
        <v>17</v>
      </c>
      <c r="B15" s="35">
        <f t="shared" ref="B15:M15" si="4">+B14*(1-0.1)</f>
        <v>7887622.5815001335</v>
      </c>
      <c r="C15" s="35">
        <f t="shared" si="4"/>
        <v>7124304.2671614112</v>
      </c>
      <c r="D15" s="35">
        <f t="shared" si="4"/>
        <v>7887622.5815001335</v>
      </c>
      <c r="E15" s="35">
        <f t="shared" si="4"/>
        <v>6679035.2504638229</v>
      </c>
      <c r="F15" s="35">
        <f t="shared" si="4"/>
        <v>5915716.9361251006</v>
      </c>
      <c r="G15" s="35">
        <f t="shared" si="4"/>
        <v>0</v>
      </c>
      <c r="H15" s="35">
        <f t="shared" si="4"/>
        <v>0</v>
      </c>
      <c r="I15" s="35">
        <f t="shared" si="4"/>
        <v>0</v>
      </c>
      <c r="J15" s="35">
        <f t="shared" si="4"/>
        <v>5724887.3575404193</v>
      </c>
      <c r="K15" s="35">
        <f t="shared" si="4"/>
        <v>6901669.7588126166</v>
      </c>
      <c r="L15" s="35">
        <f t="shared" si="4"/>
        <v>7633183.1433872273</v>
      </c>
      <c r="M15" s="35">
        <f t="shared" si="4"/>
        <v>7887622.5815001335</v>
      </c>
      <c r="N15" s="15">
        <f>SUM(B15:M15)</f>
        <v>63641664.457990997</v>
      </c>
      <c r="O15" s="17"/>
    </row>
    <row r="16" spans="1:18" ht="17.100000000000001" customHeight="1" x14ac:dyDescent="0.2">
      <c r="A16" s="5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1:17" ht="17.100000000000001" customHeight="1" x14ac:dyDescent="0.2">
      <c r="A17" s="30" t="s">
        <v>51</v>
      </c>
    </row>
    <row r="18" spans="1:17" ht="17.100000000000001" customHeight="1" x14ac:dyDescent="0.2">
      <c r="A18" s="11"/>
    </row>
    <row r="19" spans="1:17" ht="17.100000000000001" customHeight="1" x14ac:dyDescent="0.2">
      <c r="A19" s="2" t="s">
        <v>38</v>
      </c>
      <c r="B19" s="4">
        <v>8500000</v>
      </c>
      <c r="C19" s="4">
        <v>9800000</v>
      </c>
      <c r="D19" s="4">
        <v>7000000</v>
      </c>
      <c r="E19" s="4">
        <v>6650000</v>
      </c>
      <c r="F19" s="4">
        <v>5500000</v>
      </c>
      <c r="G19" s="4">
        <v>0</v>
      </c>
      <c r="H19" s="4">
        <v>0</v>
      </c>
      <c r="I19" s="4">
        <v>0</v>
      </c>
      <c r="J19" s="4">
        <v>7100000</v>
      </c>
      <c r="K19" s="4">
        <v>7500000</v>
      </c>
      <c r="L19" s="4">
        <v>9300000</v>
      </c>
      <c r="M19" s="4">
        <v>8250000</v>
      </c>
      <c r="N19" s="15">
        <f>SUM(B19:M19)</f>
        <v>69600000</v>
      </c>
    </row>
    <row r="20" spans="1:17" ht="17.100000000000001" customHeight="1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/>
    </row>
    <row r="21" spans="1:17" ht="17.100000000000001" customHeight="1" x14ac:dyDescent="0.2">
      <c r="A21" s="43" t="s">
        <v>37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2"/>
      <c r="P21" s="2"/>
      <c r="Q21" s="2"/>
    </row>
    <row r="22" spans="1:17" ht="17.100000000000001" customHeight="1" x14ac:dyDescent="0.2">
      <c r="A22" s="2" t="s">
        <v>59</v>
      </c>
      <c r="B22" s="27">
        <f>+(B15*8000)/1000000</f>
        <v>63100.980652001068</v>
      </c>
      <c r="C22" s="27">
        <f t="shared" ref="C22:M22" si="5">+(C15*8000)/1000000</f>
        <v>56994.43413729129</v>
      </c>
      <c r="D22" s="27">
        <f t="shared" si="5"/>
        <v>63100.980652001068</v>
      </c>
      <c r="E22" s="27">
        <f t="shared" si="5"/>
        <v>53432.282003710585</v>
      </c>
      <c r="F22" s="27">
        <f t="shared" si="5"/>
        <v>47325.735489000799</v>
      </c>
      <c r="G22" s="27">
        <f t="shared" si="5"/>
        <v>0</v>
      </c>
      <c r="H22" s="27">
        <f t="shared" si="5"/>
        <v>0</v>
      </c>
      <c r="I22" s="27">
        <f t="shared" si="5"/>
        <v>0</v>
      </c>
      <c r="J22" s="27">
        <f t="shared" si="5"/>
        <v>45799.098860323356</v>
      </c>
      <c r="K22" s="27">
        <f t="shared" si="5"/>
        <v>55213.35807050093</v>
      </c>
      <c r="L22" s="27">
        <f t="shared" si="5"/>
        <v>61065.465147097813</v>
      </c>
      <c r="M22" s="27">
        <f t="shared" si="5"/>
        <v>63100.980652001068</v>
      </c>
      <c r="N22" s="15">
        <f>SUM(B22:M22)</f>
        <v>509133.31566392799</v>
      </c>
      <c r="P22" s="2"/>
      <c r="Q22" s="2"/>
    </row>
    <row r="23" spans="1:17" ht="17.100000000000001" customHeight="1" x14ac:dyDescent="0.2">
      <c r="A23" s="2" t="s">
        <v>52</v>
      </c>
      <c r="B23" s="37">
        <v>0</v>
      </c>
      <c r="C23" s="37">
        <v>0</v>
      </c>
      <c r="D23" s="37">
        <f>+IF(B$19&gt;B$15,(B$19-B$15)*8000/1000000,0)</f>
        <v>4899.0193479989321</v>
      </c>
      <c r="E23" s="37">
        <f>+IF(C$19&gt;C$15,(C$19-C$15)*8000/1000000,0)</f>
        <v>21405.56586270871</v>
      </c>
      <c r="F23" s="37">
        <f>+IF(D$19&gt;D$15,(D$19-D$15)*8000/1000000,0)</f>
        <v>0</v>
      </c>
      <c r="G23" s="37">
        <v>0</v>
      </c>
      <c r="H23" s="37">
        <v>0</v>
      </c>
      <c r="I23" s="37">
        <v>0</v>
      </c>
      <c r="J23" s="37">
        <f>+IF(E$19&gt;E$15,(E$19-E$15)*8000/1000000,0)+IF(F$19&gt;F$15,(F$19-F$15)*8000/1000000,0)</f>
        <v>0</v>
      </c>
      <c r="K23" s="37">
        <v>0</v>
      </c>
      <c r="L23" s="37">
        <f>+IF(J$19&gt;J$15,(J$19-J$15)*8000/1000000,0)</f>
        <v>11000.901139676645</v>
      </c>
      <c r="M23" s="37">
        <f>+IF(K$19&gt;K$15,(K$19-K$15)*8000/1000000,0)</f>
        <v>4786.6419294990674</v>
      </c>
      <c r="N23" s="38">
        <f>SUM(B23:M23)</f>
        <v>42092.128279883356</v>
      </c>
      <c r="P23" s="2"/>
      <c r="Q23" s="2"/>
    </row>
    <row r="24" spans="1:17" ht="17.100000000000001" customHeight="1" x14ac:dyDescent="0.2">
      <c r="A24" s="1" t="s">
        <v>47</v>
      </c>
      <c r="B24" s="27">
        <f>+SUM(B22:B23)</f>
        <v>63100.980652001068</v>
      </c>
      <c r="C24" s="27">
        <f t="shared" ref="C24:N24" si="6">+SUM(C22:C23)</f>
        <v>56994.43413729129</v>
      </c>
      <c r="D24" s="27">
        <f t="shared" si="6"/>
        <v>68000</v>
      </c>
      <c r="E24" s="27">
        <f t="shared" si="6"/>
        <v>74837.847866419295</v>
      </c>
      <c r="F24" s="27">
        <f t="shared" si="6"/>
        <v>47325.735489000799</v>
      </c>
      <c r="G24" s="27">
        <f t="shared" si="6"/>
        <v>0</v>
      </c>
      <c r="H24" s="27">
        <f t="shared" si="6"/>
        <v>0</v>
      </c>
      <c r="I24" s="27">
        <f t="shared" si="6"/>
        <v>0</v>
      </c>
      <c r="J24" s="27">
        <f t="shared" si="6"/>
        <v>45799.098860323356</v>
      </c>
      <c r="K24" s="27">
        <f t="shared" si="6"/>
        <v>55213.35807050093</v>
      </c>
      <c r="L24" s="27">
        <f t="shared" si="6"/>
        <v>72066.366286774457</v>
      </c>
      <c r="M24" s="27">
        <f t="shared" si="6"/>
        <v>67887.622581500138</v>
      </c>
      <c r="N24" s="27">
        <f t="shared" si="6"/>
        <v>551225.44394381135</v>
      </c>
      <c r="P24" s="2"/>
      <c r="Q24" s="2"/>
    </row>
    <row r="25" spans="1:17" ht="16.350000000000001" customHeight="1" x14ac:dyDescent="0.2"/>
    <row r="26" spans="1:17" ht="16.350000000000001" customHeight="1" x14ac:dyDescent="0.2">
      <c r="F26" s="28"/>
    </row>
    <row r="27" spans="1:17" ht="16.350000000000001" customHeight="1" x14ac:dyDescent="0.2">
      <c r="A27" s="40" t="s">
        <v>53</v>
      </c>
      <c r="E27" s="22"/>
    </row>
    <row r="28" spans="1:17" ht="16.350000000000001" customHeight="1" x14ac:dyDescent="0.2">
      <c r="A28" s="23" t="s">
        <v>57</v>
      </c>
      <c r="E28" s="22"/>
    </row>
    <row r="29" spans="1:17" ht="16.350000000000001" customHeight="1" x14ac:dyDescent="0.2">
      <c r="A29" s="23"/>
      <c r="E29" s="22"/>
    </row>
    <row r="30" spans="1:17" ht="16.350000000000001" customHeight="1" x14ac:dyDescent="0.2">
      <c r="A30" s="1" t="s">
        <v>63</v>
      </c>
      <c r="E30" s="22"/>
    </row>
    <row r="31" spans="1:17" ht="16.350000000000001" customHeight="1" x14ac:dyDescent="0.2">
      <c r="A31" s="11" t="s">
        <v>64</v>
      </c>
      <c r="B31" s="19"/>
      <c r="D31" s="19"/>
      <c r="E31" s="19"/>
    </row>
    <row r="32" spans="1:17" ht="16.350000000000001" customHeight="1" x14ac:dyDescent="0.2">
      <c r="A32" s="6" t="s">
        <v>65</v>
      </c>
      <c r="B32" s="19"/>
    </row>
    <row r="33" spans="1:2" ht="16.350000000000001" customHeight="1" x14ac:dyDescent="0.2">
      <c r="A33" s="6" t="s">
        <v>66</v>
      </c>
      <c r="B33" s="19"/>
    </row>
    <row r="34" spans="1:2" ht="16.350000000000001" customHeight="1" x14ac:dyDescent="0.2">
      <c r="A34" s="11"/>
    </row>
    <row r="35" spans="1:2" ht="16.350000000000001" customHeight="1" x14ac:dyDescent="0.2">
      <c r="A35" s="20"/>
      <c r="B35" s="2"/>
    </row>
    <row r="36" spans="1:2" ht="16.350000000000001" customHeight="1" x14ac:dyDescent="0.2">
      <c r="A36" s="21"/>
      <c r="B36" s="2"/>
    </row>
    <row r="37" spans="1:2" ht="16.350000000000001" customHeight="1" x14ac:dyDescent="0.2">
      <c r="A37" s="23"/>
      <c r="B37" s="2"/>
    </row>
    <row r="38" spans="1:2" ht="16.350000000000001" customHeight="1" x14ac:dyDescent="0.2">
      <c r="A38" s="20"/>
      <c r="B38" s="2"/>
    </row>
    <row r="39" spans="1:2" ht="16.350000000000001" customHeight="1" x14ac:dyDescent="0.2">
      <c r="A39" s="1"/>
      <c r="B39" s="2"/>
    </row>
    <row r="40" spans="1:2" ht="16.350000000000001" customHeight="1" x14ac:dyDescent="0.2">
      <c r="A40" s="21"/>
      <c r="B40" s="2"/>
    </row>
    <row r="41" spans="1:2" ht="16.350000000000001" customHeight="1" x14ac:dyDescent="0.2">
      <c r="A41" s="21"/>
      <c r="B41" s="2"/>
    </row>
    <row r="42" spans="1:2" ht="16.350000000000001" customHeight="1" x14ac:dyDescent="0.2">
      <c r="A42" s="23"/>
      <c r="B42" s="2"/>
    </row>
    <row r="43" spans="1:2" ht="16.350000000000001" customHeight="1" x14ac:dyDescent="0.2"/>
  </sheetData>
  <phoneticPr fontId="0" type="noConversion"/>
  <pageMargins left="0.15" right="0.15" top="0.5" bottom="0.5" header="0.5" footer="0.25"/>
  <pageSetup scale="69" orientation="landscape" horizontalDpi="200" verticalDpi="200" r:id="rId1"/>
  <headerFooter alignWithMargins="0">
    <oddFooter>&amp;L&amp;D&amp;R&amp;F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Spot Price True Up</vt:lpstr>
      <vt:lpstr>Gas True Up</vt:lpstr>
      <vt:lpstr>'Gas True Up'!Print_Area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and Martha Kian</dc:creator>
  <cp:lastModifiedBy>Felienne</cp:lastModifiedBy>
  <cp:lastPrinted>2001-04-10T17:22:27Z</cp:lastPrinted>
  <dcterms:created xsi:type="dcterms:W3CDTF">2001-04-08T20:48:13Z</dcterms:created>
  <dcterms:modified xsi:type="dcterms:W3CDTF">2014-09-03T16:53:15Z</dcterms:modified>
</cp:coreProperties>
</file>