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1.xml" ContentType="application/vnd.openxmlformats-officedocument.spreadsheetml.chart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800" yWindow="1290" windowWidth="12780" windowHeight="7155" activeTab="1"/>
  </bookViews>
  <sheets>
    <sheet name="Methods" sheetId="1" r:id="rId1"/>
    <sheet name="Raw Data" sheetId="2" r:id="rId2"/>
    <sheet name="Summary" sheetId="3" r:id="rId3"/>
    <sheet name="Fuel" sheetId="4" r:id="rId4"/>
    <sheet name="Turnbacks" sheetId="5" r:id="rId5"/>
  </sheets>
  <definedNames>
    <definedName name="ABHEAT">Fuel!$C$20</definedName>
    <definedName name="CHIP">Fuel!$C$17</definedName>
    <definedName name="CORN">Fuel!$C$11</definedName>
    <definedName name="EDA">Fuel!$C$7</definedName>
    <definedName name="EHER">Fuel!$C$18</definedName>
    <definedName name="EMER">Fuel!$C$9</definedName>
    <definedName name="IROQ">Fuel!$C$14</definedName>
    <definedName name="MDA">Fuel!$C$4</definedName>
    <definedName name="NAPI">Fuel!$C$16</definedName>
    <definedName name="NDA">Fuel!$C$6</definedName>
    <definedName name="NIAG">Fuel!$C$10</definedName>
    <definedName name="PHIL">Fuel!$C$13</definedName>
    <definedName name="SABR">Fuel!$C$12</definedName>
    <definedName name="SASKHEAT">Fuel!$C$21</definedName>
    <definedName name="SPRU">Fuel!$C$8</definedName>
    <definedName name="SSDA">Fuel!$C$3</definedName>
    <definedName name="STCL">Fuel!$C$15</definedName>
    <definedName name="WDA">Fuel!$C$5</definedName>
  </definedNames>
  <calcPr calcId="152511"/>
  <pivotCaches>
    <pivotCache cacheId="0" r:id="rId6"/>
  </pivotCaches>
</workbook>
</file>

<file path=xl/calcChain.xml><?xml version="1.0" encoding="utf-8"?>
<calcChain xmlns="http://schemas.openxmlformats.org/spreadsheetml/2006/main">
  <c r="C3" i="4" l="1"/>
  <c r="C4" i="4"/>
  <c r="D32" i="4" s="1"/>
  <c r="N181" i="2" s="1"/>
  <c r="O181" i="2" s="1"/>
  <c r="P181" i="2" s="1"/>
  <c r="C5" i="4"/>
  <c r="D43" i="4" s="1"/>
  <c r="C6" i="4"/>
  <c r="C7" i="4"/>
  <c r="D24" i="4" s="1"/>
  <c r="C8" i="4"/>
  <c r="D38" i="4" s="1"/>
  <c r="C9" i="4"/>
  <c r="C10" i="4"/>
  <c r="D35" i="4" s="1"/>
  <c r="C11" i="4"/>
  <c r="C12" i="4"/>
  <c r="D37" i="4" s="1"/>
  <c r="C13" i="4"/>
  <c r="D36" i="4" s="1"/>
  <c r="C14" i="4"/>
  <c r="C15" i="4"/>
  <c r="C16" i="4"/>
  <c r="D33" i="4" s="1"/>
  <c r="C17" i="4"/>
  <c r="D25" i="4" s="1"/>
  <c r="C18" i="4"/>
  <c r="D27" i="4" s="1"/>
  <c r="N328" i="2" s="1"/>
  <c r="O328" i="2" s="1"/>
  <c r="P328" i="2" s="1"/>
  <c r="D26" i="4"/>
  <c r="D28" i="4"/>
  <c r="N29" i="2" s="1"/>
  <c r="D31" i="4"/>
  <c r="D34" i="4"/>
  <c r="D39" i="4"/>
  <c r="N48" i="2" s="1"/>
  <c r="D40" i="4"/>
  <c r="D41" i="4"/>
  <c r="D42" i="4"/>
  <c r="J7" i="2"/>
  <c r="K7" i="2"/>
  <c r="L7" i="2"/>
  <c r="M7" i="2"/>
  <c r="O7" i="2" s="1"/>
  <c r="P7" i="2" s="1"/>
  <c r="N7" i="2"/>
  <c r="Q7" i="2"/>
  <c r="R7" i="2" s="1"/>
  <c r="J8" i="2"/>
  <c r="K8" i="2"/>
  <c r="L8" i="2"/>
  <c r="M8" i="2"/>
  <c r="J9" i="2"/>
  <c r="K9" i="2"/>
  <c r="L9" i="2"/>
  <c r="M9" i="2" s="1"/>
  <c r="J10" i="2"/>
  <c r="K10" i="2"/>
  <c r="L10" i="2"/>
  <c r="M10" i="2"/>
  <c r="J11" i="2"/>
  <c r="K11" i="2"/>
  <c r="L11" i="2"/>
  <c r="M11" i="2"/>
  <c r="O11" i="2" s="1"/>
  <c r="P11" i="2" s="1"/>
  <c r="N11" i="2"/>
  <c r="Q11" i="2"/>
  <c r="R11" i="2" s="1"/>
  <c r="J12" i="2"/>
  <c r="K12" i="2"/>
  <c r="L12" i="2"/>
  <c r="M12" i="2" s="1"/>
  <c r="O12" i="2" s="1"/>
  <c r="P12" i="2" s="1"/>
  <c r="N12" i="2"/>
  <c r="Q12" i="2"/>
  <c r="R12" i="2" s="1"/>
  <c r="J13" i="2"/>
  <c r="K13" i="2"/>
  <c r="L13" i="2"/>
  <c r="M13" i="2"/>
  <c r="J14" i="2"/>
  <c r="K14" i="2"/>
  <c r="L14" i="2"/>
  <c r="M14" i="2" s="1"/>
  <c r="J15" i="2"/>
  <c r="K15" i="2"/>
  <c r="L15" i="2"/>
  <c r="M15" i="2"/>
  <c r="J16" i="2"/>
  <c r="K16" i="2"/>
  <c r="L16" i="2"/>
  <c r="M16" i="2" s="1"/>
  <c r="J17" i="2"/>
  <c r="K17" i="2"/>
  <c r="L17" i="2"/>
  <c r="M17" i="2" s="1"/>
  <c r="J18" i="2"/>
  <c r="K18" i="2"/>
  <c r="L18" i="2"/>
  <c r="M18" i="2"/>
  <c r="Q18" i="2" s="1"/>
  <c r="N18" i="2"/>
  <c r="O18" i="2" s="1"/>
  <c r="P18" i="2" s="1"/>
  <c r="R18" i="2"/>
  <c r="J19" i="2"/>
  <c r="K19" i="2"/>
  <c r="L19" i="2"/>
  <c r="M19" i="2"/>
  <c r="N19" i="2"/>
  <c r="J20" i="2"/>
  <c r="K20" i="2"/>
  <c r="L20" i="2"/>
  <c r="M20" i="2" s="1"/>
  <c r="N20" i="2"/>
  <c r="J21" i="2"/>
  <c r="K21" i="2"/>
  <c r="L21" i="2"/>
  <c r="M21" i="2"/>
  <c r="J22" i="2"/>
  <c r="K22" i="2"/>
  <c r="L22" i="2"/>
  <c r="M22" i="2" s="1"/>
  <c r="J23" i="2"/>
  <c r="K23" i="2"/>
  <c r="L23" i="2"/>
  <c r="M23" i="2"/>
  <c r="J24" i="2"/>
  <c r="K24" i="2"/>
  <c r="L24" i="2"/>
  <c r="M24" i="2"/>
  <c r="J25" i="2"/>
  <c r="K25" i="2"/>
  <c r="L25" i="2"/>
  <c r="M25" i="2" s="1"/>
  <c r="J26" i="2"/>
  <c r="K26" i="2"/>
  <c r="L26" i="2"/>
  <c r="M26" i="2"/>
  <c r="J27" i="2"/>
  <c r="K27" i="2"/>
  <c r="L27" i="2"/>
  <c r="M27" i="2"/>
  <c r="J28" i="2"/>
  <c r="K28" i="2"/>
  <c r="L28" i="2"/>
  <c r="M28" i="2"/>
  <c r="J29" i="2"/>
  <c r="K29" i="2"/>
  <c r="L29" i="2"/>
  <c r="M29" i="2" s="1"/>
  <c r="Q29" i="2" s="1"/>
  <c r="R29" i="2" s="1"/>
  <c r="J30" i="2"/>
  <c r="K30" i="2"/>
  <c r="L30" i="2"/>
  <c r="M30" i="2" s="1"/>
  <c r="N30" i="2"/>
  <c r="O30" i="2" s="1"/>
  <c r="P30" i="2" s="1"/>
  <c r="J31" i="2"/>
  <c r="K31" i="2"/>
  <c r="L31" i="2"/>
  <c r="M31" i="2"/>
  <c r="J32" i="2"/>
  <c r="K32" i="2"/>
  <c r="L32" i="2"/>
  <c r="M32" i="2" s="1"/>
  <c r="J33" i="2"/>
  <c r="K33" i="2"/>
  <c r="L33" i="2"/>
  <c r="M33" i="2" s="1"/>
  <c r="J34" i="2"/>
  <c r="K34" i="2"/>
  <c r="L34" i="2"/>
  <c r="M34" i="2"/>
  <c r="N34" i="2"/>
  <c r="O34" i="2" s="1"/>
  <c r="P34" i="2" s="1"/>
  <c r="J35" i="2"/>
  <c r="K35" i="2"/>
  <c r="L35" i="2"/>
  <c r="M35" i="2"/>
  <c r="N35" i="2"/>
  <c r="O35" i="2" s="1"/>
  <c r="P35" i="2" s="1"/>
  <c r="Q35" i="2"/>
  <c r="R35" i="2" s="1"/>
  <c r="J36" i="2"/>
  <c r="K36" i="2"/>
  <c r="L36" i="2"/>
  <c r="M36" i="2" s="1"/>
  <c r="N36" i="2"/>
  <c r="J37" i="2"/>
  <c r="K37" i="2"/>
  <c r="L37" i="2"/>
  <c r="M37" i="2" s="1"/>
  <c r="J38" i="2"/>
  <c r="K38" i="2"/>
  <c r="L38" i="2"/>
  <c r="M38" i="2" s="1"/>
  <c r="N38" i="2"/>
  <c r="O38" i="2" s="1"/>
  <c r="P38" i="2" s="1"/>
  <c r="J39" i="2"/>
  <c r="K39" i="2"/>
  <c r="L39" i="2"/>
  <c r="M39" i="2"/>
  <c r="J40" i="2"/>
  <c r="K40" i="2"/>
  <c r="L40" i="2"/>
  <c r="M40" i="2" s="1"/>
  <c r="J41" i="2"/>
  <c r="K41" i="2"/>
  <c r="L41" i="2"/>
  <c r="M41" i="2" s="1"/>
  <c r="J42" i="2"/>
  <c r="K42" i="2"/>
  <c r="L42" i="2"/>
  <c r="M42" i="2"/>
  <c r="Q42" i="2" s="1"/>
  <c r="R42" i="2" s="1"/>
  <c r="N42" i="2"/>
  <c r="O42" i="2"/>
  <c r="P42" i="2" s="1"/>
  <c r="J43" i="2"/>
  <c r="K43" i="2"/>
  <c r="L43" i="2"/>
  <c r="M43" i="2" s="1"/>
  <c r="Q43" i="2" s="1"/>
  <c r="R43" i="2" s="1"/>
  <c r="N43" i="2"/>
  <c r="O43" i="2"/>
  <c r="P43" i="2" s="1"/>
  <c r="J44" i="2"/>
  <c r="K44" i="2"/>
  <c r="L44" i="2"/>
  <c r="M44" i="2"/>
  <c r="J45" i="2"/>
  <c r="K45" i="2"/>
  <c r="L45" i="2"/>
  <c r="M45" i="2"/>
  <c r="J46" i="2"/>
  <c r="K46" i="2"/>
  <c r="L46" i="2"/>
  <c r="M46" i="2" s="1"/>
  <c r="N46" i="2"/>
  <c r="O46" i="2"/>
  <c r="P46" i="2" s="1"/>
  <c r="Q46" i="2"/>
  <c r="R46" i="2" s="1"/>
  <c r="J47" i="2"/>
  <c r="K47" i="2"/>
  <c r="L47" i="2"/>
  <c r="M47" i="2"/>
  <c r="O47" i="2" s="1"/>
  <c r="P47" i="2" s="1"/>
  <c r="N47" i="2"/>
  <c r="Q47" i="2"/>
  <c r="R47" i="2" s="1"/>
  <c r="J48" i="2"/>
  <c r="K48" i="2"/>
  <c r="L48" i="2"/>
  <c r="M48" i="2"/>
  <c r="J49" i="2"/>
  <c r="K49" i="2"/>
  <c r="L49" i="2"/>
  <c r="M49" i="2" s="1"/>
  <c r="N49" i="2"/>
  <c r="O49" i="2"/>
  <c r="P49" i="2" s="1"/>
  <c r="Q49" i="2"/>
  <c r="R49" i="2" s="1"/>
  <c r="J50" i="2"/>
  <c r="K50" i="2"/>
  <c r="L50" i="2"/>
  <c r="M50" i="2"/>
  <c r="N50" i="2"/>
  <c r="O50" i="2"/>
  <c r="P50" i="2" s="1"/>
  <c r="J51" i="2"/>
  <c r="K51" i="2"/>
  <c r="L51" i="2"/>
  <c r="M51" i="2" s="1"/>
  <c r="N51" i="2"/>
  <c r="J52" i="2"/>
  <c r="K52" i="2"/>
  <c r="L52" i="2"/>
  <c r="M52" i="2" s="1"/>
  <c r="N52" i="2"/>
  <c r="J53" i="2"/>
  <c r="K53" i="2"/>
  <c r="L53" i="2"/>
  <c r="M53" i="2" s="1"/>
  <c r="J54" i="2"/>
  <c r="K54" i="2"/>
  <c r="L54" i="2"/>
  <c r="M54" i="2" s="1"/>
  <c r="N54" i="2"/>
  <c r="O54" i="2" s="1"/>
  <c r="P54" i="2" s="1"/>
  <c r="J55" i="2"/>
  <c r="K55" i="2"/>
  <c r="L55" i="2"/>
  <c r="M55" i="2"/>
  <c r="Q55" i="2" s="1"/>
  <c r="R55" i="2" s="1"/>
  <c r="N55" i="2"/>
  <c r="J56" i="2"/>
  <c r="K56" i="2"/>
  <c r="L56" i="2"/>
  <c r="M56" i="2" s="1"/>
  <c r="J57" i="2"/>
  <c r="K57" i="2"/>
  <c r="L57" i="2"/>
  <c r="M57" i="2" s="1"/>
  <c r="J58" i="2"/>
  <c r="K58" i="2"/>
  <c r="L58" i="2"/>
  <c r="M58" i="2"/>
  <c r="J59" i="2"/>
  <c r="K59" i="2"/>
  <c r="L59" i="2"/>
  <c r="M59" i="2"/>
  <c r="J60" i="2"/>
  <c r="K60" i="2"/>
  <c r="L60" i="2"/>
  <c r="M60" i="2"/>
  <c r="N60" i="2"/>
  <c r="J61" i="2"/>
  <c r="K61" i="2"/>
  <c r="L61" i="2"/>
  <c r="M61" i="2"/>
  <c r="J62" i="2"/>
  <c r="K62" i="2"/>
  <c r="L62" i="2"/>
  <c r="M62" i="2" s="1"/>
  <c r="O62" i="2" s="1"/>
  <c r="P62" i="2" s="1"/>
  <c r="N62" i="2"/>
  <c r="Q62" i="2"/>
  <c r="R62" i="2" s="1"/>
  <c r="J63" i="2"/>
  <c r="K63" i="2"/>
  <c r="L63" i="2"/>
  <c r="M63" i="2"/>
  <c r="N63" i="2"/>
  <c r="J64" i="2"/>
  <c r="K64" i="2"/>
  <c r="L64" i="2"/>
  <c r="M64" i="2"/>
  <c r="J65" i="2"/>
  <c r="K65" i="2"/>
  <c r="L65" i="2"/>
  <c r="M65" i="2" s="1"/>
  <c r="N65" i="2"/>
  <c r="O65" i="2" s="1"/>
  <c r="P65" i="2"/>
  <c r="Q65" i="2"/>
  <c r="R65" i="2" s="1"/>
  <c r="J66" i="2"/>
  <c r="K66" i="2"/>
  <c r="L66" i="2"/>
  <c r="M66" i="2"/>
  <c r="J67" i="2"/>
  <c r="K67" i="2"/>
  <c r="L67" i="2"/>
  <c r="M67" i="2" s="1"/>
  <c r="J68" i="2"/>
  <c r="K68" i="2"/>
  <c r="L68" i="2"/>
  <c r="M68" i="2" s="1"/>
  <c r="N68" i="2"/>
  <c r="Q68" i="2" s="1"/>
  <c r="R68" i="2" s="1"/>
  <c r="J69" i="2"/>
  <c r="K69" i="2"/>
  <c r="L69" i="2"/>
  <c r="M69" i="2" s="1"/>
  <c r="J70" i="2"/>
  <c r="K70" i="2"/>
  <c r="L70" i="2"/>
  <c r="M70" i="2" s="1"/>
  <c r="Q70" i="2" s="1"/>
  <c r="R70" i="2" s="1"/>
  <c r="N70" i="2"/>
  <c r="O70" i="2" s="1"/>
  <c r="P70" i="2" s="1"/>
  <c r="J71" i="2"/>
  <c r="K71" i="2"/>
  <c r="L71" i="2"/>
  <c r="M71" i="2"/>
  <c r="N71" i="2"/>
  <c r="J72" i="2"/>
  <c r="K72" i="2"/>
  <c r="L72" i="2"/>
  <c r="M72" i="2" s="1"/>
  <c r="N72" i="2"/>
  <c r="J73" i="2"/>
  <c r="K73" i="2"/>
  <c r="L73" i="2"/>
  <c r="M73" i="2" s="1"/>
  <c r="N73" i="2"/>
  <c r="J74" i="2"/>
  <c r="K74" i="2"/>
  <c r="L74" i="2"/>
  <c r="M74" i="2"/>
  <c r="J75" i="2"/>
  <c r="K75" i="2"/>
  <c r="L75" i="2"/>
  <c r="M75" i="2" s="1"/>
  <c r="J76" i="2"/>
  <c r="K76" i="2"/>
  <c r="L76" i="2"/>
  <c r="M76" i="2" s="1"/>
  <c r="Q76" i="2" s="1"/>
  <c r="R76" i="2" s="1"/>
  <c r="N76" i="2"/>
  <c r="O76" i="2"/>
  <c r="P76" i="2" s="1"/>
  <c r="J77" i="2"/>
  <c r="K77" i="2"/>
  <c r="L77" i="2"/>
  <c r="M77" i="2" s="1"/>
  <c r="Q77" i="2" s="1"/>
  <c r="N77" i="2"/>
  <c r="O77" i="2"/>
  <c r="P77" i="2" s="1"/>
  <c r="R77" i="2"/>
  <c r="J78" i="2"/>
  <c r="K78" i="2"/>
  <c r="L78" i="2"/>
  <c r="M78" i="2" s="1"/>
  <c r="O78" i="2" s="1"/>
  <c r="P78" i="2" s="1"/>
  <c r="N78" i="2"/>
  <c r="Q78" i="2"/>
  <c r="R78" i="2" s="1"/>
  <c r="J79" i="2"/>
  <c r="K79" i="2"/>
  <c r="L79" i="2"/>
  <c r="M79" i="2" s="1"/>
  <c r="J80" i="2"/>
  <c r="K80" i="2"/>
  <c r="L80" i="2"/>
  <c r="M80" i="2" s="1"/>
  <c r="J81" i="2"/>
  <c r="K81" i="2"/>
  <c r="L81" i="2"/>
  <c r="M81" i="2" s="1"/>
  <c r="J82" i="2"/>
  <c r="K82" i="2"/>
  <c r="L82" i="2"/>
  <c r="M82" i="2"/>
  <c r="N82" i="2"/>
  <c r="O82" i="2"/>
  <c r="P82" i="2"/>
  <c r="Q82" i="2"/>
  <c r="R82" i="2" s="1"/>
  <c r="J83" i="2"/>
  <c r="K83" i="2"/>
  <c r="L83" i="2"/>
  <c r="M83" i="2"/>
  <c r="Q83" i="2" s="1"/>
  <c r="R83" i="2" s="1"/>
  <c r="N83" i="2"/>
  <c r="O83" i="2"/>
  <c r="P83" i="2"/>
  <c r="J84" i="2"/>
  <c r="K84" i="2"/>
  <c r="L84" i="2"/>
  <c r="M84" i="2"/>
  <c r="N84" i="2"/>
  <c r="J85" i="2"/>
  <c r="K85" i="2"/>
  <c r="L85" i="2"/>
  <c r="M85" i="2" s="1"/>
  <c r="N85" i="2"/>
  <c r="J86" i="2"/>
  <c r="K86" i="2"/>
  <c r="L86" i="2"/>
  <c r="M86" i="2"/>
  <c r="N86" i="2"/>
  <c r="J87" i="2"/>
  <c r="K87" i="2"/>
  <c r="L87" i="2"/>
  <c r="M87" i="2" s="1"/>
  <c r="N87" i="2"/>
  <c r="J88" i="2"/>
  <c r="K88" i="2"/>
  <c r="L88" i="2"/>
  <c r="M88" i="2" s="1"/>
  <c r="J89" i="2"/>
  <c r="K89" i="2"/>
  <c r="L89" i="2"/>
  <c r="M89" i="2" s="1"/>
  <c r="N89" i="2"/>
  <c r="J90" i="2"/>
  <c r="K90" i="2"/>
  <c r="L90" i="2"/>
  <c r="M90" i="2"/>
  <c r="J91" i="2"/>
  <c r="K91" i="2"/>
  <c r="L91" i="2"/>
  <c r="M91" i="2" s="1"/>
  <c r="J92" i="2"/>
  <c r="K92" i="2"/>
  <c r="L92" i="2"/>
  <c r="M92" i="2"/>
  <c r="J93" i="2"/>
  <c r="K93" i="2"/>
  <c r="L93" i="2"/>
  <c r="M93" i="2" s="1"/>
  <c r="J94" i="2"/>
  <c r="K94" i="2"/>
  <c r="L94" i="2"/>
  <c r="M94" i="2" s="1"/>
  <c r="J95" i="2"/>
  <c r="K95" i="2"/>
  <c r="L95" i="2"/>
  <c r="M95" i="2"/>
  <c r="J96" i="2"/>
  <c r="K96" i="2"/>
  <c r="L96" i="2"/>
  <c r="M96" i="2"/>
  <c r="J97" i="2"/>
  <c r="K97" i="2"/>
  <c r="L97" i="2"/>
  <c r="M97" i="2" s="1"/>
  <c r="J98" i="2"/>
  <c r="K98" i="2"/>
  <c r="L98" i="2"/>
  <c r="M98" i="2"/>
  <c r="J99" i="2"/>
  <c r="K99" i="2"/>
  <c r="L99" i="2"/>
  <c r="M99" i="2" s="1"/>
  <c r="J100" i="2"/>
  <c r="K100" i="2"/>
  <c r="L100" i="2"/>
  <c r="M100" i="2"/>
  <c r="J101" i="2"/>
  <c r="K101" i="2"/>
  <c r="L101" i="2"/>
  <c r="M101" i="2"/>
  <c r="J102" i="2"/>
  <c r="K102" i="2"/>
  <c r="L102" i="2"/>
  <c r="M102" i="2"/>
  <c r="J103" i="2"/>
  <c r="K103" i="2"/>
  <c r="L103" i="2"/>
  <c r="M103" i="2"/>
  <c r="J104" i="2"/>
  <c r="K104" i="2"/>
  <c r="L104" i="2"/>
  <c r="M104" i="2"/>
  <c r="J105" i="2"/>
  <c r="K105" i="2"/>
  <c r="L105" i="2"/>
  <c r="M105" i="2" s="1"/>
  <c r="N105" i="2"/>
  <c r="O105" i="2" s="1"/>
  <c r="P105" i="2" s="1"/>
  <c r="Q105" i="2"/>
  <c r="R105" i="2" s="1"/>
  <c r="J106" i="2"/>
  <c r="K106" i="2"/>
  <c r="L106" i="2"/>
  <c r="M106" i="2"/>
  <c r="J107" i="2"/>
  <c r="K107" i="2"/>
  <c r="L107" i="2"/>
  <c r="M107" i="2" s="1"/>
  <c r="J108" i="2"/>
  <c r="K108" i="2"/>
  <c r="L108" i="2"/>
  <c r="M108" i="2" s="1"/>
  <c r="N108" i="2"/>
  <c r="Q108" i="2" s="1"/>
  <c r="R108" i="2" s="1"/>
  <c r="J109" i="2"/>
  <c r="K109" i="2"/>
  <c r="L109" i="2"/>
  <c r="M109" i="2" s="1"/>
  <c r="J110" i="2"/>
  <c r="K110" i="2"/>
  <c r="L110" i="2"/>
  <c r="M110" i="2" s="1"/>
  <c r="N110" i="2"/>
  <c r="J111" i="2"/>
  <c r="K111" i="2"/>
  <c r="L111" i="2"/>
  <c r="M111" i="2" s="1"/>
  <c r="J112" i="2"/>
  <c r="K112" i="2"/>
  <c r="L112" i="2"/>
  <c r="M112" i="2" s="1"/>
  <c r="J113" i="2"/>
  <c r="K113" i="2"/>
  <c r="L113" i="2"/>
  <c r="M113" i="2" s="1"/>
  <c r="J114" i="2"/>
  <c r="K114" i="2"/>
  <c r="L114" i="2"/>
  <c r="M114" i="2"/>
  <c r="N114" i="2"/>
  <c r="Q114" i="2" s="1"/>
  <c r="R114" i="2" s="1"/>
  <c r="O114" i="2"/>
  <c r="P114" i="2" s="1"/>
  <c r="J115" i="2"/>
  <c r="K115" i="2"/>
  <c r="L115" i="2"/>
  <c r="M115" i="2"/>
  <c r="J116" i="2"/>
  <c r="K116" i="2"/>
  <c r="L116" i="2"/>
  <c r="M116" i="2" s="1"/>
  <c r="N116" i="2"/>
  <c r="Q116" i="2" s="1"/>
  <c r="R116" i="2" s="1"/>
  <c r="O116" i="2"/>
  <c r="P116" i="2" s="1"/>
  <c r="J117" i="2"/>
  <c r="K117" i="2"/>
  <c r="L117" i="2"/>
  <c r="M117" i="2" s="1"/>
  <c r="Q117" i="2" s="1"/>
  <c r="N117" i="2"/>
  <c r="O117" i="2"/>
  <c r="P117" i="2" s="1"/>
  <c r="R117" i="2"/>
  <c r="J118" i="2"/>
  <c r="K118" i="2"/>
  <c r="L118" i="2"/>
  <c r="M118" i="2"/>
  <c r="J119" i="2"/>
  <c r="K119" i="2"/>
  <c r="L119" i="2"/>
  <c r="M119" i="2"/>
  <c r="J120" i="2"/>
  <c r="K120" i="2"/>
  <c r="L120" i="2"/>
  <c r="M120" i="2" s="1"/>
  <c r="J121" i="2"/>
  <c r="K121" i="2"/>
  <c r="L121" i="2"/>
  <c r="M121" i="2" s="1"/>
  <c r="N121" i="2"/>
  <c r="Q121" i="2"/>
  <c r="R121" i="2" s="1"/>
  <c r="J122" i="2"/>
  <c r="K122" i="2"/>
  <c r="L122" i="2"/>
  <c r="M122" i="2"/>
  <c r="J123" i="2"/>
  <c r="K123" i="2"/>
  <c r="L123" i="2"/>
  <c r="M123" i="2" s="1"/>
  <c r="O123" i="2" s="1"/>
  <c r="P123" i="2" s="1"/>
  <c r="N123" i="2"/>
  <c r="Q123" i="2"/>
  <c r="R123" i="2" s="1"/>
  <c r="J124" i="2"/>
  <c r="K124" i="2"/>
  <c r="L124" i="2"/>
  <c r="M124" i="2" s="1"/>
  <c r="N124" i="2"/>
  <c r="J125" i="2"/>
  <c r="K125" i="2"/>
  <c r="L125" i="2"/>
  <c r="M125" i="2"/>
  <c r="N125" i="2"/>
  <c r="J126" i="2"/>
  <c r="K126" i="2"/>
  <c r="L126" i="2"/>
  <c r="M126" i="2"/>
  <c r="N126" i="2"/>
  <c r="J127" i="2"/>
  <c r="K127" i="2"/>
  <c r="L127" i="2"/>
  <c r="M127" i="2" s="1"/>
  <c r="N127" i="2"/>
  <c r="J128" i="2"/>
  <c r="K128" i="2"/>
  <c r="L128" i="2"/>
  <c r="M128" i="2"/>
  <c r="N128" i="2"/>
  <c r="J129" i="2"/>
  <c r="K129" i="2"/>
  <c r="L129" i="2"/>
  <c r="M129" i="2" s="1"/>
  <c r="N129" i="2"/>
  <c r="Q129" i="2" s="1"/>
  <c r="R129" i="2" s="1"/>
  <c r="J130" i="2"/>
  <c r="K130" i="2"/>
  <c r="L130" i="2"/>
  <c r="M130" i="2"/>
  <c r="O130" i="2" s="1"/>
  <c r="N130" i="2"/>
  <c r="P130" i="2"/>
  <c r="Q130" i="2"/>
  <c r="R130" i="2"/>
  <c r="J131" i="2"/>
  <c r="K131" i="2"/>
  <c r="L131" i="2"/>
  <c r="M131" i="2" s="1"/>
  <c r="O131" i="2" s="1"/>
  <c r="N131" i="2"/>
  <c r="P131" i="2"/>
  <c r="Q131" i="2"/>
  <c r="R131" i="2" s="1"/>
  <c r="J132" i="2"/>
  <c r="K132" i="2"/>
  <c r="L132" i="2"/>
  <c r="M132" i="2" s="1"/>
  <c r="N132" i="2"/>
  <c r="J133" i="2"/>
  <c r="K133" i="2"/>
  <c r="L133" i="2"/>
  <c r="M133" i="2"/>
  <c r="J134" i="2"/>
  <c r="K134" i="2"/>
  <c r="L134" i="2"/>
  <c r="M134" i="2"/>
  <c r="N134" i="2"/>
  <c r="J135" i="2"/>
  <c r="K135" i="2"/>
  <c r="L135" i="2"/>
  <c r="M135" i="2"/>
  <c r="O135" i="2" s="1"/>
  <c r="P135" i="2" s="1"/>
  <c r="N135" i="2"/>
  <c r="Q135" i="2"/>
  <c r="R135" i="2" s="1"/>
  <c r="J136" i="2"/>
  <c r="K136" i="2"/>
  <c r="L136" i="2"/>
  <c r="M136" i="2"/>
  <c r="N136" i="2"/>
  <c r="J137" i="2"/>
  <c r="K137" i="2"/>
  <c r="L137" i="2"/>
  <c r="M137" i="2" s="1"/>
  <c r="N137" i="2"/>
  <c r="J138" i="2"/>
  <c r="K138" i="2"/>
  <c r="L138" i="2"/>
  <c r="M138" i="2"/>
  <c r="N138" i="2"/>
  <c r="Q138" i="2" s="1"/>
  <c r="R138" i="2" s="1"/>
  <c r="J139" i="2"/>
  <c r="K139" i="2"/>
  <c r="L139" i="2"/>
  <c r="M139" i="2" s="1"/>
  <c r="J140" i="2"/>
  <c r="K140" i="2"/>
  <c r="L140" i="2"/>
  <c r="M140" i="2" s="1"/>
  <c r="Q140" i="2" s="1"/>
  <c r="R140" i="2" s="1"/>
  <c r="N140" i="2"/>
  <c r="O140" i="2"/>
  <c r="P140" i="2" s="1"/>
  <c r="J141" i="2"/>
  <c r="K141" i="2"/>
  <c r="L141" i="2"/>
  <c r="M141" i="2"/>
  <c r="Q141" i="2" s="1"/>
  <c r="R141" i="2" s="1"/>
  <c r="N141" i="2"/>
  <c r="J142" i="2"/>
  <c r="K142" i="2"/>
  <c r="L142" i="2"/>
  <c r="M142" i="2"/>
  <c r="N142" i="2"/>
  <c r="J143" i="2"/>
  <c r="K143" i="2"/>
  <c r="L143" i="2"/>
  <c r="M143" i="2"/>
  <c r="N143" i="2"/>
  <c r="J144" i="2"/>
  <c r="K144" i="2"/>
  <c r="L144" i="2"/>
  <c r="M144" i="2"/>
  <c r="J145" i="2"/>
  <c r="K145" i="2"/>
  <c r="L145" i="2"/>
  <c r="M145" i="2" s="1"/>
  <c r="J146" i="2"/>
  <c r="K146" i="2"/>
  <c r="L146" i="2"/>
  <c r="M146" i="2"/>
  <c r="N146" i="2"/>
  <c r="Q146" i="2" s="1"/>
  <c r="R146" i="2" s="1"/>
  <c r="J147" i="2"/>
  <c r="K147" i="2"/>
  <c r="L147" i="2"/>
  <c r="M147" i="2" s="1"/>
  <c r="J148" i="2"/>
  <c r="K148" i="2"/>
  <c r="L148" i="2"/>
  <c r="M148" i="2" s="1"/>
  <c r="J149" i="2"/>
  <c r="K149" i="2"/>
  <c r="L149" i="2"/>
  <c r="M149" i="2"/>
  <c r="J150" i="2"/>
  <c r="K150" i="2"/>
  <c r="L150" i="2"/>
  <c r="M150" i="2" s="1"/>
  <c r="O150" i="2" s="1"/>
  <c r="P150" i="2" s="1"/>
  <c r="N150" i="2"/>
  <c r="J151" i="2"/>
  <c r="K151" i="2"/>
  <c r="L151" i="2"/>
  <c r="M151" i="2" s="1"/>
  <c r="N151" i="2"/>
  <c r="J152" i="2"/>
  <c r="K152" i="2"/>
  <c r="L152" i="2"/>
  <c r="M152" i="2"/>
  <c r="J153" i="2"/>
  <c r="K153" i="2"/>
  <c r="L153" i="2"/>
  <c r="M153" i="2"/>
  <c r="Q153" i="2" s="1"/>
  <c r="R153" i="2" s="1"/>
  <c r="N153" i="2"/>
  <c r="J154" i="2"/>
  <c r="K154" i="2"/>
  <c r="L154" i="2"/>
  <c r="M154" i="2"/>
  <c r="N154" i="2"/>
  <c r="J155" i="2"/>
  <c r="K155" i="2"/>
  <c r="L155" i="2"/>
  <c r="M155" i="2"/>
  <c r="J156" i="2"/>
  <c r="K156" i="2"/>
  <c r="L156" i="2"/>
  <c r="M156" i="2" s="1"/>
  <c r="N156" i="2"/>
  <c r="Q156" i="2" s="1"/>
  <c r="O156" i="2"/>
  <c r="P156" i="2"/>
  <c r="R156" i="2"/>
  <c r="J157" i="2"/>
  <c r="K157" i="2"/>
  <c r="L157" i="2"/>
  <c r="M157" i="2"/>
  <c r="J158" i="2"/>
  <c r="K158" i="2"/>
  <c r="L158" i="2"/>
  <c r="M158" i="2" s="1"/>
  <c r="J159" i="2"/>
  <c r="K159" i="2"/>
  <c r="L159" i="2"/>
  <c r="M159" i="2" s="1"/>
  <c r="J160" i="2"/>
  <c r="K160" i="2"/>
  <c r="L160" i="2"/>
  <c r="M160" i="2" s="1"/>
  <c r="N160" i="2"/>
  <c r="J161" i="2"/>
  <c r="K161" i="2"/>
  <c r="L161" i="2"/>
  <c r="M161" i="2" s="1"/>
  <c r="N161" i="2"/>
  <c r="J162" i="2"/>
  <c r="K162" i="2"/>
  <c r="L162" i="2"/>
  <c r="M162" i="2" s="1"/>
  <c r="O162" i="2" s="1"/>
  <c r="P162" i="2" s="1"/>
  <c r="N162" i="2"/>
  <c r="Q162" i="2"/>
  <c r="R162" i="2" s="1"/>
  <c r="J163" i="2"/>
  <c r="K163" i="2"/>
  <c r="L163" i="2"/>
  <c r="M163" i="2" s="1"/>
  <c r="J164" i="2"/>
  <c r="K164" i="2"/>
  <c r="L164" i="2"/>
  <c r="M164" i="2"/>
  <c r="J165" i="2"/>
  <c r="K165" i="2"/>
  <c r="L165" i="2"/>
  <c r="M165" i="2" s="1"/>
  <c r="J166" i="2"/>
  <c r="K166" i="2"/>
  <c r="L166" i="2"/>
  <c r="M166" i="2"/>
  <c r="J167" i="2"/>
  <c r="K167" i="2"/>
  <c r="L167" i="2"/>
  <c r="M167" i="2"/>
  <c r="J168" i="2"/>
  <c r="K168" i="2"/>
  <c r="L168" i="2"/>
  <c r="M168" i="2" s="1"/>
  <c r="J169" i="2"/>
  <c r="K169" i="2"/>
  <c r="L169" i="2"/>
  <c r="M169" i="2" s="1"/>
  <c r="J170" i="2"/>
  <c r="K170" i="2"/>
  <c r="L170" i="2"/>
  <c r="M170" i="2"/>
  <c r="J171" i="2"/>
  <c r="K171" i="2"/>
  <c r="L171" i="2"/>
  <c r="M171" i="2"/>
  <c r="N171" i="2"/>
  <c r="J172" i="2"/>
  <c r="K172" i="2"/>
  <c r="L172" i="2"/>
  <c r="M172" i="2"/>
  <c r="J173" i="2"/>
  <c r="K173" i="2"/>
  <c r="L173" i="2"/>
  <c r="M173" i="2" s="1"/>
  <c r="N173" i="2"/>
  <c r="O173" i="2"/>
  <c r="P173" i="2"/>
  <c r="J174" i="2"/>
  <c r="K174" i="2"/>
  <c r="L174" i="2"/>
  <c r="M174" i="2"/>
  <c r="J175" i="2"/>
  <c r="K175" i="2"/>
  <c r="L175" i="2"/>
  <c r="M175" i="2"/>
  <c r="N175" i="2"/>
  <c r="Q175" i="2"/>
  <c r="R175" i="2"/>
  <c r="J176" i="2"/>
  <c r="K176" i="2"/>
  <c r="L176" i="2"/>
  <c r="M176" i="2" s="1"/>
  <c r="J177" i="2"/>
  <c r="K177" i="2"/>
  <c r="L177" i="2"/>
  <c r="M177" i="2" s="1"/>
  <c r="J178" i="2"/>
  <c r="K178" i="2"/>
  <c r="L178" i="2"/>
  <c r="M178" i="2"/>
  <c r="N178" i="2"/>
  <c r="J179" i="2"/>
  <c r="K179" i="2"/>
  <c r="L179" i="2"/>
  <c r="M179" i="2"/>
  <c r="J180" i="2"/>
  <c r="K180" i="2"/>
  <c r="L180" i="2"/>
  <c r="M180" i="2"/>
  <c r="O180" i="2" s="1"/>
  <c r="P180" i="2" s="1"/>
  <c r="N180" i="2"/>
  <c r="Q180" i="2"/>
  <c r="R180" i="2" s="1"/>
  <c r="J181" i="2"/>
  <c r="K181" i="2"/>
  <c r="L181" i="2"/>
  <c r="M181" i="2" s="1"/>
  <c r="J182" i="2"/>
  <c r="K182" i="2"/>
  <c r="L182" i="2"/>
  <c r="M182" i="2"/>
  <c r="J183" i="2"/>
  <c r="K183" i="2"/>
  <c r="L183" i="2"/>
  <c r="M183" i="2" s="1"/>
  <c r="N183" i="2"/>
  <c r="J184" i="2"/>
  <c r="K184" i="2"/>
  <c r="L184" i="2"/>
  <c r="M184" i="2" s="1"/>
  <c r="N184" i="2"/>
  <c r="J185" i="2"/>
  <c r="K185" i="2"/>
  <c r="L185" i="2"/>
  <c r="M185" i="2" s="1"/>
  <c r="Q185" i="2" s="1"/>
  <c r="R185" i="2" s="1"/>
  <c r="N185" i="2"/>
  <c r="O185" i="2"/>
  <c r="P185" i="2" s="1"/>
  <c r="J186" i="2"/>
  <c r="K186" i="2"/>
  <c r="L186" i="2"/>
  <c r="M186" i="2"/>
  <c r="J187" i="2"/>
  <c r="K187" i="2"/>
  <c r="L187" i="2"/>
  <c r="M187" i="2"/>
  <c r="J188" i="2"/>
  <c r="K188" i="2"/>
  <c r="L188" i="2"/>
  <c r="M188" i="2"/>
  <c r="J189" i="2"/>
  <c r="K189" i="2"/>
  <c r="L189" i="2"/>
  <c r="M189" i="2" s="1"/>
  <c r="J190" i="2"/>
  <c r="K190" i="2"/>
  <c r="L190" i="2"/>
  <c r="M190" i="2"/>
  <c r="J191" i="2"/>
  <c r="K191" i="2"/>
  <c r="L191" i="2"/>
  <c r="M191" i="2" s="1"/>
  <c r="J192" i="2"/>
  <c r="K192" i="2"/>
  <c r="L192" i="2"/>
  <c r="M192" i="2"/>
  <c r="J193" i="2"/>
  <c r="K193" i="2"/>
  <c r="L193" i="2"/>
  <c r="M193" i="2" s="1"/>
  <c r="J194" i="2"/>
  <c r="K194" i="2"/>
  <c r="L194" i="2"/>
  <c r="M194" i="2" s="1"/>
  <c r="J195" i="2"/>
  <c r="K195" i="2"/>
  <c r="L195" i="2"/>
  <c r="M195" i="2"/>
  <c r="J196" i="2"/>
  <c r="K196" i="2"/>
  <c r="L196" i="2"/>
  <c r="M196" i="2"/>
  <c r="J197" i="2"/>
  <c r="K197" i="2"/>
  <c r="L197" i="2"/>
  <c r="M197" i="2" s="1"/>
  <c r="N197" i="2"/>
  <c r="J198" i="2"/>
  <c r="K198" i="2"/>
  <c r="L198" i="2"/>
  <c r="M198" i="2"/>
  <c r="N198" i="2"/>
  <c r="J199" i="2"/>
  <c r="K199" i="2"/>
  <c r="L199" i="2"/>
  <c r="M199" i="2" s="1"/>
  <c r="N199" i="2"/>
  <c r="J200" i="2"/>
  <c r="K200" i="2"/>
  <c r="L200" i="2"/>
  <c r="M200" i="2"/>
  <c r="N200" i="2"/>
  <c r="J201" i="2"/>
  <c r="K201" i="2"/>
  <c r="L201" i="2"/>
  <c r="M201" i="2" s="1"/>
  <c r="N201" i="2"/>
  <c r="J202" i="2"/>
  <c r="K202" i="2"/>
  <c r="L202" i="2"/>
  <c r="M202" i="2" s="1"/>
  <c r="J203" i="2"/>
  <c r="K203" i="2"/>
  <c r="L203" i="2"/>
  <c r="M203" i="2"/>
  <c r="N203" i="2"/>
  <c r="O203" i="2" s="1"/>
  <c r="P203" i="2" s="1"/>
  <c r="J204" i="2"/>
  <c r="K204" i="2"/>
  <c r="L204" i="2"/>
  <c r="M204" i="2"/>
  <c r="Q204" i="2" s="1"/>
  <c r="R204" i="2" s="1"/>
  <c r="N204" i="2"/>
  <c r="J205" i="2"/>
  <c r="K205" i="2"/>
  <c r="L205" i="2"/>
  <c r="M205" i="2" s="1"/>
  <c r="N205" i="2"/>
  <c r="J206" i="2"/>
  <c r="K206" i="2"/>
  <c r="L206" i="2"/>
  <c r="M206" i="2" s="1"/>
  <c r="N206" i="2"/>
  <c r="J207" i="2"/>
  <c r="K207" i="2"/>
  <c r="L207" i="2"/>
  <c r="M207" i="2" s="1"/>
  <c r="N207" i="2"/>
  <c r="J208" i="2"/>
  <c r="K208" i="2"/>
  <c r="L208" i="2"/>
  <c r="M208" i="2"/>
  <c r="O208" i="2" s="1"/>
  <c r="P208" i="2" s="1"/>
  <c r="N208" i="2"/>
  <c r="Q208" i="2"/>
  <c r="R208" i="2" s="1"/>
  <c r="J209" i="2"/>
  <c r="K209" i="2"/>
  <c r="L209" i="2"/>
  <c r="M209" i="2" s="1"/>
  <c r="O209" i="2" s="1"/>
  <c r="N209" i="2"/>
  <c r="P209" i="2"/>
  <c r="Q209" i="2"/>
  <c r="R209" i="2" s="1"/>
  <c r="J210" i="2"/>
  <c r="K210" i="2"/>
  <c r="L210" i="2"/>
  <c r="M210" i="2" s="1"/>
  <c r="O210" i="2" s="1"/>
  <c r="P210" i="2" s="1"/>
  <c r="N210" i="2"/>
  <c r="Q210" i="2"/>
  <c r="R210" i="2" s="1"/>
  <c r="J211" i="2"/>
  <c r="K211" i="2"/>
  <c r="L211" i="2"/>
  <c r="M211" i="2"/>
  <c r="N211" i="2"/>
  <c r="O211" i="2" s="1"/>
  <c r="P211" i="2" s="1"/>
  <c r="J212" i="2"/>
  <c r="K212" i="2"/>
  <c r="L212" i="2"/>
  <c r="M212" i="2"/>
  <c r="O212" i="2" s="1"/>
  <c r="P212" i="2" s="1"/>
  <c r="N212" i="2"/>
  <c r="Q212" i="2"/>
  <c r="R212" i="2" s="1"/>
  <c r="J213" i="2"/>
  <c r="K213" i="2"/>
  <c r="L213" i="2"/>
  <c r="M213" i="2"/>
  <c r="N213" i="2"/>
  <c r="J214" i="2"/>
  <c r="K214" i="2"/>
  <c r="L214" i="2"/>
  <c r="M214" i="2" s="1"/>
  <c r="N214" i="2"/>
  <c r="J215" i="2"/>
  <c r="K215" i="2"/>
  <c r="L215" i="2"/>
  <c r="M215" i="2" s="1"/>
  <c r="J216" i="2"/>
  <c r="K216" i="2"/>
  <c r="L216" i="2"/>
  <c r="M216" i="2"/>
  <c r="J217" i="2"/>
  <c r="K217" i="2"/>
  <c r="L217" i="2"/>
  <c r="M217" i="2" s="1"/>
  <c r="N217" i="2"/>
  <c r="J218" i="2"/>
  <c r="K218" i="2"/>
  <c r="L218" i="2"/>
  <c r="M218" i="2" s="1"/>
  <c r="N218" i="2"/>
  <c r="J219" i="2"/>
  <c r="K219" i="2"/>
  <c r="L219" i="2"/>
  <c r="M219" i="2"/>
  <c r="J220" i="2"/>
  <c r="K220" i="2"/>
  <c r="L220" i="2"/>
  <c r="M220" i="2"/>
  <c r="J221" i="2"/>
  <c r="K221" i="2"/>
  <c r="L221" i="2"/>
  <c r="M221" i="2"/>
  <c r="J222" i="2"/>
  <c r="K222" i="2"/>
  <c r="L222" i="2"/>
  <c r="M222" i="2"/>
  <c r="J223" i="2"/>
  <c r="K223" i="2"/>
  <c r="L223" i="2"/>
  <c r="M223" i="2" s="1"/>
  <c r="J224" i="2"/>
  <c r="K224" i="2"/>
  <c r="L224" i="2"/>
  <c r="M224" i="2"/>
  <c r="N224" i="2"/>
  <c r="J225" i="2"/>
  <c r="K225" i="2"/>
  <c r="L225" i="2"/>
  <c r="M225" i="2" s="1"/>
  <c r="N225" i="2"/>
  <c r="J226" i="2"/>
  <c r="K226" i="2"/>
  <c r="L226" i="2"/>
  <c r="M226" i="2" s="1"/>
  <c r="N226" i="2"/>
  <c r="J227" i="2"/>
  <c r="K227" i="2"/>
  <c r="L227" i="2"/>
  <c r="M227" i="2"/>
  <c r="J228" i="2"/>
  <c r="K228" i="2"/>
  <c r="L228" i="2"/>
  <c r="M228" i="2" s="1"/>
  <c r="N228" i="2"/>
  <c r="J229" i="2"/>
  <c r="K229" i="2"/>
  <c r="L229" i="2"/>
  <c r="M229" i="2"/>
  <c r="N229" i="2"/>
  <c r="J230" i="2"/>
  <c r="K230" i="2"/>
  <c r="L230" i="2"/>
  <c r="M230" i="2"/>
  <c r="Q230" i="2" s="1"/>
  <c r="N230" i="2"/>
  <c r="O230" i="2"/>
  <c r="P230" i="2" s="1"/>
  <c r="R230" i="2"/>
  <c r="J231" i="2"/>
  <c r="K231" i="2"/>
  <c r="L231" i="2"/>
  <c r="M231" i="2" s="1"/>
  <c r="N231" i="2"/>
  <c r="J232" i="2"/>
  <c r="K232" i="2"/>
  <c r="L232" i="2"/>
  <c r="M232" i="2"/>
  <c r="J233" i="2"/>
  <c r="K233" i="2"/>
  <c r="L233" i="2"/>
  <c r="M233" i="2" s="1"/>
  <c r="N233" i="2"/>
  <c r="J234" i="2"/>
  <c r="K234" i="2"/>
  <c r="L234" i="2"/>
  <c r="M234" i="2" s="1"/>
  <c r="N234" i="2"/>
  <c r="J235" i="2"/>
  <c r="K235" i="2"/>
  <c r="L235" i="2"/>
  <c r="M235" i="2"/>
  <c r="N235" i="2"/>
  <c r="J236" i="2"/>
  <c r="K236" i="2"/>
  <c r="L236" i="2"/>
  <c r="M236" i="2"/>
  <c r="N236" i="2"/>
  <c r="J237" i="2"/>
  <c r="K237" i="2"/>
  <c r="L237" i="2"/>
  <c r="M237" i="2"/>
  <c r="J238" i="2"/>
  <c r="K238" i="2"/>
  <c r="L238" i="2"/>
  <c r="M238" i="2" s="1"/>
  <c r="J239" i="2"/>
  <c r="K239" i="2"/>
  <c r="L239" i="2"/>
  <c r="M239" i="2" s="1"/>
  <c r="N239" i="2"/>
  <c r="O239" i="2"/>
  <c r="P239" i="2" s="1"/>
  <c r="Q239" i="2"/>
  <c r="R239" i="2" s="1"/>
  <c r="J240" i="2"/>
  <c r="K240" i="2"/>
  <c r="L240" i="2"/>
  <c r="M240" i="2"/>
  <c r="J241" i="2"/>
  <c r="K241" i="2"/>
  <c r="L241" i="2"/>
  <c r="M241" i="2"/>
  <c r="O241" i="2" s="1"/>
  <c r="P241" i="2" s="1"/>
  <c r="N241" i="2"/>
  <c r="J242" i="2"/>
  <c r="K242" i="2"/>
  <c r="L242" i="2"/>
  <c r="M242" i="2"/>
  <c r="N242" i="2"/>
  <c r="J243" i="2"/>
  <c r="K243" i="2"/>
  <c r="L243" i="2"/>
  <c r="M243" i="2" s="1"/>
  <c r="J244" i="2"/>
  <c r="K244" i="2"/>
  <c r="L244" i="2"/>
  <c r="M244" i="2" s="1"/>
  <c r="N244" i="2"/>
  <c r="J245" i="2"/>
  <c r="K245" i="2"/>
  <c r="L245" i="2"/>
  <c r="M245" i="2"/>
  <c r="O245" i="2" s="1"/>
  <c r="P245" i="2" s="1"/>
  <c r="N245" i="2"/>
  <c r="J246" i="2"/>
  <c r="K246" i="2"/>
  <c r="L246" i="2"/>
  <c r="M246" i="2" s="1"/>
  <c r="O246" i="2" s="1"/>
  <c r="N246" i="2"/>
  <c r="P246" i="2"/>
  <c r="Q246" i="2"/>
  <c r="R246" i="2" s="1"/>
  <c r="J247" i="2"/>
  <c r="K247" i="2"/>
  <c r="L247" i="2"/>
  <c r="M247" i="2"/>
  <c r="N247" i="2"/>
  <c r="O247" i="2"/>
  <c r="P247" i="2"/>
  <c r="Q247" i="2"/>
  <c r="R247" i="2" s="1"/>
  <c r="J248" i="2"/>
  <c r="K248" i="2"/>
  <c r="L248" i="2"/>
  <c r="M248" i="2" s="1"/>
  <c r="Q248" i="2" s="1"/>
  <c r="N248" i="2"/>
  <c r="O248" i="2"/>
  <c r="P248" i="2"/>
  <c r="R248" i="2"/>
  <c r="J249" i="2"/>
  <c r="K249" i="2"/>
  <c r="L249" i="2"/>
  <c r="M249" i="2"/>
  <c r="N249" i="2"/>
  <c r="O249" i="2"/>
  <c r="P249" i="2" s="1"/>
  <c r="Q249" i="2"/>
  <c r="R249" i="2" s="1"/>
  <c r="J250" i="2"/>
  <c r="K250" i="2"/>
  <c r="L250" i="2"/>
  <c r="M250" i="2" s="1"/>
  <c r="J251" i="2"/>
  <c r="K251" i="2"/>
  <c r="L251" i="2"/>
  <c r="M251" i="2" s="1"/>
  <c r="J252" i="2"/>
  <c r="K252" i="2"/>
  <c r="L252" i="2"/>
  <c r="M252" i="2" s="1"/>
  <c r="J253" i="2"/>
  <c r="K253" i="2"/>
  <c r="L253" i="2"/>
  <c r="M253" i="2"/>
  <c r="J254" i="2"/>
  <c r="K254" i="2"/>
  <c r="L254" i="2"/>
  <c r="M254" i="2" s="1"/>
  <c r="O254" i="2" s="1"/>
  <c r="P254" i="2" s="1"/>
  <c r="N254" i="2"/>
  <c r="J255" i="2"/>
  <c r="K255" i="2"/>
  <c r="L255" i="2"/>
  <c r="M255" i="2"/>
  <c r="J256" i="2"/>
  <c r="K256" i="2"/>
  <c r="L256" i="2"/>
  <c r="M256" i="2" s="1"/>
  <c r="J257" i="2"/>
  <c r="K257" i="2"/>
  <c r="L257" i="2"/>
  <c r="M257" i="2"/>
  <c r="J258" i="2"/>
  <c r="K258" i="2"/>
  <c r="L258" i="2"/>
  <c r="M258" i="2" s="1"/>
  <c r="J259" i="2"/>
  <c r="K259" i="2"/>
  <c r="L259" i="2"/>
  <c r="M259" i="2" s="1"/>
  <c r="J260" i="2"/>
  <c r="K260" i="2"/>
  <c r="L260" i="2"/>
  <c r="M260" i="2" s="1"/>
  <c r="J261" i="2"/>
  <c r="K261" i="2"/>
  <c r="L261" i="2"/>
  <c r="M261" i="2"/>
  <c r="J262" i="2"/>
  <c r="K262" i="2"/>
  <c r="L262" i="2"/>
  <c r="M262" i="2" s="1"/>
  <c r="J263" i="2"/>
  <c r="K263" i="2"/>
  <c r="L263" i="2"/>
  <c r="M263" i="2"/>
  <c r="N263" i="2"/>
  <c r="O263" i="2"/>
  <c r="P263" i="2" s="1"/>
  <c r="Q263" i="2"/>
  <c r="R263" i="2" s="1"/>
  <c r="J264" i="2"/>
  <c r="K264" i="2"/>
  <c r="L264" i="2"/>
  <c r="M264" i="2" s="1"/>
  <c r="Q264" i="2" s="1"/>
  <c r="R264" i="2" s="1"/>
  <c r="N264" i="2"/>
  <c r="J265" i="2"/>
  <c r="K265" i="2"/>
  <c r="L265" i="2"/>
  <c r="M265" i="2"/>
  <c r="J266" i="2"/>
  <c r="K266" i="2"/>
  <c r="L266" i="2"/>
  <c r="M266" i="2"/>
  <c r="J267" i="2"/>
  <c r="K267" i="2"/>
  <c r="L267" i="2"/>
  <c r="M267" i="2" s="1"/>
  <c r="J268" i="2"/>
  <c r="K268" i="2"/>
  <c r="L268" i="2"/>
  <c r="M268" i="2" s="1"/>
  <c r="N268" i="2"/>
  <c r="J269" i="2"/>
  <c r="K269" i="2"/>
  <c r="L269" i="2"/>
  <c r="M269" i="2"/>
  <c r="J270" i="2"/>
  <c r="K270" i="2"/>
  <c r="L270" i="2"/>
  <c r="M270" i="2" s="1"/>
  <c r="O270" i="2" s="1"/>
  <c r="N270" i="2"/>
  <c r="P270" i="2"/>
  <c r="Q270" i="2"/>
  <c r="R270" i="2"/>
  <c r="J271" i="2"/>
  <c r="K271" i="2"/>
  <c r="L271" i="2"/>
  <c r="M271" i="2"/>
  <c r="J272" i="2"/>
  <c r="K272" i="2"/>
  <c r="L272" i="2"/>
  <c r="M272" i="2" s="1"/>
  <c r="Q272" i="2" s="1"/>
  <c r="R272" i="2" s="1"/>
  <c r="N272" i="2"/>
  <c r="J273" i="2"/>
  <c r="K273" i="2"/>
  <c r="L273" i="2"/>
  <c r="M273" i="2"/>
  <c r="J274" i="2"/>
  <c r="K274" i="2"/>
  <c r="L274" i="2"/>
  <c r="M274" i="2" s="1"/>
  <c r="N274" i="2"/>
  <c r="J275" i="2"/>
  <c r="K275" i="2"/>
  <c r="L275" i="2"/>
  <c r="M275" i="2"/>
  <c r="J276" i="2"/>
  <c r="K276" i="2"/>
  <c r="L276" i="2"/>
  <c r="M276" i="2" s="1"/>
  <c r="J277" i="2"/>
  <c r="K277" i="2"/>
  <c r="L277" i="2"/>
  <c r="M277" i="2"/>
  <c r="J278" i="2"/>
  <c r="K278" i="2"/>
  <c r="L278" i="2"/>
  <c r="M278" i="2" s="1"/>
  <c r="J279" i="2"/>
  <c r="K279" i="2"/>
  <c r="L279" i="2"/>
  <c r="M279" i="2"/>
  <c r="N279" i="2"/>
  <c r="O279" i="2"/>
  <c r="P279" i="2"/>
  <c r="Q279" i="2"/>
  <c r="R279" i="2" s="1"/>
  <c r="J280" i="2"/>
  <c r="K280" i="2"/>
  <c r="L280" i="2"/>
  <c r="M280" i="2" s="1"/>
  <c r="Q280" i="2" s="1"/>
  <c r="N280" i="2"/>
  <c r="O280" i="2"/>
  <c r="P280" i="2"/>
  <c r="R280" i="2"/>
  <c r="J281" i="2"/>
  <c r="K281" i="2"/>
  <c r="L281" i="2"/>
  <c r="M281" i="2"/>
  <c r="N281" i="2"/>
  <c r="O281" i="2"/>
  <c r="P281" i="2" s="1"/>
  <c r="Q281" i="2"/>
  <c r="R281" i="2" s="1"/>
  <c r="J282" i="2"/>
  <c r="K282" i="2"/>
  <c r="L282" i="2"/>
  <c r="M282" i="2" s="1"/>
  <c r="N282" i="2"/>
  <c r="J283" i="2"/>
  <c r="K283" i="2"/>
  <c r="L283" i="2"/>
  <c r="M283" i="2" s="1"/>
  <c r="N283" i="2"/>
  <c r="J284" i="2"/>
  <c r="K284" i="2"/>
  <c r="L284" i="2"/>
  <c r="M284" i="2" s="1"/>
  <c r="N284" i="2"/>
  <c r="J285" i="2"/>
  <c r="K285" i="2"/>
  <c r="L285" i="2"/>
  <c r="M285" i="2"/>
  <c r="J286" i="2"/>
  <c r="K286" i="2"/>
  <c r="L286" i="2"/>
  <c r="M286" i="2" s="1"/>
  <c r="J287" i="2"/>
  <c r="K287" i="2"/>
  <c r="L287" i="2"/>
  <c r="M287" i="2"/>
  <c r="J288" i="2"/>
  <c r="K288" i="2"/>
  <c r="L288" i="2"/>
  <c r="M288" i="2" s="1"/>
  <c r="N288" i="2"/>
  <c r="O288" i="2"/>
  <c r="P288" i="2" s="1"/>
  <c r="J289" i="2"/>
  <c r="K289" i="2"/>
  <c r="L289" i="2"/>
  <c r="M289" i="2"/>
  <c r="J290" i="2"/>
  <c r="K290" i="2"/>
  <c r="L290" i="2"/>
  <c r="M290" i="2" s="1"/>
  <c r="J291" i="2"/>
  <c r="K291" i="2"/>
  <c r="L291" i="2"/>
  <c r="M291" i="2" s="1"/>
  <c r="J292" i="2"/>
  <c r="K292" i="2"/>
  <c r="L292" i="2"/>
  <c r="M292" i="2" s="1"/>
  <c r="N292" i="2"/>
  <c r="J293" i="2"/>
  <c r="K293" i="2"/>
  <c r="L293" i="2"/>
  <c r="M293" i="2"/>
  <c r="J294" i="2"/>
  <c r="K294" i="2"/>
  <c r="L294" i="2"/>
  <c r="M294" i="2" s="1"/>
  <c r="J295" i="2"/>
  <c r="K295" i="2"/>
  <c r="L295" i="2"/>
  <c r="M295" i="2"/>
  <c r="J296" i="2"/>
  <c r="K296" i="2"/>
  <c r="L296" i="2"/>
  <c r="M296" i="2" s="1"/>
  <c r="N296" i="2"/>
  <c r="J297" i="2"/>
  <c r="K297" i="2"/>
  <c r="L297" i="2"/>
  <c r="M297" i="2"/>
  <c r="O297" i="2" s="1"/>
  <c r="P297" i="2" s="1"/>
  <c r="N297" i="2"/>
  <c r="J298" i="2"/>
  <c r="K298" i="2"/>
  <c r="L298" i="2"/>
  <c r="M298" i="2"/>
  <c r="J299" i="2"/>
  <c r="K299" i="2"/>
  <c r="L299" i="2"/>
  <c r="M299" i="2" s="1"/>
  <c r="J300" i="2"/>
  <c r="K300" i="2"/>
  <c r="L300" i="2"/>
  <c r="M300" i="2" s="1"/>
  <c r="J301" i="2"/>
  <c r="K301" i="2"/>
  <c r="L301" i="2"/>
  <c r="M301" i="2"/>
  <c r="J302" i="2"/>
  <c r="K302" i="2"/>
  <c r="L302" i="2"/>
  <c r="M302" i="2" s="1"/>
  <c r="J303" i="2"/>
  <c r="K303" i="2"/>
  <c r="L303" i="2"/>
  <c r="M303" i="2"/>
  <c r="J304" i="2"/>
  <c r="K304" i="2"/>
  <c r="L304" i="2"/>
  <c r="M304" i="2" s="1"/>
  <c r="J305" i="2"/>
  <c r="K305" i="2"/>
  <c r="L305" i="2"/>
  <c r="M305" i="2"/>
  <c r="J306" i="2"/>
  <c r="K306" i="2"/>
  <c r="L306" i="2"/>
  <c r="M306" i="2"/>
  <c r="N306" i="2"/>
  <c r="J307" i="2"/>
  <c r="K307" i="2"/>
  <c r="L307" i="2"/>
  <c r="M307" i="2" s="1"/>
  <c r="J308" i="2"/>
  <c r="K308" i="2"/>
  <c r="L308" i="2"/>
  <c r="M308" i="2" s="1"/>
  <c r="N308" i="2"/>
  <c r="J309" i="2"/>
  <c r="K309" i="2"/>
  <c r="L309" i="2"/>
  <c r="M309" i="2"/>
  <c r="J310" i="2"/>
  <c r="K310" i="2"/>
  <c r="L310" i="2"/>
  <c r="M310" i="2" s="1"/>
  <c r="J311" i="2"/>
  <c r="K311" i="2"/>
  <c r="L311" i="2"/>
  <c r="M311" i="2"/>
  <c r="J312" i="2"/>
  <c r="K312" i="2"/>
  <c r="L312" i="2"/>
  <c r="M312" i="2" s="1"/>
  <c r="N312" i="2"/>
  <c r="O312" i="2" s="1"/>
  <c r="P312" i="2" s="1"/>
  <c r="J313" i="2"/>
  <c r="K313" i="2"/>
  <c r="L313" i="2"/>
  <c r="M313" i="2"/>
  <c r="J314" i="2"/>
  <c r="K314" i="2"/>
  <c r="L314" i="2"/>
  <c r="M314" i="2"/>
  <c r="J315" i="2"/>
  <c r="K315" i="2"/>
  <c r="L315" i="2"/>
  <c r="M315" i="2"/>
  <c r="J316" i="2"/>
  <c r="K316" i="2"/>
  <c r="L316" i="2"/>
  <c r="M316" i="2" s="1"/>
  <c r="J317" i="2"/>
  <c r="K317" i="2"/>
  <c r="L317" i="2"/>
  <c r="M317" i="2"/>
  <c r="J318" i="2"/>
  <c r="K318" i="2"/>
  <c r="L318" i="2"/>
  <c r="M318" i="2" s="1"/>
  <c r="J319" i="2"/>
  <c r="K319" i="2"/>
  <c r="L319" i="2"/>
  <c r="M319" i="2"/>
  <c r="J320" i="2"/>
  <c r="K320" i="2"/>
  <c r="L320" i="2"/>
  <c r="M320" i="2" s="1"/>
  <c r="J321" i="2"/>
  <c r="K321" i="2"/>
  <c r="L321" i="2"/>
  <c r="M321" i="2"/>
  <c r="J322" i="2"/>
  <c r="K322" i="2"/>
  <c r="L322" i="2"/>
  <c r="M322" i="2" s="1"/>
  <c r="N322" i="2"/>
  <c r="J323" i="2"/>
  <c r="K323" i="2"/>
  <c r="L323" i="2"/>
  <c r="M323" i="2"/>
  <c r="Q323" i="2" s="1"/>
  <c r="R323" i="2" s="1"/>
  <c r="N323" i="2"/>
  <c r="J324" i="2"/>
  <c r="K324" i="2"/>
  <c r="L324" i="2"/>
  <c r="M324" i="2" s="1"/>
  <c r="N324" i="2"/>
  <c r="J325" i="2"/>
  <c r="K325" i="2"/>
  <c r="L325" i="2"/>
  <c r="M325" i="2"/>
  <c r="J326" i="2"/>
  <c r="K326" i="2"/>
  <c r="L326" i="2"/>
  <c r="M326" i="2" s="1"/>
  <c r="J327" i="2"/>
  <c r="K327" i="2"/>
  <c r="L327" i="2"/>
  <c r="M327" i="2"/>
  <c r="J328" i="2"/>
  <c r="K328" i="2"/>
  <c r="L328" i="2"/>
  <c r="M328" i="2" s="1"/>
  <c r="J329" i="2"/>
  <c r="K329" i="2"/>
  <c r="L329" i="2"/>
  <c r="M329" i="2"/>
  <c r="J330" i="2"/>
  <c r="K330" i="2"/>
  <c r="L330" i="2"/>
  <c r="M330" i="2" s="1"/>
  <c r="J331" i="2"/>
  <c r="K331" i="2"/>
  <c r="L331" i="2"/>
  <c r="M331" i="2" s="1"/>
  <c r="J332" i="2"/>
  <c r="K332" i="2"/>
  <c r="L332" i="2"/>
  <c r="M332" i="2" s="1"/>
  <c r="N332" i="2"/>
  <c r="J333" i="2"/>
  <c r="K333" i="2"/>
  <c r="L333" i="2"/>
  <c r="M333" i="2"/>
  <c r="O333" i="2" s="1"/>
  <c r="P333" i="2" s="1"/>
  <c r="N333" i="2"/>
  <c r="J334" i="2"/>
  <c r="K334" i="2"/>
  <c r="L334" i="2"/>
  <c r="M334" i="2" s="1"/>
  <c r="O334" i="2" s="1"/>
  <c r="N334" i="2"/>
  <c r="P334" i="2"/>
  <c r="Q334" i="2"/>
  <c r="R334" i="2" s="1"/>
  <c r="J335" i="2"/>
  <c r="K335" i="2"/>
  <c r="L335" i="2"/>
  <c r="M335" i="2"/>
  <c r="N335" i="2"/>
  <c r="O335" i="2"/>
  <c r="P335" i="2" s="1"/>
  <c r="Q335" i="2"/>
  <c r="R335" i="2" s="1"/>
  <c r="J336" i="2"/>
  <c r="K336" i="2"/>
  <c r="L336" i="2"/>
  <c r="M336" i="2" s="1"/>
  <c r="Q336" i="2" s="1"/>
  <c r="R336" i="2" s="1"/>
  <c r="N336" i="2"/>
  <c r="J337" i="2"/>
  <c r="K337" i="2"/>
  <c r="L337" i="2"/>
  <c r="M337" i="2"/>
  <c r="O337" i="2" s="1"/>
  <c r="P337" i="2" s="1"/>
  <c r="N337" i="2"/>
  <c r="J338" i="2"/>
  <c r="K338" i="2"/>
  <c r="L338" i="2"/>
  <c r="M338" i="2"/>
  <c r="N338" i="2"/>
  <c r="J339" i="2"/>
  <c r="K339" i="2"/>
  <c r="L339" i="2"/>
  <c r="M339" i="2" s="1"/>
  <c r="N339" i="2"/>
  <c r="J340" i="2"/>
  <c r="K340" i="2"/>
  <c r="L340" i="2"/>
  <c r="M340" i="2" s="1"/>
  <c r="J341" i="2"/>
  <c r="K341" i="2"/>
  <c r="L341" i="2"/>
  <c r="M341" i="2"/>
  <c r="J342" i="2"/>
  <c r="K342" i="2"/>
  <c r="L342" i="2"/>
  <c r="M342" i="2" s="1"/>
  <c r="J343" i="2"/>
  <c r="K343" i="2"/>
  <c r="L343" i="2"/>
  <c r="M343" i="2"/>
  <c r="J344" i="2"/>
  <c r="K344" i="2"/>
  <c r="L344" i="2"/>
  <c r="M344" i="2" s="1"/>
  <c r="J345" i="2"/>
  <c r="K345" i="2"/>
  <c r="L345" i="2"/>
  <c r="M345" i="2"/>
  <c r="J346" i="2"/>
  <c r="K346" i="2"/>
  <c r="L346" i="2"/>
  <c r="M346" i="2" s="1"/>
  <c r="J347" i="2"/>
  <c r="K347" i="2"/>
  <c r="L347" i="2"/>
  <c r="M347" i="2"/>
  <c r="J348" i="2"/>
  <c r="K348" i="2"/>
  <c r="L348" i="2"/>
  <c r="M348" i="2" s="1"/>
  <c r="J349" i="2"/>
  <c r="K349" i="2"/>
  <c r="L349" i="2"/>
  <c r="M349" i="2"/>
  <c r="J350" i="2"/>
  <c r="K350" i="2"/>
  <c r="L350" i="2"/>
  <c r="M350" i="2" s="1"/>
  <c r="J351" i="2"/>
  <c r="K351" i="2"/>
  <c r="L351" i="2"/>
  <c r="M351" i="2"/>
  <c r="N351" i="2"/>
  <c r="O351" i="2"/>
  <c r="P351" i="2"/>
  <c r="Q351" i="2"/>
  <c r="R351" i="2" s="1"/>
  <c r="J352" i="2"/>
  <c r="K352" i="2"/>
  <c r="L352" i="2"/>
  <c r="M352" i="2" s="1"/>
  <c r="Q352" i="2" s="1"/>
  <c r="N352" i="2"/>
  <c r="O352" i="2"/>
  <c r="P352" i="2"/>
  <c r="R352" i="2"/>
  <c r="J353" i="2"/>
  <c r="K353" i="2"/>
  <c r="L353" i="2"/>
  <c r="M353" i="2"/>
  <c r="J354" i="2"/>
  <c r="K354" i="2"/>
  <c r="L354" i="2"/>
  <c r="M354" i="2" s="1"/>
  <c r="J355" i="2"/>
  <c r="K355" i="2"/>
  <c r="L355" i="2"/>
  <c r="M355" i="2" s="1"/>
  <c r="J356" i="2"/>
  <c r="K356" i="2"/>
  <c r="L356" i="2"/>
  <c r="M356" i="2" s="1"/>
  <c r="J357" i="2"/>
  <c r="K357" i="2"/>
  <c r="L357" i="2"/>
  <c r="M357" i="2"/>
  <c r="O357" i="2" s="1"/>
  <c r="P357" i="2" s="1"/>
  <c r="N357" i="2"/>
  <c r="J358" i="2"/>
  <c r="K358" i="2"/>
  <c r="L358" i="2"/>
  <c r="M358" i="2" s="1"/>
  <c r="J359" i="2"/>
  <c r="K359" i="2"/>
  <c r="L359" i="2"/>
  <c r="M359" i="2"/>
  <c r="N359" i="2"/>
  <c r="O359" i="2"/>
  <c r="P359" i="2" s="1"/>
  <c r="Q359" i="2"/>
  <c r="R359" i="2" s="1"/>
  <c r="J360" i="2"/>
  <c r="K360" i="2"/>
  <c r="L360" i="2"/>
  <c r="M360" i="2" s="1"/>
  <c r="N360" i="2"/>
  <c r="J361" i="2"/>
  <c r="K361" i="2"/>
  <c r="L361" i="2"/>
  <c r="M361" i="2"/>
  <c r="O361" i="2" s="1"/>
  <c r="P361" i="2" s="1"/>
  <c r="N361" i="2"/>
  <c r="J362" i="2"/>
  <c r="K362" i="2"/>
  <c r="L362" i="2"/>
  <c r="M362" i="2"/>
  <c r="J363" i="2"/>
  <c r="K363" i="2"/>
  <c r="L363" i="2"/>
  <c r="M363" i="2" s="1"/>
  <c r="N363" i="2"/>
  <c r="J364" i="2"/>
  <c r="K364" i="2"/>
  <c r="L364" i="2"/>
  <c r="M364" i="2" s="1"/>
  <c r="N364" i="2"/>
  <c r="J365" i="2"/>
  <c r="K365" i="2"/>
  <c r="L365" i="2"/>
  <c r="M365" i="2"/>
  <c r="O365" i="2" s="1"/>
  <c r="P365" i="2" s="1"/>
  <c r="N365" i="2"/>
  <c r="J366" i="2"/>
  <c r="K366" i="2"/>
  <c r="L366" i="2"/>
  <c r="M366" i="2" s="1"/>
  <c r="N366" i="2"/>
  <c r="Q366" i="2" s="1"/>
  <c r="R366" i="2" s="1"/>
  <c r="J367" i="2"/>
  <c r="K367" i="2"/>
  <c r="L367" i="2"/>
  <c r="M367" i="2"/>
  <c r="N367" i="2"/>
  <c r="O367" i="2"/>
  <c r="P367" i="2" s="1"/>
  <c r="Q367" i="2"/>
  <c r="R367" i="2" s="1"/>
  <c r="J368" i="2"/>
  <c r="K368" i="2"/>
  <c r="L368" i="2"/>
  <c r="M368" i="2" s="1"/>
  <c r="Q368" i="2" s="1"/>
  <c r="R368" i="2" s="1"/>
  <c r="N368" i="2"/>
  <c r="J369" i="2"/>
  <c r="K369" i="2"/>
  <c r="L369" i="2"/>
  <c r="M369" i="2"/>
  <c r="J370" i="2"/>
  <c r="K370" i="2"/>
  <c r="L370" i="2"/>
  <c r="M370" i="2"/>
  <c r="N370" i="2"/>
  <c r="J371" i="2"/>
  <c r="K371" i="2"/>
  <c r="L371" i="2"/>
  <c r="M371" i="2"/>
  <c r="Q371" i="2" s="1"/>
  <c r="R371" i="2" s="1"/>
  <c r="N371" i="2"/>
  <c r="O371" i="2"/>
  <c r="P371" i="2" s="1"/>
  <c r="J372" i="2"/>
  <c r="K372" i="2"/>
  <c r="L372" i="2"/>
  <c r="M372" i="2" s="1"/>
  <c r="J373" i="2"/>
  <c r="K373" i="2"/>
  <c r="L373" i="2"/>
  <c r="M373" i="2"/>
  <c r="J374" i="2"/>
  <c r="K374" i="2"/>
  <c r="L374" i="2"/>
  <c r="M374" i="2" s="1"/>
  <c r="N374" i="2"/>
  <c r="Q374" i="2" s="1"/>
  <c r="R374" i="2" s="1"/>
  <c r="J375" i="2"/>
  <c r="K375" i="2"/>
  <c r="L375" i="2"/>
  <c r="M375" i="2"/>
  <c r="N375" i="2"/>
  <c r="O375" i="2"/>
  <c r="P375" i="2" s="1"/>
  <c r="Q375" i="2"/>
  <c r="R375" i="2" s="1"/>
  <c r="J376" i="2"/>
  <c r="K376" i="2"/>
  <c r="L376" i="2"/>
  <c r="M376" i="2" s="1"/>
  <c r="Q376" i="2" s="1"/>
  <c r="R376" i="2" s="1"/>
  <c r="N376" i="2"/>
  <c r="J377" i="2"/>
  <c r="K377" i="2"/>
  <c r="L377" i="2"/>
  <c r="M377" i="2"/>
  <c r="O377" i="2" s="1"/>
  <c r="P377" i="2" s="1"/>
  <c r="N377" i="2"/>
  <c r="J378" i="2"/>
  <c r="K378" i="2"/>
  <c r="L378" i="2"/>
  <c r="M378" i="2"/>
  <c r="N378" i="2"/>
  <c r="J379" i="2"/>
  <c r="K379" i="2"/>
  <c r="L379" i="2"/>
  <c r="M379" i="2"/>
  <c r="Q379" i="2" s="1"/>
  <c r="R379" i="2" s="1"/>
  <c r="N379" i="2"/>
  <c r="O379" i="2"/>
  <c r="P379" i="2" s="1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O282" i="2" l="1"/>
  <c r="P282" i="2" s="1"/>
  <c r="Q282" i="2"/>
  <c r="R282" i="2" s="1"/>
  <c r="Q339" i="2"/>
  <c r="R339" i="2" s="1"/>
  <c r="O339" i="2"/>
  <c r="P339" i="2" s="1"/>
  <c r="Q307" i="2"/>
  <c r="R307" i="2" s="1"/>
  <c r="Q214" i="2"/>
  <c r="R214" i="2" s="1"/>
  <c r="O214" i="2"/>
  <c r="P214" i="2" s="1"/>
  <c r="O345" i="2"/>
  <c r="P345" i="2" s="1"/>
  <c r="Q330" i="2"/>
  <c r="R330" i="2" s="1"/>
  <c r="O202" i="2"/>
  <c r="P202" i="2" s="1"/>
  <c r="O344" i="2"/>
  <c r="P344" i="2" s="1"/>
  <c r="O274" i="2"/>
  <c r="P274" i="2" s="1"/>
  <c r="Q274" i="2"/>
  <c r="R274" i="2" s="1"/>
  <c r="O320" i="2"/>
  <c r="P320" i="2" s="1"/>
  <c r="O258" i="2"/>
  <c r="P258" i="2" s="1"/>
  <c r="O322" i="2"/>
  <c r="P322" i="2" s="1"/>
  <c r="Q322" i="2"/>
  <c r="R322" i="2" s="1"/>
  <c r="O228" i="2"/>
  <c r="P228" i="2" s="1"/>
  <c r="Q228" i="2"/>
  <c r="R228" i="2" s="1"/>
  <c r="O354" i="2"/>
  <c r="P354" i="2" s="1"/>
  <c r="Q325" i="2"/>
  <c r="R325" i="2" s="1"/>
  <c r="Q283" i="2"/>
  <c r="R283" i="2" s="1"/>
  <c r="O283" i="2"/>
  <c r="P283" i="2" s="1"/>
  <c r="Q262" i="2"/>
  <c r="R262" i="2" s="1"/>
  <c r="O238" i="2"/>
  <c r="P238" i="2" s="1"/>
  <c r="O363" i="2"/>
  <c r="P363" i="2" s="1"/>
  <c r="Q363" i="2"/>
  <c r="R363" i="2" s="1"/>
  <c r="O190" i="2"/>
  <c r="P190" i="2" s="1"/>
  <c r="O321" i="2"/>
  <c r="P321" i="2" s="1"/>
  <c r="O250" i="2"/>
  <c r="P250" i="2" s="1"/>
  <c r="Q299" i="2"/>
  <c r="R299" i="2" s="1"/>
  <c r="O299" i="2"/>
  <c r="P299" i="2" s="1"/>
  <c r="Q240" i="2"/>
  <c r="R240" i="2" s="1"/>
  <c r="O220" i="2"/>
  <c r="P220" i="2" s="1"/>
  <c r="N93" i="2"/>
  <c r="N94" i="2"/>
  <c r="O94" i="2" s="1"/>
  <c r="P94" i="2" s="1"/>
  <c r="N95" i="2"/>
  <c r="N98" i="2"/>
  <c r="O98" i="2" s="1"/>
  <c r="P98" i="2" s="1"/>
  <c r="N100" i="2"/>
  <c r="Q100" i="2" s="1"/>
  <c r="R100" i="2" s="1"/>
  <c r="N106" i="2"/>
  <c r="Q106" i="2" s="1"/>
  <c r="R106" i="2" s="1"/>
  <c r="N188" i="2"/>
  <c r="N186" i="2"/>
  <c r="N187" i="2"/>
  <c r="N190" i="2"/>
  <c r="N192" i="2"/>
  <c r="O192" i="2" s="1"/>
  <c r="P192" i="2" s="1"/>
  <c r="N97" i="2"/>
  <c r="O97" i="2" s="1"/>
  <c r="P97" i="2" s="1"/>
  <c r="N189" i="2"/>
  <c r="Q189" i="2" s="1"/>
  <c r="R189" i="2" s="1"/>
  <c r="N251" i="2"/>
  <c r="Q251" i="2" s="1"/>
  <c r="R251" i="2" s="1"/>
  <c r="N191" i="2"/>
  <c r="N195" i="2"/>
  <c r="O195" i="2" s="1"/>
  <c r="P195" i="2" s="1"/>
  <c r="N261" i="2"/>
  <c r="Q261" i="2" s="1"/>
  <c r="R261" i="2" s="1"/>
  <c r="N269" i="2"/>
  <c r="Q269" i="2" s="1"/>
  <c r="R269" i="2" s="1"/>
  <c r="N317" i="2"/>
  <c r="N341" i="2"/>
  <c r="Q341" i="2" s="1"/>
  <c r="R341" i="2" s="1"/>
  <c r="N349" i="2"/>
  <c r="Q349" i="2" s="1"/>
  <c r="R349" i="2" s="1"/>
  <c r="N90" i="2"/>
  <c r="Q90" i="2" s="1"/>
  <c r="R90" i="2" s="1"/>
  <c r="N262" i="2"/>
  <c r="N358" i="2"/>
  <c r="Q358" i="2" s="1"/>
  <c r="R358" i="2" s="1"/>
  <c r="N111" i="2"/>
  <c r="Q111" i="2" s="1"/>
  <c r="R111" i="2" s="1"/>
  <c r="N343" i="2"/>
  <c r="N362" i="2"/>
  <c r="Q362" i="2" s="1"/>
  <c r="R362" i="2" s="1"/>
  <c r="O306" i="2"/>
  <c r="P306" i="2" s="1"/>
  <c r="Q306" i="2"/>
  <c r="R306" i="2" s="1"/>
  <c r="N298" i="2"/>
  <c r="O242" i="2"/>
  <c r="P242" i="2" s="1"/>
  <c r="Q242" i="2"/>
  <c r="R242" i="2" s="1"/>
  <c r="O236" i="2"/>
  <c r="P236" i="2" s="1"/>
  <c r="O187" i="2"/>
  <c r="P187" i="2" s="1"/>
  <c r="Q187" i="2"/>
  <c r="R187" i="2" s="1"/>
  <c r="N57" i="2"/>
  <c r="O57" i="2" s="1"/>
  <c r="P57" i="2" s="1"/>
  <c r="N275" i="2"/>
  <c r="O275" i="2" s="1"/>
  <c r="P275" i="2" s="1"/>
  <c r="N196" i="2"/>
  <c r="O196" i="2" s="1"/>
  <c r="P196" i="2" s="1"/>
  <c r="N253" i="2"/>
  <c r="O253" i="2" s="1"/>
  <c r="P253" i="2" s="1"/>
  <c r="N293" i="2"/>
  <c r="Q293" i="2" s="1"/>
  <c r="R293" i="2" s="1"/>
  <c r="N373" i="2"/>
  <c r="O373" i="2" s="1"/>
  <c r="P373" i="2" s="1"/>
  <c r="N318" i="2"/>
  <c r="Q318" i="2" s="1"/>
  <c r="R318" i="2" s="1"/>
  <c r="N319" i="2"/>
  <c r="O284" i="2"/>
  <c r="P284" i="2" s="1"/>
  <c r="Q284" i="2"/>
  <c r="R284" i="2" s="1"/>
  <c r="N237" i="2"/>
  <c r="O237" i="2" s="1"/>
  <c r="P237" i="2" s="1"/>
  <c r="O201" i="2"/>
  <c r="P201" i="2" s="1"/>
  <c r="Q201" i="2"/>
  <c r="R201" i="2" s="1"/>
  <c r="O73" i="2"/>
  <c r="P73" i="2" s="1"/>
  <c r="Q73" i="2"/>
  <c r="R73" i="2" s="1"/>
  <c r="O51" i="2"/>
  <c r="P51" i="2" s="1"/>
  <c r="Q51" i="2"/>
  <c r="R51" i="2" s="1"/>
  <c r="Q373" i="2"/>
  <c r="R373" i="2" s="1"/>
  <c r="N372" i="2"/>
  <c r="O372" i="2" s="1"/>
  <c r="P372" i="2" s="1"/>
  <c r="Q365" i="2"/>
  <c r="R365" i="2" s="1"/>
  <c r="Q357" i="2"/>
  <c r="R357" i="2" s="1"/>
  <c r="N353" i="2"/>
  <c r="Q345" i="2"/>
  <c r="R345" i="2" s="1"/>
  <c r="O342" i="2"/>
  <c r="P342" i="2" s="1"/>
  <c r="Q333" i="2"/>
  <c r="R333" i="2" s="1"/>
  <c r="O332" i="2"/>
  <c r="P332" i="2" s="1"/>
  <c r="Q332" i="2"/>
  <c r="R332" i="2" s="1"/>
  <c r="N329" i="2"/>
  <c r="O318" i="2"/>
  <c r="P318" i="2" s="1"/>
  <c r="O293" i="2"/>
  <c r="P293" i="2" s="1"/>
  <c r="Q273" i="2"/>
  <c r="R273" i="2" s="1"/>
  <c r="O261" i="2"/>
  <c r="P261" i="2" s="1"/>
  <c r="O231" i="2"/>
  <c r="P231" i="2" s="1"/>
  <c r="Q231" i="2"/>
  <c r="R231" i="2" s="1"/>
  <c r="O224" i="2"/>
  <c r="P224" i="2" s="1"/>
  <c r="Q224" i="2"/>
  <c r="R224" i="2" s="1"/>
  <c r="O205" i="2"/>
  <c r="P205" i="2" s="1"/>
  <c r="Q205" i="2"/>
  <c r="R205" i="2" s="1"/>
  <c r="Q202" i="2"/>
  <c r="R202" i="2" s="1"/>
  <c r="O161" i="2"/>
  <c r="P161" i="2" s="1"/>
  <c r="Q161" i="2"/>
  <c r="R161" i="2" s="1"/>
  <c r="N119" i="2"/>
  <c r="Q196" i="2"/>
  <c r="R196" i="2" s="1"/>
  <c r="N118" i="2"/>
  <c r="O118" i="2" s="1"/>
  <c r="P118" i="2" s="1"/>
  <c r="N145" i="2"/>
  <c r="N355" i="2"/>
  <c r="Q355" i="2" s="1"/>
  <c r="R355" i="2" s="1"/>
  <c r="N325" i="2"/>
  <c r="N326" i="2"/>
  <c r="O326" i="2" s="1"/>
  <c r="P326" i="2" s="1"/>
  <c r="N342" i="2"/>
  <c r="Q342" i="2" s="1"/>
  <c r="R342" i="2" s="1"/>
  <c r="N327" i="2"/>
  <c r="O378" i="2"/>
  <c r="P378" i="2" s="1"/>
  <c r="Q378" i="2"/>
  <c r="R378" i="2" s="1"/>
  <c r="O370" i="2"/>
  <c r="P370" i="2" s="1"/>
  <c r="Q370" i="2"/>
  <c r="R370" i="2" s="1"/>
  <c r="Q296" i="2"/>
  <c r="R296" i="2" s="1"/>
  <c r="O269" i="2"/>
  <c r="P269" i="2" s="1"/>
  <c r="N257" i="2"/>
  <c r="O257" i="2" s="1"/>
  <c r="P257" i="2" s="1"/>
  <c r="O226" i="2"/>
  <c r="P226" i="2" s="1"/>
  <c r="Q226" i="2"/>
  <c r="R226" i="2" s="1"/>
  <c r="O217" i="2"/>
  <c r="P217" i="2" s="1"/>
  <c r="Q217" i="2"/>
  <c r="R217" i="2" s="1"/>
  <c r="D29" i="4"/>
  <c r="D30" i="4"/>
  <c r="O298" i="2"/>
  <c r="P298" i="2" s="1"/>
  <c r="Q298" i="2"/>
  <c r="R298" i="2" s="1"/>
  <c r="N258" i="2"/>
  <c r="Q258" i="2" s="1"/>
  <c r="R258" i="2" s="1"/>
  <c r="N252" i="2"/>
  <c r="O252" i="2" s="1"/>
  <c r="P252" i="2" s="1"/>
  <c r="O207" i="2"/>
  <c r="P207" i="2" s="1"/>
  <c r="Q207" i="2"/>
  <c r="R207" i="2" s="1"/>
  <c r="N99" i="2"/>
  <c r="N354" i="2"/>
  <c r="Q354" i="2" s="1"/>
  <c r="R354" i="2" s="1"/>
  <c r="N330" i="2"/>
  <c r="O330" i="2" s="1"/>
  <c r="P330" i="2" s="1"/>
  <c r="Q328" i="2"/>
  <c r="R328" i="2" s="1"/>
  <c r="O324" i="2"/>
  <c r="P324" i="2" s="1"/>
  <c r="Q324" i="2"/>
  <c r="R324" i="2" s="1"/>
  <c r="N276" i="2"/>
  <c r="O272" i="2"/>
  <c r="P272" i="2" s="1"/>
  <c r="N250" i="2"/>
  <c r="Q250" i="2" s="1"/>
  <c r="R250" i="2" s="1"/>
  <c r="O218" i="2"/>
  <c r="P218" i="2" s="1"/>
  <c r="Q218" i="2"/>
  <c r="R218" i="2" s="1"/>
  <c r="O213" i="2"/>
  <c r="P213" i="2" s="1"/>
  <c r="Q213" i="2"/>
  <c r="R213" i="2" s="1"/>
  <c r="Q192" i="2"/>
  <c r="R192" i="2" s="1"/>
  <c r="Q190" i="2"/>
  <c r="R190" i="2" s="1"/>
  <c r="Q137" i="2"/>
  <c r="R137" i="2" s="1"/>
  <c r="O137" i="2"/>
  <c r="P137" i="2" s="1"/>
  <c r="O119" i="2"/>
  <c r="P119" i="2" s="1"/>
  <c r="Q119" i="2"/>
  <c r="R119" i="2" s="1"/>
  <c r="O317" i="2"/>
  <c r="P317" i="2" s="1"/>
  <c r="Q198" i="2"/>
  <c r="R198" i="2" s="1"/>
  <c r="O198" i="2"/>
  <c r="P198" i="2" s="1"/>
  <c r="Q347" i="2"/>
  <c r="R347" i="2" s="1"/>
  <c r="O338" i="2"/>
  <c r="P338" i="2" s="1"/>
  <c r="Q338" i="2"/>
  <c r="R338" i="2" s="1"/>
  <c r="O292" i="2"/>
  <c r="P292" i="2" s="1"/>
  <c r="Q292" i="2"/>
  <c r="R292" i="2" s="1"/>
  <c r="N289" i="2"/>
  <c r="O289" i="2" s="1"/>
  <c r="P289" i="2" s="1"/>
  <c r="Q275" i="2"/>
  <c r="R275" i="2" s="1"/>
  <c r="N256" i="2"/>
  <c r="O256" i="2" s="1"/>
  <c r="P256" i="2" s="1"/>
  <c r="N215" i="2"/>
  <c r="O215" i="2" s="1"/>
  <c r="P215" i="2" s="1"/>
  <c r="N169" i="2"/>
  <c r="O169" i="2" s="1"/>
  <c r="P169" i="2" s="1"/>
  <c r="O143" i="2"/>
  <c r="P143" i="2" s="1"/>
  <c r="Q143" i="2"/>
  <c r="R143" i="2" s="1"/>
  <c r="N299" i="2"/>
  <c r="N307" i="2"/>
  <c r="O307" i="2" s="1"/>
  <c r="P307" i="2" s="1"/>
  <c r="N347" i="2"/>
  <c r="O347" i="2" s="1"/>
  <c r="P347" i="2" s="1"/>
  <c r="N302" i="2"/>
  <c r="O302" i="2" s="1"/>
  <c r="P302" i="2" s="1"/>
  <c r="O362" i="2"/>
  <c r="P362" i="2" s="1"/>
  <c r="N356" i="2"/>
  <c r="O356" i="2" s="1"/>
  <c r="P356" i="2" s="1"/>
  <c r="Q288" i="2"/>
  <c r="R288" i="2" s="1"/>
  <c r="O278" i="2"/>
  <c r="P278" i="2" s="1"/>
  <c r="O233" i="2"/>
  <c r="P233" i="2" s="1"/>
  <c r="Q233" i="2"/>
  <c r="R233" i="2" s="1"/>
  <c r="N227" i="2"/>
  <c r="O227" i="2" s="1"/>
  <c r="P227" i="2" s="1"/>
  <c r="Q377" i="2"/>
  <c r="R377" i="2" s="1"/>
  <c r="O364" i="2"/>
  <c r="P364" i="2" s="1"/>
  <c r="Q364" i="2"/>
  <c r="R364" i="2" s="1"/>
  <c r="N345" i="2"/>
  <c r="N344" i="2"/>
  <c r="Q344" i="2" s="1"/>
  <c r="R344" i="2" s="1"/>
  <c r="N340" i="2"/>
  <c r="Q337" i="2"/>
  <c r="R337" i="2" s="1"/>
  <c r="N321" i="2"/>
  <c r="Q321" i="2" s="1"/>
  <c r="R321" i="2" s="1"/>
  <c r="N320" i="2"/>
  <c r="N316" i="2"/>
  <c r="O316" i="2" s="1"/>
  <c r="P316" i="2" s="1"/>
  <c r="O276" i="2"/>
  <c r="P276" i="2" s="1"/>
  <c r="Q276" i="2"/>
  <c r="R276" i="2" s="1"/>
  <c r="N273" i="2"/>
  <c r="O273" i="2" s="1"/>
  <c r="P273" i="2" s="1"/>
  <c r="Q254" i="2"/>
  <c r="R254" i="2" s="1"/>
  <c r="Q241" i="2"/>
  <c r="R241" i="2" s="1"/>
  <c r="O234" i="2"/>
  <c r="P234" i="2" s="1"/>
  <c r="Q234" i="2"/>
  <c r="R234" i="2" s="1"/>
  <c r="N219" i="2"/>
  <c r="O197" i="2"/>
  <c r="P197" i="2" s="1"/>
  <c r="Q197" i="2"/>
  <c r="R197" i="2" s="1"/>
  <c r="Q195" i="2"/>
  <c r="R195" i="2" s="1"/>
  <c r="Q186" i="2"/>
  <c r="R186" i="2" s="1"/>
  <c r="O186" i="2"/>
  <c r="P186" i="2" s="1"/>
  <c r="O151" i="2"/>
  <c r="P151" i="2" s="1"/>
  <c r="Q151" i="2"/>
  <c r="R151" i="2" s="1"/>
  <c r="O134" i="2"/>
  <c r="P134" i="2" s="1"/>
  <c r="Q134" i="2"/>
  <c r="R134" i="2" s="1"/>
  <c r="O60" i="2"/>
  <c r="P60" i="2" s="1"/>
  <c r="Q60" i="2"/>
  <c r="R60" i="2" s="1"/>
  <c r="O191" i="2"/>
  <c r="P191" i="2" s="1"/>
  <c r="Q191" i="2"/>
  <c r="R191" i="2" s="1"/>
  <c r="O171" i="2"/>
  <c r="P171" i="2" s="1"/>
  <c r="Q171" i="2"/>
  <c r="R171" i="2" s="1"/>
  <c r="Q360" i="2"/>
  <c r="R360" i="2" s="1"/>
  <c r="O376" i="2"/>
  <c r="P376" i="2" s="1"/>
  <c r="O368" i="2"/>
  <c r="P368" i="2" s="1"/>
  <c r="Q361" i="2"/>
  <c r="R361" i="2" s="1"/>
  <c r="N346" i="2"/>
  <c r="O346" i="2" s="1"/>
  <c r="P346" i="2" s="1"/>
  <c r="O340" i="2"/>
  <c r="P340" i="2" s="1"/>
  <c r="Q340" i="2"/>
  <c r="R340" i="2" s="1"/>
  <c r="O336" i="2"/>
  <c r="P336" i="2" s="1"/>
  <c r="O325" i="2"/>
  <c r="P325" i="2" s="1"/>
  <c r="Q320" i="2"/>
  <c r="R320" i="2" s="1"/>
  <c r="Q297" i="2"/>
  <c r="R297" i="2" s="1"/>
  <c r="O264" i="2"/>
  <c r="P264" i="2" s="1"/>
  <c r="O262" i="2"/>
  <c r="P262" i="2" s="1"/>
  <c r="O225" i="2"/>
  <c r="P225" i="2" s="1"/>
  <c r="Q225" i="2"/>
  <c r="R225" i="2" s="1"/>
  <c r="Q219" i="2"/>
  <c r="R219" i="2" s="1"/>
  <c r="O219" i="2"/>
  <c r="P219" i="2" s="1"/>
  <c r="Q206" i="2"/>
  <c r="R206" i="2" s="1"/>
  <c r="O206" i="2"/>
  <c r="P206" i="2" s="1"/>
  <c r="O204" i="2"/>
  <c r="P204" i="2" s="1"/>
  <c r="O200" i="2"/>
  <c r="P200" i="2" s="1"/>
  <c r="Q200" i="2"/>
  <c r="R200" i="2" s="1"/>
  <c r="O142" i="2"/>
  <c r="P142" i="2" s="1"/>
  <c r="Q142" i="2"/>
  <c r="R142" i="2" s="1"/>
  <c r="O110" i="2"/>
  <c r="P110" i="2" s="1"/>
  <c r="Q110" i="2"/>
  <c r="R110" i="2" s="1"/>
  <c r="O84" i="2"/>
  <c r="P84" i="2" s="1"/>
  <c r="Q84" i="2"/>
  <c r="R84" i="2" s="1"/>
  <c r="O374" i="2"/>
  <c r="P374" i="2" s="1"/>
  <c r="N369" i="2"/>
  <c r="O369" i="2" s="1"/>
  <c r="P369" i="2" s="1"/>
  <c r="O366" i="2"/>
  <c r="P366" i="2" s="1"/>
  <c r="O360" i="2"/>
  <c r="P360" i="2" s="1"/>
  <c r="Q326" i="2"/>
  <c r="R326" i="2" s="1"/>
  <c r="O323" i="2"/>
  <c r="P323" i="2" s="1"/>
  <c r="Q317" i="2"/>
  <c r="R317" i="2" s="1"/>
  <c r="N314" i="2"/>
  <c r="O314" i="2" s="1"/>
  <c r="P314" i="2" s="1"/>
  <c r="Q312" i="2"/>
  <c r="R312" i="2" s="1"/>
  <c r="O308" i="2"/>
  <c r="P308" i="2" s="1"/>
  <c r="Q308" i="2"/>
  <c r="R308" i="2" s="1"/>
  <c r="O296" i="2"/>
  <c r="P296" i="2" s="1"/>
  <c r="O268" i="2"/>
  <c r="P268" i="2" s="1"/>
  <c r="Q268" i="2"/>
  <c r="R268" i="2" s="1"/>
  <c r="N265" i="2"/>
  <c r="O265" i="2" s="1"/>
  <c r="P265" i="2" s="1"/>
  <c r="Q245" i="2"/>
  <c r="R245" i="2" s="1"/>
  <c r="O244" i="2"/>
  <c r="P244" i="2" s="1"/>
  <c r="Q244" i="2"/>
  <c r="R244" i="2" s="1"/>
  <c r="N240" i="2"/>
  <c r="O240" i="2" s="1"/>
  <c r="P240" i="2" s="1"/>
  <c r="Q236" i="2"/>
  <c r="R236" i="2" s="1"/>
  <c r="Q235" i="2"/>
  <c r="R235" i="2" s="1"/>
  <c r="O235" i="2"/>
  <c r="P235" i="2" s="1"/>
  <c r="O229" i="2"/>
  <c r="P229" i="2" s="1"/>
  <c r="Q229" i="2"/>
  <c r="R229" i="2" s="1"/>
  <c r="N223" i="2"/>
  <c r="Q223" i="2" s="1"/>
  <c r="R223" i="2" s="1"/>
  <c r="N220" i="2"/>
  <c r="Q220" i="2" s="1"/>
  <c r="R220" i="2" s="1"/>
  <c r="Q203" i="2"/>
  <c r="R203" i="2" s="1"/>
  <c r="O184" i="2"/>
  <c r="P184" i="2" s="1"/>
  <c r="Q184" i="2"/>
  <c r="R184" i="2" s="1"/>
  <c r="O154" i="2"/>
  <c r="P154" i="2" s="1"/>
  <c r="Q154" i="2"/>
  <c r="R154" i="2" s="1"/>
  <c r="O124" i="2"/>
  <c r="P124" i="2" s="1"/>
  <c r="Q124" i="2"/>
  <c r="R124" i="2" s="1"/>
  <c r="N91" i="2"/>
  <c r="O32" i="2"/>
  <c r="P32" i="2" s="1"/>
  <c r="Q32" i="2"/>
  <c r="R32" i="2" s="1"/>
  <c r="Q89" i="2"/>
  <c r="R89" i="2" s="1"/>
  <c r="O89" i="2"/>
  <c r="P89" i="2" s="1"/>
  <c r="N193" i="2"/>
  <c r="Q193" i="2" s="1"/>
  <c r="R193" i="2" s="1"/>
  <c r="N194" i="2"/>
  <c r="N112" i="2"/>
  <c r="Q112" i="2" s="1"/>
  <c r="R112" i="2" s="1"/>
  <c r="N155" i="2"/>
  <c r="O155" i="2" s="1"/>
  <c r="P155" i="2" s="1"/>
  <c r="N27" i="2"/>
  <c r="N109" i="2"/>
  <c r="O109" i="2" s="1"/>
  <c r="P109" i="2" s="1"/>
  <c r="O193" i="2"/>
  <c r="P193" i="2" s="1"/>
  <c r="O127" i="2"/>
  <c r="P127" i="2" s="1"/>
  <c r="Q127" i="2"/>
  <c r="R127" i="2" s="1"/>
  <c r="Q61" i="2"/>
  <c r="R61" i="2" s="1"/>
  <c r="N278" i="2"/>
  <c r="Q278" i="2" s="1"/>
  <c r="R278" i="2" s="1"/>
  <c r="O199" i="2"/>
  <c r="P199" i="2" s="1"/>
  <c r="Q199" i="2"/>
  <c r="R199" i="2" s="1"/>
  <c r="O188" i="2"/>
  <c r="P188" i="2" s="1"/>
  <c r="Q188" i="2"/>
  <c r="R188" i="2" s="1"/>
  <c r="O183" i="2"/>
  <c r="P183" i="2" s="1"/>
  <c r="Q183" i="2"/>
  <c r="R183" i="2" s="1"/>
  <c r="Q160" i="2"/>
  <c r="R160" i="2" s="1"/>
  <c r="O160" i="2"/>
  <c r="P160" i="2" s="1"/>
  <c r="O153" i="2"/>
  <c r="P153" i="2" s="1"/>
  <c r="Q150" i="2"/>
  <c r="R150" i="2" s="1"/>
  <c r="O141" i="2"/>
  <c r="P141" i="2" s="1"/>
  <c r="O132" i="2"/>
  <c r="P132" i="2" s="1"/>
  <c r="Q132" i="2"/>
  <c r="R132" i="2" s="1"/>
  <c r="Q85" i="2"/>
  <c r="R85" i="2" s="1"/>
  <c r="O85" i="2"/>
  <c r="P85" i="2" s="1"/>
  <c r="Q211" i="2"/>
  <c r="R211" i="2" s="1"/>
  <c r="O178" i="2"/>
  <c r="P178" i="2" s="1"/>
  <c r="Q178" i="2"/>
  <c r="R178" i="2" s="1"/>
  <c r="Q125" i="2"/>
  <c r="R125" i="2" s="1"/>
  <c r="O125" i="2"/>
  <c r="P125" i="2" s="1"/>
  <c r="Q120" i="2"/>
  <c r="R120" i="2" s="1"/>
  <c r="O120" i="2"/>
  <c r="P120" i="2" s="1"/>
  <c r="Q107" i="2"/>
  <c r="R107" i="2" s="1"/>
  <c r="Q94" i="2"/>
  <c r="R94" i="2" s="1"/>
  <c r="O31" i="2"/>
  <c r="P31" i="2" s="1"/>
  <c r="Q128" i="2"/>
  <c r="R128" i="2" s="1"/>
  <c r="O128" i="2"/>
  <c r="P128" i="2" s="1"/>
  <c r="O72" i="2"/>
  <c r="P72" i="2" s="1"/>
  <c r="Q72" i="2"/>
  <c r="R72" i="2" s="1"/>
  <c r="O27" i="2"/>
  <c r="P27" i="2" s="1"/>
  <c r="Q27" i="2"/>
  <c r="R27" i="2" s="1"/>
  <c r="Q21" i="2"/>
  <c r="R21" i="2" s="1"/>
  <c r="N40" i="2"/>
  <c r="Q40" i="2" s="1"/>
  <c r="R40" i="2" s="1"/>
  <c r="N41" i="2"/>
  <c r="O41" i="2" s="1"/>
  <c r="P41" i="2" s="1"/>
  <c r="N120" i="2"/>
  <c r="N122" i="2"/>
  <c r="Q122" i="2" s="1"/>
  <c r="R122" i="2" s="1"/>
  <c r="N172" i="2"/>
  <c r="O172" i="2" s="1"/>
  <c r="P172" i="2" s="1"/>
  <c r="N238" i="2"/>
  <c r="Q238" i="2" s="1"/>
  <c r="R238" i="2" s="1"/>
  <c r="N66" i="2"/>
  <c r="O66" i="2" s="1"/>
  <c r="P66" i="2" s="1"/>
  <c r="N39" i="2"/>
  <c r="N79" i="2"/>
  <c r="Q79" i="2" s="1"/>
  <c r="R79" i="2" s="1"/>
  <c r="N174" i="2"/>
  <c r="N202" i="2"/>
  <c r="N331" i="2"/>
  <c r="Q331" i="2" s="1"/>
  <c r="R331" i="2" s="1"/>
  <c r="N243" i="2"/>
  <c r="Q243" i="2" s="1"/>
  <c r="R243" i="2" s="1"/>
  <c r="O223" i="2"/>
  <c r="P223" i="2" s="1"/>
  <c r="N182" i="2"/>
  <c r="Q169" i="2"/>
  <c r="R169" i="2" s="1"/>
  <c r="O126" i="2"/>
  <c r="P126" i="2" s="1"/>
  <c r="Q126" i="2"/>
  <c r="R126" i="2" s="1"/>
  <c r="Q86" i="2"/>
  <c r="R86" i="2" s="1"/>
  <c r="O86" i="2"/>
  <c r="P86" i="2" s="1"/>
  <c r="O48" i="2"/>
  <c r="P48" i="2" s="1"/>
  <c r="Q48" i="2"/>
  <c r="R48" i="2" s="1"/>
  <c r="Q19" i="2"/>
  <c r="R19" i="2" s="1"/>
  <c r="O19" i="2"/>
  <c r="P19" i="2" s="1"/>
  <c r="O111" i="2"/>
  <c r="P111" i="2" s="1"/>
  <c r="O108" i="2"/>
  <c r="P108" i="2" s="1"/>
  <c r="O99" i="2"/>
  <c r="P99" i="2" s="1"/>
  <c r="Q99" i="2"/>
  <c r="R99" i="2" s="1"/>
  <c r="O74" i="2"/>
  <c r="P74" i="2" s="1"/>
  <c r="Q71" i="2"/>
  <c r="R71" i="2" s="1"/>
  <c r="O36" i="2"/>
  <c r="P36" i="2" s="1"/>
  <c r="Q36" i="2"/>
  <c r="R36" i="2" s="1"/>
  <c r="Q26" i="2"/>
  <c r="R26" i="2" s="1"/>
  <c r="O175" i="2"/>
  <c r="P175" i="2" s="1"/>
  <c r="Q173" i="2"/>
  <c r="R173" i="2" s="1"/>
  <c r="Q136" i="2"/>
  <c r="R136" i="2" s="1"/>
  <c r="O136" i="2"/>
  <c r="P136" i="2" s="1"/>
  <c r="O87" i="2"/>
  <c r="P87" i="2" s="1"/>
  <c r="Q87" i="2"/>
  <c r="R87" i="2" s="1"/>
  <c r="O69" i="2"/>
  <c r="P69" i="2" s="1"/>
  <c r="O52" i="2"/>
  <c r="P52" i="2" s="1"/>
  <c r="Q52" i="2"/>
  <c r="R52" i="2" s="1"/>
  <c r="N61" i="2"/>
  <c r="O61" i="2" s="1"/>
  <c r="P61" i="2" s="1"/>
  <c r="N44" i="2"/>
  <c r="O44" i="2" s="1"/>
  <c r="P44" i="2" s="1"/>
  <c r="N152" i="2"/>
  <c r="Q152" i="2" s="1"/>
  <c r="R152" i="2" s="1"/>
  <c r="N133" i="2"/>
  <c r="Q133" i="2" s="1"/>
  <c r="R133" i="2" s="1"/>
  <c r="O95" i="2"/>
  <c r="P95" i="2" s="1"/>
  <c r="Q95" i="2"/>
  <c r="R95" i="2" s="1"/>
  <c r="Q93" i="2"/>
  <c r="R93" i="2" s="1"/>
  <c r="O93" i="2"/>
  <c r="P93" i="2" s="1"/>
  <c r="O79" i="2"/>
  <c r="P79" i="2" s="1"/>
  <c r="Q39" i="2"/>
  <c r="R39" i="2" s="1"/>
  <c r="O20" i="2"/>
  <c r="P20" i="2" s="1"/>
  <c r="Q20" i="2"/>
  <c r="R20" i="2" s="1"/>
  <c r="Q181" i="2"/>
  <c r="R181" i="2" s="1"/>
  <c r="O133" i="2"/>
  <c r="P133" i="2" s="1"/>
  <c r="O91" i="2"/>
  <c r="P91" i="2" s="1"/>
  <c r="Q91" i="2"/>
  <c r="R91" i="2" s="1"/>
  <c r="O63" i="2"/>
  <c r="P63" i="2" s="1"/>
  <c r="Q63" i="2"/>
  <c r="R63" i="2" s="1"/>
  <c r="O146" i="2"/>
  <c r="P146" i="2" s="1"/>
  <c r="O129" i="2"/>
  <c r="P129" i="2" s="1"/>
  <c r="O121" i="2"/>
  <c r="P121" i="2" s="1"/>
  <c r="O68" i="2"/>
  <c r="P68" i="2" s="1"/>
  <c r="O29" i="2"/>
  <c r="P29" i="2" s="1"/>
  <c r="O15" i="2"/>
  <c r="P15" i="2" s="1"/>
  <c r="N13" i="2"/>
  <c r="Q13" i="2" s="1"/>
  <c r="R13" i="2" s="1"/>
  <c r="N21" i="2"/>
  <c r="O21" i="2" s="1"/>
  <c r="P21" i="2" s="1"/>
  <c r="N37" i="2"/>
  <c r="N45" i="2"/>
  <c r="Q45" i="2" s="1"/>
  <c r="R45" i="2" s="1"/>
  <c r="N53" i="2"/>
  <c r="Q53" i="2" s="1"/>
  <c r="R53" i="2" s="1"/>
  <c r="N69" i="2"/>
  <c r="Q69" i="2" s="1"/>
  <c r="R69" i="2" s="1"/>
  <c r="N16" i="2"/>
  <c r="O16" i="2" s="1"/>
  <c r="P16" i="2" s="1"/>
  <c r="N32" i="2"/>
  <c r="N64" i="2"/>
  <c r="N80" i="2"/>
  <c r="N9" i="2"/>
  <c r="Q9" i="2" s="1"/>
  <c r="R9" i="2" s="1"/>
  <c r="N17" i="2"/>
  <c r="N33" i="2"/>
  <c r="O33" i="2" s="1"/>
  <c r="P33" i="2" s="1"/>
  <c r="N31" i="2"/>
  <c r="Q31" i="2" s="1"/>
  <c r="R31" i="2" s="1"/>
  <c r="N144" i="2"/>
  <c r="O144" i="2" s="1"/>
  <c r="P144" i="2" s="1"/>
  <c r="N15" i="2"/>
  <c r="Q15" i="2" s="1"/>
  <c r="R15" i="2" s="1"/>
  <c r="N74" i="2"/>
  <c r="Q74" i="2" s="1"/>
  <c r="R74" i="2" s="1"/>
  <c r="N14" i="2"/>
  <c r="O14" i="2" s="1"/>
  <c r="P14" i="2" s="1"/>
  <c r="N75" i="2"/>
  <c r="Q75" i="2" s="1"/>
  <c r="R75" i="2" s="1"/>
  <c r="N81" i="2"/>
  <c r="N139" i="2"/>
  <c r="O139" i="2" s="1"/>
  <c r="P139" i="2" s="1"/>
  <c r="O122" i="2"/>
  <c r="P122" i="2" s="1"/>
  <c r="O53" i="2"/>
  <c r="P53" i="2" s="1"/>
  <c r="Q37" i="2"/>
  <c r="R37" i="2" s="1"/>
  <c r="O37" i="2"/>
  <c r="P37" i="2" s="1"/>
  <c r="Q22" i="2"/>
  <c r="R22" i="2" s="1"/>
  <c r="O22" i="2"/>
  <c r="P22" i="2" s="1"/>
  <c r="N96" i="2"/>
  <c r="Q96" i="2" s="1"/>
  <c r="R96" i="2" s="1"/>
  <c r="N22" i="2"/>
  <c r="O9" i="2"/>
  <c r="P9" i="2" s="1"/>
  <c r="O138" i="2"/>
  <c r="P138" i="2" s="1"/>
  <c r="O104" i="2"/>
  <c r="P104" i="2" s="1"/>
  <c r="O100" i="2"/>
  <c r="P100" i="2" s="1"/>
  <c r="Q57" i="2"/>
  <c r="R57" i="2" s="1"/>
  <c r="Q54" i="2"/>
  <c r="R54" i="2" s="1"/>
  <c r="Q41" i="2"/>
  <c r="R41" i="2" s="1"/>
  <c r="Q38" i="2"/>
  <c r="R38" i="2" s="1"/>
  <c r="N26" i="2"/>
  <c r="O26" i="2" s="1"/>
  <c r="P26" i="2" s="1"/>
  <c r="N10" i="2"/>
  <c r="O10" i="2" s="1"/>
  <c r="P10" i="2" s="1"/>
  <c r="N88" i="2"/>
  <c r="Q88" i="2" s="1"/>
  <c r="R88" i="2" s="1"/>
  <c r="N104" i="2"/>
  <c r="Q104" i="2" s="1"/>
  <c r="R104" i="2" s="1"/>
  <c r="N92" i="2"/>
  <c r="O92" i="2" s="1"/>
  <c r="P92" i="2" s="1"/>
  <c r="N107" i="2"/>
  <c r="O107" i="2" s="1"/>
  <c r="P107" i="2" s="1"/>
  <c r="N113" i="2"/>
  <c r="Q50" i="2"/>
  <c r="R50" i="2" s="1"/>
  <c r="Q34" i="2"/>
  <c r="R34" i="2" s="1"/>
  <c r="Q14" i="2"/>
  <c r="R14" i="2" s="1"/>
  <c r="O71" i="2"/>
  <c r="P71" i="2" s="1"/>
  <c r="O55" i="2"/>
  <c r="P55" i="2" s="1"/>
  <c r="O39" i="2"/>
  <c r="P39" i="2" s="1"/>
  <c r="Q30" i="2"/>
  <c r="R30" i="2" s="1"/>
  <c r="N8" i="2"/>
  <c r="Q8" i="2" s="1"/>
  <c r="R8" i="2" s="1"/>
  <c r="Q144" i="2" l="1"/>
  <c r="R144" i="2" s="1"/>
  <c r="N56" i="2"/>
  <c r="N58" i="2"/>
  <c r="N102" i="2"/>
  <c r="N103" i="2"/>
  <c r="N147" i="2"/>
  <c r="N163" i="2"/>
  <c r="N168" i="2"/>
  <c r="N176" i="2"/>
  <c r="N159" i="2"/>
  <c r="N164" i="2"/>
  <c r="N28" i="2"/>
  <c r="N67" i="2"/>
  <c r="N165" i="2"/>
  <c r="N166" i="2"/>
  <c r="N222" i="2"/>
  <c r="N177" i="2"/>
  <c r="N179" i="2"/>
  <c r="N216" i="2"/>
  <c r="N157" i="2"/>
  <c r="N158" i="2"/>
  <c r="N170" i="2"/>
  <c r="N259" i="2"/>
  <c r="N315" i="2"/>
  <c r="N115" i="2"/>
  <c r="N277" i="2"/>
  <c r="N285" i="2"/>
  <c r="N309" i="2"/>
  <c r="N350" i="2"/>
  <c r="N255" i="2"/>
  <c r="N295" i="2"/>
  <c r="N300" i="2"/>
  <c r="N304" i="2"/>
  <c r="N305" i="2"/>
  <c r="N313" i="2"/>
  <c r="N260" i="2"/>
  <c r="N221" i="2"/>
  <c r="N348" i="2"/>
  <c r="N290" i="2"/>
  <c r="O88" i="2"/>
  <c r="P88" i="2" s="1"/>
  <c r="Q16" i="2"/>
  <c r="R16" i="2" s="1"/>
  <c r="Q253" i="2"/>
  <c r="R253" i="2" s="1"/>
  <c r="O17" i="2"/>
  <c r="P17" i="2" s="1"/>
  <c r="Q17" i="2"/>
  <c r="R17" i="2" s="1"/>
  <c r="O90" i="2"/>
  <c r="P90" i="2" s="1"/>
  <c r="Q265" i="2"/>
  <c r="R265" i="2" s="1"/>
  <c r="Q256" i="2"/>
  <c r="R256" i="2" s="1"/>
  <c r="O189" i="2"/>
  <c r="P189" i="2" s="1"/>
  <c r="Q237" i="2"/>
  <c r="R237" i="2" s="1"/>
  <c r="O353" i="2"/>
  <c r="P353" i="2" s="1"/>
  <c r="Q353" i="2"/>
  <c r="R353" i="2" s="1"/>
  <c r="O243" i="2"/>
  <c r="P243" i="2" s="1"/>
  <c r="O96" i="2"/>
  <c r="P96" i="2" s="1"/>
  <c r="Q227" i="2"/>
  <c r="R227" i="2" s="1"/>
  <c r="Q155" i="2"/>
  <c r="R155" i="2" s="1"/>
  <c r="Q327" i="2"/>
  <c r="R327" i="2" s="1"/>
  <c r="O327" i="2"/>
  <c r="P327" i="2" s="1"/>
  <c r="Q66" i="2"/>
  <c r="R66" i="2" s="1"/>
  <c r="Q109" i="2"/>
  <c r="R109" i="2" s="1"/>
  <c r="Q113" i="2"/>
  <c r="R113" i="2" s="1"/>
  <c r="O113" i="2"/>
  <c r="P113" i="2" s="1"/>
  <c r="O8" i="2"/>
  <c r="P8" i="2" s="1"/>
  <c r="Q33" i="2"/>
  <c r="R33" i="2" s="1"/>
  <c r="Q215" i="2"/>
  <c r="R215" i="2" s="1"/>
  <c r="Q369" i="2"/>
  <c r="R369" i="2" s="1"/>
  <c r="Q314" i="2"/>
  <c r="R314" i="2" s="1"/>
  <c r="O75" i="2"/>
  <c r="P75" i="2" s="1"/>
  <c r="Q356" i="2"/>
  <c r="R356" i="2" s="1"/>
  <c r="Q172" i="2"/>
  <c r="R172" i="2" s="1"/>
  <c r="Q319" i="2"/>
  <c r="R319" i="2" s="1"/>
  <c r="O319" i="2"/>
  <c r="P319" i="2" s="1"/>
  <c r="O45" i="2"/>
  <c r="P45" i="2" s="1"/>
  <c r="O343" i="2"/>
  <c r="P343" i="2" s="1"/>
  <c r="Q343" i="2"/>
  <c r="R343" i="2" s="1"/>
  <c r="O341" i="2"/>
  <c r="P341" i="2" s="1"/>
  <c r="O355" i="2"/>
  <c r="P355" i="2" s="1"/>
  <c r="O251" i="2"/>
  <c r="P251" i="2" s="1"/>
  <c r="N24" i="2"/>
  <c r="N25" i="2"/>
  <c r="N59" i="2"/>
  <c r="N101" i="2"/>
  <c r="N148" i="2"/>
  <c r="N149" i="2"/>
  <c r="N23" i="2"/>
  <c r="N167" i="2"/>
  <c r="N232" i="2"/>
  <c r="N267" i="2"/>
  <c r="N291" i="2"/>
  <c r="N301" i="2"/>
  <c r="N286" i="2"/>
  <c r="N294" i="2"/>
  <c r="N310" i="2"/>
  <c r="N271" i="2"/>
  <c r="N287" i="2"/>
  <c r="N303" i="2"/>
  <c r="N311" i="2"/>
  <c r="N266" i="2"/>
  <c r="O194" i="2"/>
  <c r="P194" i="2" s="1"/>
  <c r="Q194" i="2"/>
  <c r="R194" i="2" s="1"/>
  <c r="O81" i="2"/>
  <c r="P81" i="2" s="1"/>
  <c r="Q81" i="2"/>
  <c r="R81" i="2" s="1"/>
  <c r="Q98" i="2"/>
  <c r="R98" i="2" s="1"/>
  <c r="Q44" i="2"/>
  <c r="R44" i="2" s="1"/>
  <c r="Q97" i="2"/>
  <c r="R97" i="2" s="1"/>
  <c r="O40" i="2"/>
  <c r="P40" i="2" s="1"/>
  <c r="Q80" i="2"/>
  <c r="R80" i="2" s="1"/>
  <c r="O80" i="2"/>
  <c r="P80" i="2" s="1"/>
  <c r="O106" i="2"/>
  <c r="P106" i="2" s="1"/>
  <c r="Q10" i="2"/>
  <c r="R10" i="2" s="1"/>
  <c r="O174" i="2"/>
  <c r="P174" i="2" s="1"/>
  <c r="Q174" i="2"/>
  <c r="R174" i="2" s="1"/>
  <c r="O112" i="2"/>
  <c r="P112" i="2" s="1"/>
  <c r="Q372" i="2"/>
  <c r="R372" i="2" s="1"/>
  <c r="Q329" i="2"/>
  <c r="R329" i="2" s="1"/>
  <c r="O329" i="2"/>
  <c r="P329" i="2" s="1"/>
  <c r="Q302" i="2"/>
  <c r="R302" i="2" s="1"/>
  <c r="Q289" i="2"/>
  <c r="R289" i="2" s="1"/>
  <c r="O331" i="2"/>
  <c r="P331" i="2" s="1"/>
  <c r="Q257" i="2"/>
  <c r="R257" i="2" s="1"/>
  <c r="Q64" i="2"/>
  <c r="R64" i="2" s="1"/>
  <c r="O64" i="2"/>
  <c r="P64" i="2" s="1"/>
  <c r="O13" i="2"/>
  <c r="P13" i="2" s="1"/>
  <c r="Q139" i="2"/>
  <c r="R139" i="2" s="1"/>
  <c r="Q118" i="2"/>
  <c r="R118" i="2" s="1"/>
  <c r="Q92" i="2"/>
  <c r="R92" i="2" s="1"/>
  <c r="O349" i="2"/>
  <c r="P349" i="2" s="1"/>
  <c r="Q316" i="2"/>
  <c r="R316" i="2" s="1"/>
  <c r="Q252" i="2"/>
  <c r="R252" i="2" s="1"/>
  <c r="O152" i="2"/>
  <c r="P152" i="2" s="1"/>
  <c r="Q346" i="2"/>
  <c r="R346" i="2" s="1"/>
  <c r="O182" i="2"/>
  <c r="P182" i="2" s="1"/>
  <c r="Q182" i="2"/>
  <c r="R182" i="2" s="1"/>
  <c r="O358" i="2"/>
  <c r="P358" i="2" s="1"/>
  <c r="O145" i="2"/>
  <c r="P145" i="2" s="1"/>
  <c r="Q145" i="2"/>
  <c r="R145" i="2" s="1"/>
  <c r="Q286" i="2" l="1"/>
  <c r="R286" i="2" s="1"/>
  <c r="O286" i="2"/>
  <c r="P286" i="2" s="1"/>
  <c r="Q148" i="2"/>
  <c r="R148" i="2" s="1"/>
  <c r="O148" i="2"/>
  <c r="P148" i="2" s="1"/>
  <c r="O305" i="2"/>
  <c r="P305" i="2" s="1"/>
  <c r="Q305" i="2"/>
  <c r="R305" i="2" s="1"/>
  <c r="Q277" i="2"/>
  <c r="R277" i="2" s="1"/>
  <c r="O277" i="2"/>
  <c r="P277" i="2" s="1"/>
  <c r="O159" i="2"/>
  <c r="P159" i="2" s="1"/>
  <c r="Q159" i="2"/>
  <c r="R159" i="2" s="1"/>
  <c r="O266" i="2"/>
  <c r="P266" i="2" s="1"/>
  <c r="Q266" i="2"/>
  <c r="R266" i="2" s="1"/>
  <c r="Q101" i="2"/>
  <c r="R101" i="2" s="1"/>
  <c r="O101" i="2"/>
  <c r="P101" i="2" s="1"/>
  <c r="O304" i="2"/>
  <c r="P304" i="2" s="1"/>
  <c r="Q304" i="2"/>
  <c r="R304" i="2" s="1"/>
  <c r="Q177" i="2"/>
  <c r="R177" i="2" s="1"/>
  <c r="O177" i="2"/>
  <c r="P177" i="2" s="1"/>
  <c r="O303" i="2"/>
  <c r="P303" i="2" s="1"/>
  <c r="Q303" i="2"/>
  <c r="R303" i="2" s="1"/>
  <c r="O25" i="2"/>
  <c r="P25" i="2" s="1"/>
  <c r="Q25" i="2"/>
  <c r="R25" i="2" s="1"/>
  <c r="O295" i="2"/>
  <c r="P295" i="2" s="1"/>
  <c r="Q295" i="2"/>
  <c r="R295" i="2" s="1"/>
  <c r="Q259" i="2"/>
  <c r="R259" i="2" s="1"/>
  <c r="O259" i="2"/>
  <c r="P259" i="2" s="1"/>
  <c r="O163" i="2"/>
  <c r="P163" i="2" s="1"/>
  <c r="Q163" i="2"/>
  <c r="R163" i="2" s="1"/>
  <c r="O287" i="2"/>
  <c r="P287" i="2" s="1"/>
  <c r="Q287" i="2"/>
  <c r="R287" i="2" s="1"/>
  <c r="Q232" i="2"/>
  <c r="R232" i="2" s="1"/>
  <c r="O232" i="2"/>
  <c r="P232" i="2" s="1"/>
  <c r="Q24" i="2"/>
  <c r="R24" i="2" s="1"/>
  <c r="O24" i="2"/>
  <c r="P24" i="2" s="1"/>
  <c r="O348" i="2"/>
  <c r="P348" i="2" s="1"/>
  <c r="Q348" i="2"/>
  <c r="R348" i="2" s="1"/>
  <c r="O255" i="2"/>
  <c r="P255" i="2" s="1"/>
  <c r="Q255" i="2"/>
  <c r="R255" i="2" s="1"/>
  <c r="O170" i="2"/>
  <c r="P170" i="2" s="1"/>
  <c r="Q170" i="2"/>
  <c r="R170" i="2" s="1"/>
  <c r="O165" i="2"/>
  <c r="P165" i="2" s="1"/>
  <c r="Q165" i="2"/>
  <c r="R165" i="2" s="1"/>
  <c r="O147" i="2"/>
  <c r="P147" i="2" s="1"/>
  <c r="Q147" i="2"/>
  <c r="R147" i="2" s="1"/>
  <c r="Q271" i="2"/>
  <c r="R271" i="2" s="1"/>
  <c r="O271" i="2"/>
  <c r="P271" i="2" s="1"/>
  <c r="O167" i="2"/>
  <c r="P167" i="2" s="1"/>
  <c r="Q167" i="2"/>
  <c r="R167" i="2" s="1"/>
  <c r="O221" i="2"/>
  <c r="P221" i="2" s="1"/>
  <c r="Q221" i="2"/>
  <c r="R221" i="2" s="1"/>
  <c r="Q350" i="2"/>
  <c r="R350" i="2" s="1"/>
  <c r="R1" i="2" s="1"/>
  <c r="O350" i="2"/>
  <c r="P350" i="2" s="1"/>
  <c r="Q158" i="2"/>
  <c r="R158" i="2" s="1"/>
  <c r="O158" i="2"/>
  <c r="P158" i="2" s="1"/>
  <c r="Q67" i="2"/>
  <c r="R67" i="2" s="1"/>
  <c r="O67" i="2"/>
  <c r="P67" i="2" s="1"/>
  <c r="O103" i="2"/>
  <c r="P103" i="2" s="1"/>
  <c r="Q103" i="2"/>
  <c r="R103" i="2" s="1"/>
  <c r="O179" i="2"/>
  <c r="P179" i="2" s="1"/>
  <c r="Q179" i="2"/>
  <c r="R179" i="2" s="1"/>
  <c r="O56" i="2"/>
  <c r="P56" i="2" s="1"/>
  <c r="Q56" i="2"/>
  <c r="R56" i="2" s="1"/>
  <c r="Q301" i="2"/>
  <c r="R301" i="2" s="1"/>
  <c r="O301" i="2"/>
  <c r="P301" i="2" s="1"/>
  <c r="O115" i="2"/>
  <c r="P115" i="2" s="1"/>
  <c r="Q115" i="2"/>
  <c r="R115" i="2" s="1"/>
  <c r="Q176" i="2"/>
  <c r="R176" i="2" s="1"/>
  <c r="O176" i="2"/>
  <c r="P176" i="2" s="1"/>
  <c r="O267" i="2"/>
  <c r="P267" i="2" s="1"/>
  <c r="Q267" i="2"/>
  <c r="R267" i="2" s="1"/>
  <c r="O290" i="2"/>
  <c r="P290" i="2" s="1"/>
  <c r="Q290" i="2"/>
  <c r="R290" i="2" s="1"/>
  <c r="O166" i="2"/>
  <c r="P166" i="2" s="1"/>
  <c r="Q166" i="2"/>
  <c r="R166" i="2" s="1"/>
  <c r="Q310" i="2"/>
  <c r="R310" i="2" s="1"/>
  <c r="O310" i="2"/>
  <c r="P310" i="2" s="1"/>
  <c r="Q23" i="2"/>
  <c r="R23" i="2" s="1"/>
  <c r="O23" i="2"/>
  <c r="P23" i="2" s="1"/>
  <c r="P1" i="2" s="1"/>
  <c r="H5" i="3" s="1"/>
  <c r="Q260" i="2"/>
  <c r="R260" i="2" s="1"/>
  <c r="O260" i="2"/>
  <c r="P260" i="2" s="1"/>
  <c r="Q309" i="2"/>
  <c r="R309" i="2" s="1"/>
  <c r="O309" i="2"/>
  <c r="P309" i="2" s="1"/>
  <c r="O157" i="2"/>
  <c r="P157" i="2" s="1"/>
  <c r="Q157" i="2"/>
  <c r="R157" i="2" s="1"/>
  <c r="O28" i="2"/>
  <c r="P28" i="2" s="1"/>
  <c r="Q28" i="2"/>
  <c r="R28" i="2" s="1"/>
  <c r="Q102" i="2"/>
  <c r="R102" i="2" s="1"/>
  <c r="O102" i="2"/>
  <c r="P102" i="2" s="1"/>
  <c r="Q294" i="2"/>
  <c r="R294" i="2" s="1"/>
  <c r="O294" i="2"/>
  <c r="P294" i="2" s="1"/>
  <c r="O149" i="2"/>
  <c r="P149" i="2" s="1"/>
  <c r="Q149" i="2"/>
  <c r="R149" i="2" s="1"/>
  <c r="O313" i="2"/>
  <c r="P313" i="2" s="1"/>
  <c r="Q313" i="2"/>
  <c r="R313" i="2" s="1"/>
  <c r="O285" i="2"/>
  <c r="P285" i="2" s="1"/>
  <c r="Q285" i="2"/>
  <c r="R285" i="2" s="1"/>
  <c r="Q216" i="2"/>
  <c r="R216" i="2" s="1"/>
  <c r="O216" i="2"/>
  <c r="P216" i="2" s="1"/>
  <c r="O164" i="2"/>
  <c r="P164" i="2" s="1"/>
  <c r="Q164" i="2"/>
  <c r="R164" i="2" s="1"/>
  <c r="O58" i="2"/>
  <c r="P58" i="2" s="1"/>
  <c r="Q58" i="2"/>
  <c r="R58" i="2" s="1"/>
  <c r="Q311" i="2"/>
  <c r="R311" i="2" s="1"/>
  <c r="O311" i="2"/>
  <c r="P311" i="2" s="1"/>
  <c r="O291" i="2"/>
  <c r="P291" i="2" s="1"/>
  <c r="Q291" i="2"/>
  <c r="R291" i="2" s="1"/>
  <c r="Q59" i="2"/>
  <c r="R59" i="2" s="1"/>
  <c r="O59" i="2"/>
  <c r="P59" i="2" s="1"/>
  <c r="Q300" i="2"/>
  <c r="R300" i="2" s="1"/>
  <c r="O300" i="2"/>
  <c r="P300" i="2" s="1"/>
  <c r="O315" i="2"/>
  <c r="P315" i="2" s="1"/>
  <c r="Q315" i="2"/>
  <c r="R315" i="2" s="1"/>
  <c r="Q222" i="2"/>
  <c r="R222" i="2" s="1"/>
  <c r="O222" i="2"/>
  <c r="P222" i="2" s="1"/>
  <c r="Q168" i="2"/>
  <c r="R168" i="2" s="1"/>
  <c r="O168" i="2"/>
  <c r="P168" i="2" s="1"/>
  <c r="H7" i="3" l="1"/>
  <c r="H8" i="3" s="1"/>
  <c r="H9" i="3" s="1"/>
  <c r="H10" i="3" s="1"/>
  <c r="H11" i="3" s="1"/>
  <c r="H12" i="3" s="1"/>
  <c r="H13" i="3" s="1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H26" i="3" s="1"/>
  <c r="H27" i="3" s="1"/>
  <c r="H28" i="3" s="1"/>
  <c r="H29" i="3" s="1"/>
  <c r="H30" i="3" s="1"/>
  <c r="H31" i="3" s="1"/>
  <c r="H32" i="3" s="1"/>
  <c r="H33" i="3" s="1"/>
  <c r="H34" i="3" s="1"/>
  <c r="H35" i="3" s="1"/>
  <c r="H36" i="3" s="1"/>
  <c r="H37" i="3" s="1"/>
  <c r="H38" i="3" s="1"/>
  <c r="H39" i="3" s="1"/>
  <c r="H40" i="3" s="1"/>
  <c r="H41" i="3" s="1"/>
  <c r="H42" i="3" s="1"/>
  <c r="H43" i="3" s="1"/>
  <c r="H44" i="3" s="1"/>
  <c r="H45" i="3" s="1"/>
  <c r="H46" i="3" s="1"/>
  <c r="H47" i="3" s="1"/>
  <c r="H48" i="3" s="1"/>
  <c r="H49" i="3" s="1"/>
  <c r="H50" i="3" s="1"/>
  <c r="H51" i="3" s="1"/>
  <c r="H52" i="3" s="1"/>
  <c r="H53" i="3" s="1"/>
  <c r="H54" i="3" s="1"/>
  <c r="H55" i="3" s="1"/>
  <c r="H56" i="3" s="1"/>
  <c r="H57" i="3" s="1"/>
  <c r="H58" i="3" s="1"/>
  <c r="H59" i="3" s="1"/>
  <c r="J5" i="3"/>
  <c r="J7" i="3" s="1"/>
  <c r="J8" i="3" s="1"/>
  <c r="J9" i="3" s="1"/>
  <c r="J10" i="3" s="1"/>
  <c r="J11" i="3" s="1"/>
  <c r="J12" i="3" s="1"/>
  <c r="J13" i="3" s="1"/>
  <c r="J14" i="3" s="1"/>
  <c r="J15" i="3" s="1"/>
  <c r="J16" i="3" s="1"/>
  <c r="J17" i="3" s="1"/>
  <c r="J18" i="3" s="1"/>
  <c r="J19" i="3" s="1"/>
  <c r="J20" i="3" s="1"/>
  <c r="J21" i="3" s="1"/>
  <c r="J22" i="3" s="1"/>
  <c r="J23" i="3" s="1"/>
  <c r="J24" i="3" s="1"/>
  <c r="J25" i="3" s="1"/>
  <c r="J26" i="3" s="1"/>
  <c r="J27" i="3" s="1"/>
  <c r="J28" i="3" s="1"/>
  <c r="J29" i="3" s="1"/>
  <c r="J30" i="3" s="1"/>
  <c r="J31" i="3" s="1"/>
  <c r="J32" i="3" s="1"/>
  <c r="J33" i="3" s="1"/>
  <c r="J34" i="3" s="1"/>
  <c r="J35" i="3" s="1"/>
  <c r="J36" i="3" s="1"/>
  <c r="J37" i="3" s="1"/>
  <c r="J38" i="3" s="1"/>
  <c r="J39" i="3" s="1"/>
  <c r="J40" i="3" s="1"/>
  <c r="J41" i="3" s="1"/>
  <c r="J42" i="3" s="1"/>
  <c r="J43" i="3" s="1"/>
  <c r="J44" i="3" s="1"/>
  <c r="J45" i="3" s="1"/>
  <c r="J46" i="3" s="1"/>
  <c r="J47" i="3" s="1"/>
  <c r="J48" i="3" s="1"/>
  <c r="J49" i="3" s="1"/>
  <c r="J50" i="3" s="1"/>
  <c r="J51" i="3" s="1"/>
  <c r="J52" i="3" s="1"/>
  <c r="J53" i="3" s="1"/>
  <c r="J54" i="3" s="1"/>
  <c r="J55" i="3" s="1"/>
  <c r="J56" i="3" s="1"/>
  <c r="J57" i="3" s="1"/>
  <c r="J58" i="3" s="1"/>
  <c r="J59" i="3" s="1"/>
</calcChain>
</file>

<file path=xl/sharedStrings.xml><?xml version="1.0" encoding="utf-8"?>
<sst xmlns="http://schemas.openxmlformats.org/spreadsheetml/2006/main" count="2021" uniqueCount="489">
  <si>
    <t>CENTRA GAS ONTARIO INC.</t>
  </si>
  <si>
    <t>FT</t>
  </si>
  <si>
    <t>Empress</t>
  </si>
  <si>
    <t>CDA</t>
  </si>
  <si>
    <t>EDA</t>
  </si>
  <si>
    <t>NDA</t>
  </si>
  <si>
    <t>SSMDA</t>
  </si>
  <si>
    <t>WDA</t>
  </si>
  <si>
    <t>COCHRANE POWER CORPORATION</t>
  </si>
  <si>
    <t>DOMTAR INC.</t>
  </si>
  <si>
    <t>HUSKY OIL OPERATIONS LIMITED</t>
  </si>
  <si>
    <t>PANCANADIAN PETROLEUM LIMITED</t>
  </si>
  <si>
    <t>MDA</t>
  </si>
  <si>
    <t>SSDA</t>
  </si>
  <si>
    <t>Emerson 2</t>
  </si>
  <si>
    <t>Spruce</t>
  </si>
  <si>
    <t>TRANSCANADA ENERGY LIMITED</t>
  </si>
  <si>
    <t>DUKE ENERGY MARKETING LIMITED PARTNERSHIP</t>
  </si>
  <si>
    <t>GAZ METROPOLITAIN AND COMPANY, LIMITED PARTNERSHIP</t>
  </si>
  <si>
    <t>THE CONSUMERS' GAS COMPANY LTD.</t>
  </si>
  <si>
    <t>Cornwall</t>
  </si>
  <si>
    <t>BP CANADA ENERGY COMPANY</t>
  </si>
  <si>
    <t>ENRON CANADA CORP.</t>
  </si>
  <si>
    <t>ISH ENERGY LTD.</t>
  </si>
  <si>
    <t>St. Clair</t>
  </si>
  <si>
    <t>PETRO- CANADA OIL AND GAS, A GENERAL PARTNERSHIP</t>
  </si>
  <si>
    <t>BURLINGTON RESOURCES CANADA ENERGY LTD.</t>
  </si>
  <si>
    <t>CANADIAN NATURAL RESOURCES</t>
  </si>
  <si>
    <t>GULF CANADA RESOURCES LIMITED</t>
  </si>
  <si>
    <t>RIO ALTO EXPLORATION LTD.</t>
  </si>
  <si>
    <t>TALISMAN ENERGY INC.</t>
  </si>
  <si>
    <t>UNION GAS LIMITED</t>
  </si>
  <si>
    <t>VERMONT GAS SYSTEMS, INC.</t>
  </si>
  <si>
    <t>Philipsburg</t>
  </si>
  <si>
    <t>TransCanada PipeLines Limited</t>
  </si>
  <si>
    <t>3. Sort out anything that doesn't have EMPRESS as the receipt point</t>
  </si>
  <si>
    <t xml:space="preserve">   ie.</t>
  </si>
  <si>
    <t>2. Paste these pages into the next tab (RAW DATA)</t>
  </si>
  <si>
    <t>4. Paste the values into the Data to Date tab carefully (ie don't overwrite the yellow section, which coverts the numbers to usable dates)</t>
  </si>
  <si>
    <t>Fuel</t>
  </si>
  <si>
    <t>Fuel Ratio</t>
  </si>
  <si>
    <t>Emerson</t>
  </si>
  <si>
    <t>Niagara</t>
  </si>
  <si>
    <t>Sabrevois</t>
  </si>
  <si>
    <t>Phillipsburg</t>
  </si>
  <si>
    <t>Iroquois</t>
  </si>
  <si>
    <t>Napierville</t>
  </si>
  <si>
    <t>Chippawa</t>
  </si>
  <si>
    <t>East Hereford</t>
  </si>
  <si>
    <t>Alberta Heat Rate</t>
  </si>
  <si>
    <t>Saskatchewan Heat Rate</t>
  </si>
  <si>
    <t>Current</t>
  </si>
  <si>
    <t>ACCO BRANDS INC. (EAST)</t>
  </si>
  <si>
    <t>ACCO BRANDS INC. (WEST)</t>
  </si>
  <si>
    <t>Iroq/ Wadd</t>
  </si>
  <si>
    <t>ALCOA INC.</t>
  </si>
  <si>
    <t>ANADARKO CANADA CORPORATION</t>
  </si>
  <si>
    <t>ANDERSON EXPLORATION LIMITED</t>
  </si>
  <si>
    <t>ANDROSCOGGIN ENERGY LLC</t>
  </si>
  <si>
    <t>ANDROSCOGGIN ENERGY, INC.</t>
  </si>
  <si>
    <t>APACHE CANADA LTD.</t>
  </si>
  <si>
    <t>BROOKLYN NAVY YARD COGENERATION PARTNERS, L. P.</t>
  </si>
  <si>
    <t>CANADIAN FOREST OIL LTD.</t>
  </si>
  <si>
    <t>CANADIAN HUNTER EXPLORATION LTD.</t>
  </si>
  <si>
    <t>Emerson 1</t>
  </si>
  <si>
    <t>CANSTATES GAS MARKETING</t>
  </si>
  <si>
    <t>CITY OF OGDENSBURG - WATER POLLUTION CONTROL</t>
  </si>
  <si>
    <t>CONOCO CANADA LIMITED</t>
  </si>
  <si>
    <t>CORAL ENERGY CANADA INC.</t>
  </si>
  <si>
    <t>CORNERSTONE GAS MARKETING, LLC</t>
  </si>
  <si>
    <t>CRESTAR ENERGY INC.</t>
  </si>
  <si>
    <t>LTWFS</t>
  </si>
  <si>
    <t>DARTMOUTH POWER ASSOCIATES LIMITED PARTNERSHIP</t>
  </si>
  <si>
    <t>DIRECT ENERGY MARKETING LIMITED</t>
  </si>
  <si>
    <t>EL PASO MERCHANT ENERGY CANADA INC.</t>
  </si>
  <si>
    <t>ENCAL ENERGY LTD.</t>
  </si>
  <si>
    <t>ENERMARK INC.</t>
  </si>
  <si>
    <t>GEORGIA- PACIFIC CORPORATION</t>
  </si>
  <si>
    <t>HUNT OIL COMPANY OF CANADA, INC.</t>
  </si>
  <si>
    <t>INDECK- OSWEGO LIMITED PARTNERSHIP</t>
  </si>
  <si>
    <t>INDECK- YERKES LIMITED PARTNERSHIP</t>
  </si>
  <si>
    <t>J. R. SIMPLOT COMPANY</t>
  </si>
  <si>
    <t>KCS ENERGY MANAGEMENT</t>
  </si>
  <si>
    <t>MARATHON CANADA LIMITED</t>
  </si>
  <si>
    <t>MARKETING D'ENERGIE HQ INC.</t>
  </si>
  <si>
    <t>MURPHY CANADA EXPLORATION LTD.</t>
  </si>
  <si>
    <t>MURPHY OIL COMPANY LTD.</t>
  </si>
  <si>
    <t>NEW YORK STATE ELECTRIC AND GAS CORPORATION</t>
  </si>
  <si>
    <t>NORTHERN STATES POWER COMPANY (MINNESOTA)</t>
  </si>
  <si>
    <t>NORTHERN STATES POWER COMPANY (WISCONSIN)</t>
  </si>
  <si>
    <t>NORTHSTAR ENERGY</t>
  </si>
  <si>
    <t>PARAMOUNT RESOURCES LTD.</t>
  </si>
  <si>
    <t>PAWTUCKET POWER ASSOCIATES LIMITED PARTNERSHIP</t>
  </si>
  <si>
    <t>PETROMET RESOURCES LIMITED</t>
  </si>
  <si>
    <t>PITTSFIELD GENERATING COMPANY, L. P.</t>
  </si>
  <si>
    <t>PRIMEWEST ROYALTY CORP.</t>
  </si>
  <si>
    <t>PROGAS LIMITED</t>
  </si>
  <si>
    <t>RDO FOODS CO.</t>
  </si>
  <si>
    <t>REYNOLDS METALS COMPANY</t>
  </si>
  <si>
    <t>SELKIRK COGEN PARTNERS, L. P.</t>
  </si>
  <si>
    <t>SEMPRA ENERGY TRADING SERVICES CORP.</t>
  </si>
  <si>
    <t>ST. LAWRENCE GAS COMPANY, INC.</t>
  </si>
  <si>
    <t>TENASKA MARKETING CANADA, A DIVISION OF TMV CORP.</t>
  </si>
  <si>
    <t>THE CITY OF DULUTH</t>
  </si>
  <si>
    <t>THE ST. LAWRENCE UNIVERSITY</t>
  </si>
  <si>
    <t>TRANSCANADA GAS SERVICES LIMITED</t>
  </si>
  <si>
    <t>UNITED HELPERS CANTON NURSING HOME INC.</t>
  </si>
  <si>
    <t>UNITED HELPERS NURSING HOME INC.</t>
  </si>
  <si>
    <t>UNITED STATES GYPSUM COMPANY</t>
  </si>
  <si>
    <t>USGEN NEW ENGLAND INC.</t>
  </si>
  <si>
    <t>Lookup Table</t>
  </si>
  <si>
    <t>5. Paste to Date Ready tab</t>
  </si>
  <si>
    <t>6. Fix Fuels on Data Ready tab (ie sort by Destination first).</t>
  </si>
  <si>
    <t>Total</t>
  </si>
  <si>
    <t>Grand Total</t>
  </si>
  <si>
    <t>(blank)</t>
  </si>
  <si>
    <t>w/Sask</t>
  </si>
  <si>
    <t>Alberta*</t>
  </si>
  <si>
    <t>TURNBACKS</t>
  </si>
  <si>
    <r>
      <t xml:space="preserve">1. Using the </t>
    </r>
    <r>
      <rPr>
        <b/>
        <sz val="10"/>
        <rFont val="Arial"/>
        <family val="2"/>
      </rPr>
      <t>ACE</t>
    </r>
    <r>
      <rPr>
        <sz val="10"/>
        <rFont val="Arial"/>
      </rPr>
      <t xml:space="preserve"> program in Acrobat, extract the ODE tables (both domestic and export = near 400 lines) from TC website into the 6 pages.</t>
    </r>
  </si>
  <si>
    <t xml:space="preserve">   *Assumes 575 mmcf/d from Saskatchewan (incl. Suffield)</t>
  </si>
  <si>
    <t>EL PASO MERCHANT ENERGY, L. P.</t>
  </si>
  <si>
    <t>STS</t>
  </si>
  <si>
    <t>Pkwy</t>
  </si>
  <si>
    <t>Steelman</t>
  </si>
  <si>
    <t>OCEAN ENERGY, INC.</t>
  </si>
  <si>
    <t>Herbert</t>
  </si>
  <si>
    <t>SWDA</t>
  </si>
  <si>
    <t>ROCHESTER GAS &amp; ELECTRIC CORPORATION</t>
  </si>
  <si>
    <t>ROCK- TENN COMPANY</t>
  </si>
  <si>
    <t>RUMFORD POWER ASSOCIATES LIMITED PARTNERSHIP</t>
  </si>
  <si>
    <t>SITHE/ INDEPENDENCE POWER PARTNERS, L. P.</t>
  </si>
  <si>
    <t>Kirkwall</t>
  </si>
  <si>
    <t>Welwyn</t>
  </si>
  <si>
    <t>Dawn- Union</t>
  </si>
  <si>
    <t>Contracts on March 01, 2001</t>
  </si>
  <si>
    <t>Receipt Lookup</t>
  </si>
  <si>
    <t>AB</t>
  </si>
  <si>
    <t>SASK</t>
  </si>
  <si>
    <t>EAST</t>
  </si>
  <si>
    <t>Area</t>
  </si>
  <si>
    <t>Identifier</t>
  </si>
  <si>
    <t>Updated to</t>
  </si>
  <si>
    <t>Shipper</t>
  </si>
  <si>
    <t>Execution Date</t>
  </si>
  <si>
    <t>Start Date</t>
  </si>
  <si>
    <t>End Date</t>
  </si>
  <si>
    <t>Service</t>
  </si>
  <si>
    <t>Contract Demand (GJ/D)</t>
  </si>
  <si>
    <t>Operating Demand (GJ/D)</t>
  </si>
  <si>
    <t>Receipt Point</t>
  </si>
  <si>
    <t>Delivery Area</t>
  </si>
  <si>
    <t>Execution</t>
  </si>
  <si>
    <t>Start</t>
  </si>
  <si>
    <t>End</t>
  </si>
  <si>
    <t>Iden</t>
  </si>
  <si>
    <t>100% Western (w/fuel)</t>
  </si>
  <si>
    <t>Volume (MMcf/d)</t>
  </si>
  <si>
    <t>Sum of Volume (MMcf/d)</t>
  </si>
  <si>
    <t>TCPL Empress Turnbacks (April Fuel)</t>
  </si>
  <si>
    <t>FALCONBRIDGE LIMITED</t>
  </si>
  <si>
    <t>IKO INDUSTRIES LTD.</t>
  </si>
  <si>
    <t>IROQUOIS FALLS POWER CORP.</t>
  </si>
  <si>
    <t>KINGSTON COGEN LIMITED PARTNERSHIP</t>
  </si>
  <si>
    <t>KIRKLAND LAKE POWER CORP.</t>
  </si>
  <si>
    <t>LAKE SUPERIOR POWER LIMITED PARTNERSHIP</t>
  </si>
  <si>
    <t>NITROCHEM CORP.</t>
  </si>
  <si>
    <t>ONTARIO POWER GENERATION INC.</t>
  </si>
  <si>
    <t>WEYERHAEUSER CANADA LTD.</t>
  </si>
  <si>
    <t>CANAMERA FOODS</t>
  </si>
  <si>
    <t>CENTRA GAS MANITOBA INC.</t>
  </si>
  <si>
    <t>GEORGIA- PACIFIC CANADA, INC.</t>
  </si>
  <si>
    <t>JOSEPH E. SEAGRAM &amp; SONS, LIMITED</t>
  </si>
  <si>
    <t>MAPLE LEAF MEATS INC.</t>
  </si>
  <si>
    <t>SIMPLOT CANADA LIMITED</t>
  </si>
  <si>
    <t>TRANSGAS LIMITED</t>
  </si>
  <si>
    <t>CENTRA TRANSMISSION HOLDINGS INC.</t>
  </si>
  <si>
    <t>WESTCOAST POWER HOLDINGS INC.</t>
  </si>
  <si>
    <t>NORANDA INC.</t>
  </si>
  <si>
    <t>CANADA BRICK A DIVISION OF JANNOCK LIMITED</t>
  </si>
  <si>
    <t>WHITBY COGENERATION LIMITED PARTNERSHIP</t>
  </si>
  <si>
    <t>UTILITIES KINGSTON OF THE CITY OF KINGSTON</t>
  </si>
  <si>
    <t>CANADIAN GENERAL TOWER LIMITED</t>
  </si>
  <si>
    <t>COMMERCIAL ALCOHOLS INC.</t>
  </si>
  <si>
    <t>CANADIAN WASTE SERVICES, INC.</t>
  </si>
  <si>
    <t>CASCADES DOMINION INC.</t>
  </si>
  <si>
    <t>DOW CHEMICAL CANADA INC.</t>
  </si>
  <si>
    <t>ENGAGE ENERGY CANADA, L. P.</t>
  </si>
  <si>
    <t>FEDERAL WHITE CEMENT LTD.</t>
  </si>
  <si>
    <t>FORD MOTOR COMPANY OF CANADA LTD.</t>
  </si>
  <si>
    <t>GREEN- LIFE PROTEINS LTD.</t>
  </si>
  <si>
    <t>IMPERIAL OIL LIMITED</t>
  </si>
  <si>
    <t>MICHELIN NORTH AMERICA (CANADA) INC.</t>
  </si>
  <si>
    <t>ROXUL INC.</t>
  </si>
  <si>
    <t>SAFETY- KLEEN LTD.</t>
  </si>
  <si>
    <t>TRANSALTA COGENERATION L. P.</t>
  </si>
  <si>
    <t>TOYOTA MOTOR MANUFACTURING, NORTH AMERICA</t>
  </si>
  <si>
    <t>WEST WINDSOR POWER</t>
  </si>
  <si>
    <t>Fuel Volume (GJ)</t>
  </si>
  <si>
    <t>Fuel Volume (MMc/fd)</t>
  </si>
  <si>
    <t>TRANSCANADA POWER, L. P. , BY ITS GENERAL PARTNER,</t>
  </si>
  <si>
    <t>KANNGAZ ENERGY MARKETING,</t>
  </si>
  <si>
    <t>GLADSTONE AUSTIN NATURAL CO- OP LTD.</t>
  </si>
  <si>
    <t>CANADIAN NATURAL RESOURCES BY ITS MANAGING PARTNER CANADIAN</t>
  </si>
  <si>
    <t>AEC MARKETING (USA) INC.</t>
  </si>
  <si>
    <t>COENERGY TRADING COMPANY INC.</t>
  </si>
  <si>
    <t>7663</t>
  </si>
  <si>
    <t>1545</t>
  </si>
  <si>
    <t>26252</t>
  </si>
  <si>
    <t>4985</t>
  </si>
  <si>
    <t>5709</t>
  </si>
  <si>
    <t>13320</t>
  </si>
  <si>
    <t>3616</t>
  </si>
  <si>
    <t>2668</t>
  </si>
  <si>
    <t>5878</t>
  </si>
  <si>
    <t>79086</t>
  </si>
  <si>
    <t>2169</t>
  </si>
  <si>
    <t>6594</t>
  </si>
  <si>
    <t>7646</t>
  </si>
  <si>
    <t>187</t>
  </si>
  <si>
    <t>2564</t>
  </si>
  <si>
    <t>45448</t>
  </si>
  <si>
    <t>2249</t>
  </si>
  <si>
    <t>1944</t>
  </si>
  <si>
    <t>137041</t>
  </si>
  <si>
    <t>68520</t>
  </si>
  <si>
    <t>11420</t>
  </si>
  <si>
    <t>6089</t>
  </si>
  <si>
    <t>3391</t>
  </si>
  <si>
    <t>0</t>
  </si>
  <si>
    <t>2300</t>
  </si>
  <si>
    <t>33563</t>
  </si>
  <si>
    <t>762</t>
  </si>
  <si>
    <t>20874</t>
  </si>
  <si>
    <t>21045</t>
  </si>
  <si>
    <t>18280</t>
  </si>
  <si>
    <t>22437</t>
  </si>
  <si>
    <t>2261</t>
  </si>
  <si>
    <t>2157</t>
  </si>
  <si>
    <t>8182</t>
  </si>
  <si>
    <t>4898</t>
  </si>
  <si>
    <t>200952</t>
  </si>
  <si>
    <t>3832</t>
  </si>
  <si>
    <t>210629</t>
  </si>
  <si>
    <t>136</t>
  </si>
  <si>
    <t>2400</t>
  </si>
  <si>
    <t>1188</t>
  </si>
  <si>
    <t>2656</t>
  </si>
  <si>
    <t>3344</t>
  </si>
  <si>
    <t>6002</t>
  </si>
  <si>
    <t>3768</t>
  </si>
  <si>
    <t>5652</t>
  </si>
  <si>
    <t>1750</t>
  </si>
  <si>
    <t>4522</t>
  </si>
  <si>
    <t>1130</t>
  </si>
  <si>
    <t>24350</t>
  </si>
  <si>
    <t>10551</t>
  </si>
  <si>
    <t>345621</t>
  </si>
  <si>
    <t>20353</t>
  </si>
  <si>
    <t>49125</t>
  </si>
  <si>
    <t>44523</t>
  </si>
  <si>
    <t>24235</t>
  </si>
  <si>
    <t>12397</t>
  </si>
  <si>
    <t>25629</t>
  </si>
  <si>
    <t>125545</t>
  </si>
  <si>
    <t>10722</t>
  </si>
  <si>
    <t>11061</t>
  </si>
  <si>
    <t>7717</t>
  </si>
  <si>
    <t>2930</t>
  </si>
  <si>
    <t>863</t>
  </si>
  <si>
    <t>7536</t>
  </si>
  <si>
    <t>6502</t>
  </si>
  <si>
    <t>2437</t>
  </si>
  <si>
    <t>271</t>
  </si>
  <si>
    <t>558</t>
  </si>
  <si>
    <t>1300</t>
  </si>
  <si>
    <t>5381</t>
  </si>
  <si>
    <t>7372</t>
  </si>
  <si>
    <t>113</t>
  </si>
  <si>
    <t>1977</t>
  </si>
  <si>
    <t>75205</t>
  </si>
  <si>
    <t>109873</t>
  </si>
  <si>
    <t>51504</t>
  </si>
  <si>
    <t>1713</t>
  </si>
  <si>
    <t>15683</t>
  </si>
  <si>
    <t>102009</t>
  </si>
  <si>
    <t>15520</t>
  </si>
  <si>
    <t>30202</t>
  </si>
  <si>
    <t>21584</t>
  </si>
  <si>
    <t>14544</t>
  </si>
  <si>
    <t>7613</t>
  </si>
  <si>
    <t>10773</t>
  </si>
  <si>
    <t>19692</t>
  </si>
  <si>
    <t>26952</t>
  </si>
  <si>
    <t>26319</t>
  </si>
  <si>
    <t>10000</t>
  </si>
  <si>
    <t>4013</t>
  </si>
  <si>
    <t>153700</t>
  </si>
  <si>
    <t>35089</t>
  </si>
  <si>
    <t>35806</t>
  </si>
  <si>
    <t>11382</t>
  </si>
  <si>
    <t>28493</t>
  </si>
  <si>
    <t>7786</t>
  </si>
  <si>
    <t>1941</t>
  </si>
  <si>
    <t>1066</t>
  </si>
  <si>
    <t>13167</t>
  </si>
  <si>
    <t>17202</t>
  </si>
  <si>
    <t>6620</t>
  </si>
  <si>
    <t>4334</t>
  </si>
  <si>
    <t>826</t>
  </si>
  <si>
    <t>5398</t>
  </si>
  <si>
    <t>151</t>
  </si>
  <si>
    <t>445</t>
  </si>
  <si>
    <t>3900</t>
  </si>
  <si>
    <t>10732</t>
  </si>
  <si>
    <t>16745</t>
  </si>
  <si>
    <t>83</t>
  </si>
  <si>
    <t>2291</t>
  </si>
  <si>
    <t>8683</t>
  </si>
  <si>
    <t>5650</t>
  </si>
  <si>
    <t>1526</t>
  </si>
  <si>
    <t>14000</t>
  </si>
  <si>
    <t>2304</t>
  </si>
  <si>
    <t>249</t>
  </si>
  <si>
    <t>5303</t>
  </si>
  <si>
    <t>109</t>
  </si>
  <si>
    <t>11809</t>
  </si>
  <si>
    <t>2947</t>
  </si>
  <si>
    <t>3089</t>
  </si>
  <si>
    <t>532</t>
  </si>
  <si>
    <t>2948</t>
  </si>
  <si>
    <t>36100</t>
  </si>
  <si>
    <t>30349</t>
  </si>
  <si>
    <t>50341</t>
  </si>
  <si>
    <t>7672</t>
  </si>
  <si>
    <t>5108</t>
  </si>
  <si>
    <t>5438</t>
  </si>
  <si>
    <t>3699</t>
  </si>
  <si>
    <t>2471</t>
  </si>
  <si>
    <t>1393</t>
  </si>
  <si>
    <t>1979</t>
  </si>
  <si>
    <t>5495</t>
  </si>
  <si>
    <t>35745</t>
  </si>
  <si>
    <t>6376</t>
  </si>
  <si>
    <t>3680</t>
  </si>
  <si>
    <t>17442</t>
  </si>
  <si>
    <t>34</t>
  </si>
  <si>
    <t>41</t>
  </si>
  <si>
    <t>20266</t>
  </si>
  <si>
    <t>4591</t>
  </si>
  <si>
    <t>1294</t>
  </si>
  <si>
    <t>10782</t>
  </si>
  <si>
    <t>1212</t>
  </si>
  <si>
    <t>2454</t>
  </si>
  <si>
    <t>2059</t>
  </si>
  <si>
    <t>35875</t>
  </si>
  <si>
    <t>3844</t>
  </si>
  <si>
    <t>1500</t>
  </si>
  <si>
    <t>5599</t>
  </si>
  <si>
    <t>9510</t>
  </si>
  <si>
    <t>16170</t>
  </si>
  <si>
    <t>39813</t>
  </si>
  <si>
    <t>21375</t>
  </si>
  <si>
    <t>5434</t>
  </si>
  <si>
    <t>5480</t>
  </si>
  <si>
    <t>52273</t>
  </si>
  <si>
    <t>81021</t>
  </si>
  <si>
    <t>19</t>
  </si>
  <si>
    <t>16014</t>
  </si>
  <si>
    <t>69399</t>
  </si>
  <si>
    <t>5396</t>
  </si>
  <si>
    <t>5426</t>
  </si>
  <si>
    <t>54992</t>
  </si>
  <si>
    <t>15934</t>
  </si>
  <si>
    <t>27028</t>
  </si>
  <si>
    <t>876</t>
  </si>
  <si>
    <t>24794</t>
  </si>
  <si>
    <t>12935</t>
  </si>
  <si>
    <t>16174</t>
  </si>
  <si>
    <t>8623</t>
  </si>
  <si>
    <t>5275</t>
  </si>
  <si>
    <t>15103</t>
  </si>
  <si>
    <t>6445</t>
  </si>
  <si>
    <t>5323</t>
  </si>
  <si>
    <t>5489</t>
  </si>
  <si>
    <t>15093</t>
  </si>
  <si>
    <t>7764</t>
  </si>
  <si>
    <t>6418</t>
  </si>
  <si>
    <t>30101</t>
  </si>
  <si>
    <t>20279</t>
  </si>
  <si>
    <t>10675</t>
  </si>
  <si>
    <t>5299</t>
  </si>
  <si>
    <t>16010</t>
  </si>
  <si>
    <t>5293</t>
  </si>
  <si>
    <t>4536</t>
  </si>
  <si>
    <t>15309</t>
  </si>
  <si>
    <t>2410</t>
  </si>
  <si>
    <t>16022</t>
  </si>
  <si>
    <t>8007</t>
  </si>
  <si>
    <t>3241</t>
  </si>
  <si>
    <t>10751</t>
  </si>
  <si>
    <t>5519</t>
  </si>
  <si>
    <t>3452</t>
  </si>
  <si>
    <t>21420</t>
  </si>
  <si>
    <t>15195</t>
  </si>
  <si>
    <t>7061</t>
  </si>
  <si>
    <t>3983</t>
  </si>
  <si>
    <t>21355</t>
  </si>
  <si>
    <t>21202</t>
  </si>
  <si>
    <t>5334</t>
  </si>
  <si>
    <t>5605</t>
  </si>
  <si>
    <t>1279</t>
  </si>
  <si>
    <t>3581</t>
  </si>
  <si>
    <t>16032</t>
  </si>
  <si>
    <t>12873</t>
  </si>
  <si>
    <t>4220</t>
  </si>
  <si>
    <t>15941</t>
  </si>
  <si>
    <t>6501</t>
  </si>
  <si>
    <t>10668</t>
  </si>
  <si>
    <t>4313</t>
  </si>
  <si>
    <t>839</t>
  </si>
  <si>
    <t>15826</t>
  </si>
  <si>
    <t>5655</t>
  </si>
  <si>
    <t>3617</t>
  </si>
  <si>
    <t>10593</t>
  </si>
  <si>
    <t>15854</t>
  </si>
  <si>
    <t>16906</t>
  </si>
  <si>
    <t>12009</t>
  </si>
  <si>
    <t>11823</t>
  </si>
  <si>
    <t>7577</t>
  </si>
  <si>
    <t>37741</t>
  </si>
  <si>
    <t>21372</t>
  </si>
  <si>
    <t>13557</t>
  </si>
  <si>
    <t>8546</t>
  </si>
  <si>
    <t>22990</t>
  </si>
  <si>
    <t>70448</t>
  </si>
  <si>
    <t>26685</t>
  </si>
  <si>
    <t>28469</t>
  </si>
  <si>
    <t>26734</t>
  </si>
  <si>
    <t>23904</t>
  </si>
  <si>
    <t>52999</t>
  </si>
  <si>
    <t>12833</t>
  </si>
  <si>
    <t>401</t>
  </si>
  <si>
    <t>23721</t>
  </si>
  <si>
    <t>28558</t>
  </si>
  <si>
    <t>25000</t>
  </si>
  <si>
    <t>1519</t>
  </si>
  <si>
    <t>1613</t>
  </si>
  <si>
    <t>107541</t>
  </si>
  <si>
    <t>37262</t>
  </si>
  <si>
    <t>46403</t>
  </si>
  <si>
    <t>16234</t>
  </si>
  <si>
    <t>58485</t>
  </si>
  <si>
    <t>3634</t>
  </si>
  <si>
    <t>41491</t>
  </si>
  <si>
    <t>124142</t>
  </si>
  <si>
    <t>2073</t>
  </si>
  <si>
    <t>5341</t>
  </si>
  <si>
    <t>11310</t>
  </si>
  <si>
    <t>3165</t>
  </si>
  <si>
    <t>6532</t>
  </si>
  <si>
    <t>347</t>
  </si>
  <si>
    <t>9857</t>
  </si>
  <si>
    <t>9029</t>
  </si>
  <si>
    <t>12612</t>
  </si>
  <si>
    <t>11159</t>
  </si>
  <si>
    <t>16203</t>
  </si>
  <si>
    <t>1358</t>
  </si>
  <si>
    <t>7447</t>
  </si>
  <si>
    <t>97206</t>
  </si>
  <si>
    <t>8771</t>
  </si>
  <si>
    <t>27002</t>
  </si>
  <si>
    <t>13508</t>
  </si>
  <si>
    <t>10802</t>
  </si>
  <si>
    <t>60415</t>
  </si>
  <si>
    <t>338692</t>
  </si>
  <si>
    <t>8932</t>
  </si>
  <si>
    <t>11858</t>
  </si>
  <si>
    <t>10785</t>
  </si>
  <si>
    <t>8396</t>
  </si>
  <si>
    <t>2490</t>
  </si>
  <si>
    <t>26</t>
  </si>
  <si>
    <t>14550</t>
  </si>
  <si>
    <t>7698</t>
  </si>
  <si>
    <t>3715</t>
  </si>
  <si>
    <t>3200</t>
  </si>
  <si>
    <t>8538</t>
  </si>
  <si>
    <t>1000</t>
  </si>
  <si>
    <t>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</si>
</sst>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5" formatCode="dd\-mmm\-yy"/>
    <numFmt numFmtId="167" formatCode="0.0"/>
    <numFmt numFmtId="172" formatCode="mmmm\-yy"/>
  </numFmts>
  <fonts count="9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b/>
      <sz val="10"/>
      <color indexed="9"/>
      <name val="Arial"/>
      <family val="2"/>
    </font>
    <font>
      <sz val="10"/>
      <color indexed="9"/>
      <name val="Arial"/>
      <family val="2"/>
    </font>
    <font>
      <b/>
      <sz val="16"/>
      <name val="Arial"/>
      <family val="2"/>
    </font>
    <font>
      <sz val="9.5"/>
      <name val="Arial"/>
    </font>
    <font>
      <sz val="10"/>
      <name val="Arial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44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9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0" fillId="2" borderId="0" xfId="0" applyFill="1"/>
    <xf numFmtId="0" fontId="0" fillId="2" borderId="1" xfId="0" applyFill="1" applyBorder="1"/>
    <xf numFmtId="0" fontId="0" fillId="2" borderId="2" xfId="0" applyFill="1" applyBorder="1"/>
    <xf numFmtId="0" fontId="2" fillId="2" borderId="2" xfId="0" applyFont="1" applyFill="1" applyBorder="1" applyAlignment="1">
      <alignment horizontal="center"/>
    </xf>
    <xf numFmtId="0" fontId="0" fillId="2" borderId="3" xfId="0" applyFill="1" applyBorder="1"/>
    <xf numFmtId="0" fontId="2" fillId="2" borderId="4" xfId="0" applyFont="1" applyFill="1" applyBorder="1" applyAlignment="1">
      <alignment horizontal="center"/>
    </xf>
    <xf numFmtId="10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0" fillId="2" borderId="5" xfId="0" applyFill="1" applyBorder="1"/>
    <xf numFmtId="0" fontId="0" fillId="2" borderId="6" xfId="0" applyFill="1" applyBorder="1"/>
    <xf numFmtId="17" fontId="2" fillId="2" borderId="6" xfId="0" applyNumberFormat="1" applyFont="1" applyFill="1" applyBorder="1" applyAlignment="1">
      <alignment horizontal="center"/>
    </xf>
    <xf numFmtId="0" fontId="0" fillId="2" borderId="7" xfId="0" applyFill="1" applyBorder="1"/>
    <xf numFmtId="0" fontId="0" fillId="2" borderId="8" xfId="0" applyFill="1" applyBorder="1"/>
    <xf numFmtId="0" fontId="0" fillId="2" borderId="4" xfId="0" applyFill="1" applyBorder="1"/>
    <xf numFmtId="10" fontId="0" fillId="2" borderId="0" xfId="1" applyNumberFormat="1" applyFont="1" applyFill="1" applyAlignment="1">
      <alignment horizontal="center"/>
    </xf>
    <xf numFmtId="1" fontId="0" fillId="2" borderId="0" xfId="0" applyNumberFormat="1" applyFill="1" applyAlignment="1">
      <alignment horizontal="center"/>
    </xf>
    <xf numFmtId="0" fontId="0" fillId="3" borderId="0" xfId="0" applyFill="1"/>
    <xf numFmtId="0" fontId="0" fillId="3" borderId="3" xfId="0" applyFill="1" applyBorder="1"/>
    <xf numFmtId="0" fontId="2" fillId="3" borderId="0" xfId="0" applyFont="1" applyFill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165" fontId="0" fillId="2" borderId="0" xfId="0" applyNumberFormat="1" applyFill="1" applyAlignment="1">
      <alignment horizontal="center"/>
    </xf>
    <xf numFmtId="165" fontId="0" fillId="2" borderId="3" xfId="0" applyNumberFormat="1" applyFill="1" applyBorder="1" applyAlignment="1">
      <alignment horizontal="center"/>
    </xf>
    <xf numFmtId="0" fontId="0" fillId="0" borderId="2" xfId="0" applyBorder="1"/>
    <xf numFmtId="0" fontId="0" fillId="3" borderId="9" xfId="0" applyFill="1" applyBorder="1"/>
    <xf numFmtId="0" fontId="0" fillId="3" borderId="7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4" xfId="0" applyFill="1" applyBorder="1"/>
    <xf numFmtId="0" fontId="4" fillId="4" borderId="0" xfId="0" applyFont="1" applyFill="1" applyAlignment="1">
      <alignment horizontal="center"/>
    </xf>
    <xf numFmtId="0" fontId="5" fillId="4" borderId="0" xfId="0" applyFont="1" applyFill="1"/>
    <xf numFmtId="0" fontId="4" fillId="4" borderId="0" xfId="0" applyFont="1" applyFill="1"/>
    <xf numFmtId="9" fontId="4" fillId="4" borderId="0" xfId="0" applyNumberFormat="1" applyFont="1" applyFill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5" fillId="4" borderId="3" xfId="0" applyFont="1" applyFill="1" applyBorder="1"/>
    <xf numFmtId="0" fontId="4" fillId="4" borderId="3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167" fontId="0" fillId="2" borderId="3" xfId="0" applyNumberFormat="1" applyFill="1" applyBorder="1" applyAlignment="1">
      <alignment horizontal="center"/>
    </xf>
    <xf numFmtId="14" fontId="0" fillId="0" borderId="12" xfId="0" applyNumberFormat="1" applyBorder="1"/>
    <xf numFmtId="14" fontId="0" fillId="0" borderId="13" xfId="0" applyNumberFormat="1" applyBorder="1"/>
    <xf numFmtId="0" fontId="0" fillId="0" borderId="13" xfId="0" applyBorder="1"/>
    <xf numFmtId="0" fontId="0" fillId="0" borderId="14" xfId="0" applyBorder="1"/>
    <xf numFmtId="0" fontId="2" fillId="0" borderId="0" xfId="0" applyFont="1" applyAlignment="1">
      <alignment horizontal="right"/>
    </xf>
    <xf numFmtId="14" fontId="2" fillId="0" borderId="0" xfId="0" applyNumberFormat="1" applyFont="1"/>
    <xf numFmtId="172" fontId="2" fillId="0" borderId="2" xfId="0" applyNumberFormat="1" applyFont="1" applyBorder="1" applyAlignment="1">
      <alignment horizontal="centerContinuous"/>
    </xf>
    <xf numFmtId="0" fontId="6" fillId="0" borderId="2" xfId="0" applyFont="1" applyBorder="1"/>
    <xf numFmtId="3" fontId="0" fillId="0" borderId="0" xfId="0" applyNumberFormat="1" applyAlignment="1">
      <alignment horizontal="center"/>
    </xf>
    <xf numFmtId="0" fontId="2" fillId="5" borderId="5" xfId="0" applyFont="1" applyFill="1" applyBorder="1" applyAlignment="1">
      <alignment horizontal="centerContinuous"/>
    </xf>
    <xf numFmtId="0" fontId="2" fillId="5" borderId="7" xfId="0" applyFont="1" applyFill="1" applyBorder="1" applyAlignment="1">
      <alignment horizontal="centerContinuous"/>
    </xf>
    <xf numFmtId="0" fontId="0" fillId="0" borderId="15" xfId="0" applyBorder="1"/>
    <xf numFmtId="0" fontId="0" fillId="3" borderId="0" xfId="0" applyFill="1" applyBorder="1"/>
    <xf numFmtId="0" fontId="2" fillId="3" borderId="0" xfId="0" applyFont="1" applyFill="1" applyBorder="1" applyAlignment="1">
      <alignment horizontal="center"/>
    </xf>
    <xf numFmtId="0" fontId="0" fillId="2" borderId="0" xfId="0" applyFill="1" applyBorder="1"/>
    <xf numFmtId="1" fontId="0" fillId="2" borderId="0" xfId="0" applyNumberFormat="1" applyFill="1" applyBorder="1" applyAlignment="1">
      <alignment horizontal="center"/>
    </xf>
    <xf numFmtId="0" fontId="0" fillId="3" borderId="5" xfId="0" applyFill="1" applyBorder="1"/>
    <xf numFmtId="0" fontId="0" fillId="3" borderId="8" xfId="0" applyFill="1" applyBorder="1"/>
    <xf numFmtId="0" fontId="0" fillId="3" borderId="1" xfId="0" applyFill="1" applyBorder="1"/>
    <xf numFmtId="15" fontId="2" fillId="0" borderId="0" xfId="0" applyNumberFormat="1" applyFont="1"/>
    <xf numFmtId="167" fontId="5" fillId="4" borderId="3" xfId="0" applyNumberFormat="1" applyFont="1" applyFill="1" applyBorder="1" applyAlignment="1">
      <alignment horizontal="center"/>
    </xf>
    <xf numFmtId="17" fontId="2" fillId="2" borderId="3" xfId="0" applyNumberFormat="1" applyFont="1" applyFill="1" applyBorder="1" applyAlignment="1">
      <alignment horizontal="center"/>
    </xf>
    <xf numFmtId="10" fontId="2" fillId="0" borderId="3" xfId="0" applyNumberFormat="1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0" xfId="0" applyAlignment="1">
      <alignment horizontal="center"/>
    </xf>
    <xf numFmtId="10" fontId="2" fillId="3" borderId="0" xfId="0" applyNumberFormat="1" applyFont="1" applyFill="1" applyBorder="1" applyAlignment="1">
      <alignment horizontal="center"/>
    </xf>
    <xf numFmtId="0" fontId="0" fillId="0" borderId="16" xfId="0" applyNumberFormat="1" applyBorder="1"/>
    <xf numFmtId="0" fontId="0" fillId="0" borderId="17" xfId="0" applyNumberFormat="1" applyBorder="1"/>
    <xf numFmtId="1" fontId="0" fillId="0" borderId="15" xfId="0" applyNumberFormat="1" applyBorder="1"/>
    <xf numFmtId="1" fontId="0" fillId="0" borderId="16" xfId="0" applyNumberFormat="1" applyBorder="1"/>
    <xf numFmtId="0" fontId="0" fillId="0" borderId="0" xfId="0" applyBorder="1"/>
    <xf numFmtId="14" fontId="0" fillId="0" borderId="0" xfId="0" applyNumberFormat="1" applyBorder="1"/>
    <xf numFmtId="1" fontId="0" fillId="0" borderId="0" xfId="0" applyNumberFormat="1" applyBorder="1"/>
    <xf numFmtId="167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2" xfId="0" pivotButton="1" applyBorder="1"/>
  </cellXfs>
  <cellStyles count="2">
    <cellStyle name="Normal" xfId="0" builtinId="0"/>
    <cellStyle name="Percent" xfId="1" builtinId="5"/>
  </cellStyles>
  <dxfs count="1"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chartsheet" Target="chartsheets/sheet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TCPL Contracted Empress  Receipt Volumes</a:t>
            </a:r>
          </a:p>
        </c:rich>
      </c:tx>
      <c:layout>
        <c:manualLayout>
          <c:xMode val="edge"/>
          <c:yMode val="edge"/>
          <c:x val="0.33402275077559462"/>
          <c:y val="2.033898305084745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376421923474664E-2"/>
          <c:y val="8.6440677966101692E-2"/>
          <c:w val="0.85418821096173736"/>
          <c:h val="0.83898305084745761"/>
        </c:manualLayout>
      </c:layout>
      <c:scatterChart>
        <c:scatterStyle val="lineMarker"/>
        <c:varyColors val="0"/>
        <c:ser>
          <c:idx val="0"/>
          <c:order val="0"/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Summary!$G$7:$G$51</c:f>
              <c:numCache>
                <c:formatCode>m/d/yyyy</c:formatCode>
                <c:ptCount val="45"/>
                <c:pt idx="0">
                  <c:v>36982</c:v>
                </c:pt>
                <c:pt idx="1">
                  <c:v>37012</c:v>
                </c:pt>
                <c:pt idx="2">
                  <c:v>37043</c:v>
                </c:pt>
                <c:pt idx="3">
                  <c:v>37073</c:v>
                </c:pt>
                <c:pt idx="4">
                  <c:v>37104</c:v>
                </c:pt>
                <c:pt idx="5">
                  <c:v>37135</c:v>
                </c:pt>
                <c:pt idx="6">
                  <c:v>37196</c:v>
                </c:pt>
                <c:pt idx="7">
                  <c:v>37226</c:v>
                </c:pt>
                <c:pt idx="8">
                  <c:v>37257</c:v>
                </c:pt>
                <c:pt idx="9">
                  <c:v>37288</c:v>
                </c:pt>
                <c:pt idx="10">
                  <c:v>37347</c:v>
                </c:pt>
                <c:pt idx="11">
                  <c:v>37362</c:v>
                </c:pt>
                <c:pt idx="12">
                  <c:v>37377</c:v>
                </c:pt>
                <c:pt idx="13">
                  <c:v>37383</c:v>
                </c:pt>
                <c:pt idx="14">
                  <c:v>37408</c:v>
                </c:pt>
                <c:pt idx="15">
                  <c:v>37438</c:v>
                </c:pt>
                <c:pt idx="16">
                  <c:v>37530</c:v>
                </c:pt>
                <c:pt idx="17">
                  <c:v>37561</c:v>
                </c:pt>
                <c:pt idx="18">
                  <c:v>37591</c:v>
                </c:pt>
                <c:pt idx="19">
                  <c:v>37712</c:v>
                </c:pt>
                <c:pt idx="20">
                  <c:v>37926</c:v>
                </c:pt>
                <c:pt idx="21">
                  <c:v>37987</c:v>
                </c:pt>
                <c:pt idx="22">
                  <c:v>38093</c:v>
                </c:pt>
                <c:pt idx="23">
                  <c:v>38214</c:v>
                </c:pt>
                <c:pt idx="24">
                  <c:v>38292</c:v>
                </c:pt>
                <c:pt idx="25">
                  <c:v>38353</c:v>
                </c:pt>
                <c:pt idx="26">
                  <c:v>38443</c:v>
                </c:pt>
                <c:pt idx="27">
                  <c:v>38657</c:v>
                </c:pt>
                <c:pt idx="28">
                  <c:v>38808</c:v>
                </c:pt>
                <c:pt idx="29">
                  <c:v>38823</c:v>
                </c:pt>
                <c:pt idx="30">
                  <c:v>38842</c:v>
                </c:pt>
                <c:pt idx="31">
                  <c:v>38930</c:v>
                </c:pt>
                <c:pt idx="32">
                  <c:v>38961</c:v>
                </c:pt>
                <c:pt idx="33">
                  <c:v>39022</c:v>
                </c:pt>
                <c:pt idx="34">
                  <c:v>39173</c:v>
                </c:pt>
                <c:pt idx="35">
                  <c:v>39203</c:v>
                </c:pt>
                <c:pt idx="36">
                  <c:v>39387</c:v>
                </c:pt>
                <c:pt idx="37">
                  <c:v>39753</c:v>
                </c:pt>
                <c:pt idx="38">
                  <c:v>39783</c:v>
                </c:pt>
                <c:pt idx="39">
                  <c:v>39792</c:v>
                </c:pt>
                <c:pt idx="40">
                  <c:v>39882</c:v>
                </c:pt>
                <c:pt idx="41">
                  <c:v>39883</c:v>
                </c:pt>
                <c:pt idx="42">
                  <c:v>39904</c:v>
                </c:pt>
                <c:pt idx="43">
                  <c:v>39985</c:v>
                </c:pt>
                <c:pt idx="44">
                  <c:v>40118</c:v>
                </c:pt>
              </c:numCache>
            </c:numRef>
          </c:xVal>
          <c:yVal>
            <c:numRef>
              <c:f>Summary!$J$7:$J$51</c:f>
              <c:numCache>
                <c:formatCode>#,##0</c:formatCode>
                <c:ptCount val="45"/>
                <c:pt idx="0">
                  <c:v>4752.3840334455344</c:v>
                </c:pt>
                <c:pt idx="1">
                  <c:v>4750.8900724266477</c:v>
                </c:pt>
                <c:pt idx="2">
                  <c:v>4750.6609853503569</c:v>
                </c:pt>
                <c:pt idx="3">
                  <c:v>4750.4172132050735</c:v>
                </c:pt>
                <c:pt idx="4">
                  <c:v>4742.9062899174605</c:v>
                </c:pt>
                <c:pt idx="5">
                  <c:v>4737.9055344230492</c:v>
                </c:pt>
                <c:pt idx="6">
                  <c:v>4454.3812299373485</c:v>
                </c:pt>
                <c:pt idx="7">
                  <c:v>4446.3840871207267</c:v>
                </c:pt>
                <c:pt idx="8">
                  <c:v>4441.0602601084693</c:v>
                </c:pt>
                <c:pt idx="9">
                  <c:v>4437.4389220947987</c:v>
                </c:pt>
                <c:pt idx="10">
                  <c:v>4433.3427668503555</c:v>
                </c:pt>
                <c:pt idx="11">
                  <c:v>4433.3427668503555</c:v>
                </c:pt>
                <c:pt idx="12">
                  <c:v>4428.4399706442282</c:v>
                </c:pt>
                <c:pt idx="13">
                  <c:v>4417.9332932820462</c:v>
                </c:pt>
                <c:pt idx="14">
                  <c:v>4417.8265817806969</c:v>
                </c:pt>
                <c:pt idx="15">
                  <c:v>4400.7094190890921</c:v>
                </c:pt>
                <c:pt idx="16">
                  <c:v>4399.9007612898786</c:v>
                </c:pt>
                <c:pt idx="17">
                  <c:v>4087.0651955462631</c:v>
                </c:pt>
                <c:pt idx="18">
                  <c:v>4086.5189109797238</c:v>
                </c:pt>
                <c:pt idx="19">
                  <c:v>4086.5189109797238</c:v>
                </c:pt>
                <c:pt idx="20">
                  <c:v>2898.1789310754066</c:v>
                </c:pt>
                <c:pt idx="21">
                  <c:v>2601.4579845005801</c:v>
                </c:pt>
                <c:pt idx="22">
                  <c:v>2601.4579845005801</c:v>
                </c:pt>
                <c:pt idx="23">
                  <c:v>2556.2745085844213</c:v>
                </c:pt>
                <c:pt idx="24">
                  <c:v>2330.915364995275</c:v>
                </c:pt>
                <c:pt idx="25">
                  <c:v>2109.2700309990178</c:v>
                </c:pt>
                <c:pt idx="26">
                  <c:v>2030.5333956389529</c:v>
                </c:pt>
                <c:pt idx="27">
                  <c:v>1807.259420372744</c:v>
                </c:pt>
                <c:pt idx="28">
                  <c:v>1807.259420372744</c:v>
                </c:pt>
                <c:pt idx="29">
                  <c:v>1807.259420372744</c:v>
                </c:pt>
                <c:pt idx="30">
                  <c:v>1794.8448724112327</c:v>
                </c:pt>
                <c:pt idx="31">
                  <c:v>1794.0252141824785</c:v>
                </c:pt>
                <c:pt idx="32">
                  <c:v>1793.2792126776349</c:v>
                </c:pt>
                <c:pt idx="33">
                  <c:v>875.30711421640615</c:v>
                </c:pt>
                <c:pt idx="34">
                  <c:v>838.25344874580935</c:v>
                </c:pt>
                <c:pt idx="35">
                  <c:v>832.87146552548541</c:v>
                </c:pt>
                <c:pt idx="36">
                  <c:v>519.39344401334961</c:v>
                </c:pt>
                <c:pt idx="37">
                  <c:v>242.26409057029582</c:v>
                </c:pt>
                <c:pt idx="38">
                  <c:v>233.86935816398082</c:v>
                </c:pt>
                <c:pt idx="39">
                  <c:v>190.28113637899924</c:v>
                </c:pt>
                <c:pt idx="40">
                  <c:v>158.52023487566746</c:v>
                </c:pt>
                <c:pt idx="41">
                  <c:v>141.65739164959146</c:v>
                </c:pt>
                <c:pt idx="42">
                  <c:v>138.12708813643283</c:v>
                </c:pt>
                <c:pt idx="43">
                  <c:v>84.073307838179574</c:v>
                </c:pt>
                <c:pt idx="44">
                  <c:v>-77.768618356508114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901680"/>
        <c:axId val="241902240"/>
      </c:scatterChart>
      <c:valAx>
        <c:axId val="241901680"/>
        <c:scaling>
          <c:orientation val="minMax"/>
          <c:min val="36892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49431230610134436"/>
              <c:y val="0.94406779661016949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1902240"/>
        <c:crosses val="autoZero"/>
        <c:crossBetween val="midCat"/>
        <c:majorUnit val="365"/>
      </c:valAx>
      <c:valAx>
        <c:axId val="2419022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Contracted Volume (using Mar 2001 Fuel Ratios)</a:t>
                </a:r>
              </a:p>
            </c:rich>
          </c:tx>
          <c:layout>
            <c:manualLayout>
              <c:xMode val="edge"/>
              <c:yMode val="edge"/>
              <c:x val="1.0341261633919338E-2"/>
              <c:y val="0.24576271186440679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1901680"/>
        <c:crossesAt val="36892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8" workbookViewId="0"/>
  </sheetViews>
  <pageMargins left="0.75" right="0.75" top="1" bottom="1" header="0.5" footer="0.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12</xdr:row>
      <xdr:rowOff>9525</xdr:rowOff>
    </xdr:from>
    <xdr:to>
      <xdr:col>11</xdr:col>
      <xdr:colOff>428625</xdr:colOff>
      <xdr:row>45</xdr:row>
      <xdr:rowOff>76200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5" y="1952625"/>
          <a:ext cx="7029450" cy="54102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0</xdr:col>
      <xdr:colOff>285750</xdr:colOff>
      <xdr:row>1</xdr:row>
      <xdr:rowOff>114300</xdr:rowOff>
    </xdr:from>
    <xdr:to>
      <xdr:col>5</xdr:col>
      <xdr:colOff>590550</xdr:colOff>
      <xdr:row>21</xdr:row>
      <xdr:rowOff>47625</xdr:rowOff>
    </xdr:to>
    <xdr:sp macro="" textlink="">
      <xdr:nvSpPr>
        <xdr:cNvPr id="1026" name="Freeform 2"/>
        <xdr:cNvSpPr>
          <a:spLocks/>
        </xdr:cNvSpPr>
      </xdr:nvSpPr>
      <xdr:spPr bwMode="auto">
        <a:xfrm>
          <a:off x="285750" y="276225"/>
          <a:ext cx="3352800" cy="3171825"/>
        </a:xfrm>
        <a:custGeom>
          <a:avLst/>
          <a:gdLst>
            <a:gd name="T0" fmla="*/ 127 w 352"/>
            <a:gd name="T1" fmla="*/ 6 h 333"/>
            <a:gd name="T2" fmla="*/ 0 w 352"/>
            <a:gd name="T3" fmla="*/ 0 h 333"/>
            <a:gd name="T4" fmla="*/ 352 w 352"/>
            <a:gd name="T5" fmla="*/ 333 h 333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</a:cxnLst>
          <a:rect l="0" t="0" r="r" b="b"/>
          <a:pathLst>
            <a:path w="352" h="333">
              <a:moveTo>
                <a:pt x="127" y="6"/>
              </a:moveTo>
              <a:lnTo>
                <a:pt x="0" y="0"/>
              </a:lnTo>
              <a:lnTo>
                <a:pt x="352" y="333"/>
              </a:lnTo>
            </a:path>
          </a:pathLst>
        </a:custGeom>
        <a:noFill/>
        <a:ln w="95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10675" cy="561975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jpearso3" refreshedDate="37020.478487037035" createdVersion="1" recordCount="794" upgradeOnRefresh="1">
  <cacheSource type="worksheet">
    <worksheetSource ref="L6:P800" sheet="Raw Data"/>
  </cacheSource>
  <cacheFields count="5">
    <cacheField name="End" numFmtId="0">
      <sharedItems containsDate="1" containsString="0" containsBlank="1" minDate="2001-02-28T00:00:00" maxDate="2016-11-01T00:00:00" count="61">
        <d v="2001-03-31T00:00:00"/>
        <d v="2001-04-30T00:00:00"/>
        <d v="2001-05-31T00:00:00"/>
        <d v="2001-06-30T00:00:00"/>
        <d v="2001-07-31T00:00:00"/>
        <d v="2001-08-31T00:00:00"/>
        <d v="2001-10-31T00:00:00"/>
        <d v="2001-11-30T00:00:00"/>
        <d v="2001-12-31T00:00:00"/>
        <d v="2002-01-31T00:00:00"/>
        <d v="2002-03-31T00:00:00"/>
        <d v="2002-04-15T00:00:00"/>
        <d v="2002-04-30T00:00:00"/>
        <d v="2002-05-06T00:00:00"/>
        <d v="2002-05-31T00:00:00"/>
        <d v="2002-06-30T00:00:00"/>
        <d v="2002-09-30T00:00:00"/>
        <d v="2002-10-31T00:00:00"/>
        <d v="2002-11-30T00:00:00"/>
        <d v="2003-03-31T00:00:00"/>
        <d v="2003-10-31T00:00:00"/>
        <d v="2003-12-31T00:00:00"/>
        <d v="2004-04-15T00:00:00"/>
        <d v="2004-08-14T00:00:00"/>
        <d v="2004-10-31T00:00:00"/>
        <d v="2004-12-31T00:00:00"/>
        <d v="2005-03-31T00:00:00"/>
        <d v="2005-10-31T00:00:00"/>
        <d v="2006-03-31T00:00:00"/>
        <d v="2006-04-15T00:00:00"/>
        <d v="2006-05-04T00:00:00"/>
        <d v="2006-07-31T00:00:00"/>
        <d v="2006-08-31T00:00:00"/>
        <d v="2006-10-31T00:00:00"/>
        <d v="2007-03-31T00:00:00"/>
        <d v="2007-04-30T00:00:00"/>
        <d v="2007-10-31T00:00:00"/>
        <d v="2008-10-31T00:00:00"/>
        <d v="2008-11-30T00:00:00"/>
        <d v="2008-12-09T00:00:00"/>
        <d v="2009-03-09T00:00:00"/>
        <d v="2009-03-10T00:00:00"/>
        <d v="2009-03-31T00:00:00"/>
        <d v="2009-06-20T00:00:00"/>
        <d v="2009-10-31T00:00:00"/>
        <d v="2009-11-30T00:00:00"/>
        <d v="2010-10-31T00:00:00"/>
        <d v="2011-04-30T00:00:00"/>
        <d v="2011-10-31T00:00:00"/>
        <d v="2011-12-31T00:00:00"/>
        <d v="2012-04-30T00:00:00"/>
        <d v="2012-07-01T00:00:00"/>
        <d v="2012-10-31T00:00:00"/>
        <d v="2013-10-31T00:00:00"/>
        <d v="2014-10-31T00:00:00"/>
        <d v="2015-10-31T00:00:00"/>
        <d v="2015-12-31T00:00:00"/>
        <d v="2016-08-31T00:00:00"/>
        <d v="2016-10-31T00:00:00"/>
        <m/>
        <d v="2001-02-28T00:00:00" u="1"/>
      </sharedItems>
    </cacheField>
    <cacheField name="Iden" numFmtId="0">
      <sharedItems containsString="0" containsBlank="1" containsNumber="1" containsInteger="1" minValue="0" maxValue="1" count="3">
        <n v="1"/>
        <n v="0"/>
        <m/>
      </sharedItems>
    </cacheField>
    <cacheField name="Fuel" numFmtId="0">
      <sharedItems containsString="0" containsBlank="1" containsNumber="1" minValue="8.0999999999999996E-3" maxValue="5.2400000000000002E-2" count="17">
        <n v="4.5100000000000001E-2"/>
        <n v="5.0799999999999998E-2"/>
        <n v="1.6799999999999999E-2"/>
        <n v="1.5599999999999999E-2"/>
        <n v="1.3899999999999999E-2"/>
        <n v="8.0999999999999996E-3"/>
        <n v="3.5700000000000003E-2"/>
        <n v="5.0599999999999999E-2"/>
        <n v="4.9599999999999998E-2"/>
        <n v="2.3199999999999998E-2"/>
        <n v="4.7E-2"/>
        <n v="4.6699999999999998E-2"/>
        <n v="5.2400000000000002E-2"/>
        <n v="4.9099999999999998E-2"/>
        <n v="4.9299999999999997E-2"/>
        <n v="3.9399999999999998E-2"/>
        <m/>
      </sharedItems>
    </cacheField>
    <cacheField name="100% Western (w/fuel)" numFmtId="0">
      <sharedItems containsString="0" containsNumber="1"/>
    </cacheField>
    <cacheField name="Volume (MMcf/d)" numFmtId="0">
      <sharedItems containsString="0" containsNumber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C5:D67" firstHeaderRow="2" firstDataRow="2" firstDataCol="1"/>
  <pivotFields count="5">
    <pivotField axis="axisRow" compact="0" outline="0" subtotalTop="0" showAll="0" includeNewItemsInFilter="1">
      <items count="62">
        <item m="1" x="60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</pivotFields>
  <rowFields count="1">
    <field x="0"/>
  </rowFields>
  <rowItems count="6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 t="grand">
      <x/>
    </i>
  </rowItems>
  <colItems count="1">
    <i/>
  </colItems>
  <dataFields count="1">
    <dataField name="Sum of Volume (MMcf/d)" fld="4" baseField="0" baseItem="0"/>
  </dataFields>
  <formats count="1">
    <format dxfId="0">
      <pivotArea outline="0" fieldPosition="0">
        <references count="1">
          <reference field="0" count="60" selected="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  <x v="51"/>
            <x v="52"/>
            <x v="53"/>
            <x v="54"/>
            <x v="55"/>
            <x v="56"/>
            <x v="57"/>
            <x v="58"/>
            <x v="59"/>
          </reference>
        </references>
      </pivotArea>
    </format>
  </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11"/>
  <sheetViews>
    <sheetView topLeftCell="A2" workbookViewId="0">
      <selection activeCell="F53" sqref="F53"/>
    </sheetView>
  </sheetViews>
  <sheetFormatPr defaultRowHeight="12.75" x14ac:dyDescent="0.2"/>
  <sheetData>
    <row r="3" spans="2:11" x14ac:dyDescent="0.2">
      <c r="B3" t="s">
        <v>119</v>
      </c>
    </row>
    <row r="4" spans="2:11" x14ac:dyDescent="0.2">
      <c r="B4" t="s">
        <v>37</v>
      </c>
    </row>
    <row r="5" spans="2:11" x14ac:dyDescent="0.2">
      <c r="B5" t="s">
        <v>35</v>
      </c>
    </row>
    <row r="6" spans="2:11" x14ac:dyDescent="0.2">
      <c r="B6" s="3" t="s">
        <v>36</v>
      </c>
      <c r="C6" s="2" t="s">
        <v>0</v>
      </c>
      <c r="D6" s="2">
        <v>19980420</v>
      </c>
      <c r="E6" s="2">
        <v>19981101</v>
      </c>
      <c r="F6" s="2">
        <v>20081031</v>
      </c>
      <c r="G6" s="2" t="s">
        <v>1</v>
      </c>
      <c r="H6" s="2">
        <v>1944</v>
      </c>
      <c r="I6" s="2">
        <v>1944</v>
      </c>
      <c r="J6" s="2" t="s">
        <v>2</v>
      </c>
      <c r="K6" s="2" t="s">
        <v>7</v>
      </c>
    </row>
    <row r="7" spans="2:11" x14ac:dyDescent="0.2">
      <c r="B7" s="2"/>
      <c r="C7" s="2" t="s">
        <v>8</v>
      </c>
      <c r="D7" s="2">
        <v>19881201</v>
      </c>
      <c r="E7" s="2">
        <v>19891201</v>
      </c>
      <c r="F7" s="2">
        <v>20091130</v>
      </c>
      <c r="G7" s="2" t="s">
        <v>1</v>
      </c>
      <c r="H7" s="2">
        <v>6089</v>
      </c>
      <c r="I7" s="2">
        <v>6089</v>
      </c>
      <c r="J7" s="2" t="s">
        <v>2</v>
      </c>
      <c r="K7" s="2" t="s">
        <v>5</v>
      </c>
    </row>
    <row r="8" spans="2:11" x14ac:dyDescent="0.2">
      <c r="B8" s="2"/>
      <c r="C8" s="2" t="s">
        <v>9</v>
      </c>
      <c r="D8" s="2">
        <v>19981201</v>
      </c>
      <c r="E8" s="2">
        <v>19981201</v>
      </c>
      <c r="F8" s="2">
        <v>20081031</v>
      </c>
      <c r="G8" s="2" t="s">
        <v>1</v>
      </c>
      <c r="H8" s="2">
        <v>3391</v>
      </c>
      <c r="I8" s="2">
        <v>3391</v>
      </c>
      <c r="J8" s="2" t="s">
        <v>2</v>
      </c>
      <c r="K8" s="2" t="s">
        <v>7</v>
      </c>
    </row>
    <row r="9" spans="2:11" x14ac:dyDescent="0.2">
      <c r="B9" t="s">
        <v>38</v>
      </c>
    </row>
    <row r="10" spans="2:11" x14ac:dyDescent="0.2">
      <c r="B10" t="s">
        <v>111</v>
      </c>
    </row>
    <row r="11" spans="2:11" x14ac:dyDescent="0.2">
      <c r="B11" t="s">
        <v>112</v>
      </c>
    </row>
  </sheetData>
  <phoneticPr fontId="0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34"/>
  <sheetViews>
    <sheetView tabSelected="1" topLeftCell="F1" workbookViewId="0">
      <pane ySplit="6" topLeftCell="A20" activePane="bottomLeft" state="frozen"/>
      <selection pane="bottomLeft" activeCell="F1" sqref="F1"/>
    </sheetView>
  </sheetViews>
  <sheetFormatPr defaultRowHeight="12.75" x14ac:dyDescent="0.2"/>
  <cols>
    <col min="1" max="1" width="25.85546875" customWidth="1"/>
    <col min="2" max="4" width="12.42578125" customWidth="1"/>
    <col min="8" max="9" width="12.5703125" customWidth="1"/>
    <col min="10" max="11" width="12.7109375" style="4" customWidth="1"/>
    <col min="12" max="12" width="12.7109375" style="8" customWidth="1"/>
    <col min="13" max="13" width="6.7109375" style="57" customWidth="1"/>
    <col min="14" max="14" width="10.5703125" style="4" customWidth="1"/>
    <col min="15" max="15" width="9.140625" style="4"/>
    <col min="16" max="16" width="10.7109375" style="4" customWidth="1"/>
    <col min="18" max="18" width="9.140625" style="67"/>
  </cols>
  <sheetData>
    <row r="1" spans="1:18" x14ac:dyDescent="0.2">
      <c r="A1" s="1" t="s">
        <v>34</v>
      </c>
      <c r="B1" s="1"/>
      <c r="C1" s="1"/>
      <c r="D1" s="1"/>
      <c r="E1" s="1"/>
      <c r="F1" s="1"/>
      <c r="G1" s="1"/>
      <c r="H1" s="1"/>
      <c r="I1" s="1"/>
      <c r="J1" s="20"/>
      <c r="K1" s="20"/>
      <c r="L1" s="21"/>
      <c r="M1" s="55"/>
      <c r="N1" s="34"/>
      <c r="O1" s="35"/>
      <c r="P1" s="63">
        <f>SUM(P7:P500)</f>
        <v>5518.3809036605953</v>
      </c>
      <c r="R1" s="10">
        <f>SUM(R7:R500)/SUM(P7:P500)</f>
        <v>3.9029363274148979E-2</v>
      </c>
    </row>
    <row r="2" spans="1:18" x14ac:dyDescent="0.2">
      <c r="A2" s="1" t="s">
        <v>142</v>
      </c>
      <c r="B2" s="62">
        <v>36981</v>
      </c>
      <c r="C2" s="1"/>
      <c r="D2" s="1"/>
      <c r="E2" s="1"/>
      <c r="F2" s="1"/>
      <c r="G2" s="1"/>
      <c r="H2" s="1"/>
      <c r="I2" s="1"/>
      <c r="J2" s="20"/>
      <c r="K2" s="20"/>
      <c r="L2" s="21"/>
      <c r="M2" s="55"/>
      <c r="N2" s="35"/>
      <c r="O2" s="35"/>
      <c r="P2" s="39"/>
    </row>
    <row r="3" spans="1:18" x14ac:dyDescent="0.2">
      <c r="A3" s="1"/>
      <c r="B3" s="1"/>
      <c r="C3" s="1"/>
      <c r="D3" s="1"/>
      <c r="E3" s="1"/>
      <c r="F3" s="1"/>
      <c r="G3" s="1"/>
      <c r="H3" s="1"/>
      <c r="I3" s="1"/>
      <c r="J3" s="20"/>
      <c r="K3" s="20"/>
      <c r="L3" s="21"/>
      <c r="M3" s="55"/>
      <c r="N3" s="35"/>
      <c r="O3" s="35"/>
      <c r="P3" s="39"/>
    </row>
    <row r="4" spans="1:18" x14ac:dyDescent="0.2">
      <c r="A4" s="1"/>
      <c r="B4" s="1"/>
      <c r="C4" s="1"/>
      <c r="D4" s="1"/>
      <c r="E4" s="1"/>
      <c r="F4" s="1"/>
      <c r="G4" s="1"/>
      <c r="H4" s="1"/>
      <c r="I4" s="1"/>
      <c r="J4" s="22"/>
      <c r="K4" s="22"/>
      <c r="L4" s="23"/>
      <c r="M4" s="56"/>
      <c r="N4" s="36"/>
      <c r="O4" s="37"/>
      <c r="P4" s="40"/>
    </row>
    <row r="5" spans="1:18" x14ac:dyDescent="0.2">
      <c r="A5" s="1"/>
      <c r="B5" s="1"/>
      <c r="C5" s="1"/>
      <c r="D5" s="1"/>
      <c r="E5" s="1"/>
      <c r="F5" s="1"/>
      <c r="G5" s="1"/>
      <c r="H5" s="1"/>
      <c r="I5" s="1"/>
      <c r="J5" s="22"/>
      <c r="K5" s="22"/>
      <c r="L5" s="23"/>
      <c r="M5" s="56"/>
      <c r="N5" s="34"/>
      <c r="O5" s="34"/>
      <c r="P5" s="40"/>
    </row>
    <row r="6" spans="1:18" x14ac:dyDescent="0.2">
      <c r="A6" s="1" t="s">
        <v>143</v>
      </c>
      <c r="B6" s="1" t="s">
        <v>144</v>
      </c>
      <c r="C6" s="1" t="s">
        <v>145</v>
      </c>
      <c r="D6" s="1" t="s">
        <v>146</v>
      </c>
      <c r="E6" s="1" t="s">
        <v>147</v>
      </c>
      <c r="F6" s="1" t="s">
        <v>148</v>
      </c>
      <c r="G6" s="1" t="s">
        <v>149</v>
      </c>
      <c r="H6" s="1" t="s">
        <v>150</v>
      </c>
      <c r="I6" s="1" t="s">
        <v>151</v>
      </c>
      <c r="J6" s="24" t="s">
        <v>152</v>
      </c>
      <c r="K6" s="24" t="s">
        <v>153</v>
      </c>
      <c r="L6" s="25" t="s">
        <v>154</v>
      </c>
      <c r="M6" s="56" t="s">
        <v>155</v>
      </c>
      <c r="N6" s="38" t="s">
        <v>39</v>
      </c>
      <c r="O6" s="38" t="s">
        <v>156</v>
      </c>
      <c r="P6" s="41" t="s">
        <v>157</v>
      </c>
      <c r="Q6" t="s">
        <v>198</v>
      </c>
      <c r="R6" s="67" t="s">
        <v>199</v>
      </c>
    </row>
    <row r="7" spans="1:18" x14ac:dyDescent="0.2">
      <c r="A7" t="s">
        <v>201</v>
      </c>
      <c r="B7">
        <v>20001101</v>
      </c>
      <c r="C7">
        <v>20001101</v>
      </c>
      <c r="D7">
        <v>20010331</v>
      </c>
      <c r="E7" t="s">
        <v>1</v>
      </c>
      <c r="F7">
        <v>10722</v>
      </c>
      <c r="G7" t="s">
        <v>265</v>
      </c>
      <c r="H7" t="s">
        <v>2</v>
      </c>
      <c r="I7" t="s">
        <v>4</v>
      </c>
      <c r="J7" s="26">
        <f t="shared" ref="J7:L38" si="0">DATE(LEFT(B7,4),RIGHT(LEFT(B7,6),2),RIGHT(B7,2))</f>
        <v>36831</v>
      </c>
      <c r="K7" s="26">
        <f t="shared" si="0"/>
        <v>36831</v>
      </c>
      <c r="L7" s="27">
        <f t="shared" si="0"/>
        <v>36981</v>
      </c>
      <c r="M7" s="58">
        <f>VLOOKUP(H7,Fuel!$G$24:$I$35,3,FALSE)*(IF(L7&lt;$B$2,0,1))</f>
        <v>1</v>
      </c>
      <c r="N7" s="18">
        <f>VLOOKUP(I7,Fuel!$B$24:$D$43,3,FALSE)</f>
        <v>4.5100000000000001E-2</v>
      </c>
      <c r="O7" s="19">
        <f>M7*F7*(1+N7)</f>
        <v>11205.562199999998</v>
      </c>
      <c r="P7" s="42">
        <f>IF(VLOOKUP(H7,Fuel!$G$24:$I544,2,FALSE)="AB",O7/ABHEAT/28.174,O7/SASKHEAT/28.174)</f>
        <v>10.496887316186521</v>
      </c>
      <c r="Q7" s="76">
        <f>M7*F7*N7</f>
        <v>483.56220000000002</v>
      </c>
      <c r="R7" s="77">
        <f>IF(VLOOKUP(H7,Fuel!$G$24:$I542,2,FALSE)="AB",Q7/ABHEAT/28.174,Q7/SASKHEAT/28.174)</f>
        <v>0.45298021046790954</v>
      </c>
    </row>
    <row r="8" spans="1:18" x14ac:dyDescent="0.2">
      <c r="A8" t="s">
        <v>201</v>
      </c>
      <c r="B8">
        <v>20001101</v>
      </c>
      <c r="C8">
        <v>20001101</v>
      </c>
      <c r="D8">
        <v>20010331</v>
      </c>
      <c r="E8" t="s">
        <v>1</v>
      </c>
      <c r="F8">
        <v>11061</v>
      </c>
      <c r="G8" t="s">
        <v>266</v>
      </c>
      <c r="H8" t="s">
        <v>2</v>
      </c>
      <c r="I8" t="s">
        <v>4</v>
      </c>
      <c r="J8" s="26">
        <f t="shared" si="0"/>
        <v>36831</v>
      </c>
      <c r="K8" s="26">
        <f t="shared" si="0"/>
        <v>36831</v>
      </c>
      <c r="L8" s="27">
        <f t="shared" si="0"/>
        <v>36981</v>
      </c>
      <c r="M8" s="58">
        <f>VLOOKUP(H8,Fuel!$G$24:$I$35,3,FALSE)*(IF(L8&lt;$B$2,0,1))</f>
        <v>1</v>
      </c>
      <c r="N8" s="18">
        <f>VLOOKUP(I8,Fuel!$B$24:$D$43,3,FALSE)</f>
        <v>4.5100000000000001E-2</v>
      </c>
      <c r="O8" s="19">
        <f t="shared" ref="O8:O38" si="1">M8*F8*(1+N8)</f>
        <v>11559.8511</v>
      </c>
      <c r="P8" s="42">
        <f>IF(VLOOKUP(H8,Fuel!$G$24:$I593,2,FALSE)="AB",O8/ABHEAT/28.174,O8/SASKHEAT/28.174)</f>
        <v>10.82876987542801</v>
      </c>
      <c r="Q8" s="76">
        <f t="shared" ref="Q8:Q71" si="2">M8*F8*N8</f>
        <v>498.85110000000003</v>
      </c>
      <c r="R8" s="77">
        <f>IF(VLOOKUP(H8,Fuel!$G$24:$I543,2,FALSE)="AB",Q8/ABHEAT/28.174,Q8/SASKHEAT/28.174)</f>
        <v>0.46730219250005106</v>
      </c>
    </row>
    <row r="9" spans="1:18" x14ac:dyDescent="0.2">
      <c r="A9" t="s">
        <v>21</v>
      </c>
      <c r="B9">
        <v>20000817</v>
      </c>
      <c r="C9">
        <v>20001101</v>
      </c>
      <c r="D9">
        <v>20010331</v>
      </c>
      <c r="E9" t="s">
        <v>1</v>
      </c>
      <c r="F9">
        <v>2437</v>
      </c>
      <c r="G9" t="s">
        <v>272</v>
      </c>
      <c r="H9" t="s">
        <v>2</v>
      </c>
      <c r="I9" t="s">
        <v>3</v>
      </c>
      <c r="J9" s="26">
        <f t="shared" si="0"/>
        <v>36755</v>
      </c>
      <c r="K9" s="26">
        <f t="shared" si="0"/>
        <v>36831</v>
      </c>
      <c r="L9" s="27">
        <f t="shared" si="0"/>
        <v>36981</v>
      </c>
      <c r="M9" s="58">
        <f>VLOOKUP(H9,Fuel!$G$24:$I$35,3,FALSE)*(IF(L9&lt;$B$2,0,1))</f>
        <v>1</v>
      </c>
      <c r="N9" s="18">
        <f>VLOOKUP(I9,Fuel!$B$24:$D$43,3,FALSE)</f>
        <v>4.5100000000000001E-2</v>
      </c>
      <c r="O9" s="19">
        <f t="shared" si="1"/>
        <v>2546.9087</v>
      </c>
      <c r="P9" s="42">
        <f>IF(VLOOKUP(H9,Fuel!$G$24:$I587,2,FALSE)="AB",O9/ABHEAT/28.174,O9/SASKHEAT/28.174)</f>
        <v>2.3858342090604885</v>
      </c>
      <c r="Q9" s="76">
        <f t="shared" si="2"/>
        <v>109.9087</v>
      </c>
      <c r="R9" s="77">
        <f>IF(VLOOKUP(H9,Fuel!$G$24:$I549,2,FALSE)="AB",Q9/ABHEAT/28.174,Q9/SASKHEAT/28.174)</f>
        <v>0.10295772923990816</v>
      </c>
    </row>
    <row r="10" spans="1:18" x14ac:dyDescent="0.2">
      <c r="A10" t="s">
        <v>23</v>
      </c>
      <c r="B10">
        <v>20001101</v>
      </c>
      <c r="C10">
        <v>20001101</v>
      </c>
      <c r="D10">
        <v>20010331</v>
      </c>
      <c r="E10" t="s">
        <v>1</v>
      </c>
      <c r="F10">
        <v>5381</v>
      </c>
      <c r="G10" t="s">
        <v>276</v>
      </c>
      <c r="H10" t="s">
        <v>2</v>
      </c>
      <c r="I10" t="s">
        <v>3</v>
      </c>
      <c r="J10" s="26">
        <f t="shared" si="0"/>
        <v>36831</v>
      </c>
      <c r="K10" s="26">
        <f t="shared" si="0"/>
        <v>36831</v>
      </c>
      <c r="L10" s="27">
        <f t="shared" si="0"/>
        <v>36981</v>
      </c>
      <c r="M10" s="58">
        <f>VLOOKUP(H10,Fuel!$G$24:$I$35,3,FALSE)*(IF(L10&lt;$B$2,0,1))</f>
        <v>1</v>
      </c>
      <c r="N10" s="18">
        <f>VLOOKUP(I10,Fuel!$B$24:$D$43,3,FALSE)</f>
        <v>4.5100000000000001E-2</v>
      </c>
      <c r="O10" s="19">
        <f t="shared" si="1"/>
        <v>5623.6830999999993</v>
      </c>
      <c r="P10" s="42">
        <f>IF(VLOOKUP(H10,Fuel!$G$24:$I750,2,FALSE)="AB",O10/ABHEAT/28.174,O10/SASKHEAT/28.174)</f>
        <v>5.2680237500839091</v>
      </c>
      <c r="Q10" s="76">
        <f t="shared" si="2"/>
        <v>242.6831</v>
      </c>
      <c r="R10" s="77">
        <f>IF(VLOOKUP(H10,Fuel!$G$24:$I554,2,FALSE)="AB",Q10/ABHEAT/28.174,Q10/SASKHEAT/28.174)</f>
        <v>0.22733505992611647</v>
      </c>
    </row>
    <row r="11" spans="1:18" x14ac:dyDescent="0.2">
      <c r="A11" t="s">
        <v>16</v>
      </c>
      <c r="B11">
        <v>20001031</v>
      </c>
      <c r="C11">
        <v>20001101</v>
      </c>
      <c r="D11">
        <v>20010331</v>
      </c>
      <c r="E11" t="s">
        <v>1</v>
      </c>
      <c r="F11">
        <v>1977</v>
      </c>
      <c r="G11" t="s">
        <v>279</v>
      </c>
      <c r="H11" t="s">
        <v>2</v>
      </c>
      <c r="I11" t="s">
        <v>4</v>
      </c>
      <c r="J11" s="26">
        <f t="shared" si="0"/>
        <v>36830</v>
      </c>
      <c r="K11" s="26">
        <f t="shared" si="0"/>
        <v>36831</v>
      </c>
      <c r="L11" s="27">
        <f t="shared" si="0"/>
        <v>36981</v>
      </c>
      <c r="M11" s="58">
        <f>VLOOKUP(H11,Fuel!$G$24:$I$35,3,FALSE)*(IF(L11&lt;$B$2,0,1))</f>
        <v>1</v>
      </c>
      <c r="N11" s="18">
        <f>VLOOKUP(I11,Fuel!$B$24:$D$43,3,FALSE)</f>
        <v>4.5100000000000001E-2</v>
      </c>
      <c r="O11" s="19">
        <f t="shared" si="1"/>
        <v>2066.1626999999999</v>
      </c>
      <c r="P11" s="42">
        <f>IF(VLOOKUP(H11,Fuel!$G$24:$I594,2,FALSE)="AB",O11/ABHEAT/28.174,O11/SASKHEAT/28.174)</f>
        <v>1.9354920932755788</v>
      </c>
      <c r="Q11" s="76">
        <f t="shared" si="2"/>
        <v>89.162700000000001</v>
      </c>
      <c r="R11" s="77">
        <f>IF(VLOOKUP(H11,Fuel!$G$24:$I558,2,FALSE)="AB",Q11/ABHEAT/28.174,Q11/SASKHEAT/28.174)</f>
        <v>8.3523771320188123E-2</v>
      </c>
    </row>
    <row r="12" spans="1:18" x14ac:dyDescent="0.2">
      <c r="A12" t="s">
        <v>21</v>
      </c>
      <c r="B12">
        <v>20001101</v>
      </c>
      <c r="C12">
        <v>20001101</v>
      </c>
      <c r="D12">
        <v>20010331</v>
      </c>
      <c r="E12" t="s">
        <v>1</v>
      </c>
      <c r="F12">
        <v>17202</v>
      </c>
      <c r="G12" t="s">
        <v>306</v>
      </c>
      <c r="H12" t="s">
        <v>2</v>
      </c>
      <c r="I12" t="s">
        <v>3</v>
      </c>
      <c r="J12" s="26">
        <f t="shared" si="0"/>
        <v>36831</v>
      </c>
      <c r="K12" s="26">
        <f t="shared" si="0"/>
        <v>36831</v>
      </c>
      <c r="L12" s="27">
        <f t="shared" si="0"/>
        <v>36981</v>
      </c>
      <c r="M12" s="58">
        <f>VLOOKUP(H12,Fuel!$G$24:$I$35,3,FALSE)*(IF(L12&lt;$B$2,0,1))</f>
        <v>1</v>
      </c>
      <c r="N12" s="18">
        <f>VLOOKUP(I12,Fuel!$B$24:$D$43,3,FALSE)</f>
        <v>4.5100000000000001E-2</v>
      </c>
      <c r="O12" s="19">
        <f t="shared" si="1"/>
        <v>17977.8102</v>
      </c>
      <c r="P12" s="42">
        <f>IF(VLOOKUP(H12,Fuel!$G$24:$I834,2,FALSE)="AB",O12/ABHEAT/28.174,O12/SASKHEAT/28.174)</f>
        <v>16.840837121156554</v>
      </c>
      <c r="Q12" s="76">
        <f t="shared" si="2"/>
        <v>775.81020000000001</v>
      </c>
      <c r="R12" s="77">
        <f>IF(VLOOKUP(H12,Fuel!$G$24:$I586,2,FALSE)="AB",Q12/ABHEAT/28.174,Q12/SASKHEAT/28.174)</f>
        <v>0.7267455307283136</v>
      </c>
    </row>
    <row r="13" spans="1:18" x14ac:dyDescent="0.2">
      <c r="A13" t="s">
        <v>26</v>
      </c>
      <c r="B13">
        <v>20001101</v>
      </c>
      <c r="C13">
        <v>20001101</v>
      </c>
      <c r="D13">
        <v>20010331</v>
      </c>
      <c r="E13" t="s">
        <v>1</v>
      </c>
      <c r="F13">
        <v>6620</v>
      </c>
      <c r="G13" t="s">
        <v>307</v>
      </c>
      <c r="H13" t="s">
        <v>2</v>
      </c>
      <c r="I13" t="s">
        <v>3</v>
      </c>
      <c r="J13" s="26">
        <f t="shared" si="0"/>
        <v>36831</v>
      </c>
      <c r="K13" s="26">
        <f t="shared" si="0"/>
        <v>36831</v>
      </c>
      <c r="L13" s="27">
        <f t="shared" si="0"/>
        <v>36981</v>
      </c>
      <c r="M13" s="58">
        <f>VLOOKUP(H13,Fuel!$G$24:$I$35,3,FALSE)*(IF(L13&lt;$B$2,0,1))</f>
        <v>1</v>
      </c>
      <c r="N13" s="18">
        <f>VLOOKUP(I13,Fuel!$B$24:$D$43,3,FALSE)</f>
        <v>4.5100000000000001E-2</v>
      </c>
      <c r="O13" s="19">
        <f t="shared" si="1"/>
        <v>6918.5619999999999</v>
      </c>
      <c r="P13" s="42">
        <f>IF(VLOOKUP(H13,Fuel!$G$24:$I464,2,FALSE)="AB",O13/ABHEAT/28.174,O13/SASKHEAT/28.174)</f>
        <v>6.4810104489045681</v>
      </c>
      <c r="Q13" s="76">
        <f t="shared" si="2"/>
        <v>298.56200000000001</v>
      </c>
      <c r="R13" s="77">
        <f>IF(VLOOKUP(H13,Fuel!$G$24:$I587,2,FALSE)="AB",Q13/ABHEAT/28.174,Q13/SASKHEAT/28.174)</f>
        <v>0.27968000310553637</v>
      </c>
    </row>
    <row r="14" spans="1:18" x14ac:dyDescent="0.2">
      <c r="A14" t="s">
        <v>203</v>
      </c>
      <c r="B14">
        <v>20001101</v>
      </c>
      <c r="C14">
        <v>20001101</v>
      </c>
      <c r="D14">
        <v>20010331</v>
      </c>
      <c r="E14" t="s">
        <v>1</v>
      </c>
      <c r="F14">
        <v>5398</v>
      </c>
      <c r="G14" t="s">
        <v>310</v>
      </c>
      <c r="H14" t="s">
        <v>2</v>
      </c>
      <c r="I14" t="s">
        <v>3</v>
      </c>
      <c r="J14" s="26">
        <f t="shared" si="0"/>
        <v>36831</v>
      </c>
      <c r="K14" s="26">
        <f t="shared" si="0"/>
        <v>36831</v>
      </c>
      <c r="L14" s="27">
        <f t="shared" si="0"/>
        <v>36981</v>
      </c>
      <c r="M14" s="58">
        <f>VLOOKUP(H14,Fuel!$G$24:$I$35,3,FALSE)*(IF(L14&lt;$B$2,0,1))</f>
        <v>1</v>
      </c>
      <c r="N14" s="18">
        <f>VLOOKUP(I14,Fuel!$B$24:$D$43,3,FALSE)</f>
        <v>4.5100000000000001E-2</v>
      </c>
      <c r="O14" s="19">
        <f t="shared" si="1"/>
        <v>5641.4497999999994</v>
      </c>
      <c r="P14" s="42">
        <f>IF(VLOOKUP(H14,Fuel!$G$24:$I614,2,FALSE)="AB",O14/ABHEAT/28.174,O14/SASKHEAT/28.174)</f>
        <v>5.2846668282759603</v>
      </c>
      <c r="Q14" s="76">
        <f t="shared" si="2"/>
        <v>243.44980000000001</v>
      </c>
      <c r="R14" s="77">
        <f>IF(VLOOKUP(H14,Fuel!$G$24:$I590,2,FALSE)="AB",Q14/ABHEAT/28.174,Q14/SASKHEAT/28.174)</f>
        <v>0.22805327141445397</v>
      </c>
    </row>
    <row r="15" spans="1:18" x14ac:dyDescent="0.2">
      <c r="A15" t="s">
        <v>8</v>
      </c>
      <c r="B15">
        <v>20010302</v>
      </c>
      <c r="C15">
        <v>20010301</v>
      </c>
      <c r="D15">
        <v>20010331</v>
      </c>
      <c r="E15" t="s">
        <v>1</v>
      </c>
      <c r="F15">
        <v>3900</v>
      </c>
      <c r="G15" t="s">
        <v>313</v>
      </c>
      <c r="H15" t="s">
        <v>2</v>
      </c>
      <c r="I15" t="s">
        <v>3</v>
      </c>
      <c r="J15" s="26">
        <f t="shared" si="0"/>
        <v>36952</v>
      </c>
      <c r="K15" s="26">
        <f t="shared" si="0"/>
        <v>36951</v>
      </c>
      <c r="L15" s="27">
        <f t="shared" si="0"/>
        <v>36981</v>
      </c>
      <c r="M15" s="58">
        <f>VLOOKUP(H15,Fuel!$G$24:$I$35,3,FALSE)*(IF(L15&lt;$B$2,0,1))</f>
        <v>1</v>
      </c>
      <c r="N15" s="18">
        <f>VLOOKUP(I15,Fuel!$B$24:$D$43,3,FALSE)</f>
        <v>4.5100000000000001E-2</v>
      </c>
      <c r="O15" s="19">
        <f t="shared" si="1"/>
        <v>4075.89</v>
      </c>
      <c r="P15" s="42">
        <f>IF(VLOOKUP(H15,Fuel!$G$24:$I739,2,FALSE)="AB",O15/ABHEAT/28.174,O15/SASKHEAT/28.174)</f>
        <v>3.8181179381764072</v>
      </c>
      <c r="Q15" s="76">
        <f t="shared" si="2"/>
        <v>175.89000000000001</v>
      </c>
      <c r="R15" s="77">
        <f>IF(VLOOKUP(H15,Fuel!$G$24:$I594,2,FALSE)="AB",Q15/ABHEAT/28.174,Q15/SASKHEAT/28.174)</f>
        <v>0.16476616497153956</v>
      </c>
    </row>
    <row r="16" spans="1:18" x14ac:dyDescent="0.2">
      <c r="A16" t="s">
        <v>28</v>
      </c>
      <c r="B16">
        <v>20001101</v>
      </c>
      <c r="C16">
        <v>20001101</v>
      </c>
      <c r="D16">
        <v>20010331</v>
      </c>
      <c r="E16" t="s">
        <v>1</v>
      </c>
      <c r="F16">
        <v>2291</v>
      </c>
      <c r="G16" t="s">
        <v>317</v>
      </c>
      <c r="H16" t="s">
        <v>2</v>
      </c>
      <c r="I16" t="s">
        <v>3</v>
      </c>
      <c r="J16" s="26">
        <f t="shared" si="0"/>
        <v>36831</v>
      </c>
      <c r="K16" s="26">
        <f t="shared" si="0"/>
        <v>36831</v>
      </c>
      <c r="L16" s="27">
        <f t="shared" si="0"/>
        <v>36981</v>
      </c>
      <c r="M16" s="58">
        <f>VLOOKUP(H16,Fuel!$G$24:$I$35,3,FALSE)*(IF(L16&lt;$B$2,0,1))</f>
        <v>1</v>
      </c>
      <c r="N16" s="18">
        <f>VLOOKUP(I16,Fuel!$B$24:$D$43,3,FALSE)</f>
        <v>4.5100000000000001E-2</v>
      </c>
      <c r="O16" s="19">
        <f t="shared" si="1"/>
        <v>2394.3240999999998</v>
      </c>
      <c r="P16" s="42">
        <f>IF(VLOOKUP(H16,Fuel!$G$24:$I468,2,FALSE)="AB",O16/ABHEAT/28.174,O16/SASKHEAT/28.174)</f>
        <v>2.2428995375287561</v>
      </c>
      <c r="Q16" s="76">
        <f t="shared" si="2"/>
        <v>103.3241</v>
      </c>
      <c r="R16" s="77">
        <f>IF(VLOOKUP(H16,Fuel!$G$24:$I601,2,FALSE)="AB",Q16/ABHEAT/28.174,Q16/SASKHEAT/28.174)</f>
        <v>9.678955998712746E-2</v>
      </c>
    </row>
    <row r="17" spans="1:18" x14ac:dyDescent="0.2">
      <c r="A17" t="s">
        <v>28</v>
      </c>
      <c r="B17">
        <v>20001101</v>
      </c>
      <c r="C17">
        <v>20001101</v>
      </c>
      <c r="D17">
        <v>20010331</v>
      </c>
      <c r="E17" t="s">
        <v>1</v>
      </c>
      <c r="F17">
        <v>8683</v>
      </c>
      <c r="G17" t="s">
        <v>318</v>
      </c>
      <c r="H17" t="s">
        <v>2</v>
      </c>
      <c r="I17" t="s">
        <v>3</v>
      </c>
      <c r="J17" s="26">
        <f t="shared" si="0"/>
        <v>36831</v>
      </c>
      <c r="K17" s="26">
        <f t="shared" si="0"/>
        <v>36831</v>
      </c>
      <c r="L17" s="27">
        <f t="shared" si="0"/>
        <v>36981</v>
      </c>
      <c r="M17" s="58">
        <f>VLOOKUP(H17,Fuel!$G$24:$I$35,3,FALSE)*(IF(L17&lt;$B$2,0,1))</f>
        <v>1</v>
      </c>
      <c r="N17" s="18">
        <f>VLOOKUP(I17,Fuel!$B$24:$D$43,3,FALSE)</f>
        <v>4.5100000000000001E-2</v>
      </c>
      <c r="O17" s="19">
        <f t="shared" si="1"/>
        <v>9074.6032999999989</v>
      </c>
      <c r="P17" s="42">
        <f>IF(VLOOKUP(H17,Fuel!$G$24:$I580,2,FALSE)="AB",O17/ABHEAT/28.174,O17/SASKHEAT/28.174)</f>
        <v>8.5006969377399333</v>
      </c>
      <c r="Q17" s="76">
        <f t="shared" si="2"/>
        <v>391.60329999999999</v>
      </c>
      <c r="R17" s="77">
        <f>IF(VLOOKUP(H17,Fuel!$G$24:$I602,2,FALSE)="AB",Q17/ABHEAT/28.174,Q17/SASKHEAT/28.174)</f>
        <v>0.36683707960201994</v>
      </c>
    </row>
    <row r="18" spans="1:18" x14ac:dyDescent="0.2">
      <c r="A18" t="s">
        <v>10</v>
      </c>
      <c r="B18">
        <v>20001101</v>
      </c>
      <c r="C18">
        <v>20001101</v>
      </c>
      <c r="D18">
        <v>20010331</v>
      </c>
      <c r="E18" t="s">
        <v>1</v>
      </c>
      <c r="F18">
        <v>10551</v>
      </c>
      <c r="G18" t="s">
        <v>256</v>
      </c>
      <c r="H18" t="s">
        <v>2</v>
      </c>
      <c r="I18" t="s">
        <v>3</v>
      </c>
      <c r="J18" s="26">
        <f t="shared" si="0"/>
        <v>36831</v>
      </c>
      <c r="K18" s="26">
        <f t="shared" si="0"/>
        <v>36831</v>
      </c>
      <c r="L18" s="27">
        <f t="shared" si="0"/>
        <v>36981</v>
      </c>
      <c r="M18" s="58">
        <f>VLOOKUP(H18,Fuel!$G$24:$I$35,3,FALSE)*(IF(L18&lt;$B$2,0,1))</f>
        <v>1</v>
      </c>
      <c r="N18" s="18">
        <f>VLOOKUP(I18,Fuel!$B$24:$D$43,3,FALSE)</f>
        <v>4.5100000000000001E-2</v>
      </c>
      <c r="O18" s="19">
        <f t="shared" si="1"/>
        <v>11026.8501</v>
      </c>
      <c r="P18" s="42">
        <f>IF(VLOOKUP(H18,Fuel!$G$24:$I801,2,FALSE)="AB",O18/ABHEAT/28.174,O18/SASKHEAT/28.174)</f>
        <v>10.32947752966648</v>
      </c>
      <c r="Q18" s="76">
        <f t="shared" si="2"/>
        <v>475.8501</v>
      </c>
      <c r="R18" s="77">
        <f>IF(VLOOKUP(H18,Fuel!$G$24:$I603,2,FALSE)="AB",Q18/ABHEAT/28.174,Q18/SASKHEAT/28.174)</f>
        <v>0.44575584784992661</v>
      </c>
    </row>
    <row r="19" spans="1:18" x14ac:dyDescent="0.2">
      <c r="A19" t="s">
        <v>29</v>
      </c>
      <c r="B19">
        <v>20001101</v>
      </c>
      <c r="C19">
        <v>20001101</v>
      </c>
      <c r="D19">
        <v>20010331</v>
      </c>
      <c r="E19" t="s">
        <v>1</v>
      </c>
      <c r="F19">
        <v>5303</v>
      </c>
      <c r="G19" t="s">
        <v>324</v>
      </c>
      <c r="H19" t="s">
        <v>2</v>
      </c>
      <c r="I19" t="s">
        <v>3</v>
      </c>
      <c r="J19" s="26">
        <f t="shared" si="0"/>
        <v>36831</v>
      </c>
      <c r="K19" s="26">
        <f t="shared" si="0"/>
        <v>36831</v>
      </c>
      <c r="L19" s="27">
        <f t="shared" si="0"/>
        <v>36981</v>
      </c>
      <c r="M19" s="58">
        <f>VLOOKUP(H19,Fuel!$G$24:$I$35,3,FALSE)*(IF(L19&lt;$B$2,0,1))</f>
        <v>1</v>
      </c>
      <c r="N19" s="18">
        <f>VLOOKUP(I19,Fuel!$B$24:$D$43,3,FALSE)</f>
        <v>4.5100000000000001E-2</v>
      </c>
      <c r="O19" s="19">
        <f t="shared" si="1"/>
        <v>5542.1652999999997</v>
      </c>
      <c r="P19" s="42">
        <f>IF(VLOOKUP(H19,Fuel!$G$24:$I702,2,FALSE)="AB",O19/ABHEAT/28.174,O19/SASKHEAT/28.174)</f>
        <v>5.1916613913203822</v>
      </c>
      <c r="Q19" s="76">
        <f t="shared" si="2"/>
        <v>239.1653</v>
      </c>
      <c r="R19" s="77">
        <f>IF(VLOOKUP(H19,Fuel!$G$24:$I610,2,FALSE)="AB",Q19/ABHEAT/28.174,Q19/SASKHEAT/28.174)</f>
        <v>0.22403973662668569</v>
      </c>
    </row>
    <row r="20" spans="1:18" x14ac:dyDescent="0.2">
      <c r="A20" t="s">
        <v>30</v>
      </c>
      <c r="B20">
        <v>20001101</v>
      </c>
      <c r="C20">
        <v>20001101</v>
      </c>
      <c r="D20">
        <v>20010331</v>
      </c>
      <c r="E20" t="s">
        <v>1</v>
      </c>
      <c r="F20">
        <v>2947</v>
      </c>
      <c r="G20" t="s">
        <v>327</v>
      </c>
      <c r="H20" t="s">
        <v>2</v>
      </c>
      <c r="I20" t="s">
        <v>3</v>
      </c>
      <c r="J20" s="26">
        <f t="shared" si="0"/>
        <v>36831</v>
      </c>
      <c r="K20" s="26">
        <f t="shared" si="0"/>
        <v>36831</v>
      </c>
      <c r="L20" s="27">
        <f t="shared" si="0"/>
        <v>36981</v>
      </c>
      <c r="M20" s="58">
        <f>VLOOKUP(H20,Fuel!$G$24:$I$35,3,FALSE)*(IF(L20&lt;$B$2,0,1))</f>
        <v>1</v>
      </c>
      <c r="N20" s="18">
        <f>VLOOKUP(I20,Fuel!$B$24:$D$43,3,FALSE)</f>
        <v>4.5100000000000001E-2</v>
      </c>
      <c r="O20" s="19">
        <f t="shared" si="1"/>
        <v>3079.9096999999997</v>
      </c>
      <c r="P20" s="42">
        <f>IF(VLOOKUP(H20,Fuel!$G$24:$I538,2,FALSE)="AB",O20/ABHEAT/28.174,O20/SASKHEAT/28.174)</f>
        <v>2.8851265548220186</v>
      </c>
      <c r="Q20" s="76">
        <f t="shared" si="2"/>
        <v>132.90970000000002</v>
      </c>
      <c r="R20" s="77">
        <f>IF(VLOOKUP(H20,Fuel!$G$24:$I613,2,FALSE)="AB",Q20/ABHEAT/28.174,Q20/SASKHEAT/28.174)</f>
        <v>0.1245040738900326</v>
      </c>
    </row>
    <row r="21" spans="1:18" x14ac:dyDescent="0.2">
      <c r="A21" t="s">
        <v>30</v>
      </c>
      <c r="B21">
        <v>20001101</v>
      </c>
      <c r="C21">
        <v>20001101</v>
      </c>
      <c r="D21">
        <v>20010331</v>
      </c>
      <c r="E21" t="s">
        <v>1</v>
      </c>
      <c r="F21">
        <v>3089</v>
      </c>
      <c r="G21" t="s">
        <v>328</v>
      </c>
      <c r="H21" t="s">
        <v>2</v>
      </c>
      <c r="I21" t="s">
        <v>3</v>
      </c>
      <c r="J21" s="26">
        <f t="shared" si="0"/>
        <v>36831</v>
      </c>
      <c r="K21" s="26">
        <f t="shared" si="0"/>
        <v>36831</v>
      </c>
      <c r="L21" s="27">
        <f t="shared" si="0"/>
        <v>36981</v>
      </c>
      <c r="M21" s="58">
        <f>VLOOKUP(H21,Fuel!$G$24:$I$35,3,FALSE)*(IF(L21&lt;$B$2,0,1))</f>
        <v>1</v>
      </c>
      <c r="N21" s="18">
        <f>VLOOKUP(I21,Fuel!$B$24:$D$43,3,FALSE)</f>
        <v>4.5100000000000001E-2</v>
      </c>
      <c r="O21" s="19">
        <f t="shared" si="1"/>
        <v>3228.3138999999996</v>
      </c>
      <c r="P21" s="42">
        <f>IF(VLOOKUP(H21,Fuel!$G$24:$I699,2,FALSE)="AB",O21/ABHEAT/28.174,O21/SASKHEAT/28.174)</f>
        <v>3.024145207955621</v>
      </c>
      <c r="Q21" s="76">
        <f t="shared" si="2"/>
        <v>139.31389999999999</v>
      </c>
      <c r="R21" s="77">
        <f>IF(VLOOKUP(H21,Fuel!$G$24:$I614,2,FALSE)="AB",Q21/ABHEAT/28.174,Q21/SASKHEAT/28.174)</f>
        <v>0.13050325220438092</v>
      </c>
    </row>
    <row r="22" spans="1:18" x14ac:dyDescent="0.2">
      <c r="A22" t="s">
        <v>26</v>
      </c>
      <c r="B22">
        <v>20001101</v>
      </c>
      <c r="C22">
        <v>20001101</v>
      </c>
      <c r="D22">
        <v>20010331</v>
      </c>
      <c r="E22" t="s">
        <v>1</v>
      </c>
      <c r="F22">
        <v>10000</v>
      </c>
      <c r="G22" t="s">
        <v>295</v>
      </c>
      <c r="H22" t="s">
        <v>2</v>
      </c>
      <c r="I22" t="s">
        <v>54</v>
      </c>
      <c r="J22" s="26">
        <f t="shared" si="0"/>
        <v>36831</v>
      </c>
      <c r="K22" s="26">
        <f t="shared" si="0"/>
        <v>36831</v>
      </c>
      <c r="L22" s="27">
        <f t="shared" si="0"/>
        <v>36981</v>
      </c>
      <c r="M22" s="58">
        <f>VLOOKUP(H22,Fuel!$G$24:$I$35,3,FALSE)*(IF(L22&lt;$B$2,0,1))</f>
        <v>1</v>
      </c>
      <c r="N22" s="18">
        <f>VLOOKUP(I22,Fuel!$B$24:$D$43,3,FALSE)</f>
        <v>5.0799999999999998E-2</v>
      </c>
      <c r="O22" s="19">
        <f t="shared" si="1"/>
        <v>10508</v>
      </c>
      <c r="P22" s="42">
        <f>IF(VLOOKUP(H22,Fuel!$G$24:$I521,2,FALSE)="AB",O22/ABHEAT/28.174,O22/SASKHEAT/28.174)</f>
        <v>9.8434411366248078</v>
      </c>
      <c r="Q22" s="76">
        <f t="shared" si="2"/>
        <v>508</v>
      </c>
      <c r="R22" s="77">
        <f>IF(VLOOKUP(H22,Fuel!$G$24:$I650,2,FALSE)="AB",Q22/ABHEAT/28.174,Q22/SASKHEAT/28.174)</f>
        <v>0.47587248738155719</v>
      </c>
    </row>
    <row r="23" spans="1:18" x14ac:dyDescent="0.2">
      <c r="A23" t="s">
        <v>96</v>
      </c>
      <c r="B23">
        <v>20001018</v>
      </c>
      <c r="C23">
        <v>20001101</v>
      </c>
      <c r="D23">
        <v>20010331</v>
      </c>
      <c r="E23" t="s">
        <v>1</v>
      </c>
      <c r="F23">
        <v>401</v>
      </c>
      <c r="G23" t="s">
        <v>442</v>
      </c>
      <c r="H23" t="s">
        <v>2</v>
      </c>
      <c r="I23" t="s">
        <v>64</v>
      </c>
      <c r="J23" s="26">
        <f t="shared" si="0"/>
        <v>36817</v>
      </c>
      <c r="K23" s="26">
        <f t="shared" si="0"/>
        <v>36831</v>
      </c>
      <c r="L23" s="27">
        <f t="shared" si="0"/>
        <v>36981</v>
      </c>
      <c r="M23" s="58">
        <f>VLOOKUP(H23,Fuel!$G$24:$I$35,3,FALSE)*(IF(L23&lt;$B$2,0,1))</f>
        <v>1</v>
      </c>
      <c r="N23" s="18">
        <f>VLOOKUP(I23,Fuel!$B$24:$D$43,3,FALSE)</f>
        <v>1.6799999999999999E-2</v>
      </c>
      <c r="O23" s="19">
        <f t="shared" si="1"/>
        <v>407.73679999999996</v>
      </c>
      <c r="P23" s="42">
        <f>IF(VLOOKUP(H23,Fuel!$G$24:$I774,2,FALSE)="AB",O23/ABHEAT/28.174,O23/SASKHEAT/28.174)</f>
        <v>0.38195024648227655</v>
      </c>
      <c r="Q23" s="76">
        <f t="shared" si="2"/>
        <v>6.7367999999999997</v>
      </c>
      <c r="R23" s="77">
        <f>IF(VLOOKUP(H23,Fuel!$G$24:$I781,2,FALSE)="AB",Q23/ABHEAT/28.174,Q23/SASKHEAT/28.174)</f>
        <v>6.3107436476221926E-3</v>
      </c>
    </row>
    <row r="24" spans="1:18" x14ac:dyDescent="0.2">
      <c r="A24" t="s">
        <v>96</v>
      </c>
      <c r="B24">
        <v>20001018</v>
      </c>
      <c r="C24">
        <v>20001101</v>
      </c>
      <c r="D24">
        <v>20010331</v>
      </c>
      <c r="E24" t="s">
        <v>1</v>
      </c>
      <c r="F24">
        <v>23721</v>
      </c>
      <c r="G24" t="s">
        <v>443</v>
      </c>
      <c r="H24" t="s">
        <v>2</v>
      </c>
      <c r="I24" t="s">
        <v>64</v>
      </c>
      <c r="J24" s="26">
        <f t="shared" si="0"/>
        <v>36817</v>
      </c>
      <c r="K24" s="26">
        <f t="shared" si="0"/>
        <v>36831</v>
      </c>
      <c r="L24" s="27">
        <f t="shared" si="0"/>
        <v>36981</v>
      </c>
      <c r="M24" s="58">
        <f>VLOOKUP(H24,Fuel!$G$24:$I$35,3,FALSE)*(IF(L24&lt;$B$2,0,1))</f>
        <v>1</v>
      </c>
      <c r="N24" s="18">
        <f>VLOOKUP(I24,Fuel!$B$24:$D$43,3,FALSE)</f>
        <v>1.6799999999999999E-2</v>
      </c>
      <c r="O24" s="19">
        <f t="shared" si="1"/>
        <v>24119.512799999997</v>
      </c>
      <c r="P24" s="42">
        <f>IF(VLOOKUP(H24,Fuel!$G$24:$I796,2,FALSE)="AB",O24/ABHEAT/28.174,O24/SASKHEAT/28.174)</f>
        <v>22.594119194030128</v>
      </c>
      <c r="Q24" s="76">
        <f t="shared" si="2"/>
        <v>398.51279999999997</v>
      </c>
      <c r="R24" s="77">
        <f>IF(VLOOKUP(H24,Fuel!$G$24:$I782,2,FALSE)="AB",Q24/ABHEAT/28.174,Q24/SASKHEAT/28.174)</f>
        <v>0.37330960116021455</v>
      </c>
    </row>
    <row r="25" spans="1:18" x14ac:dyDescent="0.2">
      <c r="A25" t="s">
        <v>96</v>
      </c>
      <c r="B25">
        <v>20001018</v>
      </c>
      <c r="C25">
        <v>20001101</v>
      </c>
      <c r="D25">
        <v>20010331</v>
      </c>
      <c r="E25" t="s">
        <v>1</v>
      </c>
      <c r="F25">
        <v>28558</v>
      </c>
      <c r="G25" t="s">
        <v>444</v>
      </c>
      <c r="H25" t="s">
        <v>2</v>
      </c>
      <c r="I25" t="s">
        <v>64</v>
      </c>
      <c r="J25" s="26">
        <f t="shared" si="0"/>
        <v>36817</v>
      </c>
      <c r="K25" s="26">
        <f t="shared" si="0"/>
        <v>36831</v>
      </c>
      <c r="L25" s="27">
        <f t="shared" si="0"/>
        <v>36981</v>
      </c>
      <c r="M25" s="58">
        <f>VLOOKUP(H25,Fuel!$G$24:$I$35,3,FALSE)*(IF(L25&lt;$B$2,0,1))</f>
        <v>1</v>
      </c>
      <c r="N25" s="18">
        <f>VLOOKUP(I25,Fuel!$B$24:$D$43,3,FALSE)</f>
        <v>1.6799999999999999E-2</v>
      </c>
      <c r="O25" s="19">
        <f t="shared" si="1"/>
        <v>29037.774399999998</v>
      </c>
      <c r="P25" s="42">
        <f>IF(VLOOKUP(H25,Fuel!$G$24:$I579,2,FALSE)="AB",O25/ABHEAT/28.174,O25/SASKHEAT/28.174)</f>
        <v>27.201334511323825</v>
      </c>
      <c r="Q25" s="76">
        <f t="shared" si="2"/>
        <v>479.77439999999996</v>
      </c>
      <c r="R25" s="77">
        <f>IF(VLOOKUP(H25,Fuel!$G$24:$I783,2,FALSE)="AB",Q25/ABHEAT/28.174,Q25/SASKHEAT/28.174)</f>
        <v>0.44943196281494913</v>
      </c>
    </row>
    <row r="26" spans="1:18" x14ac:dyDescent="0.2">
      <c r="A26" t="s">
        <v>96</v>
      </c>
      <c r="B26">
        <v>20001101</v>
      </c>
      <c r="C26">
        <v>20001101</v>
      </c>
      <c r="D26">
        <v>20010331</v>
      </c>
      <c r="E26" t="s">
        <v>1</v>
      </c>
      <c r="F26">
        <v>25000</v>
      </c>
      <c r="G26" t="s">
        <v>445</v>
      </c>
      <c r="H26" t="s">
        <v>2</v>
      </c>
      <c r="I26" t="s">
        <v>54</v>
      </c>
      <c r="J26" s="26">
        <f t="shared" si="0"/>
        <v>36831</v>
      </c>
      <c r="K26" s="26">
        <f t="shared" si="0"/>
        <v>36831</v>
      </c>
      <c r="L26" s="27">
        <f t="shared" si="0"/>
        <v>36981</v>
      </c>
      <c r="M26" s="58">
        <f>VLOOKUP(H26,Fuel!$G$24:$I$35,3,FALSE)*(IF(L26&lt;$B$2,0,1))</f>
        <v>1</v>
      </c>
      <c r="N26" s="18">
        <f>VLOOKUP(I26,Fuel!$B$24:$D$43,3,FALSE)</f>
        <v>5.0799999999999998E-2</v>
      </c>
      <c r="O26" s="19">
        <f t="shared" si="1"/>
        <v>26270</v>
      </c>
      <c r="P26" s="42">
        <f>IF(VLOOKUP(H26,Fuel!$G$24:$I679,2,FALSE)="AB",O26/ABHEAT/28.174,O26/SASKHEAT/28.174)</f>
        <v>24.608602841562021</v>
      </c>
      <c r="Q26" s="76">
        <f t="shared" si="2"/>
        <v>1270</v>
      </c>
      <c r="R26" s="77">
        <f>IF(VLOOKUP(H26,Fuel!$G$24:$I784,2,FALSE)="AB",Q26/ABHEAT/28.174,Q26/SASKHEAT/28.174)</f>
        <v>1.189681218453893</v>
      </c>
    </row>
    <row r="27" spans="1:18" x14ac:dyDescent="0.2">
      <c r="A27" t="s">
        <v>102</v>
      </c>
      <c r="B27">
        <v>20001026</v>
      </c>
      <c r="C27">
        <v>20001101</v>
      </c>
      <c r="D27">
        <v>20010331</v>
      </c>
      <c r="E27" t="s">
        <v>1</v>
      </c>
      <c r="F27">
        <v>3165</v>
      </c>
      <c r="G27" t="s">
        <v>459</v>
      </c>
      <c r="H27" t="s">
        <v>2</v>
      </c>
      <c r="I27" t="s">
        <v>15</v>
      </c>
      <c r="J27" s="26">
        <f t="shared" si="0"/>
        <v>36825</v>
      </c>
      <c r="K27" s="26">
        <f t="shared" si="0"/>
        <v>36831</v>
      </c>
      <c r="L27" s="27">
        <f t="shared" si="0"/>
        <v>36981</v>
      </c>
      <c r="M27" s="58">
        <f>VLOOKUP(H27,Fuel!$G$24:$I$35,3,FALSE)*(IF(L27&lt;$B$2,0,1))</f>
        <v>1</v>
      </c>
      <c r="N27" s="18">
        <f>VLOOKUP(I27,Fuel!$B$24:$D$43,3,FALSE)</f>
        <v>1.5599999999999999E-2</v>
      </c>
      <c r="O27" s="19">
        <f t="shared" si="1"/>
        <v>3214.3740000000003</v>
      </c>
      <c r="P27" s="42">
        <f>IF(VLOOKUP(H27,Fuel!$G$24:$I467,2,FALSE)="AB",O27/ABHEAT/28.174,O27/SASKHEAT/28.174)</f>
        <v>3.0110869109342628</v>
      </c>
      <c r="Q27" s="76">
        <f t="shared" si="2"/>
        <v>49.373999999999995</v>
      </c>
      <c r="R27" s="77">
        <f>IF(VLOOKUP(H27,Fuel!$G$24:$I805,2,FALSE)="AB",Q27/ABHEAT/28.174,Q27/SASKHEAT/28.174)</f>
        <v>4.6251433448773624E-2</v>
      </c>
    </row>
    <row r="28" spans="1:18" x14ac:dyDescent="0.2">
      <c r="A28" t="s">
        <v>102</v>
      </c>
      <c r="B28">
        <v>20001023</v>
      </c>
      <c r="C28">
        <v>20001101</v>
      </c>
      <c r="D28">
        <v>20010331</v>
      </c>
      <c r="E28" t="s">
        <v>1</v>
      </c>
      <c r="F28">
        <v>0</v>
      </c>
      <c r="G28" t="s">
        <v>229</v>
      </c>
      <c r="H28" t="s">
        <v>2</v>
      </c>
      <c r="I28" t="s">
        <v>14</v>
      </c>
      <c r="J28" s="26">
        <f t="shared" si="0"/>
        <v>36822</v>
      </c>
      <c r="K28" s="26">
        <f t="shared" si="0"/>
        <v>36831</v>
      </c>
      <c r="L28" s="27">
        <f t="shared" si="0"/>
        <v>36981</v>
      </c>
      <c r="M28" s="58">
        <f>VLOOKUP(H28,Fuel!$G$24:$I$35,3,FALSE)*(IF(L28&lt;$B$2,0,1))</f>
        <v>1</v>
      </c>
      <c r="N28" s="18">
        <f>VLOOKUP(I28,Fuel!$B$24:$D$43,3,FALSE)</f>
        <v>1.6799999999999999E-2</v>
      </c>
      <c r="O28" s="19">
        <f t="shared" si="1"/>
        <v>0</v>
      </c>
      <c r="P28" s="42">
        <f>IF(VLOOKUP(H28,Fuel!$G$24:$I727,2,FALSE)="AB",O28/ABHEAT/28.174,O28/SASKHEAT/28.174)</f>
        <v>0</v>
      </c>
      <c r="Q28" s="76">
        <f t="shared" si="2"/>
        <v>0</v>
      </c>
      <c r="R28" s="77">
        <f>IF(VLOOKUP(H28,Fuel!$G$24:$I806,2,FALSE)="AB",Q28/ABHEAT/28.174,Q28/SASKHEAT/28.174)</f>
        <v>0</v>
      </c>
    </row>
    <row r="29" spans="1:18" x14ac:dyDescent="0.2">
      <c r="A29" t="s">
        <v>201</v>
      </c>
      <c r="B29">
        <v>20001130</v>
      </c>
      <c r="C29">
        <v>20001201</v>
      </c>
      <c r="D29">
        <v>20010331</v>
      </c>
      <c r="E29" t="s">
        <v>1</v>
      </c>
      <c r="F29">
        <v>7717</v>
      </c>
      <c r="G29" t="s">
        <v>267</v>
      </c>
      <c r="H29" t="s">
        <v>126</v>
      </c>
      <c r="I29" t="s">
        <v>4</v>
      </c>
      <c r="J29" s="26">
        <f t="shared" si="0"/>
        <v>36860</v>
      </c>
      <c r="K29" s="26">
        <f t="shared" si="0"/>
        <v>36861</v>
      </c>
      <c r="L29" s="27">
        <f t="shared" si="0"/>
        <v>36981</v>
      </c>
      <c r="M29" s="58">
        <f>VLOOKUP(H29,Fuel!$G$24:$I$35,3,FALSE)*(IF(L29&lt;$B$2,0,1))</f>
        <v>1</v>
      </c>
      <c r="N29" s="18">
        <f>VLOOKUP(I29,Fuel!$B$24:$D$43,3,FALSE)</f>
        <v>4.5100000000000001E-2</v>
      </c>
      <c r="O29" s="19">
        <f t="shared" si="1"/>
        <v>8065.0366999999997</v>
      </c>
      <c r="P29" s="42">
        <f>IF(VLOOKUP(H29,Fuel!$G$24:$I495,2,FALSE)="AB",O29/ABHEAT/28.174,O29/SASKHEAT/28.174)</f>
        <v>7.8426886345226476</v>
      </c>
      <c r="Q29" s="76">
        <f t="shared" si="2"/>
        <v>348.0367</v>
      </c>
      <c r="R29" s="77">
        <f>IF(VLOOKUP(H29,Fuel!$G$24:$I544,2,FALSE)="AB",Q29/ABHEAT/28.174,Q29/SASKHEAT/28.174)</f>
        <v>0.33844154379195429</v>
      </c>
    </row>
    <row r="30" spans="1:18" x14ac:dyDescent="0.2">
      <c r="A30" t="s">
        <v>121</v>
      </c>
      <c r="B30">
        <v>20001001</v>
      </c>
      <c r="C30">
        <v>20001001</v>
      </c>
      <c r="D30">
        <v>20010331</v>
      </c>
      <c r="E30" t="s">
        <v>1</v>
      </c>
      <c r="F30">
        <v>15000</v>
      </c>
      <c r="G30" t="s">
        <v>229</v>
      </c>
      <c r="H30" t="s">
        <v>24</v>
      </c>
      <c r="I30" t="s">
        <v>4</v>
      </c>
      <c r="J30" s="26">
        <f t="shared" si="0"/>
        <v>36800</v>
      </c>
      <c r="K30" s="26">
        <f t="shared" si="0"/>
        <v>36800</v>
      </c>
      <c r="L30" s="27">
        <f t="shared" si="0"/>
        <v>36981</v>
      </c>
      <c r="M30" s="58">
        <f>VLOOKUP(H30,Fuel!$G$24:$I$35,3,FALSE)*(IF(L30&lt;$B$2,0,1))</f>
        <v>0</v>
      </c>
      <c r="N30" s="18">
        <f>VLOOKUP(I30,Fuel!$B$24:$D$43,3,FALSE)</f>
        <v>4.5100000000000001E-2</v>
      </c>
      <c r="O30" s="19">
        <f t="shared" si="1"/>
        <v>0</v>
      </c>
      <c r="P30" s="42">
        <f>IF(VLOOKUP(H30,Fuel!$G$24:$I552,2,FALSE)="AB",O30/ABHEAT/28.174,O30/SASKHEAT/28.174)</f>
        <v>0</v>
      </c>
      <c r="Q30" s="76">
        <f t="shared" si="2"/>
        <v>0</v>
      </c>
      <c r="R30" s="77">
        <f>IF(VLOOKUP(H30,Fuel!$G$24:$I499,2,FALSE)="AB",Q30/ABHEAT/28.174,Q30/SASKHEAT/28.174)</f>
        <v>0</v>
      </c>
    </row>
    <row r="31" spans="1:18" x14ac:dyDescent="0.2">
      <c r="A31" t="s">
        <v>192</v>
      </c>
      <c r="B31">
        <v>19900420</v>
      </c>
      <c r="C31">
        <v>19900501</v>
      </c>
      <c r="D31">
        <v>20010430</v>
      </c>
      <c r="E31" t="s">
        <v>1</v>
      </c>
      <c r="F31">
        <v>1526</v>
      </c>
      <c r="G31" t="s">
        <v>320</v>
      </c>
      <c r="H31" t="s">
        <v>2</v>
      </c>
      <c r="I31" t="s">
        <v>3</v>
      </c>
      <c r="J31" s="26">
        <f t="shared" si="0"/>
        <v>32983</v>
      </c>
      <c r="K31" s="26">
        <f t="shared" si="0"/>
        <v>32994</v>
      </c>
      <c r="L31" s="27">
        <f t="shared" si="0"/>
        <v>37011</v>
      </c>
      <c r="M31" s="58">
        <f>VLOOKUP(H31,Fuel!$G$24:$I$35,3,FALSE)*(IF(L31&lt;$B$2,0,1))</f>
        <v>1</v>
      </c>
      <c r="N31" s="18">
        <f>VLOOKUP(I31,Fuel!$B$24:$D$43,3,FALSE)</f>
        <v>4.5100000000000001E-2</v>
      </c>
      <c r="O31" s="19">
        <f t="shared" si="1"/>
        <v>1594.8226</v>
      </c>
      <c r="P31" s="42">
        <f>IF(VLOOKUP(H31,Fuel!$G$24:$I499,2,FALSE)="AB",O31/ABHEAT/28.174,O31/SASKHEAT/28.174)</f>
        <v>1.4939610188864609</v>
      </c>
      <c r="Q31" s="76">
        <f t="shared" si="2"/>
        <v>68.822600000000008</v>
      </c>
      <c r="R31" s="77">
        <f>IF(VLOOKUP(H31,Fuel!$G$24:$I606,2,FALSE)="AB",Q31/ABHEAT/28.174,Q31/SASKHEAT/28.174)</f>
        <v>6.447004301194087E-2</v>
      </c>
    </row>
    <row r="32" spans="1:18" x14ac:dyDescent="0.2">
      <c r="A32" t="s">
        <v>184</v>
      </c>
      <c r="B32">
        <v>19980601</v>
      </c>
      <c r="C32">
        <v>19980531</v>
      </c>
      <c r="D32">
        <v>20010531</v>
      </c>
      <c r="E32" t="s">
        <v>1</v>
      </c>
      <c r="F32">
        <v>151</v>
      </c>
      <c r="G32" t="s">
        <v>311</v>
      </c>
      <c r="H32" t="s">
        <v>2</v>
      </c>
      <c r="I32" t="s">
        <v>3</v>
      </c>
      <c r="J32" s="26">
        <f t="shared" si="0"/>
        <v>35947</v>
      </c>
      <c r="K32" s="26">
        <f t="shared" si="0"/>
        <v>35946</v>
      </c>
      <c r="L32" s="27">
        <f t="shared" si="0"/>
        <v>37042</v>
      </c>
      <c r="M32" s="58">
        <f>VLOOKUP(H32,Fuel!$G$24:$I$35,3,FALSE)*(IF(L32&lt;$B$2,0,1))</f>
        <v>1</v>
      </c>
      <c r="N32" s="18">
        <f>VLOOKUP(I32,Fuel!$B$24:$D$43,3,FALSE)</f>
        <v>4.5100000000000001E-2</v>
      </c>
      <c r="O32" s="19">
        <f t="shared" si="1"/>
        <v>157.81009999999998</v>
      </c>
      <c r="P32" s="42">
        <f>IF(VLOOKUP(H32,Fuel!$G$24:$I453,2,FALSE)="AB",O32/ABHEAT/28.174,O32/SASKHEAT/28.174)</f>
        <v>0.14782969452939421</v>
      </c>
      <c r="Q32" s="76">
        <f t="shared" si="2"/>
        <v>6.8101000000000003</v>
      </c>
      <c r="R32" s="77">
        <f>IF(VLOOKUP(H32,Fuel!$G$24:$I592,2,FALSE)="AB",Q32/ABHEAT/28.174,Q32/SASKHEAT/28.174)</f>
        <v>6.3794079258211464E-3</v>
      </c>
    </row>
    <row r="33" spans="1:18" x14ac:dyDescent="0.2">
      <c r="A33" t="s">
        <v>190</v>
      </c>
      <c r="B33">
        <v>19890508</v>
      </c>
      <c r="C33">
        <v>19890601</v>
      </c>
      <c r="D33">
        <v>20010531</v>
      </c>
      <c r="E33" t="s">
        <v>1</v>
      </c>
      <c r="F33">
        <v>83</v>
      </c>
      <c r="G33" t="s">
        <v>316</v>
      </c>
      <c r="H33" t="s">
        <v>2</v>
      </c>
      <c r="I33" t="s">
        <v>3</v>
      </c>
      <c r="J33" s="26">
        <f t="shared" si="0"/>
        <v>32636</v>
      </c>
      <c r="K33" s="26">
        <f t="shared" si="0"/>
        <v>32660</v>
      </c>
      <c r="L33" s="27">
        <f t="shared" si="0"/>
        <v>37042</v>
      </c>
      <c r="M33" s="58">
        <f>VLOOKUP(H33,Fuel!$G$24:$I$35,3,FALSE)*(IF(L33&lt;$B$2,0,1))</f>
        <v>1</v>
      </c>
      <c r="N33" s="18">
        <f>VLOOKUP(I33,Fuel!$B$24:$D$43,3,FALSE)</f>
        <v>4.5100000000000001E-2</v>
      </c>
      <c r="O33" s="19">
        <f t="shared" si="1"/>
        <v>86.743299999999991</v>
      </c>
      <c r="P33" s="42">
        <f>IF(VLOOKUP(H33,Fuel!$G$24:$I636,2,FALSE)="AB",O33/ABHEAT/28.174,O33/SASKHEAT/28.174)</f>
        <v>8.1257381761190198E-2</v>
      </c>
      <c r="Q33" s="76">
        <f t="shared" si="2"/>
        <v>3.7433000000000001</v>
      </c>
      <c r="R33" s="77">
        <f>IF(VLOOKUP(H33,Fuel!$G$24:$I600,2,FALSE)="AB",Q33/ABHEAT/28.174,Q33/SASKHEAT/28.174)</f>
        <v>3.5065619724712264E-3</v>
      </c>
    </row>
    <row r="34" spans="1:18" x14ac:dyDescent="0.2">
      <c r="A34" t="s">
        <v>193</v>
      </c>
      <c r="B34">
        <v>19890626</v>
      </c>
      <c r="C34">
        <v>19890701</v>
      </c>
      <c r="D34">
        <v>20010630</v>
      </c>
      <c r="E34" t="s">
        <v>1</v>
      </c>
      <c r="F34">
        <v>249</v>
      </c>
      <c r="G34" t="s">
        <v>323</v>
      </c>
      <c r="H34" t="s">
        <v>2</v>
      </c>
      <c r="I34" t="s">
        <v>3</v>
      </c>
      <c r="J34" s="26">
        <f t="shared" si="0"/>
        <v>32685</v>
      </c>
      <c r="K34" s="26">
        <f t="shared" si="0"/>
        <v>32690</v>
      </c>
      <c r="L34" s="27">
        <f t="shared" si="0"/>
        <v>37072</v>
      </c>
      <c r="M34" s="58">
        <f>VLOOKUP(H34,Fuel!$G$24:$I$35,3,FALSE)*(IF(L34&lt;$B$2,0,1))</f>
        <v>1</v>
      </c>
      <c r="N34" s="18">
        <f>VLOOKUP(I34,Fuel!$B$24:$D$43,3,FALSE)</f>
        <v>4.5100000000000001E-2</v>
      </c>
      <c r="O34" s="19">
        <f t="shared" si="1"/>
        <v>260.22989999999999</v>
      </c>
      <c r="P34" s="42">
        <f>IF(VLOOKUP(H34,Fuel!$G$24:$I806,2,FALSE)="AB",O34/ABHEAT/28.174,O34/SASKHEAT/28.174)</f>
        <v>0.24377214528357063</v>
      </c>
      <c r="Q34" s="76">
        <f t="shared" si="2"/>
        <v>11.229900000000001</v>
      </c>
      <c r="R34" s="77">
        <f>IF(VLOOKUP(H34,Fuel!$G$24:$I609,2,FALSE)="AB",Q34/ABHEAT/28.174,Q34/SASKHEAT/28.174)</f>
        <v>1.0519685917413679E-2</v>
      </c>
    </row>
    <row r="35" spans="1:18" x14ac:dyDescent="0.2">
      <c r="A35" t="s">
        <v>31</v>
      </c>
      <c r="B35">
        <v>19930401</v>
      </c>
      <c r="C35">
        <v>19930401</v>
      </c>
      <c r="D35">
        <v>20010731</v>
      </c>
      <c r="E35" t="s">
        <v>1</v>
      </c>
      <c r="F35">
        <v>7672</v>
      </c>
      <c r="G35" t="s">
        <v>334</v>
      </c>
      <c r="H35" t="s">
        <v>2</v>
      </c>
      <c r="I35" t="s">
        <v>3</v>
      </c>
      <c r="J35" s="26">
        <f t="shared" si="0"/>
        <v>34060</v>
      </c>
      <c r="K35" s="26">
        <f t="shared" si="0"/>
        <v>34060</v>
      </c>
      <c r="L35" s="27">
        <f t="shared" si="0"/>
        <v>37103</v>
      </c>
      <c r="M35" s="58">
        <f>VLOOKUP(H35,Fuel!$G$24:$I$35,3,FALSE)*(IF(L35&lt;$B$2,0,1))</f>
        <v>1</v>
      </c>
      <c r="N35" s="18">
        <f>VLOOKUP(I35,Fuel!$B$24:$D$43,3,FALSE)</f>
        <v>4.5100000000000001E-2</v>
      </c>
      <c r="O35" s="19">
        <f t="shared" si="1"/>
        <v>8018.0071999999991</v>
      </c>
      <c r="P35" s="42">
        <f>IF(VLOOKUP(H35,Fuel!$G$24:$I581,2,FALSE)="AB",O35/ABHEAT/28.174,O35/SASKHEAT/28.174)</f>
        <v>7.5109232876126653</v>
      </c>
      <c r="Q35" s="76">
        <f t="shared" si="2"/>
        <v>346.00720000000001</v>
      </c>
      <c r="R35" s="77">
        <f>IF(VLOOKUP(H35,Fuel!$G$24:$I620,2,FALSE)="AB",Q35/ABHEAT/28.174,Q35/SASKHEAT/28.174)</f>
        <v>0.32412461991324398</v>
      </c>
    </row>
    <row r="36" spans="1:18" x14ac:dyDescent="0.2">
      <c r="A36" t="s">
        <v>31</v>
      </c>
      <c r="B36">
        <v>19930401</v>
      </c>
      <c r="C36">
        <v>19930401</v>
      </c>
      <c r="D36">
        <v>20010831</v>
      </c>
      <c r="E36" t="s">
        <v>1</v>
      </c>
      <c r="F36">
        <v>5108</v>
      </c>
      <c r="G36" t="s">
        <v>335</v>
      </c>
      <c r="H36" t="s">
        <v>2</v>
      </c>
      <c r="I36" t="s">
        <v>3</v>
      </c>
      <c r="J36" s="26">
        <f t="shared" si="0"/>
        <v>34060</v>
      </c>
      <c r="K36" s="26">
        <f t="shared" si="0"/>
        <v>34060</v>
      </c>
      <c r="L36" s="27">
        <f t="shared" si="0"/>
        <v>37134</v>
      </c>
      <c r="M36" s="58">
        <f>VLOOKUP(H36,Fuel!$G$24:$I$35,3,FALSE)*(IF(L36&lt;$B$2,0,1))</f>
        <v>1</v>
      </c>
      <c r="N36" s="18">
        <f>VLOOKUP(I36,Fuel!$B$24:$D$43,3,FALSE)</f>
        <v>4.5100000000000001E-2</v>
      </c>
      <c r="O36" s="19">
        <f t="shared" si="1"/>
        <v>5338.3707999999997</v>
      </c>
      <c r="P36" s="42">
        <f>IF(VLOOKUP(H36,Fuel!$G$24:$I718,2,FALSE)="AB",O36/ABHEAT/28.174,O36/SASKHEAT/28.174)</f>
        <v>5.0007554944115613</v>
      </c>
      <c r="Q36" s="76">
        <f t="shared" si="2"/>
        <v>230.3708</v>
      </c>
      <c r="R36" s="77">
        <f>IF(VLOOKUP(H36,Fuel!$G$24:$I621,2,FALSE)="AB",Q36/ABHEAT/28.174,Q36/SASKHEAT/28.174)</f>
        <v>0.21580142837810873</v>
      </c>
    </row>
    <row r="37" spans="1:18" x14ac:dyDescent="0.2">
      <c r="A37" t="s">
        <v>11</v>
      </c>
      <c r="B37">
        <v>19991014</v>
      </c>
      <c r="C37">
        <v>19991101</v>
      </c>
      <c r="D37">
        <v>20011031</v>
      </c>
      <c r="E37" t="s">
        <v>1</v>
      </c>
      <c r="F37">
        <v>0</v>
      </c>
      <c r="G37" t="s">
        <v>229</v>
      </c>
      <c r="H37" t="s">
        <v>134</v>
      </c>
      <c r="I37" t="s">
        <v>3</v>
      </c>
      <c r="J37" s="26">
        <f t="shared" si="0"/>
        <v>36447</v>
      </c>
      <c r="K37" s="26">
        <f t="shared" si="0"/>
        <v>36465</v>
      </c>
      <c r="L37" s="27">
        <f t="shared" si="0"/>
        <v>37195</v>
      </c>
      <c r="M37" s="58">
        <f>VLOOKUP(H37,Fuel!$G$24:$I$35,3,FALSE)*(IF(L37&lt;$B$2,0,1))</f>
        <v>0</v>
      </c>
      <c r="N37" s="18">
        <f>VLOOKUP(I37,Fuel!$B$24:$D$43,3,FALSE)</f>
        <v>4.5100000000000001E-2</v>
      </c>
      <c r="O37" s="19">
        <f t="shared" si="1"/>
        <v>0</v>
      </c>
      <c r="P37" s="42">
        <f>IF(VLOOKUP(H37,Fuel!$G$24:$I855,2,FALSE)="AB",O37/ABHEAT/28.174,O37/SASKHEAT/28.174)</f>
        <v>0</v>
      </c>
      <c r="Q37" s="76">
        <f t="shared" si="2"/>
        <v>0</v>
      </c>
      <c r="R37" s="77">
        <f>IF(VLOOKUP(H37,Fuel!$G$24:$I555,2,FALSE)="AB",Q37/ABHEAT/28.174,Q37/SASKHEAT/28.174)</f>
        <v>0</v>
      </c>
    </row>
    <row r="38" spans="1:18" x14ac:dyDescent="0.2">
      <c r="A38" t="s">
        <v>166</v>
      </c>
      <c r="B38">
        <v>20000701</v>
      </c>
      <c r="C38">
        <v>20000701</v>
      </c>
      <c r="D38">
        <v>20011031</v>
      </c>
      <c r="E38" t="s">
        <v>1</v>
      </c>
      <c r="F38">
        <v>2261</v>
      </c>
      <c r="G38" t="s">
        <v>237</v>
      </c>
      <c r="H38" t="s">
        <v>2</v>
      </c>
      <c r="I38" t="s">
        <v>4</v>
      </c>
      <c r="J38" s="26">
        <f t="shared" si="0"/>
        <v>36708</v>
      </c>
      <c r="K38" s="26">
        <f t="shared" si="0"/>
        <v>36708</v>
      </c>
      <c r="L38" s="27">
        <f t="shared" si="0"/>
        <v>37195</v>
      </c>
      <c r="M38" s="58">
        <f>VLOOKUP(H38,Fuel!$G$24:$I$35,3,FALSE)*(IF(L38&lt;$B$2,0,1))</f>
        <v>1</v>
      </c>
      <c r="N38" s="18">
        <f>VLOOKUP(I38,Fuel!$B$24:$D$43,3,FALSE)</f>
        <v>4.5100000000000001E-2</v>
      </c>
      <c r="O38" s="19">
        <f t="shared" si="1"/>
        <v>2362.9710999999998</v>
      </c>
      <c r="P38" s="42">
        <f>IF(VLOOKUP(H38,Fuel!$G$24:$I650,2,FALSE)="AB",O38/ABHEAT/28.174,O38/SASKHEAT/28.174)</f>
        <v>2.2135293995427836</v>
      </c>
      <c r="Q38" s="76">
        <f t="shared" si="2"/>
        <v>101.97110000000001</v>
      </c>
      <c r="R38" s="77">
        <f>IF(VLOOKUP(H38,Fuel!$G$24:$I507,2,FALSE)="AB",Q38/ABHEAT/28.174,Q38/SASKHEAT/28.174)</f>
        <v>9.5522127948884858E-2</v>
      </c>
    </row>
    <row r="39" spans="1:18" x14ac:dyDescent="0.2">
      <c r="A39" t="s">
        <v>172</v>
      </c>
      <c r="B39">
        <v>19891120</v>
      </c>
      <c r="C39">
        <v>19891201</v>
      </c>
      <c r="D39">
        <v>20011031</v>
      </c>
      <c r="E39" t="s">
        <v>1</v>
      </c>
      <c r="F39">
        <v>2400</v>
      </c>
      <c r="G39" t="s">
        <v>245</v>
      </c>
      <c r="H39" t="s">
        <v>2</v>
      </c>
      <c r="I39" t="s">
        <v>12</v>
      </c>
      <c r="J39" s="26">
        <f t="shared" ref="J39:L70" si="3">DATE(LEFT(B39,4),RIGHT(LEFT(B39,6),2),RIGHT(B39,2))</f>
        <v>32832</v>
      </c>
      <c r="K39" s="26">
        <f t="shared" si="3"/>
        <v>32843</v>
      </c>
      <c r="L39" s="27">
        <f t="shared" si="3"/>
        <v>37195</v>
      </c>
      <c r="M39" s="58">
        <f>VLOOKUP(H39,Fuel!$G$24:$I$35,3,FALSE)*(IF(L39&lt;$B$2,0,1))</f>
        <v>1</v>
      </c>
      <c r="N39" s="18">
        <f>VLOOKUP(I39,Fuel!$B$24:$D$43,3,FALSE)</f>
        <v>1.3899999999999999E-2</v>
      </c>
      <c r="O39" s="19">
        <f t="shared" ref="O39:O70" si="4">M39*F39*(1+N39)</f>
        <v>2433.36</v>
      </c>
      <c r="P39" s="42">
        <f>IF(VLOOKUP(H39,Fuel!$G$24:$I643,2,FALSE)="AB",O39/ABHEAT/28.174,O39/SASKHEAT/28.174)</f>
        <v>2.279466684832256</v>
      </c>
      <c r="Q39" s="76">
        <f t="shared" si="2"/>
        <v>33.36</v>
      </c>
      <c r="R39" s="77">
        <f>IF(VLOOKUP(H39,Fuel!$G$24:$I521,2,FALSE)="AB",Q39/ABHEAT/28.174,Q39/SASKHEAT/28.174)</f>
        <v>3.1250209013875485E-2</v>
      </c>
    </row>
    <row r="40" spans="1:18" x14ac:dyDescent="0.2">
      <c r="A40" t="s">
        <v>173</v>
      </c>
      <c r="B40">
        <v>19951101</v>
      </c>
      <c r="C40">
        <v>19951101</v>
      </c>
      <c r="D40">
        <v>20011031</v>
      </c>
      <c r="E40" t="s">
        <v>1</v>
      </c>
      <c r="F40">
        <v>1188</v>
      </c>
      <c r="G40" t="s">
        <v>246</v>
      </c>
      <c r="H40" t="s">
        <v>2</v>
      </c>
      <c r="I40" t="s">
        <v>12</v>
      </c>
      <c r="J40" s="26">
        <f t="shared" si="3"/>
        <v>35004</v>
      </c>
      <c r="K40" s="26">
        <f t="shared" si="3"/>
        <v>35004</v>
      </c>
      <c r="L40" s="27">
        <f t="shared" si="3"/>
        <v>37195</v>
      </c>
      <c r="M40" s="58">
        <f>VLOOKUP(H40,Fuel!$G$24:$I$35,3,FALSE)*(IF(L40&lt;$B$2,0,1))</f>
        <v>1</v>
      </c>
      <c r="N40" s="18">
        <f>VLOOKUP(I40,Fuel!$B$24:$D$43,3,FALSE)</f>
        <v>1.3899999999999999E-2</v>
      </c>
      <c r="O40" s="19">
        <f t="shared" si="4"/>
        <v>1204.5132000000001</v>
      </c>
      <c r="P40" s="42">
        <f>IF(VLOOKUP(H40,Fuel!$G$24:$I642,2,FALSE)="AB",O40/ABHEAT/28.174,O40/SASKHEAT/28.174)</f>
        <v>1.1283360089919667</v>
      </c>
      <c r="Q40" s="76">
        <f t="shared" si="2"/>
        <v>16.513199999999998</v>
      </c>
      <c r="R40" s="77">
        <f>IF(VLOOKUP(H40,Fuel!$G$24:$I522,2,FALSE)="AB",Q40/ABHEAT/28.174,Q40/SASKHEAT/28.174)</f>
        <v>1.5468853461868362E-2</v>
      </c>
    </row>
    <row r="41" spans="1:18" x14ac:dyDescent="0.2">
      <c r="A41" t="s">
        <v>174</v>
      </c>
      <c r="B41">
        <v>19900928</v>
      </c>
      <c r="C41">
        <v>19911101</v>
      </c>
      <c r="D41">
        <v>20011031</v>
      </c>
      <c r="E41" t="s">
        <v>1</v>
      </c>
      <c r="F41">
        <v>2656</v>
      </c>
      <c r="G41" t="s">
        <v>247</v>
      </c>
      <c r="H41" t="s">
        <v>2</v>
      </c>
      <c r="I41" t="s">
        <v>12</v>
      </c>
      <c r="J41" s="26">
        <f t="shared" si="3"/>
        <v>33144</v>
      </c>
      <c r="K41" s="26">
        <f t="shared" si="3"/>
        <v>33543</v>
      </c>
      <c r="L41" s="27">
        <f t="shared" si="3"/>
        <v>37195</v>
      </c>
      <c r="M41" s="58">
        <f>VLOOKUP(H41,Fuel!$G$24:$I$35,3,FALSE)*(IF(L41&lt;$B$2,0,1))</f>
        <v>1</v>
      </c>
      <c r="N41" s="18">
        <f>VLOOKUP(I41,Fuel!$B$24:$D$43,3,FALSE)</f>
        <v>1.3899999999999999E-2</v>
      </c>
      <c r="O41" s="19">
        <f t="shared" si="4"/>
        <v>2692.9184</v>
      </c>
      <c r="P41" s="42">
        <f>IF(VLOOKUP(H41,Fuel!$G$24:$I717,2,FALSE)="AB",O41/ABHEAT/28.174,O41/SASKHEAT/28.174)</f>
        <v>2.5226097978810298</v>
      </c>
      <c r="Q41" s="76">
        <f t="shared" si="2"/>
        <v>36.918399999999998</v>
      </c>
      <c r="R41" s="77">
        <f>IF(VLOOKUP(H41,Fuel!$G$24:$I523,2,FALSE)="AB",Q41/ABHEAT/28.174,Q41/SASKHEAT/28.174)</f>
        <v>3.4583564642022203E-2</v>
      </c>
    </row>
    <row r="42" spans="1:18" x14ac:dyDescent="0.2">
      <c r="A42" t="s">
        <v>175</v>
      </c>
      <c r="B42">
        <v>19950801</v>
      </c>
      <c r="C42">
        <v>19950801</v>
      </c>
      <c r="D42">
        <v>20011031</v>
      </c>
      <c r="E42" t="s">
        <v>1</v>
      </c>
      <c r="F42">
        <v>1750</v>
      </c>
      <c r="G42" t="s">
        <v>252</v>
      </c>
      <c r="H42" t="s">
        <v>2</v>
      </c>
      <c r="I42" t="s">
        <v>13</v>
      </c>
      <c r="J42" s="26">
        <f t="shared" si="3"/>
        <v>34912</v>
      </c>
      <c r="K42" s="26">
        <f t="shared" si="3"/>
        <v>34912</v>
      </c>
      <c r="L42" s="27">
        <f t="shared" si="3"/>
        <v>37195</v>
      </c>
      <c r="M42" s="58">
        <f>VLOOKUP(H42,Fuel!$G$24:$I$35,3,FALSE)*(IF(L42&lt;$B$2,0,1))</f>
        <v>1</v>
      </c>
      <c r="N42" s="18">
        <f>VLOOKUP(I42,Fuel!$B$24:$D$43,3,FALSE)</f>
        <v>8.0999999999999996E-3</v>
      </c>
      <c r="O42" s="19">
        <f t="shared" si="4"/>
        <v>1764.175</v>
      </c>
      <c r="P42" s="42">
        <f>IF(VLOOKUP(H42,Fuel!$G$24:$I692,2,FALSE)="AB",O42/ABHEAT/28.174,O42/SASKHEAT/28.174)</f>
        <v>1.6526030421778712</v>
      </c>
      <c r="Q42" s="76">
        <f t="shared" si="2"/>
        <v>14.174999999999999</v>
      </c>
      <c r="R42" s="77">
        <f>IF(VLOOKUP(H42,Fuel!$G$24:$I529,2,FALSE)="AB",Q42/ABHEAT/28.174,Q42/SASKHEAT/28.174)</f>
        <v>1.3278528560302308E-2</v>
      </c>
    </row>
    <row r="43" spans="1:18" x14ac:dyDescent="0.2">
      <c r="A43" t="s">
        <v>17</v>
      </c>
      <c r="B43">
        <v>20001101</v>
      </c>
      <c r="C43">
        <v>20001101</v>
      </c>
      <c r="D43">
        <v>20011031</v>
      </c>
      <c r="E43" t="s">
        <v>1</v>
      </c>
      <c r="F43">
        <v>10551</v>
      </c>
      <c r="G43" t="s">
        <v>256</v>
      </c>
      <c r="H43" t="s">
        <v>2</v>
      </c>
      <c r="I43" t="s">
        <v>4</v>
      </c>
      <c r="J43" s="26">
        <f t="shared" si="3"/>
        <v>36831</v>
      </c>
      <c r="K43" s="26">
        <f t="shared" si="3"/>
        <v>36831</v>
      </c>
      <c r="L43" s="27">
        <f t="shared" si="3"/>
        <v>37195</v>
      </c>
      <c r="M43" s="58">
        <f>VLOOKUP(H43,Fuel!$G$24:$I$35,3,FALSE)*(IF(L43&lt;$B$2,0,1))</f>
        <v>1</v>
      </c>
      <c r="N43" s="18">
        <f>VLOOKUP(I43,Fuel!$B$24:$D$43,3,FALSE)</f>
        <v>4.5100000000000001E-2</v>
      </c>
      <c r="O43" s="19">
        <f t="shared" si="4"/>
        <v>11026.8501</v>
      </c>
      <c r="P43" s="42">
        <f>IF(VLOOKUP(H43,Fuel!$G$24:$I797,2,FALSE)="AB",O43/ABHEAT/28.174,O43/SASKHEAT/28.174)</f>
        <v>10.32947752966648</v>
      </c>
      <c r="Q43" s="76">
        <f t="shared" si="2"/>
        <v>475.8501</v>
      </c>
      <c r="R43" s="77">
        <f>IF(VLOOKUP(H43,Fuel!$G$24:$I533,2,FALSE)="AB",Q43/ABHEAT/28.174,Q43/SASKHEAT/28.174)</f>
        <v>0.44575584784992661</v>
      </c>
    </row>
    <row r="44" spans="1:18" x14ac:dyDescent="0.2">
      <c r="A44" t="s">
        <v>178</v>
      </c>
      <c r="B44">
        <v>19980423</v>
      </c>
      <c r="C44">
        <v>19980501</v>
      </c>
      <c r="D44">
        <v>20011031</v>
      </c>
      <c r="E44" t="s">
        <v>1</v>
      </c>
      <c r="F44">
        <v>2930</v>
      </c>
      <c r="G44" t="s">
        <v>268</v>
      </c>
      <c r="H44" t="s">
        <v>2</v>
      </c>
      <c r="I44" t="s">
        <v>5</v>
      </c>
      <c r="J44" s="26">
        <f t="shared" si="3"/>
        <v>35908</v>
      </c>
      <c r="K44" s="26">
        <f t="shared" si="3"/>
        <v>35916</v>
      </c>
      <c r="L44" s="27">
        <f t="shared" si="3"/>
        <v>37195</v>
      </c>
      <c r="M44" s="58">
        <f>VLOOKUP(H44,Fuel!$G$24:$I$35,3,FALSE)*(IF(L44&lt;$B$2,0,1))</f>
        <v>1</v>
      </c>
      <c r="N44" s="18">
        <f>VLOOKUP(I44,Fuel!$B$24:$D$43,3,FALSE)</f>
        <v>3.5700000000000003E-2</v>
      </c>
      <c r="O44" s="19">
        <f t="shared" si="4"/>
        <v>3034.6010000000001</v>
      </c>
      <c r="P44" s="42">
        <f>IF(VLOOKUP(H44,Fuel!$G$24:$I582,2,FALSE)="AB",O44/ABHEAT/28.174,O44/SASKHEAT/28.174)</f>
        <v>2.842683319056222</v>
      </c>
      <c r="Q44" s="76">
        <f t="shared" si="2"/>
        <v>104.60100000000001</v>
      </c>
      <c r="R44" s="77">
        <f>IF(VLOOKUP(H44,Fuel!$G$24:$I545,2,FALSE)="AB",Q44/ABHEAT/28.174,Q44/SASKHEAT/28.174)</f>
        <v>9.7985704827949355E-2</v>
      </c>
    </row>
    <row r="45" spans="1:18" x14ac:dyDescent="0.2">
      <c r="A45" t="s">
        <v>10</v>
      </c>
      <c r="B45">
        <v>19991027</v>
      </c>
      <c r="C45">
        <v>19991101</v>
      </c>
      <c r="D45">
        <v>20011031</v>
      </c>
      <c r="E45" t="s">
        <v>1</v>
      </c>
      <c r="F45">
        <v>1300</v>
      </c>
      <c r="G45" t="s">
        <v>275</v>
      </c>
      <c r="H45" t="s">
        <v>2</v>
      </c>
      <c r="I45" t="s">
        <v>3</v>
      </c>
      <c r="J45" s="26">
        <f t="shared" si="3"/>
        <v>36460</v>
      </c>
      <c r="K45" s="26">
        <f t="shared" si="3"/>
        <v>36465</v>
      </c>
      <c r="L45" s="27">
        <f t="shared" si="3"/>
        <v>37195</v>
      </c>
      <c r="M45" s="58">
        <f>VLOOKUP(H45,Fuel!$G$24:$I$35,3,FALSE)*(IF(L45&lt;$B$2,0,1))</f>
        <v>1</v>
      </c>
      <c r="N45" s="18">
        <f>VLOOKUP(I45,Fuel!$B$24:$D$43,3,FALSE)</f>
        <v>4.5100000000000001E-2</v>
      </c>
      <c r="O45" s="19">
        <f t="shared" si="4"/>
        <v>1358.6299999999999</v>
      </c>
      <c r="P45" s="42">
        <f>IF(VLOOKUP(H45,Fuel!$G$24:$I770,2,FALSE)="AB",O45/ABHEAT/28.174,O45/SASKHEAT/28.174)</f>
        <v>1.2727059793921358</v>
      </c>
      <c r="Q45" s="76">
        <f t="shared" si="2"/>
        <v>58.63</v>
      </c>
      <c r="R45" s="77">
        <f>IF(VLOOKUP(H45,Fuel!$G$24:$I553,2,FALSE)="AB",Q45/ABHEAT/28.174,Q45/SASKHEAT/28.174)</f>
        <v>5.4922054990513183E-2</v>
      </c>
    </row>
    <row r="46" spans="1:18" x14ac:dyDescent="0.2">
      <c r="A46" t="s">
        <v>19</v>
      </c>
      <c r="B46">
        <v>19990510</v>
      </c>
      <c r="C46">
        <v>19991101</v>
      </c>
      <c r="D46">
        <v>20011031</v>
      </c>
      <c r="E46" t="s">
        <v>1</v>
      </c>
      <c r="F46">
        <v>15683</v>
      </c>
      <c r="G46" t="s">
        <v>284</v>
      </c>
      <c r="H46" t="s">
        <v>2</v>
      </c>
      <c r="I46" t="s">
        <v>3</v>
      </c>
      <c r="J46" s="26">
        <f t="shared" si="3"/>
        <v>36290</v>
      </c>
      <c r="K46" s="26">
        <f t="shared" si="3"/>
        <v>36465</v>
      </c>
      <c r="L46" s="27">
        <f t="shared" si="3"/>
        <v>37195</v>
      </c>
      <c r="M46" s="58">
        <f>VLOOKUP(H46,Fuel!$G$24:$I$35,3,FALSE)*(IF(L46&lt;$B$2,0,1))</f>
        <v>1</v>
      </c>
      <c r="N46" s="18">
        <f>VLOOKUP(I46,Fuel!$B$24:$D$43,3,FALSE)</f>
        <v>4.5100000000000001E-2</v>
      </c>
      <c r="O46" s="19">
        <f t="shared" si="4"/>
        <v>16390.3033</v>
      </c>
      <c r="P46" s="42">
        <f>IF(VLOOKUP(H46,Fuel!$G$24:$I445,2,FALSE)="AB",O46/ABHEAT/28.174,O46/SASKHEAT/28.174)</f>
        <v>15.353729134466819</v>
      </c>
      <c r="Q46" s="76">
        <f t="shared" si="2"/>
        <v>707.30330000000004</v>
      </c>
      <c r="R46" s="77">
        <f>IF(VLOOKUP(H46,Fuel!$G$24:$I563,2,FALSE)="AB",Q46/ABHEAT/28.174,Q46/SASKHEAT/28.174)</f>
        <v>0.66257122185862949</v>
      </c>
    </row>
    <row r="47" spans="1:18" x14ac:dyDescent="0.2">
      <c r="A47" t="s">
        <v>19</v>
      </c>
      <c r="B47">
        <v>19990510</v>
      </c>
      <c r="C47">
        <v>19991101</v>
      </c>
      <c r="D47">
        <v>20011031</v>
      </c>
      <c r="E47" t="s">
        <v>1</v>
      </c>
      <c r="F47">
        <v>26319</v>
      </c>
      <c r="G47" t="s">
        <v>294</v>
      </c>
      <c r="H47" t="s">
        <v>2</v>
      </c>
      <c r="I47" t="s">
        <v>4</v>
      </c>
      <c r="J47" s="26">
        <f t="shared" si="3"/>
        <v>36290</v>
      </c>
      <c r="K47" s="26">
        <f t="shared" si="3"/>
        <v>36465</v>
      </c>
      <c r="L47" s="27">
        <f t="shared" si="3"/>
        <v>37195</v>
      </c>
      <c r="M47" s="58">
        <f>VLOOKUP(H47,Fuel!$G$24:$I$35,3,FALSE)*(IF(L47&lt;$B$2,0,1))</f>
        <v>1</v>
      </c>
      <c r="N47" s="18">
        <f>VLOOKUP(I47,Fuel!$B$24:$D$43,3,FALSE)</f>
        <v>4.5100000000000001E-2</v>
      </c>
      <c r="O47" s="19">
        <f t="shared" si="4"/>
        <v>27505.986899999996</v>
      </c>
      <c r="P47" s="42">
        <f>IF(VLOOKUP(H47,Fuel!$G$24:$I571,2,FALSE)="AB",O47/ABHEAT/28.174,O47/SASKHEAT/28.174)</f>
        <v>25.766422055093553</v>
      </c>
      <c r="Q47" s="76">
        <f t="shared" si="2"/>
        <v>1186.9869000000001</v>
      </c>
      <c r="R47" s="77">
        <f>IF(VLOOKUP(H47,Fuel!$G$24:$I574,2,FALSE)="AB",Q47/ABHEAT/28.174,Q47/SASKHEAT/28.174)</f>
        <v>1.1119181271502436</v>
      </c>
    </row>
    <row r="48" spans="1:18" x14ac:dyDescent="0.2">
      <c r="A48" t="s">
        <v>175</v>
      </c>
      <c r="B48">
        <v>19960101</v>
      </c>
      <c r="C48">
        <v>19960701</v>
      </c>
      <c r="D48">
        <v>20011031</v>
      </c>
      <c r="E48" t="s">
        <v>1</v>
      </c>
      <c r="F48">
        <v>28493</v>
      </c>
      <c r="G48" t="s">
        <v>301</v>
      </c>
      <c r="H48" t="s">
        <v>2</v>
      </c>
      <c r="I48" t="s">
        <v>13</v>
      </c>
      <c r="J48" s="26">
        <f t="shared" si="3"/>
        <v>35065</v>
      </c>
      <c r="K48" s="26">
        <f t="shared" si="3"/>
        <v>35247</v>
      </c>
      <c r="L48" s="27">
        <f t="shared" si="3"/>
        <v>37195</v>
      </c>
      <c r="M48" s="58">
        <f>VLOOKUP(H48,Fuel!$G$24:$I$35,3,FALSE)*(IF(L48&lt;$B$2,0,1))</f>
        <v>1</v>
      </c>
      <c r="N48" s="18">
        <f>VLOOKUP(I48,Fuel!$B$24:$D$43,3,FALSE)</f>
        <v>8.0999999999999996E-3</v>
      </c>
      <c r="O48" s="19">
        <f t="shared" si="4"/>
        <v>28723.793300000001</v>
      </c>
      <c r="P48" s="42">
        <f>IF(VLOOKUP(H48,Fuel!$G$24:$I620,2,FALSE)="AB",O48/ABHEAT/28.174,O48/SASKHEAT/28.174)</f>
        <v>26.907210560442337</v>
      </c>
      <c r="Q48" s="76">
        <f t="shared" si="2"/>
        <v>230.79329999999999</v>
      </c>
      <c r="R48" s="77">
        <f>IF(VLOOKUP(H48,Fuel!$G$24:$I581,2,FALSE)="AB",Q48/ABHEAT/28.174,Q48/SASKHEAT/28.174)</f>
        <v>0.21619720815353924</v>
      </c>
    </row>
    <row r="49" spans="1:18" x14ac:dyDescent="0.2">
      <c r="A49" t="s">
        <v>185</v>
      </c>
      <c r="B49">
        <v>19881025</v>
      </c>
      <c r="C49">
        <v>19881101</v>
      </c>
      <c r="D49">
        <v>20011031</v>
      </c>
      <c r="E49" t="s">
        <v>1</v>
      </c>
      <c r="F49">
        <v>445</v>
      </c>
      <c r="G49" t="s">
        <v>312</v>
      </c>
      <c r="H49" t="s">
        <v>2</v>
      </c>
      <c r="I49" t="s">
        <v>3</v>
      </c>
      <c r="J49" s="26">
        <f t="shared" si="3"/>
        <v>32441</v>
      </c>
      <c r="K49" s="26">
        <f t="shared" si="3"/>
        <v>32448</v>
      </c>
      <c r="L49" s="27">
        <f t="shared" si="3"/>
        <v>37195</v>
      </c>
      <c r="M49" s="58">
        <f>VLOOKUP(H49,Fuel!$G$24:$I$35,3,FALSE)*(IF(L49&lt;$B$2,0,1))</f>
        <v>1</v>
      </c>
      <c r="N49" s="18">
        <f>VLOOKUP(I49,Fuel!$B$24:$D$43,3,FALSE)</f>
        <v>4.5100000000000001E-2</v>
      </c>
      <c r="O49" s="19">
        <f t="shared" si="4"/>
        <v>465.06949999999995</v>
      </c>
      <c r="P49" s="42">
        <f>IF(VLOOKUP(H49,Fuel!$G$24:$I617,2,FALSE)="AB",O49/ABHEAT/28.174,O49/SASKHEAT/28.174)</f>
        <v>0.43565704679192335</v>
      </c>
      <c r="Q49" s="76">
        <f t="shared" si="2"/>
        <v>20.069500000000001</v>
      </c>
      <c r="R49" s="77">
        <f>IF(VLOOKUP(H49,Fuel!$G$24:$I593,2,FALSE)="AB",Q49/ABHEAT/28.174,Q49/SASKHEAT/28.174)</f>
        <v>1.8800241900598747E-2</v>
      </c>
    </row>
    <row r="50" spans="1:18" x14ac:dyDescent="0.2">
      <c r="A50" t="s">
        <v>186</v>
      </c>
      <c r="B50">
        <v>19890825</v>
      </c>
      <c r="C50">
        <v>19891001</v>
      </c>
      <c r="D50">
        <v>20011031</v>
      </c>
      <c r="E50" t="s">
        <v>1</v>
      </c>
      <c r="F50">
        <v>10000</v>
      </c>
      <c r="G50" t="s">
        <v>295</v>
      </c>
      <c r="H50" t="s">
        <v>2</v>
      </c>
      <c r="I50" t="s">
        <v>3</v>
      </c>
      <c r="J50" s="26">
        <f t="shared" si="3"/>
        <v>32745</v>
      </c>
      <c r="K50" s="26">
        <f t="shared" si="3"/>
        <v>32782</v>
      </c>
      <c r="L50" s="27">
        <f t="shared" si="3"/>
        <v>37195</v>
      </c>
      <c r="M50" s="58">
        <f>VLOOKUP(H50,Fuel!$G$24:$I$35,3,FALSE)*(IF(L50&lt;$B$2,0,1))</f>
        <v>1</v>
      </c>
      <c r="N50" s="18">
        <f>VLOOKUP(I50,Fuel!$B$24:$D$43,3,FALSE)</f>
        <v>4.5100000000000001E-2</v>
      </c>
      <c r="O50" s="19">
        <f t="shared" si="4"/>
        <v>10451</v>
      </c>
      <c r="P50" s="42">
        <f>IF(VLOOKUP(H50,Fuel!$G$24:$I645,2,FALSE)="AB",O50/ABHEAT/28.174,O50/SASKHEAT/28.174)</f>
        <v>9.790045995324121</v>
      </c>
      <c r="Q50" s="76">
        <f t="shared" si="2"/>
        <v>451</v>
      </c>
      <c r="R50" s="77">
        <f>IF(VLOOKUP(H50,Fuel!$G$24:$I595,2,FALSE)="AB",Q50/ABHEAT/28.174,Q50/SASKHEAT/28.174)</f>
        <v>0.42247734608087062</v>
      </c>
    </row>
    <row r="51" spans="1:18" x14ac:dyDescent="0.2">
      <c r="A51" t="s">
        <v>10</v>
      </c>
      <c r="B51">
        <v>20001101</v>
      </c>
      <c r="C51">
        <v>20001101</v>
      </c>
      <c r="D51">
        <v>20011031</v>
      </c>
      <c r="E51" t="s">
        <v>1</v>
      </c>
      <c r="F51">
        <v>10551</v>
      </c>
      <c r="G51" t="s">
        <v>256</v>
      </c>
      <c r="H51" t="s">
        <v>2</v>
      </c>
      <c r="I51" t="s">
        <v>3</v>
      </c>
      <c r="J51" s="26">
        <f t="shared" si="3"/>
        <v>36831</v>
      </c>
      <c r="K51" s="26">
        <f t="shared" si="3"/>
        <v>36831</v>
      </c>
      <c r="L51" s="27">
        <f t="shared" si="3"/>
        <v>37195</v>
      </c>
      <c r="M51" s="58">
        <f>VLOOKUP(H51,Fuel!$G$24:$I$35,3,FALSE)*(IF(L51&lt;$B$2,0,1))</f>
        <v>1</v>
      </c>
      <c r="N51" s="18">
        <f>VLOOKUP(I51,Fuel!$B$24:$D$43,3,FALSE)</f>
        <v>4.5100000000000001E-2</v>
      </c>
      <c r="O51" s="19">
        <f t="shared" si="4"/>
        <v>11026.8501</v>
      </c>
      <c r="P51" s="42">
        <f>IF(VLOOKUP(H51,Fuel!$G$24:$I524,2,FALSE)="AB",O51/ABHEAT/28.174,O51/SASKHEAT/28.174)</f>
        <v>10.32947752966648</v>
      </c>
      <c r="Q51" s="76">
        <f t="shared" si="2"/>
        <v>475.8501</v>
      </c>
      <c r="R51" s="77">
        <f>IF(VLOOKUP(H51,Fuel!$G$24:$I604,2,FALSE)="AB",Q51/ABHEAT/28.174,Q51/SASKHEAT/28.174)</f>
        <v>0.44575584784992661</v>
      </c>
    </row>
    <row r="52" spans="1:18" x14ac:dyDescent="0.2">
      <c r="A52" t="s">
        <v>191</v>
      </c>
      <c r="B52">
        <v>19891129</v>
      </c>
      <c r="C52">
        <v>19891201</v>
      </c>
      <c r="D52">
        <v>20011031</v>
      </c>
      <c r="E52" t="s">
        <v>1</v>
      </c>
      <c r="F52">
        <v>5650</v>
      </c>
      <c r="G52" t="s">
        <v>319</v>
      </c>
      <c r="H52" t="s">
        <v>2</v>
      </c>
      <c r="I52" t="s">
        <v>3</v>
      </c>
      <c r="J52" s="26">
        <f t="shared" si="3"/>
        <v>32841</v>
      </c>
      <c r="K52" s="26">
        <f t="shared" si="3"/>
        <v>32843</v>
      </c>
      <c r="L52" s="27">
        <f t="shared" si="3"/>
        <v>37195</v>
      </c>
      <c r="M52" s="58">
        <f>VLOOKUP(H52,Fuel!$G$24:$I$35,3,FALSE)*(IF(L52&lt;$B$2,0,1))</f>
        <v>1</v>
      </c>
      <c r="N52" s="18">
        <f>VLOOKUP(I52,Fuel!$B$24:$D$43,3,FALSE)</f>
        <v>4.5100000000000001E-2</v>
      </c>
      <c r="O52" s="19">
        <f t="shared" si="4"/>
        <v>5904.8149999999996</v>
      </c>
      <c r="P52" s="42">
        <f>IF(VLOOKUP(H52,Fuel!$G$24:$I601,2,FALSE)="AB",O52/ABHEAT/28.174,O52/SASKHEAT/28.174)</f>
        <v>5.5313759873581283</v>
      </c>
      <c r="Q52" s="76">
        <f t="shared" si="2"/>
        <v>254.815</v>
      </c>
      <c r="R52" s="77">
        <f>IF(VLOOKUP(H52,Fuel!$G$24:$I605,2,FALSE)="AB",Q52/ABHEAT/28.174,Q52/SASKHEAT/28.174)</f>
        <v>0.23869970053569192</v>
      </c>
    </row>
    <row r="53" spans="1:18" x14ac:dyDescent="0.2">
      <c r="A53" t="s">
        <v>31</v>
      </c>
      <c r="B53">
        <v>19881214</v>
      </c>
      <c r="C53">
        <v>19881216</v>
      </c>
      <c r="D53">
        <v>20011031</v>
      </c>
      <c r="E53" t="s">
        <v>1</v>
      </c>
      <c r="F53">
        <v>36100</v>
      </c>
      <c r="G53" t="s">
        <v>331</v>
      </c>
      <c r="H53" t="s">
        <v>2</v>
      </c>
      <c r="I53" t="s">
        <v>3</v>
      </c>
      <c r="J53" s="26">
        <f t="shared" si="3"/>
        <v>32491</v>
      </c>
      <c r="K53" s="26">
        <f t="shared" si="3"/>
        <v>32493</v>
      </c>
      <c r="L53" s="27">
        <f t="shared" si="3"/>
        <v>37195</v>
      </c>
      <c r="M53" s="58">
        <f>VLOOKUP(H53,Fuel!$G$24:$I$35,3,FALSE)*(IF(L53&lt;$B$2,0,1))</f>
        <v>1</v>
      </c>
      <c r="N53" s="18">
        <f>VLOOKUP(I53,Fuel!$B$24:$D$43,3,FALSE)</f>
        <v>4.5100000000000001E-2</v>
      </c>
      <c r="O53" s="19">
        <f t="shared" si="4"/>
        <v>37728.11</v>
      </c>
      <c r="P53" s="42">
        <f>IF(VLOOKUP(H53,Fuel!$G$24:$I688,2,FALSE)="AB",O53/ABHEAT/28.174,O53/SASKHEAT/28.174)</f>
        <v>35.342066043120077</v>
      </c>
      <c r="Q53" s="76">
        <f t="shared" si="2"/>
        <v>1628.1100000000001</v>
      </c>
      <c r="R53" s="77">
        <f>IF(VLOOKUP(H53,Fuel!$G$24:$I617,2,FALSE)="AB",Q53/ABHEAT/28.174,Q53/SASKHEAT/28.174)</f>
        <v>1.5251432193519432</v>
      </c>
    </row>
    <row r="54" spans="1:18" x14ac:dyDescent="0.2">
      <c r="A54" t="s">
        <v>31</v>
      </c>
      <c r="B54">
        <v>19890601</v>
      </c>
      <c r="C54">
        <v>19890328</v>
      </c>
      <c r="D54">
        <v>20011031</v>
      </c>
      <c r="E54" t="s">
        <v>1</v>
      </c>
      <c r="F54">
        <v>31931</v>
      </c>
      <c r="G54" t="s">
        <v>332</v>
      </c>
      <c r="H54" t="s">
        <v>2</v>
      </c>
      <c r="I54" t="s">
        <v>3</v>
      </c>
      <c r="J54" s="26">
        <f t="shared" si="3"/>
        <v>32660</v>
      </c>
      <c r="K54" s="26">
        <f t="shared" si="3"/>
        <v>32595</v>
      </c>
      <c r="L54" s="27">
        <f t="shared" si="3"/>
        <v>37195</v>
      </c>
      <c r="M54" s="58">
        <f>VLOOKUP(H54,Fuel!$G$24:$I$35,3,FALSE)*(IF(L54&lt;$B$2,0,1))</f>
        <v>1</v>
      </c>
      <c r="N54" s="18">
        <f>VLOOKUP(I54,Fuel!$B$24:$D$43,3,FALSE)</f>
        <v>4.5100000000000001E-2</v>
      </c>
      <c r="O54" s="19">
        <f t="shared" si="4"/>
        <v>33371.088100000001</v>
      </c>
      <c r="P54" s="42">
        <f>IF(VLOOKUP(H54,Fuel!$G$24:$I760,2,FALSE)="AB",O54/ABHEAT/28.174,O54/SASKHEAT/28.174)</f>
        <v>31.260595867669455</v>
      </c>
      <c r="Q54" s="76">
        <f t="shared" si="2"/>
        <v>1440.0880999999999</v>
      </c>
      <c r="R54" s="77">
        <f>IF(VLOOKUP(H54,Fuel!$G$24:$I618,2,FALSE)="AB",Q54/ABHEAT/28.174,Q54/SASKHEAT/28.174)</f>
        <v>1.3490124137708279</v>
      </c>
    </row>
    <row r="55" spans="1:18" x14ac:dyDescent="0.2">
      <c r="A55" t="s">
        <v>31</v>
      </c>
      <c r="B55">
        <v>19901005</v>
      </c>
      <c r="C55">
        <v>19911101</v>
      </c>
      <c r="D55">
        <v>20011031</v>
      </c>
      <c r="E55" t="s">
        <v>1</v>
      </c>
      <c r="F55">
        <v>50341</v>
      </c>
      <c r="G55" t="s">
        <v>333</v>
      </c>
      <c r="H55" t="s">
        <v>2</v>
      </c>
      <c r="I55" t="s">
        <v>3</v>
      </c>
      <c r="J55" s="26">
        <f t="shared" si="3"/>
        <v>33151</v>
      </c>
      <c r="K55" s="26">
        <f t="shared" si="3"/>
        <v>33543</v>
      </c>
      <c r="L55" s="27">
        <f t="shared" si="3"/>
        <v>37195</v>
      </c>
      <c r="M55" s="58">
        <f>VLOOKUP(H55,Fuel!$G$24:$I$35,3,FALSE)*(IF(L55&lt;$B$2,0,1))</f>
        <v>1</v>
      </c>
      <c r="N55" s="18">
        <f>VLOOKUP(I55,Fuel!$B$24:$D$43,3,FALSE)</f>
        <v>4.5100000000000001E-2</v>
      </c>
      <c r="O55" s="19">
        <f t="shared" si="4"/>
        <v>52611.379099999998</v>
      </c>
      <c r="P55" s="42">
        <f>IF(VLOOKUP(H55,Fuel!$G$24:$I460,2,FALSE)="AB",O55/ABHEAT/28.174,O55/SASKHEAT/28.174)</f>
        <v>49.284070545061162</v>
      </c>
      <c r="Q55" s="76">
        <f t="shared" si="2"/>
        <v>2270.3791000000001</v>
      </c>
      <c r="R55" s="77">
        <f>IF(VLOOKUP(H55,Fuel!$G$24:$I619,2,FALSE)="AB",Q55/ABHEAT/28.174,Q55/SASKHEAT/28.174)</f>
        <v>2.126793207905711</v>
      </c>
    </row>
    <row r="56" spans="1:18" x14ac:dyDescent="0.2">
      <c r="A56" t="s">
        <v>56</v>
      </c>
      <c r="B56">
        <v>19900327</v>
      </c>
      <c r="C56">
        <v>19980501</v>
      </c>
      <c r="D56">
        <v>20011031</v>
      </c>
      <c r="E56" t="s">
        <v>1</v>
      </c>
      <c r="F56">
        <v>10782</v>
      </c>
      <c r="G56" t="s">
        <v>351</v>
      </c>
      <c r="H56" t="s">
        <v>2</v>
      </c>
      <c r="I56" t="s">
        <v>14</v>
      </c>
      <c r="J56" s="26">
        <f t="shared" si="3"/>
        <v>32959</v>
      </c>
      <c r="K56" s="26">
        <f t="shared" si="3"/>
        <v>35916</v>
      </c>
      <c r="L56" s="27">
        <f t="shared" si="3"/>
        <v>37195</v>
      </c>
      <c r="M56" s="58">
        <f>VLOOKUP(H56,Fuel!$G$24:$I$35,3,FALSE)*(IF(L56&lt;$B$2,0,1))</f>
        <v>1</v>
      </c>
      <c r="N56" s="18">
        <f>VLOOKUP(I56,Fuel!$B$24:$D$43,3,FALSE)</f>
        <v>1.6799999999999999E-2</v>
      </c>
      <c r="O56" s="19">
        <f t="shared" si="4"/>
        <v>10963.1376</v>
      </c>
      <c r="P56" s="42">
        <f>IF(VLOOKUP(H56,Fuel!$G$24:$I646,2,FALSE)="AB",O56/ABHEAT/28.174,O56/SASKHEAT/28.174)</f>
        <v>10.269794407909991</v>
      </c>
      <c r="Q56" s="76">
        <f t="shared" si="2"/>
        <v>181.13759999999999</v>
      </c>
      <c r="R56" s="77">
        <f>IF(VLOOKUP(H56,Fuel!$G$24:$I637,2,FALSE)="AB",Q56/ABHEAT/28.174,Q56/SASKHEAT/28.174)</f>
        <v>0.16968189029591643</v>
      </c>
    </row>
    <row r="57" spans="1:18" x14ac:dyDescent="0.2">
      <c r="A57" t="s">
        <v>10</v>
      </c>
      <c r="B57">
        <v>19950531</v>
      </c>
      <c r="C57">
        <v>19950601</v>
      </c>
      <c r="D57">
        <v>20011031</v>
      </c>
      <c r="E57" t="s">
        <v>1</v>
      </c>
      <c r="F57">
        <v>16022</v>
      </c>
      <c r="G57" t="s">
        <v>397</v>
      </c>
      <c r="H57" t="s">
        <v>2</v>
      </c>
      <c r="I57" t="s">
        <v>47</v>
      </c>
      <c r="J57" s="26">
        <f t="shared" si="3"/>
        <v>34850</v>
      </c>
      <c r="K57" s="26">
        <f t="shared" si="3"/>
        <v>34851</v>
      </c>
      <c r="L57" s="27">
        <f t="shared" si="3"/>
        <v>37195</v>
      </c>
      <c r="M57" s="58">
        <f>VLOOKUP(H57,Fuel!$G$24:$I$35,3,FALSE)*(IF(L57&lt;$B$2,0,1))</f>
        <v>1</v>
      </c>
      <c r="N57" s="18">
        <f>VLOOKUP(I57,Fuel!$B$24:$D$43,3,FALSE)</f>
        <v>5.0599999999999999E-2</v>
      </c>
      <c r="O57" s="19">
        <f t="shared" si="4"/>
        <v>16832.713199999998</v>
      </c>
      <c r="P57" s="42">
        <f>IF(VLOOKUP(H57,Fuel!$G$24:$I637,2,FALSE)="AB",O57/ABHEAT/28.174,O57/SASKHEAT/28.174)</f>
        <v>15.768159645402303</v>
      </c>
      <c r="Q57" s="76">
        <f t="shared" si="2"/>
        <v>810.71320000000003</v>
      </c>
      <c r="R57" s="77">
        <f>IF(VLOOKUP(H57,Fuel!$G$24:$I708,2,FALSE)="AB",Q57/ABHEAT/28.174,Q57/SASKHEAT/28.174)</f>
        <v>0.75944115558476744</v>
      </c>
    </row>
    <row r="58" spans="1:18" x14ac:dyDescent="0.2">
      <c r="A58" t="s">
        <v>86</v>
      </c>
      <c r="B58">
        <v>19931101</v>
      </c>
      <c r="C58">
        <v>19931101</v>
      </c>
      <c r="D58">
        <v>20011031</v>
      </c>
      <c r="E58" t="s">
        <v>1</v>
      </c>
      <c r="F58">
        <v>3617</v>
      </c>
      <c r="G58" t="s">
        <v>423</v>
      </c>
      <c r="H58" t="s">
        <v>2</v>
      </c>
      <c r="I58" t="s">
        <v>14</v>
      </c>
      <c r="J58" s="26">
        <f t="shared" si="3"/>
        <v>34274</v>
      </c>
      <c r="K58" s="26">
        <f t="shared" si="3"/>
        <v>34274</v>
      </c>
      <c r="L58" s="27">
        <f t="shared" si="3"/>
        <v>37195</v>
      </c>
      <c r="M58" s="58">
        <f>VLOOKUP(H58,Fuel!$G$24:$I$35,3,FALSE)*(IF(L58&lt;$B$2,0,1))</f>
        <v>1</v>
      </c>
      <c r="N58" s="18">
        <f>VLOOKUP(I58,Fuel!$B$24:$D$43,3,FALSE)</f>
        <v>1.6799999999999999E-2</v>
      </c>
      <c r="O58" s="19">
        <f t="shared" si="4"/>
        <v>3677.7655999999997</v>
      </c>
      <c r="P58" s="42">
        <f>IF(VLOOKUP(H58,Fuel!$G$24:$I575,2,FALSE)="AB",O58/ABHEAT/28.174,O58/SASKHEAT/28.174)</f>
        <v>3.4451721733825291</v>
      </c>
      <c r="Q58" s="76">
        <f t="shared" si="2"/>
        <v>60.765599999999999</v>
      </c>
      <c r="R58" s="77">
        <f>IF(VLOOKUP(H58,Fuel!$G$24:$I745,2,FALSE)="AB",Q58/ABHEAT/28.174,Q58/SASKHEAT/28.174)</f>
        <v>5.6922592951245576E-2</v>
      </c>
    </row>
    <row r="59" spans="1:18" x14ac:dyDescent="0.2">
      <c r="A59" t="s">
        <v>88</v>
      </c>
      <c r="B59">
        <v>19931021</v>
      </c>
      <c r="C59">
        <v>19931101</v>
      </c>
      <c r="D59">
        <v>20011031</v>
      </c>
      <c r="E59" t="s">
        <v>1</v>
      </c>
      <c r="F59">
        <v>15854</v>
      </c>
      <c r="G59" t="s">
        <v>425</v>
      </c>
      <c r="H59" t="s">
        <v>2</v>
      </c>
      <c r="I59" t="s">
        <v>64</v>
      </c>
      <c r="J59" s="26">
        <f t="shared" si="3"/>
        <v>34263</v>
      </c>
      <c r="K59" s="26">
        <f t="shared" si="3"/>
        <v>34274</v>
      </c>
      <c r="L59" s="27">
        <f t="shared" si="3"/>
        <v>37195</v>
      </c>
      <c r="M59" s="58">
        <f>VLOOKUP(H59,Fuel!$G$24:$I$35,3,FALSE)*(IF(L59&lt;$B$2,0,1))</f>
        <v>1</v>
      </c>
      <c r="N59" s="18">
        <f>VLOOKUP(I59,Fuel!$B$24:$D$43,3,FALSE)</f>
        <v>1.6799999999999999E-2</v>
      </c>
      <c r="O59" s="19">
        <f t="shared" si="4"/>
        <v>16120.347199999998</v>
      </c>
      <c r="P59" s="42">
        <f>IF(VLOOKUP(H59,Fuel!$G$24:$I641,2,FALSE)="AB",O59/ABHEAT/28.174,O59/SASKHEAT/28.174)</f>
        <v>15.10084590456362</v>
      </c>
      <c r="Q59" s="76">
        <f t="shared" si="2"/>
        <v>266.34719999999999</v>
      </c>
      <c r="R59" s="77">
        <f>IF(VLOOKUP(H59,Fuel!$G$24:$I749,2,FALSE)="AB",Q59/ABHEAT/28.174,Q59/SASKHEAT/28.174)</f>
        <v>0.2495025680533722</v>
      </c>
    </row>
    <row r="60" spans="1:18" x14ac:dyDescent="0.2">
      <c r="A60" t="s">
        <v>32</v>
      </c>
      <c r="B60">
        <v>20001101</v>
      </c>
      <c r="C60">
        <v>20001101</v>
      </c>
      <c r="D60">
        <v>20011031</v>
      </c>
      <c r="E60" t="s">
        <v>1</v>
      </c>
      <c r="F60">
        <v>1000</v>
      </c>
      <c r="G60" t="s">
        <v>487</v>
      </c>
      <c r="H60" t="s">
        <v>2</v>
      </c>
      <c r="I60" t="s">
        <v>33</v>
      </c>
      <c r="J60" s="26">
        <f t="shared" si="3"/>
        <v>36831</v>
      </c>
      <c r="K60" s="26">
        <f t="shared" si="3"/>
        <v>36831</v>
      </c>
      <c r="L60" s="27">
        <f t="shared" si="3"/>
        <v>37195</v>
      </c>
      <c r="M60" s="58">
        <f>VLOOKUP(H60,Fuel!$G$24:$I$35,3,FALSE)*(IF(L60&lt;$B$2,0,1))</f>
        <v>1</v>
      </c>
      <c r="N60" s="18">
        <f>VLOOKUP(I60,Fuel!$B$24:$D$43,3,FALSE)</f>
        <v>4.9599999999999998E-2</v>
      </c>
      <c r="O60" s="19">
        <f t="shared" si="4"/>
        <v>1049.6000000000001</v>
      </c>
      <c r="P60" s="42">
        <f>IF(VLOOKUP(H60,Fuel!$G$24:$I540,2,FALSE)="AB",O60/ABHEAT/28.174,O60/SASKHEAT/28.174)</f>
        <v>0.98322000542457177</v>
      </c>
      <c r="Q60" s="76">
        <f t="shared" si="2"/>
        <v>49.6</v>
      </c>
      <c r="R60" s="77">
        <f>IF(VLOOKUP(H60,Fuel!$G$24:$I845,2,FALSE)="AB",Q60/ABHEAT/28.174,Q60/SASKHEAT/28.174)</f>
        <v>4.6463140500246525E-2</v>
      </c>
    </row>
    <row r="61" spans="1:18" x14ac:dyDescent="0.2">
      <c r="A61" t="s">
        <v>160</v>
      </c>
      <c r="B61">
        <v>19991129</v>
      </c>
      <c r="C61">
        <v>19991201</v>
      </c>
      <c r="D61">
        <v>20011031</v>
      </c>
      <c r="E61" t="s">
        <v>122</v>
      </c>
      <c r="F61">
        <v>2300</v>
      </c>
      <c r="G61" t="s">
        <v>230</v>
      </c>
      <c r="H61" t="s">
        <v>123</v>
      </c>
      <c r="I61" t="s">
        <v>5</v>
      </c>
      <c r="J61" s="26">
        <f t="shared" si="3"/>
        <v>36493</v>
      </c>
      <c r="K61" s="26">
        <f t="shared" si="3"/>
        <v>36495</v>
      </c>
      <c r="L61" s="27">
        <f t="shared" si="3"/>
        <v>37195</v>
      </c>
      <c r="M61" s="58">
        <f>VLOOKUP(H61,Fuel!$G$24:$I$35,3,FALSE)*(IF(L61&lt;$B$2,0,1))</f>
        <v>0</v>
      </c>
      <c r="N61" s="18">
        <f>VLOOKUP(I61,Fuel!$B$24:$D$43,3,FALSE)</f>
        <v>3.5700000000000003E-2</v>
      </c>
      <c r="O61" s="19">
        <f t="shared" si="4"/>
        <v>0</v>
      </c>
      <c r="P61" s="42">
        <f>IF(VLOOKUP(H61,Fuel!$G$24:$I831,2,FALSE)="AB",O61/ABHEAT/28.174,O61/SASKHEAT/28.174)</f>
        <v>0</v>
      </c>
      <c r="Q61" s="76">
        <f t="shared" si="2"/>
        <v>0</v>
      </c>
      <c r="R61" s="77">
        <f>IF(VLOOKUP(H61,Fuel!$G$24:$I500,2,FALSE)="AB",Q61/ABHEAT/28.174,Q61/SASKHEAT/28.174)</f>
        <v>0</v>
      </c>
    </row>
    <row r="62" spans="1:18" x14ac:dyDescent="0.2">
      <c r="A62" t="s">
        <v>19</v>
      </c>
      <c r="B62">
        <v>19991021</v>
      </c>
      <c r="C62">
        <v>19991101</v>
      </c>
      <c r="D62">
        <v>20011031</v>
      </c>
      <c r="E62" t="s">
        <v>122</v>
      </c>
      <c r="F62">
        <v>35806</v>
      </c>
      <c r="G62" t="s">
        <v>299</v>
      </c>
      <c r="H62" t="s">
        <v>123</v>
      </c>
      <c r="I62" t="s">
        <v>4</v>
      </c>
      <c r="J62" s="26">
        <f t="shared" si="3"/>
        <v>36454</v>
      </c>
      <c r="K62" s="26">
        <f t="shared" si="3"/>
        <v>36465</v>
      </c>
      <c r="L62" s="27">
        <f t="shared" si="3"/>
        <v>37195</v>
      </c>
      <c r="M62" s="58">
        <f>VLOOKUP(H62,Fuel!$G$24:$I$35,3,FALSE)*(IF(L62&lt;$B$2,0,1))</f>
        <v>0</v>
      </c>
      <c r="N62" s="18">
        <f>VLOOKUP(I62,Fuel!$B$24:$D$43,3,FALSE)</f>
        <v>4.5100000000000001E-2</v>
      </c>
      <c r="O62" s="19">
        <f t="shared" si="4"/>
        <v>0</v>
      </c>
      <c r="P62" s="42">
        <f>IF(VLOOKUP(H62,Fuel!$G$24:$I852,2,FALSE)="AB",O62/ABHEAT/28.174,O62/SASKHEAT/28.174)</f>
        <v>0</v>
      </c>
      <c r="Q62" s="76">
        <f t="shared" si="2"/>
        <v>0</v>
      </c>
      <c r="R62" s="77">
        <f>IF(VLOOKUP(H62,Fuel!$G$24:$I579,2,FALSE)="AB",Q62/ABHEAT/28.174,Q62/SASKHEAT/28.174)</f>
        <v>0</v>
      </c>
    </row>
    <row r="63" spans="1:18" x14ac:dyDescent="0.2">
      <c r="A63" t="s">
        <v>32</v>
      </c>
      <c r="B63">
        <v>20000506</v>
      </c>
      <c r="C63">
        <v>20001101</v>
      </c>
      <c r="D63">
        <v>20011031</v>
      </c>
      <c r="E63" t="s">
        <v>122</v>
      </c>
      <c r="F63">
        <v>500</v>
      </c>
      <c r="G63" t="s">
        <v>488</v>
      </c>
      <c r="H63" t="s">
        <v>123</v>
      </c>
      <c r="I63" t="s">
        <v>33</v>
      </c>
      <c r="J63" s="26">
        <f t="shared" si="3"/>
        <v>36652</v>
      </c>
      <c r="K63" s="26">
        <f t="shared" si="3"/>
        <v>36831</v>
      </c>
      <c r="L63" s="27">
        <f t="shared" si="3"/>
        <v>37195</v>
      </c>
      <c r="M63" s="58">
        <f>VLOOKUP(H63,Fuel!$G$24:$I$35,3,FALSE)*(IF(L63&lt;$B$2,0,1))</f>
        <v>0</v>
      </c>
      <c r="N63" s="18">
        <f>VLOOKUP(I63,Fuel!$B$24:$D$43,3,FALSE)</f>
        <v>4.9599999999999998E-2</v>
      </c>
      <c r="O63" s="19">
        <f t="shared" si="4"/>
        <v>0</v>
      </c>
      <c r="P63" s="42">
        <f>IF(VLOOKUP(H63,Fuel!$G$24:$I509,2,FALSE)="AB",O63/ABHEAT/28.174,O63/SASKHEAT/28.174)</f>
        <v>0</v>
      </c>
      <c r="Q63" s="76">
        <f t="shared" si="2"/>
        <v>0</v>
      </c>
      <c r="R63" s="77">
        <f>IF(VLOOKUP(H63,Fuel!$G$24:$I846,2,FALSE)="AB",Q63/ABHEAT/28.174,Q63/SASKHEAT/28.174)</f>
        <v>0</v>
      </c>
    </row>
    <row r="64" spans="1:18" x14ac:dyDescent="0.2">
      <c r="A64" t="s">
        <v>11</v>
      </c>
      <c r="B64">
        <v>20000619</v>
      </c>
      <c r="C64">
        <v>20001101</v>
      </c>
      <c r="D64">
        <v>20011031</v>
      </c>
      <c r="E64" t="s">
        <v>1</v>
      </c>
      <c r="F64">
        <v>7372</v>
      </c>
      <c r="G64" t="s">
        <v>277</v>
      </c>
      <c r="H64" t="s">
        <v>24</v>
      </c>
      <c r="I64" t="s">
        <v>3</v>
      </c>
      <c r="J64" s="26">
        <f t="shared" si="3"/>
        <v>36696</v>
      </c>
      <c r="K64" s="26">
        <f t="shared" si="3"/>
        <v>36831</v>
      </c>
      <c r="L64" s="27">
        <f t="shared" si="3"/>
        <v>37195</v>
      </c>
      <c r="M64" s="58">
        <f>VLOOKUP(H64,Fuel!$G$24:$I$35,3,FALSE)*(IF(L64&lt;$B$2,0,1))</f>
        <v>0</v>
      </c>
      <c r="N64" s="18">
        <f>VLOOKUP(I64,Fuel!$B$24:$D$43,3,FALSE)</f>
        <v>4.5100000000000001E-2</v>
      </c>
      <c r="O64" s="19">
        <f t="shared" si="4"/>
        <v>0</v>
      </c>
      <c r="P64" s="42">
        <f>IF(VLOOKUP(H64,Fuel!$G$24:$I627,2,FALSE)="AB",O64/ABHEAT/28.174,O64/SASKHEAT/28.174)</f>
        <v>0</v>
      </c>
      <c r="Q64" s="76">
        <f t="shared" si="2"/>
        <v>0</v>
      </c>
      <c r="R64" s="77">
        <f>IF(VLOOKUP(H64,Fuel!$G$24:$I556,2,FALSE)="AB",Q64/ABHEAT/28.174,Q64/SASKHEAT/28.174)</f>
        <v>0</v>
      </c>
    </row>
    <row r="65" spans="1:18" x14ac:dyDescent="0.2">
      <c r="A65" t="s">
        <v>11</v>
      </c>
      <c r="B65">
        <v>19990430</v>
      </c>
      <c r="C65">
        <v>19991101</v>
      </c>
      <c r="D65">
        <v>20011031</v>
      </c>
      <c r="E65" t="s">
        <v>1</v>
      </c>
      <c r="F65">
        <v>14000</v>
      </c>
      <c r="G65" t="s">
        <v>321</v>
      </c>
      <c r="H65" t="s">
        <v>24</v>
      </c>
      <c r="I65" t="s">
        <v>127</v>
      </c>
      <c r="J65" s="26">
        <f t="shared" si="3"/>
        <v>36280</v>
      </c>
      <c r="K65" s="26">
        <f t="shared" si="3"/>
        <v>36465</v>
      </c>
      <c r="L65" s="27">
        <f t="shared" si="3"/>
        <v>37195</v>
      </c>
      <c r="M65" s="58">
        <f>VLOOKUP(H65,Fuel!$G$24:$I$35,3,FALSE)*(IF(L65&lt;$B$2,0,1))</f>
        <v>0</v>
      </c>
      <c r="N65" s="18">
        <f>VLOOKUP(I65,Fuel!$B$24:$D$43,3,FALSE)</f>
        <v>4.5100000000000001E-2</v>
      </c>
      <c r="O65" s="19">
        <f t="shared" si="4"/>
        <v>0</v>
      </c>
      <c r="P65" s="42">
        <f>IF(VLOOKUP(H65,Fuel!$G$24:$I701,2,FALSE)="AB",O65/ABHEAT/28.174,O65/SASKHEAT/28.174)</f>
        <v>0</v>
      </c>
      <c r="Q65" s="76">
        <f t="shared" si="2"/>
        <v>0</v>
      </c>
      <c r="R65" s="77">
        <f>IF(VLOOKUP(H65,Fuel!$G$24:$I607,2,FALSE)="AB",Q65/ABHEAT/28.174,Q65/SASKHEAT/28.174)</f>
        <v>0</v>
      </c>
    </row>
    <row r="66" spans="1:18" x14ac:dyDescent="0.2">
      <c r="A66" t="s">
        <v>174</v>
      </c>
      <c r="B66">
        <v>19881209</v>
      </c>
      <c r="C66">
        <v>19931101</v>
      </c>
      <c r="D66">
        <v>20011031</v>
      </c>
      <c r="E66" t="s">
        <v>1</v>
      </c>
      <c r="F66">
        <v>3768</v>
      </c>
      <c r="G66" t="s">
        <v>250</v>
      </c>
      <c r="H66" t="s">
        <v>133</v>
      </c>
      <c r="I66" t="s">
        <v>12</v>
      </c>
      <c r="J66" s="26">
        <f t="shared" si="3"/>
        <v>32486</v>
      </c>
      <c r="K66" s="26">
        <f t="shared" si="3"/>
        <v>34274</v>
      </c>
      <c r="L66" s="27">
        <f t="shared" si="3"/>
        <v>37195</v>
      </c>
      <c r="M66" s="58">
        <f>VLOOKUP(H66,Fuel!$G$24:$I$35,3,FALSE)*(IF(L66&lt;$B$2,0,1))</f>
        <v>1</v>
      </c>
      <c r="N66" s="18">
        <f>VLOOKUP(I66,Fuel!$B$24:$D$43,3,FALSE)</f>
        <v>1.3899999999999999E-2</v>
      </c>
      <c r="O66" s="19">
        <f t="shared" si="4"/>
        <v>3820.3751999999999</v>
      </c>
      <c r="P66" s="42">
        <f>IF(VLOOKUP(H66,Fuel!$G$24:$I516,2,FALSE)="AB",O66/ABHEAT/28.174,O66/SASKHEAT/28.174)</f>
        <v>3.7150498224827908</v>
      </c>
      <c r="Q66" s="76">
        <f t="shared" si="2"/>
        <v>52.3752</v>
      </c>
      <c r="R66" s="77">
        <f>IF(VLOOKUP(H66,Fuel!$G$24:$I527,2,FALSE)="AB",Q66/ABHEAT/28.174,Q66/SASKHEAT/28.174)</f>
        <v>5.0931248182770283E-2</v>
      </c>
    </row>
    <row r="67" spans="1:18" x14ac:dyDescent="0.2">
      <c r="A67" t="s">
        <v>31</v>
      </c>
      <c r="B67">
        <v>19981101</v>
      </c>
      <c r="C67">
        <v>19981101</v>
      </c>
      <c r="D67">
        <v>20011130</v>
      </c>
      <c r="E67" t="s">
        <v>1</v>
      </c>
      <c r="F67">
        <v>8396</v>
      </c>
      <c r="G67" t="s">
        <v>479</v>
      </c>
      <c r="H67" t="s">
        <v>2</v>
      </c>
      <c r="I67" t="s">
        <v>14</v>
      </c>
      <c r="J67" s="26">
        <f t="shared" si="3"/>
        <v>36100</v>
      </c>
      <c r="K67" s="26">
        <f t="shared" si="3"/>
        <v>36100</v>
      </c>
      <c r="L67" s="27">
        <f t="shared" si="3"/>
        <v>37225</v>
      </c>
      <c r="M67" s="58">
        <f>VLOOKUP(H67,Fuel!$G$24:$I$35,3,FALSE)*(IF(L67&lt;$B$2,0,1))</f>
        <v>1</v>
      </c>
      <c r="N67" s="18">
        <f>VLOOKUP(I67,Fuel!$B$24:$D$43,3,FALSE)</f>
        <v>1.6799999999999999E-2</v>
      </c>
      <c r="O67" s="19">
        <f t="shared" si="4"/>
        <v>8537.0527999999995</v>
      </c>
      <c r="P67" s="42">
        <f>IF(VLOOKUP(H67,Fuel!$G$24:$I459,2,FALSE)="AB",O67/ABHEAT/28.174,O67/SASKHEAT/28.174)</f>
        <v>7.9971428166214311</v>
      </c>
      <c r="Q67" s="76">
        <f t="shared" si="2"/>
        <v>141.05279999999999</v>
      </c>
      <c r="R67" s="77">
        <f>IF(VLOOKUP(H67,Fuel!$G$24:$I835,2,FALSE)="AB",Q67/ABHEAT/28.174,Q67/SASKHEAT/28.174)</f>
        <v>0.13213217871679783</v>
      </c>
    </row>
    <row r="68" spans="1:18" x14ac:dyDescent="0.2">
      <c r="A68" t="s">
        <v>31</v>
      </c>
      <c r="B68">
        <v>19930401</v>
      </c>
      <c r="C68">
        <v>19930401</v>
      </c>
      <c r="D68">
        <v>20011231</v>
      </c>
      <c r="E68" t="s">
        <v>1</v>
      </c>
      <c r="F68">
        <v>5438</v>
      </c>
      <c r="G68" t="s">
        <v>336</v>
      </c>
      <c r="H68" t="s">
        <v>2</v>
      </c>
      <c r="I68" t="s">
        <v>3</v>
      </c>
      <c r="J68" s="26">
        <f t="shared" si="3"/>
        <v>34060</v>
      </c>
      <c r="K68" s="26">
        <f t="shared" si="3"/>
        <v>34060</v>
      </c>
      <c r="L68" s="27">
        <f t="shared" si="3"/>
        <v>37256</v>
      </c>
      <c r="M68" s="58">
        <f>VLOOKUP(H68,Fuel!$G$24:$I$35,3,FALSE)*(IF(L68&lt;$B$2,0,1))</f>
        <v>1</v>
      </c>
      <c r="N68" s="18">
        <f>VLOOKUP(I68,Fuel!$B$24:$D$43,3,FALSE)</f>
        <v>4.5100000000000001E-2</v>
      </c>
      <c r="O68" s="19">
        <f t="shared" si="4"/>
        <v>5683.2537999999995</v>
      </c>
      <c r="P68" s="42">
        <f>IF(VLOOKUP(H68,Fuel!$G$24:$I811,2,FALSE)="AB",O68/ABHEAT/28.174,O68/SASKHEAT/28.174)</f>
        <v>5.3238270122572571</v>
      </c>
      <c r="Q68" s="76">
        <f t="shared" si="2"/>
        <v>245.25380000000001</v>
      </c>
      <c r="R68" s="77">
        <f>IF(VLOOKUP(H68,Fuel!$G$24:$I622,2,FALSE)="AB",Q68/ABHEAT/28.174,Q68/SASKHEAT/28.174)</f>
        <v>0.22974318079877745</v>
      </c>
    </row>
    <row r="69" spans="1:18" x14ac:dyDescent="0.2">
      <c r="A69" t="s">
        <v>31</v>
      </c>
      <c r="B69">
        <v>19930401</v>
      </c>
      <c r="C69">
        <v>19930401</v>
      </c>
      <c r="D69">
        <v>20020131</v>
      </c>
      <c r="E69" t="s">
        <v>1</v>
      </c>
      <c r="F69">
        <v>3699</v>
      </c>
      <c r="G69" t="s">
        <v>337</v>
      </c>
      <c r="H69" t="s">
        <v>2</v>
      </c>
      <c r="I69" t="s">
        <v>3</v>
      </c>
      <c r="J69" s="26">
        <f t="shared" si="3"/>
        <v>34060</v>
      </c>
      <c r="K69" s="26">
        <f t="shared" si="3"/>
        <v>34060</v>
      </c>
      <c r="L69" s="27">
        <f t="shared" si="3"/>
        <v>37287</v>
      </c>
      <c r="M69" s="58">
        <f>VLOOKUP(H69,Fuel!$G$24:$I$35,3,FALSE)*(IF(L69&lt;$B$2,0,1))</f>
        <v>1</v>
      </c>
      <c r="N69" s="18">
        <f>VLOOKUP(I69,Fuel!$B$24:$D$43,3,FALSE)</f>
        <v>4.5100000000000001E-2</v>
      </c>
      <c r="O69" s="19">
        <f t="shared" si="4"/>
        <v>3865.8248999999996</v>
      </c>
      <c r="P69" s="42">
        <f>IF(VLOOKUP(H69,Fuel!$G$24:$I784,2,FALSE)="AB",O69/ABHEAT/28.174,O69/SASKHEAT/28.174)</f>
        <v>3.6213380136703921</v>
      </c>
      <c r="Q69" s="76">
        <f t="shared" si="2"/>
        <v>166.82490000000001</v>
      </c>
      <c r="R69" s="77">
        <f>IF(VLOOKUP(H69,Fuel!$G$24:$I623,2,FALSE)="AB",Q69/ABHEAT/28.174,Q69/SASKHEAT/28.174)</f>
        <v>0.15627437031531405</v>
      </c>
    </row>
    <row r="70" spans="1:18" x14ac:dyDescent="0.2">
      <c r="A70" t="s">
        <v>19</v>
      </c>
      <c r="B70">
        <v>19970401</v>
      </c>
      <c r="C70">
        <v>19970501</v>
      </c>
      <c r="D70">
        <v>20020331</v>
      </c>
      <c r="E70" t="s">
        <v>1</v>
      </c>
      <c r="F70">
        <v>1713</v>
      </c>
      <c r="G70" t="s">
        <v>283</v>
      </c>
      <c r="H70" t="s">
        <v>2</v>
      </c>
      <c r="I70" t="s">
        <v>3</v>
      </c>
      <c r="J70" s="26">
        <f t="shared" si="3"/>
        <v>35521</v>
      </c>
      <c r="K70" s="26">
        <f t="shared" si="3"/>
        <v>35551</v>
      </c>
      <c r="L70" s="27">
        <f t="shared" si="3"/>
        <v>37346</v>
      </c>
      <c r="M70" s="58">
        <f>VLOOKUP(H70,Fuel!$G$24:$I$35,3,FALSE)*(IF(L70&lt;$B$2,0,1))</f>
        <v>1</v>
      </c>
      <c r="N70" s="18">
        <f>VLOOKUP(I70,Fuel!$B$24:$D$43,3,FALSE)</f>
        <v>4.5100000000000001E-2</v>
      </c>
      <c r="O70" s="19">
        <f t="shared" si="4"/>
        <v>1790.2562999999998</v>
      </c>
      <c r="P70" s="42">
        <f>IF(VLOOKUP(H70,Fuel!$G$24:$I860,2,FALSE)="AB",O70/ABHEAT/28.174,O70/SASKHEAT/28.174)</f>
        <v>1.6770348789990219</v>
      </c>
      <c r="Q70" s="76">
        <f t="shared" si="2"/>
        <v>77.256299999999996</v>
      </c>
      <c r="R70" s="77">
        <f>IF(VLOOKUP(H70,Fuel!$G$24:$I562,2,FALSE)="AB",Q70/ABHEAT/28.174,Q70/SASKHEAT/28.174)</f>
        <v>7.2370369383653141E-2</v>
      </c>
    </row>
    <row r="71" spans="1:18" x14ac:dyDescent="0.2">
      <c r="A71" t="s">
        <v>31</v>
      </c>
      <c r="B71">
        <v>19930401</v>
      </c>
      <c r="C71">
        <v>19930401</v>
      </c>
      <c r="D71">
        <v>20020331</v>
      </c>
      <c r="E71" t="s">
        <v>1</v>
      </c>
      <c r="F71">
        <v>2471</v>
      </c>
      <c r="G71" t="s">
        <v>338</v>
      </c>
      <c r="H71" t="s">
        <v>2</v>
      </c>
      <c r="I71" t="s">
        <v>3</v>
      </c>
      <c r="J71" s="26">
        <f t="shared" ref="J71:L102" si="5">DATE(LEFT(B71,4),RIGHT(LEFT(B71,6),2),RIGHT(B71,2))</f>
        <v>34060</v>
      </c>
      <c r="K71" s="26">
        <f t="shared" si="5"/>
        <v>34060</v>
      </c>
      <c r="L71" s="27">
        <f t="shared" si="5"/>
        <v>37346</v>
      </c>
      <c r="M71" s="58">
        <f>VLOOKUP(H71,Fuel!$G$24:$I$35,3,FALSE)*(IF(L71&lt;$B$2,0,1))</f>
        <v>1</v>
      </c>
      <c r="N71" s="18">
        <f>VLOOKUP(I71,Fuel!$B$24:$D$43,3,FALSE)</f>
        <v>4.5100000000000001E-2</v>
      </c>
      <c r="O71" s="19">
        <f t="shared" ref="O71:O78" si="6">M71*F71*(1+N71)</f>
        <v>2582.4420999999998</v>
      </c>
      <c r="P71" s="42">
        <f>IF(VLOOKUP(H71,Fuel!$G$24:$I488,2,FALSE)="AB",O71/ABHEAT/28.174,O71/SASKHEAT/28.174)</f>
        <v>2.4191203654445905</v>
      </c>
      <c r="Q71" s="76">
        <f t="shared" si="2"/>
        <v>111.4421</v>
      </c>
      <c r="R71" s="77">
        <f>IF(VLOOKUP(H71,Fuel!$G$24:$I624,2,FALSE)="AB",Q71/ABHEAT/28.174,Q71/SASKHEAT/28.174)</f>
        <v>0.10439415221658312</v>
      </c>
    </row>
    <row r="72" spans="1:18" x14ac:dyDescent="0.2">
      <c r="A72" t="s">
        <v>18</v>
      </c>
      <c r="B72">
        <v>19951218</v>
      </c>
      <c r="C72">
        <v>19960416</v>
      </c>
      <c r="D72">
        <v>20020415</v>
      </c>
      <c r="E72" t="s">
        <v>122</v>
      </c>
      <c r="F72">
        <v>125545</v>
      </c>
      <c r="G72" t="s">
        <v>264</v>
      </c>
      <c r="H72" t="s">
        <v>123</v>
      </c>
      <c r="I72" t="s">
        <v>4</v>
      </c>
      <c r="J72" s="26">
        <f t="shared" si="5"/>
        <v>35051</v>
      </c>
      <c r="K72" s="26">
        <f t="shared" si="5"/>
        <v>35171</v>
      </c>
      <c r="L72" s="27">
        <f t="shared" si="5"/>
        <v>37361</v>
      </c>
      <c r="M72" s="58">
        <f>VLOOKUP(H72,Fuel!$G$24:$I$35,3,FALSE)*(IF(L72&lt;$B$2,0,1))</f>
        <v>0</v>
      </c>
      <c r="N72" s="18">
        <f>VLOOKUP(I72,Fuel!$B$24:$D$43,3,FALSE)</f>
        <v>4.5100000000000001E-2</v>
      </c>
      <c r="O72" s="19">
        <f t="shared" si="6"/>
        <v>0</v>
      </c>
      <c r="P72" s="42">
        <f>IF(VLOOKUP(H72,Fuel!$G$24:$I491,2,FALSE)="AB",O72/ABHEAT/28.174,O72/SASKHEAT/28.174)</f>
        <v>0</v>
      </c>
      <c r="Q72" s="76">
        <f t="shared" ref="Q72:Q135" si="7">M72*F72*N72</f>
        <v>0</v>
      </c>
      <c r="R72" s="77">
        <f>IF(VLOOKUP(H72,Fuel!$G$24:$I541,2,FALSE)="AB",Q72/ABHEAT/28.174,Q72/SASKHEAT/28.174)</f>
        <v>0</v>
      </c>
    </row>
    <row r="73" spans="1:18" x14ac:dyDescent="0.2">
      <c r="A73" t="s">
        <v>9</v>
      </c>
      <c r="B73">
        <v>19900411</v>
      </c>
      <c r="C73">
        <v>19900501</v>
      </c>
      <c r="D73">
        <v>20020430</v>
      </c>
      <c r="E73" t="s">
        <v>1</v>
      </c>
      <c r="F73">
        <v>136</v>
      </c>
      <c r="G73" t="s">
        <v>244</v>
      </c>
      <c r="H73" t="s">
        <v>2</v>
      </c>
      <c r="I73" t="s">
        <v>12</v>
      </c>
      <c r="J73" s="26">
        <f t="shared" si="5"/>
        <v>32974</v>
      </c>
      <c r="K73" s="26">
        <f t="shared" si="5"/>
        <v>32994</v>
      </c>
      <c r="L73" s="27">
        <f t="shared" si="5"/>
        <v>37376</v>
      </c>
      <c r="M73" s="58">
        <f>VLOOKUP(H73,Fuel!$G$24:$I$35,3,FALSE)*(IF(L73&lt;$B$2,0,1))</f>
        <v>1</v>
      </c>
      <c r="N73" s="18">
        <f>VLOOKUP(I73,Fuel!$B$24:$D$43,3,FALSE)</f>
        <v>1.3899999999999999E-2</v>
      </c>
      <c r="O73" s="19">
        <f t="shared" si="6"/>
        <v>137.8904</v>
      </c>
      <c r="P73" s="42">
        <f>IF(VLOOKUP(H73,Fuel!$G$24:$I481,2,FALSE)="AB",O73/ABHEAT/28.174,O73/SASKHEAT/28.174)</f>
        <v>0.12916977880716116</v>
      </c>
      <c r="Q73" s="76">
        <f t="shared" si="7"/>
        <v>1.8903999999999999</v>
      </c>
      <c r="R73" s="77">
        <f>IF(VLOOKUP(H73,Fuel!$G$24:$I519,2,FALSE)="AB",Q73/ABHEAT/28.174,Q73/SASKHEAT/28.174)</f>
        <v>1.7708451774529441E-3</v>
      </c>
    </row>
    <row r="74" spans="1:18" x14ac:dyDescent="0.2">
      <c r="A74" t="s">
        <v>179</v>
      </c>
      <c r="B74">
        <v>19900420</v>
      </c>
      <c r="C74">
        <v>19900501</v>
      </c>
      <c r="D74">
        <v>20020430</v>
      </c>
      <c r="E74" t="s">
        <v>1</v>
      </c>
      <c r="F74">
        <v>271</v>
      </c>
      <c r="G74" t="s">
        <v>273</v>
      </c>
      <c r="H74" t="s">
        <v>2</v>
      </c>
      <c r="I74" t="s">
        <v>3</v>
      </c>
      <c r="J74" s="26">
        <f t="shared" si="5"/>
        <v>32983</v>
      </c>
      <c r="K74" s="26">
        <f t="shared" si="5"/>
        <v>32994</v>
      </c>
      <c r="L74" s="27">
        <f t="shared" si="5"/>
        <v>37376</v>
      </c>
      <c r="M74" s="58">
        <f>VLOOKUP(H74,Fuel!$G$24:$I$35,3,FALSE)*(IF(L74&lt;$B$2,0,1))</f>
        <v>1</v>
      </c>
      <c r="N74" s="18">
        <f>VLOOKUP(I74,Fuel!$B$24:$D$43,3,FALSE)</f>
        <v>4.5100000000000001E-2</v>
      </c>
      <c r="O74" s="19">
        <f t="shared" si="6"/>
        <v>283.22209999999995</v>
      </c>
      <c r="P74" s="42">
        <f>IF(VLOOKUP(H74,Fuel!$G$24:$I539,2,FALSE)="AB",O74/ABHEAT/28.174,O74/SASKHEAT/28.174)</f>
        <v>0.26531024647328366</v>
      </c>
      <c r="Q74" s="76">
        <f t="shared" si="7"/>
        <v>12.222100000000001</v>
      </c>
      <c r="R74" s="77">
        <f>IF(VLOOKUP(H74,Fuel!$G$24:$I550,2,FALSE)="AB",Q74/ABHEAT/28.174,Q74/SASKHEAT/28.174)</f>
        <v>1.1449136078791595E-2</v>
      </c>
    </row>
    <row r="75" spans="1:18" x14ac:dyDescent="0.2">
      <c r="A75" t="s">
        <v>179</v>
      </c>
      <c r="B75">
        <v>19900420</v>
      </c>
      <c r="C75">
        <v>19900501</v>
      </c>
      <c r="D75">
        <v>20020430</v>
      </c>
      <c r="E75" t="s">
        <v>1</v>
      </c>
      <c r="F75">
        <v>4334</v>
      </c>
      <c r="G75" t="s">
        <v>308</v>
      </c>
      <c r="H75" t="s">
        <v>2</v>
      </c>
      <c r="I75" t="s">
        <v>3</v>
      </c>
      <c r="J75" s="26">
        <f t="shared" si="5"/>
        <v>32983</v>
      </c>
      <c r="K75" s="26">
        <f t="shared" si="5"/>
        <v>32994</v>
      </c>
      <c r="L75" s="27">
        <f t="shared" si="5"/>
        <v>37376</v>
      </c>
      <c r="M75" s="58">
        <f>VLOOKUP(H75,Fuel!$G$24:$I$35,3,FALSE)*(IF(L75&lt;$B$2,0,1))</f>
        <v>1</v>
      </c>
      <c r="N75" s="18">
        <f>VLOOKUP(I75,Fuel!$B$24:$D$43,3,FALSE)</f>
        <v>4.5100000000000001E-2</v>
      </c>
      <c r="O75" s="19">
        <f t="shared" si="6"/>
        <v>4529.4633999999996</v>
      </c>
      <c r="P75" s="42">
        <f>IF(VLOOKUP(H75,Fuel!$G$24:$I588,2,FALSE)="AB",O75/ABHEAT/28.174,O75/SASKHEAT/28.174)</f>
        <v>4.2430059343734738</v>
      </c>
      <c r="Q75" s="76">
        <f t="shared" si="7"/>
        <v>195.46340000000001</v>
      </c>
      <c r="R75" s="77">
        <f>IF(VLOOKUP(H75,Fuel!$G$24:$I588,2,FALSE)="AB",Q75/ABHEAT/28.174,Q75/SASKHEAT/28.174)</f>
        <v>0.18310168179144934</v>
      </c>
    </row>
    <row r="76" spans="1:18" x14ac:dyDescent="0.2">
      <c r="A76" t="s">
        <v>188</v>
      </c>
      <c r="B76">
        <v>19900403</v>
      </c>
      <c r="C76">
        <v>19900501</v>
      </c>
      <c r="D76">
        <v>20020430</v>
      </c>
      <c r="E76" t="s">
        <v>1</v>
      </c>
      <c r="F76">
        <v>271</v>
      </c>
      <c r="G76" t="s">
        <v>273</v>
      </c>
      <c r="H76" t="s">
        <v>2</v>
      </c>
      <c r="I76" t="s">
        <v>3</v>
      </c>
      <c r="J76" s="26">
        <f t="shared" si="5"/>
        <v>32966</v>
      </c>
      <c r="K76" s="26">
        <f t="shared" si="5"/>
        <v>32994</v>
      </c>
      <c r="L76" s="27">
        <f t="shared" si="5"/>
        <v>37376</v>
      </c>
      <c r="M76" s="58">
        <f>VLOOKUP(H76,Fuel!$G$24:$I$35,3,FALSE)*(IF(L76&lt;$B$2,0,1))</f>
        <v>1</v>
      </c>
      <c r="N76" s="18">
        <f>VLOOKUP(I76,Fuel!$B$24:$D$43,3,FALSE)</f>
        <v>4.5100000000000001E-2</v>
      </c>
      <c r="O76" s="19">
        <f t="shared" si="6"/>
        <v>283.22209999999995</v>
      </c>
      <c r="P76" s="42">
        <f>IF(VLOOKUP(H76,Fuel!$G$24:$I715,2,FALSE)="AB",O76/ABHEAT/28.174,O76/SASKHEAT/28.174)</f>
        <v>0.26531024647328366</v>
      </c>
      <c r="Q76" s="76">
        <f t="shared" si="7"/>
        <v>12.222100000000001</v>
      </c>
      <c r="R76" s="77">
        <f>IF(VLOOKUP(H76,Fuel!$G$24:$I598,2,FALSE)="AB",Q76/ABHEAT/28.174,Q76/SASKHEAT/28.174)</f>
        <v>1.1449136078791595E-2</v>
      </c>
    </row>
    <row r="77" spans="1:18" x14ac:dyDescent="0.2">
      <c r="A77" t="s">
        <v>187</v>
      </c>
      <c r="B77">
        <v>19990801</v>
      </c>
      <c r="C77">
        <v>19990801</v>
      </c>
      <c r="D77">
        <v>20020506</v>
      </c>
      <c r="E77" t="s">
        <v>1</v>
      </c>
      <c r="F77">
        <v>10732</v>
      </c>
      <c r="G77" t="s">
        <v>314</v>
      </c>
      <c r="H77" t="s">
        <v>2</v>
      </c>
      <c r="I77" t="s">
        <v>3</v>
      </c>
      <c r="J77" s="26">
        <f t="shared" si="5"/>
        <v>36373</v>
      </c>
      <c r="K77" s="26">
        <f t="shared" si="5"/>
        <v>36373</v>
      </c>
      <c r="L77" s="27">
        <f t="shared" si="5"/>
        <v>37382</v>
      </c>
      <c r="M77" s="58">
        <f>VLOOKUP(H77,Fuel!$G$24:$I$35,3,FALSE)*(IF(L77&lt;$B$2,0,1))</f>
        <v>1</v>
      </c>
      <c r="N77" s="18">
        <f>VLOOKUP(I77,Fuel!$B$24:$D$43,3,FALSE)</f>
        <v>4.5100000000000001E-2</v>
      </c>
      <c r="O77" s="19">
        <f t="shared" si="6"/>
        <v>11216.013199999999</v>
      </c>
      <c r="P77" s="42">
        <f>IF(VLOOKUP(H77,Fuel!$G$24:$I545,2,FALSE)="AB",O77/ABHEAT/28.174,O77/SASKHEAT/28.174)</f>
        <v>10.506677362181847</v>
      </c>
      <c r="Q77" s="76">
        <f t="shared" si="7"/>
        <v>484.01320000000004</v>
      </c>
      <c r="R77" s="77">
        <f>IF(VLOOKUP(H77,Fuel!$G$24:$I596,2,FALSE)="AB",Q77/ABHEAT/28.174,Q77/SASKHEAT/28.174)</f>
        <v>0.4534026878139904</v>
      </c>
    </row>
    <row r="78" spans="1:18" x14ac:dyDescent="0.2">
      <c r="A78" t="s">
        <v>194</v>
      </c>
      <c r="B78">
        <v>19890421</v>
      </c>
      <c r="C78">
        <v>19890601</v>
      </c>
      <c r="D78">
        <v>20020531</v>
      </c>
      <c r="E78" t="s">
        <v>1</v>
      </c>
      <c r="F78">
        <v>109</v>
      </c>
      <c r="G78" t="s">
        <v>325</v>
      </c>
      <c r="H78" t="s">
        <v>2</v>
      </c>
      <c r="I78" t="s">
        <v>3</v>
      </c>
      <c r="J78" s="26">
        <f t="shared" si="5"/>
        <v>32619</v>
      </c>
      <c r="K78" s="26">
        <f t="shared" si="5"/>
        <v>32660</v>
      </c>
      <c r="L78" s="27">
        <f t="shared" si="5"/>
        <v>37407</v>
      </c>
      <c r="M78" s="58">
        <f>VLOOKUP(H78,Fuel!$G$24:$I$35,3,FALSE)*(IF(L78&lt;$B$2,0,1))</f>
        <v>1</v>
      </c>
      <c r="N78" s="18">
        <f>VLOOKUP(I78,Fuel!$B$24:$D$43,3,FALSE)</f>
        <v>4.5100000000000001E-2</v>
      </c>
      <c r="O78" s="19">
        <f t="shared" si="6"/>
        <v>113.91589999999999</v>
      </c>
      <c r="P78" s="42">
        <f>IF(VLOOKUP(H78,Fuel!$G$24:$I628,2,FALSE)="AB",O78/ABHEAT/28.174,O78/SASKHEAT/28.174)</f>
        <v>0.10671150134903291</v>
      </c>
      <c r="Q78" s="76">
        <f t="shared" si="7"/>
        <v>4.9158999999999997</v>
      </c>
      <c r="R78" s="77">
        <f>IF(VLOOKUP(H78,Fuel!$G$24:$I611,2,FALSE)="AB",Q78/ABHEAT/28.174,Q78/SASKHEAT/28.174)</f>
        <v>4.6050030722814897E-3</v>
      </c>
    </row>
    <row r="79" spans="1:18" x14ac:dyDescent="0.2">
      <c r="A79" t="s">
        <v>171</v>
      </c>
      <c r="B79">
        <v>19960601</v>
      </c>
      <c r="C79">
        <v>19960601</v>
      </c>
      <c r="D79">
        <v>20020630</v>
      </c>
      <c r="E79" t="s">
        <v>1</v>
      </c>
      <c r="F79">
        <v>762</v>
      </c>
      <c r="G79" t="s">
        <v>229</v>
      </c>
      <c r="H79" t="s">
        <v>2</v>
      </c>
      <c r="I79" t="s">
        <v>12</v>
      </c>
      <c r="J79" s="26">
        <f t="shared" si="5"/>
        <v>35217</v>
      </c>
      <c r="K79" s="26">
        <f t="shared" si="5"/>
        <v>35217</v>
      </c>
      <c r="L79" s="27">
        <f t="shared" si="5"/>
        <v>37437</v>
      </c>
      <c r="M79" s="58">
        <f>VLOOKUP(H79,Fuel!$G$24:$I$35,3,FALSE)*(IF(L79&lt;$B$2,0,1))</f>
        <v>1</v>
      </c>
      <c r="N79" s="18">
        <f>VLOOKUP(I79,Fuel!$B$24:$D$43,3,FALSE)</f>
        <v>1.3899999999999999E-2</v>
      </c>
      <c r="O79" s="19">
        <f t="shared" ref="O79:O142" si="8">M79*F79*(1+N79)</f>
        <v>772.59180000000003</v>
      </c>
      <c r="P79" s="42">
        <f>IF(VLOOKUP(H79,Fuel!$G$24:$I682,2,FALSE)="AB",O79/ABHEAT/28.174,O79/SASKHEAT/28.174)</f>
        <v>0.72373067243424116</v>
      </c>
      <c r="Q79" s="76">
        <f t="shared" si="7"/>
        <v>10.591799999999999</v>
      </c>
      <c r="R79" s="77">
        <f>IF(VLOOKUP(H79,Fuel!$G$24:$I520,2,FALSE)="AB",Q79/ABHEAT/28.174,Q79/SASKHEAT/28.174)</f>
        <v>9.9219413619054675E-3</v>
      </c>
    </row>
    <row r="80" spans="1:18" x14ac:dyDescent="0.2">
      <c r="A80" t="s">
        <v>189</v>
      </c>
      <c r="B80">
        <v>19890419</v>
      </c>
      <c r="C80">
        <v>19890701</v>
      </c>
      <c r="D80">
        <v>20020630</v>
      </c>
      <c r="E80" t="s">
        <v>1</v>
      </c>
      <c r="F80">
        <v>16745</v>
      </c>
      <c r="G80" t="s">
        <v>315</v>
      </c>
      <c r="H80" t="s">
        <v>2</v>
      </c>
      <c r="I80" t="s">
        <v>3</v>
      </c>
      <c r="J80" s="26">
        <f t="shared" si="5"/>
        <v>32617</v>
      </c>
      <c r="K80" s="26">
        <f t="shared" si="5"/>
        <v>32690</v>
      </c>
      <c r="L80" s="27">
        <f t="shared" si="5"/>
        <v>37437</v>
      </c>
      <c r="M80" s="58">
        <f>VLOOKUP(H80,Fuel!$G$24:$I$35,3,FALSE)*(IF(L80&lt;$B$2,0,1))</f>
        <v>1</v>
      </c>
      <c r="N80" s="18">
        <f>VLOOKUP(I80,Fuel!$B$24:$D$43,3,FALSE)</f>
        <v>4.5100000000000001E-2</v>
      </c>
      <c r="O80" s="19">
        <f t="shared" si="8"/>
        <v>17500.199499999999</v>
      </c>
      <c r="P80" s="42">
        <f>IF(VLOOKUP(H80,Fuel!$G$24:$I517,2,FALSE)="AB",O80/ABHEAT/28.174,O80/SASKHEAT/28.174)</f>
        <v>16.393432019170241</v>
      </c>
      <c r="Q80" s="76">
        <f t="shared" si="7"/>
        <v>755.19950000000006</v>
      </c>
      <c r="R80" s="77">
        <f>IF(VLOOKUP(H80,Fuel!$G$24:$I599,2,FALSE)="AB",Q80/ABHEAT/28.174,Q80/SASKHEAT/28.174)</f>
        <v>0.70743831601241791</v>
      </c>
    </row>
    <row r="81" spans="1:18" x14ac:dyDescent="0.2">
      <c r="A81" t="s">
        <v>182</v>
      </c>
      <c r="B81">
        <v>19890913</v>
      </c>
      <c r="C81">
        <v>19891001</v>
      </c>
      <c r="D81">
        <v>20020930</v>
      </c>
      <c r="E81" t="s">
        <v>1</v>
      </c>
      <c r="F81">
        <v>826</v>
      </c>
      <c r="G81" t="s">
        <v>309</v>
      </c>
      <c r="H81" t="s">
        <v>2</v>
      </c>
      <c r="I81" t="s">
        <v>3</v>
      </c>
      <c r="J81" s="26">
        <f t="shared" si="5"/>
        <v>32764</v>
      </c>
      <c r="K81" s="26">
        <f t="shared" si="5"/>
        <v>32782</v>
      </c>
      <c r="L81" s="27">
        <f t="shared" si="5"/>
        <v>37529</v>
      </c>
      <c r="M81" s="58">
        <f>VLOOKUP(H81,Fuel!$G$24:$I$35,3,FALSE)*(IF(L81&lt;$B$2,0,1))</f>
        <v>1</v>
      </c>
      <c r="N81" s="18">
        <f>VLOOKUP(I81,Fuel!$B$24:$D$43,3,FALSE)</f>
        <v>4.5100000000000001E-2</v>
      </c>
      <c r="O81" s="19">
        <f t="shared" si="8"/>
        <v>863.25259999999992</v>
      </c>
      <c r="P81" s="42">
        <f>IF(VLOOKUP(H81,Fuel!$G$24:$I820,2,FALSE)="AB",O81/ABHEAT/28.174,O81/SASKHEAT/28.174)</f>
        <v>0.80865779921377245</v>
      </c>
      <c r="Q81" s="76">
        <f t="shared" si="7"/>
        <v>37.252600000000001</v>
      </c>
      <c r="R81" s="77">
        <f>IF(VLOOKUP(H81,Fuel!$G$24:$I589,2,FALSE)="AB",Q81/ABHEAT/28.174,Q81/SASKHEAT/28.174)</f>
        <v>3.4896628786279915E-2</v>
      </c>
    </row>
    <row r="82" spans="1:18" x14ac:dyDescent="0.2">
      <c r="A82" t="s">
        <v>0</v>
      </c>
      <c r="B82">
        <v>19920410</v>
      </c>
      <c r="C82">
        <v>19921101</v>
      </c>
      <c r="D82">
        <v>20021031</v>
      </c>
      <c r="E82" t="s">
        <v>1</v>
      </c>
      <c r="F82">
        <v>5709</v>
      </c>
      <c r="G82" t="s">
        <v>210</v>
      </c>
      <c r="H82" t="s">
        <v>2</v>
      </c>
      <c r="I82" t="s">
        <v>4</v>
      </c>
      <c r="J82" s="26">
        <f t="shared" si="5"/>
        <v>33704</v>
      </c>
      <c r="K82" s="26">
        <f t="shared" si="5"/>
        <v>33909</v>
      </c>
      <c r="L82" s="27">
        <f t="shared" si="5"/>
        <v>37560</v>
      </c>
      <c r="M82" s="58">
        <f>VLOOKUP(H82,Fuel!$G$24:$I$35,3,FALSE)*(IF(L82&lt;$B$2,0,1))</f>
        <v>1</v>
      </c>
      <c r="N82" s="18">
        <f>VLOOKUP(I82,Fuel!$B$24:$D$43,3,FALSE)</f>
        <v>4.5100000000000001E-2</v>
      </c>
      <c r="O82" s="19">
        <f t="shared" si="8"/>
        <v>5966.4758999999995</v>
      </c>
      <c r="P82" s="42">
        <f>IF(VLOOKUP(H82,Fuel!$G$24:$I748,2,FALSE)="AB",O82/ABHEAT/28.174,O82/SASKHEAT/28.174)</f>
        <v>5.5891372587305401</v>
      </c>
      <c r="Q82" s="76">
        <f t="shared" si="7"/>
        <v>257.47590000000002</v>
      </c>
      <c r="R82" s="77">
        <f>IF(VLOOKUP(H82,Fuel!$G$24:$I478,2,FALSE)="AB",Q82/ABHEAT/28.174,Q82/SASKHEAT/28.174)</f>
        <v>0.24119231687756906</v>
      </c>
    </row>
    <row r="83" spans="1:18" x14ac:dyDescent="0.2">
      <c r="A83" t="s">
        <v>105</v>
      </c>
      <c r="B83">
        <v>19941101</v>
      </c>
      <c r="C83">
        <v>19941101</v>
      </c>
      <c r="D83">
        <v>20021031</v>
      </c>
      <c r="E83" t="s">
        <v>1</v>
      </c>
      <c r="F83">
        <v>2157</v>
      </c>
      <c r="G83" t="s">
        <v>238</v>
      </c>
      <c r="H83" t="s">
        <v>2</v>
      </c>
      <c r="I83" t="s">
        <v>7</v>
      </c>
      <c r="J83" s="26">
        <f t="shared" si="5"/>
        <v>34639</v>
      </c>
      <c r="K83" s="26">
        <f t="shared" si="5"/>
        <v>34639</v>
      </c>
      <c r="L83" s="27">
        <f t="shared" si="5"/>
        <v>37560</v>
      </c>
      <c r="M83" s="58">
        <f>VLOOKUP(H83,Fuel!$G$24:$I$35,3,FALSE)*(IF(L83&lt;$B$2,0,1))</f>
        <v>1</v>
      </c>
      <c r="N83" s="18">
        <f>VLOOKUP(I83,Fuel!$B$24:$D$43,3,FALSE)</f>
        <v>2.3199999999999998E-2</v>
      </c>
      <c r="O83" s="19">
        <f t="shared" si="8"/>
        <v>2207.0424000000003</v>
      </c>
      <c r="P83" s="42">
        <f>IF(VLOOKUP(H83,Fuel!$G$24:$I543,2,FALSE)="AB",O83/ABHEAT/28.174,O83/SASKHEAT/28.174)</f>
        <v>2.0674621193790585</v>
      </c>
      <c r="Q83" s="76">
        <f t="shared" si="7"/>
        <v>50.042399999999994</v>
      </c>
      <c r="R83" s="77">
        <f>IF(VLOOKUP(H83,Fuel!$G$24:$I510,2,FALSE)="AB",Q83/ABHEAT/28.174,Q83/SASKHEAT/28.174)</f>
        <v>4.687756173728904E-2</v>
      </c>
    </row>
    <row r="84" spans="1:18" x14ac:dyDescent="0.2">
      <c r="A84" t="s">
        <v>19</v>
      </c>
      <c r="B84">
        <v>19920325</v>
      </c>
      <c r="C84">
        <v>19921101</v>
      </c>
      <c r="D84">
        <v>20021031</v>
      </c>
      <c r="E84" t="s">
        <v>1</v>
      </c>
      <c r="F84">
        <v>26952</v>
      </c>
      <c r="G84" t="s">
        <v>289</v>
      </c>
      <c r="H84" t="s">
        <v>2</v>
      </c>
      <c r="I84" t="s">
        <v>4</v>
      </c>
      <c r="J84" s="26">
        <f t="shared" si="5"/>
        <v>33688</v>
      </c>
      <c r="K84" s="26">
        <f t="shared" si="5"/>
        <v>33909</v>
      </c>
      <c r="L84" s="27">
        <f t="shared" si="5"/>
        <v>37560</v>
      </c>
      <c r="M84" s="58">
        <f>VLOOKUP(H84,Fuel!$G$24:$I$35,3,FALSE)*(IF(L84&lt;$B$2,0,1))</f>
        <v>1</v>
      </c>
      <c r="N84" s="18">
        <f>VLOOKUP(I84,Fuel!$B$24:$D$43,3,FALSE)</f>
        <v>4.5100000000000001E-2</v>
      </c>
      <c r="O84" s="19">
        <f t="shared" si="8"/>
        <v>28167.535199999998</v>
      </c>
      <c r="P84" s="42">
        <f>IF(VLOOKUP(H84,Fuel!$G$24:$I709,2,FALSE)="AB",O84/ABHEAT/28.174,O84/SASKHEAT/28.174)</f>
        <v>26.386131966597574</v>
      </c>
      <c r="Q84" s="76">
        <f t="shared" si="7"/>
        <v>1215.5352</v>
      </c>
      <c r="R84" s="77">
        <f>IF(VLOOKUP(H84,Fuel!$G$24:$I568,2,FALSE)="AB",Q84/ABHEAT/28.174,Q84/SASKHEAT/28.174)</f>
        <v>1.1386609431571626</v>
      </c>
    </row>
    <row r="85" spans="1:18" x14ac:dyDescent="0.2">
      <c r="A85" t="s">
        <v>19</v>
      </c>
      <c r="B85">
        <v>20000413</v>
      </c>
      <c r="C85">
        <v>20001101</v>
      </c>
      <c r="D85">
        <v>20021031</v>
      </c>
      <c r="E85" t="s">
        <v>1</v>
      </c>
      <c r="F85">
        <v>10000</v>
      </c>
      <c r="G85" t="s">
        <v>295</v>
      </c>
      <c r="H85" t="s">
        <v>2</v>
      </c>
      <c r="I85" t="s">
        <v>4</v>
      </c>
      <c r="J85" s="26">
        <f t="shared" si="5"/>
        <v>36629</v>
      </c>
      <c r="K85" s="26">
        <f t="shared" si="5"/>
        <v>36831</v>
      </c>
      <c r="L85" s="27">
        <f t="shared" si="5"/>
        <v>37560</v>
      </c>
      <c r="M85" s="58">
        <f>VLOOKUP(H85,Fuel!$G$24:$I$35,3,FALSE)*(IF(L85&lt;$B$2,0,1))</f>
        <v>1</v>
      </c>
      <c r="N85" s="18">
        <f>VLOOKUP(I85,Fuel!$B$24:$D$43,3,FALSE)</f>
        <v>4.5100000000000001E-2</v>
      </c>
      <c r="O85" s="19">
        <f t="shared" si="8"/>
        <v>10451</v>
      </c>
      <c r="P85" s="42">
        <f>IF(VLOOKUP(H85,Fuel!$G$24:$I755,2,FALSE)="AB",O85/ABHEAT/28.174,O85/SASKHEAT/28.174)</f>
        <v>9.790045995324121</v>
      </c>
      <c r="Q85" s="76">
        <f t="shared" si="7"/>
        <v>451</v>
      </c>
      <c r="R85" s="77">
        <f>IF(VLOOKUP(H85,Fuel!$G$24:$I575,2,FALSE)="AB",Q85/ABHEAT/28.174,Q85/SASKHEAT/28.174)</f>
        <v>0.42247734608087062</v>
      </c>
    </row>
    <row r="86" spans="1:18" x14ac:dyDescent="0.2">
      <c r="A86" t="s">
        <v>19</v>
      </c>
      <c r="B86">
        <v>20000621</v>
      </c>
      <c r="C86">
        <v>20001101</v>
      </c>
      <c r="D86">
        <v>20021031</v>
      </c>
      <c r="E86" t="s">
        <v>1</v>
      </c>
      <c r="F86">
        <v>4013</v>
      </c>
      <c r="G86" t="s">
        <v>296</v>
      </c>
      <c r="H86" t="s">
        <v>2</v>
      </c>
      <c r="I86" t="s">
        <v>4</v>
      </c>
      <c r="J86" s="26">
        <f t="shared" si="5"/>
        <v>36698</v>
      </c>
      <c r="K86" s="26">
        <f t="shared" si="5"/>
        <v>36831</v>
      </c>
      <c r="L86" s="27">
        <f t="shared" si="5"/>
        <v>37560</v>
      </c>
      <c r="M86" s="58">
        <f>VLOOKUP(H86,Fuel!$G$24:$I$35,3,FALSE)*(IF(L86&lt;$B$2,0,1))</f>
        <v>1</v>
      </c>
      <c r="N86" s="18">
        <f>VLOOKUP(I86,Fuel!$B$24:$D$43,3,FALSE)</f>
        <v>4.5100000000000001E-2</v>
      </c>
      <c r="O86" s="19">
        <f t="shared" si="8"/>
        <v>4193.9862999999996</v>
      </c>
      <c r="P86" s="42">
        <f>IF(VLOOKUP(H86,Fuel!$G$24:$I644,2,FALSE)="AB",O86/ABHEAT/28.174,O86/SASKHEAT/28.174)</f>
        <v>3.9287454579235694</v>
      </c>
      <c r="Q86" s="76">
        <f t="shared" si="7"/>
        <v>180.9863</v>
      </c>
      <c r="R86" s="77">
        <f>IF(VLOOKUP(H86,Fuel!$G$24:$I576,2,FALSE)="AB",Q86/ABHEAT/28.174,Q86/SASKHEAT/28.174)</f>
        <v>0.16954015898225339</v>
      </c>
    </row>
    <row r="87" spans="1:18" x14ac:dyDescent="0.2">
      <c r="A87" t="s">
        <v>52</v>
      </c>
      <c r="B87">
        <v>19991027</v>
      </c>
      <c r="C87">
        <v>19991101</v>
      </c>
      <c r="D87">
        <v>20021031</v>
      </c>
      <c r="E87" t="s">
        <v>1</v>
      </c>
      <c r="F87">
        <v>34</v>
      </c>
      <c r="G87" t="s">
        <v>346</v>
      </c>
      <c r="H87" t="s">
        <v>2</v>
      </c>
      <c r="I87" t="s">
        <v>20</v>
      </c>
      <c r="J87" s="26">
        <f t="shared" si="5"/>
        <v>36460</v>
      </c>
      <c r="K87" s="26">
        <f t="shared" si="5"/>
        <v>36465</v>
      </c>
      <c r="L87" s="27">
        <f t="shared" si="5"/>
        <v>37560</v>
      </c>
      <c r="M87" s="58">
        <f>VLOOKUP(H87,Fuel!$G$24:$I$35,3,FALSE)*(IF(L87&lt;$B$2,0,1))</f>
        <v>1</v>
      </c>
      <c r="N87" s="18">
        <f>VLOOKUP(I87,Fuel!$B$24:$D$43,3,FALSE)</f>
        <v>4.7E-2</v>
      </c>
      <c r="O87" s="19">
        <f t="shared" si="8"/>
        <v>35.597999999999999</v>
      </c>
      <c r="P87" s="42">
        <f>IF(VLOOKUP(H87,Fuel!$G$24:$I813,2,FALSE)="AB",O87/ABHEAT/28.174,O87/SASKHEAT/28.174)</f>
        <v>3.3346670877576125E-2</v>
      </c>
      <c r="Q87" s="76">
        <f t="shared" si="7"/>
        <v>1.5980000000000001</v>
      </c>
      <c r="R87" s="77">
        <f>IF(VLOOKUP(H87,Fuel!$G$24:$I632,2,FALSE)="AB",Q87/ABHEAT/28.174,Q87/SASKHEAT/28.174)</f>
        <v>1.4969374701490716E-3</v>
      </c>
    </row>
    <row r="88" spans="1:18" x14ac:dyDescent="0.2">
      <c r="A88" t="s">
        <v>53</v>
      </c>
      <c r="B88">
        <v>19991013</v>
      </c>
      <c r="C88">
        <v>19991101</v>
      </c>
      <c r="D88">
        <v>20021031</v>
      </c>
      <c r="E88" t="s">
        <v>1</v>
      </c>
      <c r="F88">
        <v>41</v>
      </c>
      <c r="G88" t="s">
        <v>347</v>
      </c>
      <c r="H88" t="s">
        <v>2</v>
      </c>
      <c r="I88" t="s">
        <v>20</v>
      </c>
      <c r="J88" s="26">
        <f t="shared" si="5"/>
        <v>36446</v>
      </c>
      <c r="K88" s="26">
        <f t="shared" si="5"/>
        <v>36465</v>
      </c>
      <c r="L88" s="27">
        <f t="shared" si="5"/>
        <v>37560</v>
      </c>
      <c r="M88" s="58">
        <f>VLOOKUP(H88,Fuel!$G$24:$I$35,3,FALSE)*(IF(L88&lt;$B$2,0,1))</f>
        <v>1</v>
      </c>
      <c r="N88" s="18">
        <f>VLOOKUP(I88,Fuel!$B$24:$D$43,3,FALSE)</f>
        <v>4.7E-2</v>
      </c>
      <c r="O88" s="19">
        <f t="shared" si="8"/>
        <v>42.927</v>
      </c>
      <c r="P88" s="42">
        <f>IF(VLOOKUP(H88,Fuel!$G$24:$I740,2,FALSE)="AB",O88/ABHEAT/28.174,O88/SASKHEAT/28.174)</f>
        <v>4.0212161940606506E-2</v>
      </c>
      <c r="Q88" s="76">
        <f t="shared" si="7"/>
        <v>1.927</v>
      </c>
      <c r="R88" s="77">
        <f>IF(VLOOKUP(H88,Fuel!$G$24:$I633,2,FALSE)="AB",Q88/ABHEAT/28.174,Q88/SASKHEAT/28.174)</f>
        <v>1.8051304787091746E-3</v>
      </c>
    </row>
    <row r="89" spans="1:18" x14ac:dyDescent="0.2">
      <c r="A89" t="s">
        <v>55</v>
      </c>
      <c r="B89">
        <v>19991028</v>
      </c>
      <c r="C89">
        <v>19991101</v>
      </c>
      <c r="D89">
        <v>20021031</v>
      </c>
      <c r="E89" t="s">
        <v>1</v>
      </c>
      <c r="F89">
        <v>4591</v>
      </c>
      <c r="G89" t="s">
        <v>349</v>
      </c>
      <c r="H89" t="s">
        <v>2</v>
      </c>
      <c r="I89" t="s">
        <v>20</v>
      </c>
      <c r="J89" s="26">
        <f t="shared" si="5"/>
        <v>36461</v>
      </c>
      <c r="K89" s="26">
        <f t="shared" si="5"/>
        <v>36465</v>
      </c>
      <c r="L89" s="27">
        <f t="shared" si="5"/>
        <v>37560</v>
      </c>
      <c r="M89" s="58">
        <f>VLOOKUP(H89,Fuel!$G$24:$I$35,3,FALSE)*(IF(L89&lt;$B$2,0,1))</f>
        <v>1</v>
      </c>
      <c r="N89" s="18">
        <f>VLOOKUP(I89,Fuel!$B$24:$D$43,3,FALSE)</f>
        <v>4.7E-2</v>
      </c>
      <c r="O89" s="19">
        <f t="shared" si="8"/>
        <v>4806.777</v>
      </c>
      <c r="P89" s="42">
        <f>IF(VLOOKUP(H89,Fuel!$G$24:$I747,2,FALSE)="AB",O89/ABHEAT/28.174,O89/SASKHEAT/28.174)</f>
        <v>4.5027813529103531</v>
      </c>
      <c r="Q89" s="76">
        <f t="shared" si="7"/>
        <v>215.77699999999999</v>
      </c>
      <c r="R89" s="77">
        <f>IF(VLOOKUP(H89,Fuel!$G$24:$I635,2,FALSE)="AB",Q89/ABHEAT/28.174,Q89/SASKHEAT/28.174)</f>
        <v>0.20213058604277609</v>
      </c>
    </row>
    <row r="90" spans="1:18" x14ac:dyDescent="0.2">
      <c r="A90" t="s">
        <v>57</v>
      </c>
      <c r="B90">
        <v>20000629</v>
      </c>
      <c r="C90">
        <v>20000701</v>
      </c>
      <c r="D90">
        <v>20021031</v>
      </c>
      <c r="E90" t="s">
        <v>1</v>
      </c>
      <c r="F90">
        <v>1212</v>
      </c>
      <c r="G90" t="s">
        <v>352</v>
      </c>
      <c r="H90" t="s">
        <v>2</v>
      </c>
      <c r="I90" t="s">
        <v>42</v>
      </c>
      <c r="J90" s="26">
        <f t="shared" si="5"/>
        <v>36706</v>
      </c>
      <c r="K90" s="26">
        <f t="shared" si="5"/>
        <v>36708</v>
      </c>
      <c r="L90" s="27">
        <f t="shared" si="5"/>
        <v>37560</v>
      </c>
      <c r="M90" s="58">
        <f>VLOOKUP(H90,Fuel!$G$24:$I$35,3,FALSE)*(IF(L90&lt;$B$2,0,1))</f>
        <v>1</v>
      </c>
      <c r="N90" s="18">
        <f>VLOOKUP(I90,Fuel!$B$24:$D$43,3,FALSE)</f>
        <v>4.6699999999999998E-2</v>
      </c>
      <c r="O90" s="19">
        <f t="shared" si="8"/>
        <v>1268.6004</v>
      </c>
      <c r="P90" s="42">
        <f>IF(VLOOKUP(H90,Fuel!$G$24:$I706,2,FALSE)="AB",O90/ABHEAT/28.174,O90/SASKHEAT/28.174)</f>
        <v>1.1883701335457448</v>
      </c>
      <c r="Q90" s="76">
        <f t="shared" si="7"/>
        <v>56.6004</v>
      </c>
      <c r="R90" s="77">
        <f>IF(VLOOKUP(H90,Fuel!$G$24:$I639,2,FALSE)="AB",Q90/ABHEAT/28.174,Q90/SASKHEAT/28.174)</f>
        <v>5.3020813257462773E-2</v>
      </c>
    </row>
    <row r="91" spans="1:18" x14ac:dyDescent="0.2">
      <c r="A91" t="s">
        <v>65</v>
      </c>
      <c r="B91">
        <v>19920826</v>
      </c>
      <c r="C91">
        <v>19920901</v>
      </c>
      <c r="D91">
        <v>20021031</v>
      </c>
      <c r="E91" t="s">
        <v>1</v>
      </c>
      <c r="F91">
        <v>81021</v>
      </c>
      <c r="G91" t="s">
        <v>366</v>
      </c>
      <c r="H91" t="s">
        <v>2</v>
      </c>
      <c r="I91" t="s">
        <v>42</v>
      </c>
      <c r="J91" s="26">
        <f t="shared" si="5"/>
        <v>33842</v>
      </c>
      <c r="K91" s="26">
        <f t="shared" si="5"/>
        <v>33848</v>
      </c>
      <c r="L91" s="27">
        <f t="shared" si="5"/>
        <v>37560</v>
      </c>
      <c r="M91" s="58">
        <f>VLOOKUP(H91,Fuel!$G$24:$I$35,3,FALSE)*(IF(L91&lt;$B$2,0,1))</f>
        <v>1</v>
      </c>
      <c r="N91" s="18">
        <f>VLOOKUP(I91,Fuel!$B$24:$D$43,3,FALSE)</f>
        <v>4.6699999999999998E-2</v>
      </c>
      <c r="O91" s="19">
        <f t="shared" si="8"/>
        <v>84804.680699999997</v>
      </c>
      <c r="P91" s="42">
        <f>IF(VLOOKUP(H91,Fuel!$G$24:$I769,2,FALSE)="AB",O91/ABHEAT/28.174,O91/SASKHEAT/28.174)</f>
        <v>79.441366823440418</v>
      </c>
      <c r="Q91" s="76">
        <f t="shared" si="7"/>
        <v>3783.6806999999999</v>
      </c>
      <c r="R91" s="77">
        <f>IF(VLOOKUP(H91,Fuel!$G$24:$I663,2,FALSE)="AB",Q91/ABHEAT/28.174,Q91/SASKHEAT/28.174)</f>
        <v>3.5443888704066757</v>
      </c>
    </row>
    <row r="92" spans="1:18" x14ac:dyDescent="0.2">
      <c r="A92" t="s">
        <v>66</v>
      </c>
      <c r="B92">
        <v>19991019</v>
      </c>
      <c r="C92">
        <v>19991101</v>
      </c>
      <c r="D92">
        <v>20021031</v>
      </c>
      <c r="E92" t="s">
        <v>1</v>
      </c>
      <c r="F92">
        <v>19</v>
      </c>
      <c r="G92" t="s">
        <v>367</v>
      </c>
      <c r="H92" t="s">
        <v>2</v>
      </c>
      <c r="I92" t="s">
        <v>20</v>
      </c>
      <c r="J92" s="26">
        <f t="shared" si="5"/>
        <v>36452</v>
      </c>
      <c r="K92" s="26">
        <f t="shared" si="5"/>
        <v>36465</v>
      </c>
      <c r="L92" s="27">
        <f t="shared" si="5"/>
        <v>37560</v>
      </c>
      <c r="M92" s="58">
        <f>VLOOKUP(H92,Fuel!$G$24:$I$35,3,FALSE)*(IF(L92&lt;$B$2,0,1))</f>
        <v>1</v>
      </c>
      <c r="N92" s="18">
        <f>VLOOKUP(I92,Fuel!$B$24:$D$43,3,FALSE)</f>
        <v>4.7E-2</v>
      </c>
      <c r="O92" s="19">
        <f t="shared" si="8"/>
        <v>19.892999999999997</v>
      </c>
      <c r="P92" s="42">
        <f>IF(VLOOKUP(H92,Fuel!$G$24:$I697,2,FALSE)="AB",O92/ABHEAT/28.174,O92/SASKHEAT/28.174)</f>
        <v>1.8634904313939597E-2</v>
      </c>
      <c r="Q92" s="76">
        <f t="shared" si="7"/>
        <v>0.89300000000000002</v>
      </c>
      <c r="R92" s="77">
        <f>IF(VLOOKUP(H92,Fuel!$G$24:$I665,2,FALSE)="AB",Q92/ABHEAT/28.174,Q92/SASKHEAT/28.174)</f>
        <v>8.3652388037742237E-4</v>
      </c>
    </row>
    <row r="93" spans="1:18" x14ac:dyDescent="0.2">
      <c r="A93" t="s">
        <v>28</v>
      </c>
      <c r="B93">
        <v>19990801</v>
      </c>
      <c r="C93">
        <v>19990801</v>
      </c>
      <c r="D93">
        <v>20021031</v>
      </c>
      <c r="E93" t="s">
        <v>1</v>
      </c>
      <c r="F93">
        <v>0</v>
      </c>
      <c r="G93" t="s">
        <v>229</v>
      </c>
      <c r="H93" t="s">
        <v>2</v>
      </c>
      <c r="I93" t="s">
        <v>42</v>
      </c>
      <c r="J93" s="26">
        <f t="shared" si="5"/>
        <v>36373</v>
      </c>
      <c r="K93" s="26">
        <f t="shared" si="5"/>
        <v>36373</v>
      </c>
      <c r="L93" s="27">
        <f t="shared" si="5"/>
        <v>37560</v>
      </c>
      <c r="M93" s="58">
        <f>VLOOKUP(H93,Fuel!$G$24:$I$35,3,FALSE)*(IF(L93&lt;$B$2,0,1))</f>
        <v>1</v>
      </c>
      <c r="N93" s="18">
        <f>VLOOKUP(I93,Fuel!$B$24:$D$43,3,FALSE)</f>
        <v>4.6699999999999998E-2</v>
      </c>
      <c r="O93" s="19">
        <f t="shared" si="8"/>
        <v>0</v>
      </c>
      <c r="P93" s="42">
        <f>IF(VLOOKUP(H93,Fuel!$G$24:$I661,2,FALSE)="AB",O93/ABHEAT/28.174,O93/SASKHEAT/28.174)</f>
        <v>0</v>
      </c>
      <c r="Q93" s="76">
        <f t="shared" si="7"/>
        <v>0</v>
      </c>
      <c r="R93" s="77">
        <f>IF(VLOOKUP(H93,Fuel!$G$24:$I697,2,FALSE)="AB",Q93/ABHEAT/28.174,Q93/SASKHEAT/28.174)</f>
        <v>0</v>
      </c>
    </row>
    <row r="94" spans="1:18" x14ac:dyDescent="0.2">
      <c r="A94" t="s">
        <v>10</v>
      </c>
      <c r="B94">
        <v>19931130</v>
      </c>
      <c r="C94">
        <v>19941101</v>
      </c>
      <c r="D94">
        <v>20021031</v>
      </c>
      <c r="E94" t="s">
        <v>1</v>
      </c>
      <c r="F94">
        <v>4536</v>
      </c>
      <c r="G94" t="s">
        <v>394</v>
      </c>
      <c r="H94" t="s">
        <v>2</v>
      </c>
      <c r="I94" t="s">
        <v>42</v>
      </c>
      <c r="J94" s="26">
        <f t="shared" si="5"/>
        <v>34303</v>
      </c>
      <c r="K94" s="26">
        <f t="shared" si="5"/>
        <v>34639</v>
      </c>
      <c r="L94" s="27">
        <f t="shared" si="5"/>
        <v>37560</v>
      </c>
      <c r="M94" s="58">
        <f>VLOOKUP(H94,Fuel!$G$24:$I$35,3,FALSE)*(IF(L94&lt;$B$2,0,1))</f>
        <v>1</v>
      </c>
      <c r="N94" s="18">
        <f>VLOOKUP(I94,Fuel!$B$24:$D$43,3,FALSE)</f>
        <v>4.6699999999999998E-2</v>
      </c>
      <c r="O94" s="19">
        <f t="shared" si="8"/>
        <v>4747.8311999999996</v>
      </c>
      <c r="P94" s="42">
        <f>IF(VLOOKUP(H94,Fuel!$G$24:$I687,2,FALSE)="AB",O94/ABHEAT/28.174,O94/SASKHEAT/28.174)</f>
        <v>4.4475634701018958</v>
      </c>
      <c r="Q94" s="76">
        <f t="shared" si="7"/>
        <v>211.8312</v>
      </c>
      <c r="R94" s="77">
        <f>IF(VLOOKUP(H94,Fuel!$G$24:$I705,2,FALSE)="AB",Q94/ABHEAT/28.174,Q94/SASKHEAT/28.174)</f>
        <v>0.19843433080515768</v>
      </c>
    </row>
    <row r="95" spans="1:18" x14ac:dyDescent="0.2">
      <c r="A95" t="s">
        <v>10</v>
      </c>
      <c r="B95">
        <v>19940630</v>
      </c>
      <c r="C95">
        <v>19941101</v>
      </c>
      <c r="D95">
        <v>20021031</v>
      </c>
      <c r="E95" t="s">
        <v>1</v>
      </c>
      <c r="F95">
        <v>15309</v>
      </c>
      <c r="G95" t="s">
        <v>395</v>
      </c>
      <c r="H95" t="s">
        <v>2</v>
      </c>
      <c r="I95" t="s">
        <v>42</v>
      </c>
      <c r="J95" s="26">
        <f t="shared" si="5"/>
        <v>34515</v>
      </c>
      <c r="K95" s="26">
        <f t="shared" si="5"/>
        <v>34639</v>
      </c>
      <c r="L95" s="27">
        <f t="shared" si="5"/>
        <v>37560</v>
      </c>
      <c r="M95" s="58">
        <f>VLOOKUP(H95,Fuel!$G$24:$I$35,3,FALSE)*(IF(L95&lt;$B$2,0,1))</f>
        <v>1</v>
      </c>
      <c r="N95" s="18">
        <f>VLOOKUP(I95,Fuel!$B$24:$D$43,3,FALSE)</f>
        <v>4.6699999999999998E-2</v>
      </c>
      <c r="O95" s="19">
        <f t="shared" si="8"/>
        <v>16023.9303</v>
      </c>
      <c r="P95" s="42">
        <f>IF(VLOOKUP(H95,Fuel!$G$24:$I493,2,FALSE)="AB",O95/ABHEAT/28.174,O95/SASKHEAT/28.174)</f>
        <v>15.010526711593901</v>
      </c>
      <c r="Q95" s="76">
        <f t="shared" si="7"/>
        <v>714.93029999999999</v>
      </c>
      <c r="R95" s="77">
        <f>IF(VLOOKUP(H95,Fuel!$G$24:$I706,2,FALSE)="AB",Q95/ABHEAT/28.174,Q95/SASKHEAT/28.174)</f>
        <v>0.66971586646740733</v>
      </c>
    </row>
    <row r="96" spans="1:18" x14ac:dyDescent="0.2">
      <c r="A96" t="s">
        <v>10</v>
      </c>
      <c r="B96">
        <v>19950811</v>
      </c>
      <c r="C96">
        <v>19951101</v>
      </c>
      <c r="D96">
        <v>20021031</v>
      </c>
      <c r="E96" t="s">
        <v>1</v>
      </c>
      <c r="F96">
        <v>10782</v>
      </c>
      <c r="G96" t="s">
        <v>351</v>
      </c>
      <c r="H96" t="s">
        <v>2</v>
      </c>
      <c r="I96" t="s">
        <v>54</v>
      </c>
      <c r="J96" s="26">
        <f t="shared" si="5"/>
        <v>34922</v>
      </c>
      <c r="K96" s="26">
        <f t="shared" si="5"/>
        <v>35004</v>
      </c>
      <c r="L96" s="27">
        <f t="shared" si="5"/>
        <v>37560</v>
      </c>
      <c r="M96" s="58">
        <f>VLOOKUP(H96,Fuel!$G$24:$I$35,3,FALSE)*(IF(L96&lt;$B$2,0,1))</f>
        <v>1</v>
      </c>
      <c r="N96" s="18">
        <f>VLOOKUP(I96,Fuel!$B$24:$D$43,3,FALSE)</f>
        <v>5.0799999999999998E-2</v>
      </c>
      <c r="O96" s="19">
        <f t="shared" si="8"/>
        <v>11329.7256</v>
      </c>
      <c r="P96" s="42">
        <f>IF(VLOOKUP(H96,Fuel!$G$24:$I832,2,FALSE)="AB",O96/ABHEAT/28.174,O96/SASKHEAT/28.174)</f>
        <v>10.613198233508868</v>
      </c>
      <c r="Q96" s="76">
        <f t="shared" si="7"/>
        <v>547.72559999999999</v>
      </c>
      <c r="R96" s="77">
        <f>IF(VLOOKUP(H96,Fuel!$G$24:$I709,2,FALSE)="AB",Q96/ABHEAT/28.174,Q96/SASKHEAT/28.174)</f>
        <v>0.5130857158947949</v>
      </c>
    </row>
    <row r="97" spans="1:18" x14ac:dyDescent="0.2">
      <c r="A97" t="s">
        <v>23</v>
      </c>
      <c r="B97">
        <v>19990604</v>
      </c>
      <c r="C97">
        <v>19990604</v>
      </c>
      <c r="D97">
        <v>20021031</v>
      </c>
      <c r="E97" t="s">
        <v>1</v>
      </c>
      <c r="F97">
        <v>0</v>
      </c>
      <c r="G97" t="s">
        <v>229</v>
      </c>
      <c r="H97" t="s">
        <v>2</v>
      </c>
      <c r="I97" t="s">
        <v>42</v>
      </c>
      <c r="J97" s="26">
        <f t="shared" si="5"/>
        <v>36315</v>
      </c>
      <c r="K97" s="26">
        <f t="shared" si="5"/>
        <v>36315</v>
      </c>
      <c r="L97" s="27">
        <f t="shared" si="5"/>
        <v>37560</v>
      </c>
      <c r="M97" s="58">
        <f>VLOOKUP(H97,Fuel!$G$24:$I$35,3,FALSE)*(IF(L97&lt;$B$2,0,1))</f>
        <v>1</v>
      </c>
      <c r="N97" s="18">
        <f>VLOOKUP(I97,Fuel!$B$24:$D$43,3,FALSE)</f>
        <v>4.6699999999999998E-2</v>
      </c>
      <c r="O97" s="19">
        <f t="shared" si="8"/>
        <v>0</v>
      </c>
      <c r="P97" s="42">
        <f>IF(VLOOKUP(H97,Fuel!$G$24:$I694,2,FALSE)="AB",O97/ABHEAT/28.174,O97/SASKHEAT/28.174)</f>
        <v>0</v>
      </c>
      <c r="Q97" s="76">
        <f t="shared" si="7"/>
        <v>0</v>
      </c>
      <c r="R97" s="77">
        <f>IF(VLOOKUP(H97,Fuel!$G$24:$I731,2,FALSE)="AB",Q97/ABHEAT/28.174,Q97/SASKHEAT/28.174)</f>
        <v>0</v>
      </c>
    </row>
    <row r="98" spans="1:18" x14ac:dyDescent="0.2">
      <c r="A98" t="s">
        <v>201</v>
      </c>
      <c r="B98">
        <v>19940204</v>
      </c>
      <c r="C98">
        <v>19940201</v>
      </c>
      <c r="D98">
        <v>20021031</v>
      </c>
      <c r="E98" t="s">
        <v>1</v>
      </c>
      <c r="F98">
        <v>15941</v>
      </c>
      <c r="G98" t="s">
        <v>416</v>
      </c>
      <c r="H98" t="s">
        <v>2</v>
      </c>
      <c r="I98" t="s">
        <v>42</v>
      </c>
      <c r="J98" s="26">
        <f t="shared" si="5"/>
        <v>34369</v>
      </c>
      <c r="K98" s="26">
        <f t="shared" si="5"/>
        <v>34366</v>
      </c>
      <c r="L98" s="27">
        <f t="shared" si="5"/>
        <v>37560</v>
      </c>
      <c r="M98" s="58">
        <f>VLOOKUP(H98,Fuel!$G$24:$I$35,3,FALSE)*(IF(L98&lt;$B$2,0,1))</f>
        <v>1</v>
      </c>
      <c r="N98" s="18">
        <f>VLOOKUP(I98,Fuel!$B$24:$D$43,3,FALSE)</f>
        <v>4.6699999999999998E-2</v>
      </c>
      <c r="O98" s="19">
        <f t="shared" si="8"/>
        <v>16685.4447</v>
      </c>
      <c r="P98" s="42">
        <f>IF(VLOOKUP(H98,Fuel!$G$24:$I765,2,FALSE)="AB",O98/ABHEAT/28.174,O98/SASKHEAT/28.174)</f>
        <v>15.630204867040197</v>
      </c>
      <c r="Q98" s="76">
        <f t="shared" si="7"/>
        <v>744.44470000000001</v>
      </c>
      <c r="R98" s="77">
        <f>IF(VLOOKUP(H98,Fuel!$G$24:$I735,2,FALSE)="AB",Q98/ABHEAT/28.174,Q98/SASKHEAT/28.174)</f>
        <v>0.69736368328152976</v>
      </c>
    </row>
    <row r="99" spans="1:18" x14ac:dyDescent="0.2">
      <c r="A99" t="s">
        <v>201</v>
      </c>
      <c r="B99">
        <v>19880920</v>
      </c>
      <c r="C99">
        <v>19881118</v>
      </c>
      <c r="D99">
        <v>20021031</v>
      </c>
      <c r="E99" t="s">
        <v>1</v>
      </c>
      <c r="F99">
        <v>0</v>
      </c>
      <c r="G99" t="s">
        <v>229</v>
      </c>
      <c r="H99" t="s">
        <v>2</v>
      </c>
      <c r="I99" t="s">
        <v>42</v>
      </c>
      <c r="J99" s="26">
        <f t="shared" si="5"/>
        <v>32406</v>
      </c>
      <c r="K99" s="26">
        <f t="shared" si="5"/>
        <v>32465</v>
      </c>
      <c r="L99" s="27">
        <f t="shared" si="5"/>
        <v>37560</v>
      </c>
      <c r="M99" s="58">
        <f>VLOOKUP(H99,Fuel!$G$24:$I$35,3,FALSE)*(IF(L99&lt;$B$2,0,1))</f>
        <v>1</v>
      </c>
      <c r="N99" s="18">
        <f>VLOOKUP(I99,Fuel!$B$24:$D$43,3,FALSE)</f>
        <v>4.6699999999999998E-2</v>
      </c>
      <c r="O99" s="19">
        <f t="shared" si="8"/>
        <v>0</v>
      </c>
      <c r="P99" s="42">
        <f>IF(VLOOKUP(H99,Fuel!$G$24:$I777,2,FALSE)="AB",O99/ABHEAT/28.174,O99/SASKHEAT/28.174)</f>
        <v>0</v>
      </c>
      <c r="Q99" s="76">
        <f t="shared" si="7"/>
        <v>0</v>
      </c>
      <c r="R99" s="77">
        <f>IF(VLOOKUP(H99,Fuel!$G$24:$I736,2,FALSE)="AB",Q99/ABHEAT/28.174,Q99/SASKHEAT/28.174)</f>
        <v>0</v>
      </c>
    </row>
    <row r="100" spans="1:18" x14ac:dyDescent="0.2">
      <c r="A100" t="s">
        <v>83</v>
      </c>
      <c r="B100">
        <v>20000628</v>
      </c>
      <c r="C100">
        <v>20000701</v>
      </c>
      <c r="D100">
        <v>20021031</v>
      </c>
      <c r="E100" t="s">
        <v>1</v>
      </c>
      <c r="F100">
        <v>4313</v>
      </c>
      <c r="G100" t="s">
        <v>419</v>
      </c>
      <c r="H100" t="s">
        <v>2</v>
      </c>
      <c r="I100" t="s">
        <v>42</v>
      </c>
      <c r="J100" s="26">
        <f t="shared" si="5"/>
        <v>36705</v>
      </c>
      <c r="K100" s="26">
        <f t="shared" si="5"/>
        <v>36708</v>
      </c>
      <c r="L100" s="27">
        <f t="shared" si="5"/>
        <v>37560</v>
      </c>
      <c r="M100" s="58">
        <f>VLOOKUP(H100,Fuel!$G$24:$I$35,3,FALSE)*(IF(L100&lt;$B$2,0,1))</f>
        <v>1</v>
      </c>
      <c r="N100" s="18">
        <f>VLOOKUP(I100,Fuel!$B$24:$D$43,3,FALSE)</f>
        <v>4.6699999999999998E-2</v>
      </c>
      <c r="O100" s="19">
        <f t="shared" si="8"/>
        <v>4514.4170999999997</v>
      </c>
      <c r="P100" s="42">
        <f>IF(VLOOKUP(H100,Fuel!$G$24:$I658,2,FALSE)="AB",O100/ABHEAT/28.174,O100/SASKHEAT/28.174)</f>
        <v>4.2289112095567631</v>
      </c>
      <c r="Q100" s="76">
        <f t="shared" si="7"/>
        <v>201.4171</v>
      </c>
      <c r="R100" s="77">
        <f>IF(VLOOKUP(H100,Fuel!$G$24:$I739,2,FALSE)="AB",Q100/ABHEAT/28.174,Q100/SASKHEAT/28.174)</f>
        <v>0.18867885113814928</v>
      </c>
    </row>
    <row r="101" spans="1:18" x14ac:dyDescent="0.2">
      <c r="A101" t="s">
        <v>89</v>
      </c>
      <c r="B101">
        <v>19920831</v>
      </c>
      <c r="C101">
        <v>19921101</v>
      </c>
      <c r="D101">
        <v>20021031</v>
      </c>
      <c r="E101" t="s">
        <v>1</v>
      </c>
      <c r="F101">
        <v>12009</v>
      </c>
      <c r="G101" t="s">
        <v>427</v>
      </c>
      <c r="H101" t="s">
        <v>2</v>
      </c>
      <c r="I101" t="s">
        <v>64</v>
      </c>
      <c r="J101" s="26">
        <f t="shared" si="5"/>
        <v>33847</v>
      </c>
      <c r="K101" s="26">
        <f t="shared" si="5"/>
        <v>33909</v>
      </c>
      <c r="L101" s="27">
        <f t="shared" si="5"/>
        <v>37560</v>
      </c>
      <c r="M101" s="58">
        <f>VLOOKUP(H101,Fuel!$G$24:$I$35,3,FALSE)*(IF(L101&lt;$B$2,0,1))</f>
        <v>1</v>
      </c>
      <c r="N101" s="18">
        <f>VLOOKUP(I101,Fuel!$B$24:$D$43,3,FALSE)</f>
        <v>1.6799999999999999E-2</v>
      </c>
      <c r="O101" s="19">
        <f t="shared" si="8"/>
        <v>12210.751199999999</v>
      </c>
      <c r="P101" s="42">
        <f>IF(VLOOKUP(H101,Fuel!$G$24:$I656,2,FALSE)="AB",O101/ABHEAT/28.174,O101/SASKHEAT/28.174)</f>
        <v>11.43850501248294</v>
      </c>
      <c r="Q101" s="76">
        <f t="shared" si="7"/>
        <v>201.75119999999998</v>
      </c>
      <c r="R101" s="77">
        <f>IF(VLOOKUP(H101,Fuel!$G$24:$I751,2,FALSE)="AB",Q101/ABHEAT/28.174,Q101/SASKHEAT/28.174)</f>
        <v>0.18899182160672051</v>
      </c>
    </row>
    <row r="102" spans="1:18" x14ac:dyDescent="0.2">
      <c r="A102" t="s">
        <v>89</v>
      </c>
      <c r="B102">
        <v>19920831</v>
      </c>
      <c r="C102">
        <v>19921101</v>
      </c>
      <c r="D102">
        <v>20021031</v>
      </c>
      <c r="E102" t="s">
        <v>1</v>
      </c>
      <c r="F102">
        <v>12009</v>
      </c>
      <c r="G102" t="s">
        <v>428</v>
      </c>
      <c r="H102" t="s">
        <v>2</v>
      </c>
      <c r="I102" t="s">
        <v>14</v>
      </c>
      <c r="J102" s="26">
        <f t="shared" si="5"/>
        <v>33847</v>
      </c>
      <c r="K102" s="26">
        <f t="shared" si="5"/>
        <v>33909</v>
      </c>
      <c r="L102" s="27">
        <f t="shared" si="5"/>
        <v>37560</v>
      </c>
      <c r="M102" s="58">
        <f>VLOOKUP(H102,Fuel!$G$24:$I$35,3,FALSE)*(IF(L102&lt;$B$2,0,1))</f>
        <v>1</v>
      </c>
      <c r="N102" s="18">
        <f>VLOOKUP(I102,Fuel!$B$24:$D$43,3,FALSE)</f>
        <v>1.6799999999999999E-2</v>
      </c>
      <c r="O102" s="19">
        <f t="shared" si="8"/>
        <v>12210.751199999999</v>
      </c>
      <c r="P102" s="42">
        <f>IF(VLOOKUP(H102,Fuel!$G$24:$I497,2,FALSE)="AB",O102/ABHEAT/28.174,O102/SASKHEAT/28.174)</f>
        <v>11.43850501248294</v>
      </c>
      <c r="Q102" s="76">
        <f t="shared" si="7"/>
        <v>201.75119999999998</v>
      </c>
      <c r="R102" s="77">
        <f>IF(VLOOKUP(H102,Fuel!$G$24:$I752,2,FALSE)="AB",Q102/ABHEAT/28.174,Q102/SASKHEAT/28.174)</f>
        <v>0.18899182160672051</v>
      </c>
    </row>
    <row r="103" spans="1:18" x14ac:dyDescent="0.2">
      <c r="A103" t="s">
        <v>89</v>
      </c>
      <c r="B103">
        <v>19941101</v>
      </c>
      <c r="C103">
        <v>19941101</v>
      </c>
      <c r="D103">
        <v>20021031</v>
      </c>
      <c r="E103" t="s">
        <v>1</v>
      </c>
      <c r="F103">
        <v>8003</v>
      </c>
      <c r="G103" t="s">
        <v>229</v>
      </c>
      <c r="H103" t="s">
        <v>2</v>
      </c>
      <c r="I103" t="s">
        <v>14</v>
      </c>
      <c r="J103" s="26">
        <f t="shared" ref="J103:L134" si="9">DATE(LEFT(B103,4),RIGHT(LEFT(B103,6),2),RIGHT(B103,2))</f>
        <v>34639</v>
      </c>
      <c r="K103" s="26">
        <f t="shared" si="9"/>
        <v>34639</v>
      </c>
      <c r="L103" s="27">
        <f t="shared" si="9"/>
        <v>37560</v>
      </c>
      <c r="M103" s="58">
        <f>VLOOKUP(H103,Fuel!$G$24:$I$35,3,FALSE)*(IF(L103&lt;$B$2,0,1))</f>
        <v>1</v>
      </c>
      <c r="N103" s="18">
        <f>VLOOKUP(I103,Fuel!$B$24:$D$43,3,FALSE)</f>
        <v>1.6799999999999999E-2</v>
      </c>
      <c r="O103" s="19">
        <f t="shared" si="8"/>
        <v>8137.4503999999997</v>
      </c>
      <c r="P103" s="42">
        <f>IF(VLOOKUP(H103,Fuel!$G$24:$I466,2,FALSE)="AB",O103/ABHEAT/28.174,O103/SASKHEAT/28.174)</f>
        <v>7.6228125251811951</v>
      </c>
      <c r="Q103" s="76">
        <f t="shared" si="7"/>
        <v>134.4504</v>
      </c>
      <c r="R103" s="77">
        <f>IF(VLOOKUP(H103,Fuel!$G$24:$I753,2,FALSE)="AB",Q103/ABHEAT/28.174,Q103/SASKHEAT/28.174)</f>
        <v>0.1259473351918215</v>
      </c>
    </row>
    <row r="104" spans="1:18" x14ac:dyDescent="0.2">
      <c r="A104" t="s">
        <v>98</v>
      </c>
      <c r="B104">
        <v>19991011</v>
      </c>
      <c r="C104">
        <v>19991101</v>
      </c>
      <c r="D104">
        <v>20021031</v>
      </c>
      <c r="E104" t="s">
        <v>1</v>
      </c>
      <c r="F104">
        <v>1613</v>
      </c>
      <c r="G104" t="s">
        <v>447</v>
      </c>
      <c r="H104" t="s">
        <v>2</v>
      </c>
      <c r="I104" t="s">
        <v>20</v>
      </c>
      <c r="J104" s="26">
        <f t="shared" si="9"/>
        <v>36444</v>
      </c>
      <c r="K104" s="26">
        <f t="shared" si="9"/>
        <v>36465</v>
      </c>
      <c r="L104" s="27">
        <f t="shared" si="9"/>
        <v>37560</v>
      </c>
      <c r="M104" s="58">
        <f>VLOOKUP(H104,Fuel!$G$24:$I$35,3,FALSE)*(IF(L104&lt;$B$2,0,1))</f>
        <v>1</v>
      </c>
      <c r="N104" s="18">
        <f>VLOOKUP(I104,Fuel!$B$24:$D$43,3,FALSE)</f>
        <v>4.7E-2</v>
      </c>
      <c r="O104" s="19">
        <f t="shared" si="8"/>
        <v>1688.8109999999999</v>
      </c>
      <c r="P104" s="42">
        <f>IF(VLOOKUP(H104,Fuel!$G$24:$I511,2,FALSE)="AB",O104/ABHEAT/28.174,O104/SASKHEAT/28.174)</f>
        <v>1.5820052978097143</v>
      </c>
      <c r="Q104" s="76">
        <f t="shared" si="7"/>
        <v>75.811000000000007</v>
      </c>
      <c r="R104" s="77">
        <f>IF(VLOOKUP(H104,Fuel!$G$24:$I786,2,FALSE)="AB",Q104/ABHEAT/28.174,Q104/SASKHEAT/28.174)</f>
        <v>7.1016474686778019E-2</v>
      </c>
    </row>
    <row r="105" spans="1:18" x14ac:dyDescent="0.2">
      <c r="A105" t="s">
        <v>101</v>
      </c>
      <c r="B105">
        <v>19960801</v>
      </c>
      <c r="C105">
        <v>19960801</v>
      </c>
      <c r="D105">
        <v>20021031</v>
      </c>
      <c r="E105" t="s">
        <v>1</v>
      </c>
      <c r="F105">
        <v>2088</v>
      </c>
      <c r="G105" t="s">
        <v>456</v>
      </c>
      <c r="H105" t="s">
        <v>2</v>
      </c>
      <c r="I105" t="s">
        <v>20</v>
      </c>
      <c r="J105" s="26">
        <f t="shared" si="9"/>
        <v>35278</v>
      </c>
      <c r="K105" s="26">
        <f t="shared" si="9"/>
        <v>35278</v>
      </c>
      <c r="L105" s="27">
        <f t="shared" si="9"/>
        <v>37560</v>
      </c>
      <c r="M105" s="58">
        <f>VLOOKUP(H105,Fuel!$G$24:$I$35,3,FALSE)*(IF(L105&lt;$B$2,0,1))</f>
        <v>1</v>
      </c>
      <c r="N105" s="18">
        <f>VLOOKUP(I105,Fuel!$B$24:$D$43,3,FALSE)</f>
        <v>4.7E-2</v>
      </c>
      <c r="O105" s="19">
        <f t="shared" si="8"/>
        <v>2186.136</v>
      </c>
      <c r="P105" s="42">
        <f>IF(VLOOKUP(H105,Fuel!$G$24:$I829,2,FALSE)="AB",O105/ABHEAT/28.174,O105/SASKHEAT/28.174)</f>
        <v>2.0478779056582046</v>
      </c>
      <c r="Q105" s="76">
        <f t="shared" si="7"/>
        <v>98.135999999999996</v>
      </c>
      <c r="R105" s="77">
        <f>IF(VLOOKUP(H105,Fuel!$G$24:$I800,2,FALSE)="AB",Q105/ABHEAT/28.174,Q105/SASKHEAT/28.174)</f>
        <v>9.1929571696213561E-2</v>
      </c>
    </row>
    <row r="106" spans="1:18" x14ac:dyDescent="0.2">
      <c r="A106" t="s">
        <v>30</v>
      </c>
      <c r="B106">
        <v>19960601</v>
      </c>
      <c r="C106">
        <v>19960601</v>
      </c>
      <c r="D106">
        <v>20021031</v>
      </c>
      <c r="E106" t="s">
        <v>1</v>
      </c>
      <c r="F106">
        <v>0</v>
      </c>
      <c r="G106" t="s">
        <v>229</v>
      </c>
      <c r="H106" t="s">
        <v>2</v>
      </c>
      <c r="I106" t="s">
        <v>42</v>
      </c>
      <c r="J106" s="26">
        <f t="shared" si="9"/>
        <v>35217</v>
      </c>
      <c r="K106" s="26">
        <f t="shared" si="9"/>
        <v>35217</v>
      </c>
      <c r="L106" s="27">
        <f t="shared" si="9"/>
        <v>37560</v>
      </c>
      <c r="M106" s="58">
        <f>VLOOKUP(H106,Fuel!$G$24:$I$35,3,FALSE)*(IF(L106&lt;$B$2,0,1))</f>
        <v>1</v>
      </c>
      <c r="N106" s="18">
        <f>VLOOKUP(I106,Fuel!$B$24:$D$43,3,FALSE)</f>
        <v>4.6699999999999998E-2</v>
      </c>
      <c r="O106" s="19">
        <f t="shared" si="8"/>
        <v>0</v>
      </c>
      <c r="P106" s="42">
        <f>IF(VLOOKUP(H106,Fuel!$G$24:$I669,2,FALSE)="AB",O106/ABHEAT/28.174,O106/SASKHEAT/28.174)</f>
        <v>0</v>
      </c>
      <c r="Q106" s="76">
        <f t="shared" si="7"/>
        <v>0</v>
      </c>
      <c r="R106" s="77">
        <f>IF(VLOOKUP(H106,Fuel!$G$24:$I802,2,FALSE)="AB",Q106/ABHEAT/28.174,Q106/SASKHEAT/28.174)</f>
        <v>0</v>
      </c>
    </row>
    <row r="107" spans="1:18" x14ac:dyDescent="0.2">
      <c r="A107" t="s">
        <v>19</v>
      </c>
      <c r="B107">
        <v>20000621</v>
      </c>
      <c r="C107">
        <v>20001101</v>
      </c>
      <c r="D107">
        <v>20021031</v>
      </c>
      <c r="E107" t="s">
        <v>1</v>
      </c>
      <c r="F107">
        <v>0</v>
      </c>
      <c r="G107" t="s">
        <v>229</v>
      </c>
      <c r="H107" t="s">
        <v>2</v>
      </c>
      <c r="I107" t="s">
        <v>20</v>
      </c>
      <c r="J107" s="26">
        <f t="shared" si="9"/>
        <v>36698</v>
      </c>
      <c r="K107" s="26">
        <f t="shared" si="9"/>
        <v>36831</v>
      </c>
      <c r="L107" s="27">
        <f t="shared" si="9"/>
        <v>37560</v>
      </c>
      <c r="M107" s="58">
        <f>VLOOKUP(H107,Fuel!$G$24:$I$35,3,FALSE)*(IF(L107&lt;$B$2,0,1))</f>
        <v>1</v>
      </c>
      <c r="N107" s="18">
        <f>VLOOKUP(I107,Fuel!$B$24:$D$43,3,FALSE)</f>
        <v>4.7E-2</v>
      </c>
      <c r="O107" s="19">
        <f t="shared" si="8"/>
        <v>0</v>
      </c>
      <c r="P107" s="42">
        <f>IF(VLOOKUP(H107,Fuel!$G$24:$I574,2,FALSE)="AB",O107/ABHEAT/28.174,O107/SASKHEAT/28.174)</f>
        <v>0</v>
      </c>
      <c r="Q107" s="76">
        <f t="shared" si="7"/>
        <v>0</v>
      </c>
      <c r="R107" s="77">
        <f>IF(VLOOKUP(H107,Fuel!$G$24:$I808,2,FALSE)="AB",Q107/ABHEAT/28.174,Q107/SASKHEAT/28.174)</f>
        <v>0</v>
      </c>
    </row>
    <row r="108" spans="1:18" x14ac:dyDescent="0.2">
      <c r="A108" t="s">
        <v>104</v>
      </c>
      <c r="B108">
        <v>19991027</v>
      </c>
      <c r="C108">
        <v>19991101</v>
      </c>
      <c r="D108">
        <v>20021031</v>
      </c>
      <c r="E108" t="s">
        <v>1</v>
      </c>
      <c r="F108">
        <v>362</v>
      </c>
      <c r="G108" t="s">
        <v>461</v>
      </c>
      <c r="H108" t="s">
        <v>2</v>
      </c>
      <c r="I108" t="s">
        <v>20</v>
      </c>
      <c r="J108" s="26">
        <f t="shared" si="9"/>
        <v>36460</v>
      </c>
      <c r="K108" s="26">
        <f t="shared" si="9"/>
        <v>36465</v>
      </c>
      <c r="L108" s="27">
        <f t="shared" si="9"/>
        <v>37560</v>
      </c>
      <c r="M108" s="58">
        <f>VLOOKUP(H108,Fuel!$G$24:$I$35,3,FALSE)*(IF(L108&lt;$B$2,0,1))</f>
        <v>1</v>
      </c>
      <c r="N108" s="18">
        <f>VLOOKUP(I108,Fuel!$B$24:$D$43,3,FALSE)</f>
        <v>4.7E-2</v>
      </c>
      <c r="O108" s="19">
        <f t="shared" si="8"/>
        <v>379.01399999999995</v>
      </c>
      <c r="P108" s="42">
        <f>IF(VLOOKUP(H108,Fuel!$G$24:$I649,2,FALSE)="AB",O108/ABHEAT/28.174,O108/SASKHEAT/28.174)</f>
        <v>0.35504396640242813</v>
      </c>
      <c r="Q108" s="76">
        <f t="shared" si="7"/>
        <v>17.013999999999999</v>
      </c>
      <c r="R108" s="77">
        <f>IF(VLOOKUP(H108,Fuel!$G$24:$I809,2,FALSE)="AB",Q108/ABHEAT/28.174,Q108/SASKHEAT/28.174)</f>
        <v>1.5937981299822466E-2</v>
      </c>
    </row>
    <row r="109" spans="1:18" x14ac:dyDescent="0.2">
      <c r="A109" t="s">
        <v>16</v>
      </c>
      <c r="B109">
        <v>20000320</v>
      </c>
      <c r="C109">
        <v>20000401</v>
      </c>
      <c r="D109">
        <v>20021031</v>
      </c>
      <c r="E109" t="s">
        <v>1</v>
      </c>
      <c r="F109">
        <v>13773</v>
      </c>
      <c r="G109" t="s">
        <v>229</v>
      </c>
      <c r="H109" t="s">
        <v>2</v>
      </c>
      <c r="I109" t="s">
        <v>15</v>
      </c>
      <c r="J109" s="26">
        <f t="shared" si="9"/>
        <v>36605</v>
      </c>
      <c r="K109" s="26">
        <f t="shared" si="9"/>
        <v>36617</v>
      </c>
      <c r="L109" s="27">
        <f t="shared" si="9"/>
        <v>37560</v>
      </c>
      <c r="M109" s="58">
        <f>VLOOKUP(H109,Fuel!$G$24:$I$35,3,FALSE)*(IF(L109&lt;$B$2,0,1))</f>
        <v>1</v>
      </c>
      <c r="N109" s="18">
        <f>VLOOKUP(I109,Fuel!$B$24:$D$43,3,FALSE)</f>
        <v>1.5599999999999999E-2</v>
      </c>
      <c r="O109" s="19">
        <f t="shared" si="8"/>
        <v>13987.8588</v>
      </c>
      <c r="P109" s="42">
        <f>IF(VLOOKUP(H109,Fuel!$G$24:$I733,2,FALSE)="AB",O109/ABHEAT/28.174,O109/SASKHEAT/28.174)</f>
        <v>13.103222756492134</v>
      </c>
      <c r="Q109" s="76">
        <f t="shared" si="7"/>
        <v>214.8588</v>
      </c>
      <c r="R109" s="77">
        <f>IF(VLOOKUP(H109,Fuel!$G$24:$I811,2,FALSE)="AB",Q109/ABHEAT/28.174,Q109/SASKHEAT/28.174)</f>
        <v>0.20127045588940259</v>
      </c>
    </row>
    <row r="110" spans="1:18" x14ac:dyDescent="0.2">
      <c r="A110" t="s">
        <v>105</v>
      </c>
      <c r="B110">
        <v>19921101</v>
      </c>
      <c r="C110">
        <v>19921101</v>
      </c>
      <c r="D110">
        <v>20021031</v>
      </c>
      <c r="E110" t="s">
        <v>1</v>
      </c>
      <c r="F110">
        <v>8771</v>
      </c>
      <c r="G110" t="s">
        <v>470</v>
      </c>
      <c r="H110" t="s">
        <v>2</v>
      </c>
      <c r="I110" t="s">
        <v>20</v>
      </c>
      <c r="J110" s="26">
        <f t="shared" si="9"/>
        <v>33909</v>
      </c>
      <c r="K110" s="26">
        <f t="shared" si="9"/>
        <v>33909</v>
      </c>
      <c r="L110" s="27">
        <f t="shared" si="9"/>
        <v>37560</v>
      </c>
      <c r="M110" s="58">
        <f>VLOOKUP(H110,Fuel!$G$24:$I$35,3,FALSE)*(IF(L110&lt;$B$2,0,1))</f>
        <v>1</v>
      </c>
      <c r="N110" s="18">
        <f>VLOOKUP(I110,Fuel!$B$24:$D$43,3,FALSE)</f>
        <v>4.7E-2</v>
      </c>
      <c r="O110" s="19">
        <f t="shared" si="8"/>
        <v>9183.2369999999992</v>
      </c>
      <c r="P110" s="42">
        <f>IF(VLOOKUP(H110,Fuel!$G$24:$I685,2,FALSE)="AB",O110/ABHEAT/28.174,O110/SASKHEAT/28.174)</f>
        <v>8.6024603019770645</v>
      </c>
      <c r="Q110" s="76">
        <f t="shared" si="7"/>
        <v>412.23700000000002</v>
      </c>
      <c r="R110" s="77">
        <f>IF(VLOOKUP(H110,Fuel!$G$24:$I823,2,FALSE)="AB",Q110/ABHEAT/28.174,Q110/SASKHEAT/28.174)</f>
        <v>0.38616583972580903</v>
      </c>
    </row>
    <row r="111" spans="1:18" x14ac:dyDescent="0.2">
      <c r="A111" t="s">
        <v>105</v>
      </c>
      <c r="B111">
        <v>19871101</v>
      </c>
      <c r="C111">
        <v>19871101</v>
      </c>
      <c r="D111">
        <v>20021031</v>
      </c>
      <c r="E111" t="s">
        <v>1</v>
      </c>
      <c r="F111">
        <v>27002</v>
      </c>
      <c r="G111" t="s">
        <v>471</v>
      </c>
      <c r="H111" t="s">
        <v>2</v>
      </c>
      <c r="I111" t="s">
        <v>42</v>
      </c>
      <c r="J111" s="26">
        <f t="shared" si="9"/>
        <v>32082</v>
      </c>
      <c r="K111" s="26">
        <f t="shared" si="9"/>
        <v>32082</v>
      </c>
      <c r="L111" s="27">
        <f t="shared" si="9"/>
        <v>37560</v>
      </c>
      <c r="M111" s="58">
        <f>VLOOKUP(H111,Fuel!$G$24:$I$35,3,FALSE)*(IF(L111&lt;$B$2,0,1))</f>
        <v>1</v>
      </c>
      <c r="N111" s="18">
        <f>VLOOKUP(I111,Fuel!$B$24:$D$43,3,FALSE)</f>
        <v>4.6699999999999998E-2</v>
      </c>
      <c r="O111" s="19">
        <f t="shared" si="8"/>
        <v>28262.993399999999</v>
      </c>
      <c r="P111" s="42">
        <f>IF(VLOOKUP(H111,Fuel!$G$24:$I520,2,FALSE)="AB",O111/ABHEAT/28.174,O111/SASKHEAT/28.174)</f>
        <v>26.475553090760894</v>
      </c>
      <c r="Q111" s="76">
        <f t="shared" si="7"/>
        <v>1260.9934000000001</v>
      </c>
      <c r="R111" s="77">
        <f>IF(VLOOKUP(H111,Fuel!$G$24:$I824,2,FALSE)="AB",Q111/ABHEAT/28.174,Q111/SASKHEAT/28.174)</f>
        <v>1.1812442240742655</v>
      </c>
    </row>
    <row r="112" spans="1:18" x14ac:dyDescent="0.2">
      <c r="A112" t="s">
        <v>105</v>
      </c>
      <c r="B112">
        <v>19960501</v>
      </c>
      <c r="C112">
        <v>19960501</v>
      </c>
      <c r="D112">
        <v>20021031</v>
      </c>
      <c r="E112" t="s">
        <v>1</v>
      </c>
      <c r="F112">
        <v>8932</v>
      </c>
      <c r="G112" t="s">
        <v>476</v>
      </c>
      <c r="H112" t="s">
        <v>2</v>
      </c>
      <c r="I112" t="s">
        <v>15</v>
      </c>
      <c r="J112" s="26">
        <f t="shared" si="9"/>
        <v>35186</v>
      </c>
      <c r="K112" s="26">
        <f t="shared" si="9"/>
        <v>35186</v>
      </c>
      <c r="L112" s="27">
        <f t="shared" si="9"/>
        <v>37560</v>
      </c>
      <c r="M112" s="58">
        <f>VLOOKUP(H112,Fuel!$G$24:$I$35,3,FALSE)*(IF(L112&lt;$B$2,0,1))</f>
        <v>1</v>
      </c>
      <c r="N112" s="18">
        <f>VLOOKUP(I112,Fuel!$B$24:$D$43,3,FALSE)</f>
        <v>1.5599999999999999E-2</v>
      </c>
      <c r="O112" s="19">
        <f t="shared" si="8"/>
        <v>9071.3392000000003</v>
      </c>
      <c r="P112" s="42">
        <f>IF(VLOOKUP(H112,Fuel!$G$24:$I615,2,FALSE)="AB",O112/ABHEAT/28.174,O112/SASKHEAT/28.174)</f>
        <v>8.497639269657137</v>
      </c>
      <c r="Q112" s="76">
        <f t="shared" si="7"/>
        <v>139.33920000000001</v>
      </c>
      <c r="R112" s="77">
        <f>IF(VLOOKUP(H112,Fuel!$G$24:$I831,2,FALSE)="AB",Q112/ABHEAT/28.174,Q112/SASKHEAT/28.174)</f>
        <v>0.13052695215306354</v>
      </c>
    </row>
    <row r="113" spans="1:18" x14ac:dyDescent="0.2">
      <c r="A113" t="s">
        <v>106</v>
      </c>
      <c r="B113">
        <v>19991011</v>
      </c>
      <c r="C113">
        <v>19991101</v>
      </c>
      <c r="D113">
        <v>20021031</v>
      </c>
      <c r="E113" t="s">
        <v>1</v>
      </c>
      <c r="F113">
        <v>26</v>
      </c>
      <c r="G113" t="s">
        <v>481</v>
      </c>
      <c r="H113" t="s">
        <v>2</v>
      </c>
      <c r="I113" t="s">
        <v>20</v>
      </c>
      <c r="J113" s="26">
        <f t="shared" si="9"/>
        <v>36444</v>
      </c>
      <c r="K113" s="26">
        <f t="shared" si="9"/>
        <v>36465</v>
      </c>
      <c r="L113" s="27">
        <f t="shared" si="9"/>
        <v>37560</v>
      </c>
      <c r="M113" s="58">
        <f>VLOOKUP(H113,Fuel!$G$24:$I$35,3,FALSE)*(IF(L113&lt;$B$2,0,1))</f>
        <v>1</v>
      </c>
      <c r="N113" s="18">
        <f>VLOOKUP(I113,Fuel!$B$24:$D$43,3,FALSE)</f>
        <v>4.7E-2</v>
      </c>
      <c r="O113" s="19">
        <f t="shared" si="8"/>
        <v>27.221999999999998</v>
      </c>
      <c r="P113" s="42">
        <f>IF(VLOOKUP(H113,Fuel!$G$24:$I535,2,FALSE)="AB",O113/ABHEAT/28.174,O113/SASKHEAT/28.174)</f>
        <v>2.5500395376969978E-2</v>
      </c>
      <c r="Q113" s="76">
        <f t="shared" si="7"/>
        <v>1.222</v>
      </c>
      <c r="R113" s="77">
        <f>IF(VLOOKUP(H113,Fuel!$G$24:$I837,2,FALSE)="AB",Q113/ABHEAT/28.174,Q113/SASKHEAT/28.174)</f>
        <v>1.1447168889375252E-3</v>
      </c>
    </row>
    <row r="114" spans="1:18" x14ac:dyDescent="0.2">
      <c r="A114" t="s">
        <v>107</v>
      </c>
      <c r="B114">
        <v>19991011</v>
      </c>
      <c r="C114">
        <v>19991101</v>
      </c>
      <c r="D114">
        <v>20021031</v>
      </c>
      <c r="E114" t="s">
        <v>1</v>
      </c>
      <c r="F114">
        <v>26</v>
      </c>
      <c r="G114" t="s">
        <v>481</v>
      </c>
      <c r="H114" t="s">
        <v>2</v>
      </c>
      <c r="I114" t="s">
        <v>20</v>
      </c>
      <c r="J114" s="26">
        <f t="shared" si="9"/>
        <v>36444</v>
      </c>
      <c r="K114" s="26">
        <f t="shared" si="9"/>
        <v>36465</v>
      </c>
      <c r="L114" s="27">
        <f t="shared" si="9"/>
        <v>37560</v>
      </c>
      <c r="M114" s="58">
        <f>VLOOKUP(H114,Fuel!$G$24:$I$35,3,FALSE)*(IF(L114&lt;$B$2,0,1))</f>
        <v>1</v>
      </c>
      <c r="N114" s="18">
        <f>VLOOKUP(I114,Fuel!$B$24:$D$43,3,FALSE)</f>
        <v>4.7E-2</v>
      </c>
      <c r="O114" s="19">
        <f t="shared" si="8"/>
        <v>27.221999999999998</v>
      </c>
      <c r="P114" s="42">
        <f>IF(VLOOKUP(H114,Fuel!$G$24:$I678,2,FALSE)="AB",O114/ABHEAT/28.174,O114/SASKHEAT/28.174)</f>
        <v>2.5500395376969978E-2</v>
      </c>
      <c r="Q114" s="76">
        <f t="shared" si="7"/>
        <v>1.222</v>
      </c>
      <c r="R114" s="77">
        <f>IF(VLOOKUP(H114,Fuel!$G$24:$I838,2,FALSE)="AB",Q114/ABHEAT/28.174,Q114/SASKHEAT/28.174)</f>
        <v>1.1447168889375252E-3</v>
      </c>
    </row>
    <row r="115" spans="1:18" x14ac:dyDescent="0.2">
      <c r="A115" t="s">
        <v>125</v>
      </c>
      <c r="B115">
        <v>19960301</v>
      </c>
      <c r="C115">
        <v>19960301</v>
      </c>
      <c r="D115">
        <v>20021031</v>
      </c>
      <c r="E115" t="s">
        <v>1</v>
      </c>
      <c r="F115">
        <v>37741</v>
      </c>
      <c r="G115" t="s">
        <v>430</v>
      </c>
      <c r="H115" t="s">
        <v>126</v>
      </c>
      <c r="I115" t="s">
        <v>14</v>
      </c>
      <c r="J115" s="26">
        <f t="shared" si="9"/>
        <v>35125</v>
      </c>
      <c r="K115" s="26">
        <f t="shared" si="9"/>
        <v>35125</v>
      </c>
      <c r="L115" s="27">
        <f t="shared" si="9"/>
        <v>37560</v>
      </c>
      <c r="M115" s="58">
        <f>VLOOKUP(H115,Fuel!$G$24:$I$35,3,FALSE)*(IF(L115&lt;$B$2,0,1))</f>
        <v>1</v>
      </c>
      <c r="N115" s="18">
        <f>VLOOKUP(I115,Fuel!$B$24:$D$43,3,FALSE)</f>
        <v>1.6799999999999999E-2</v>
      </c>
      <c r="O115" s="19">
        <f t="shared" si="8"/>
        <v>38375.048799999997</v>
      </c>
      <c r="P115" s="42">
        <f>IF(VLOOKUP(H115,Fuel!$G$24:$I862,2,FALSE)="AB",O115/ABHEAT/28.174,O115/SASKHEAT/28.174)</f>
        <v>37.317072478171355</v>
      </c>
      <c r="Q115" s="76">
        <f t="shared" si="7"/>
        <v>634.04879999999991</v>
      </c>
      <c r="R115" s="77">
        <f>IF(VLOOKUP(H115,Fuel!$G$24:$I755,2,FALSE)="AB",Q115/ABHEAT/28.174,Q115/SASKHEAT/28.174)</f>
        <v>0.61656846738127347</v>
      </c>
    </row>
    <row r="116" spans="1:18" x14ac:dyDescent="0.2">
      <c r="A116" t="s">
        <v>19</v>
      </c>
      <c r="B116">
        <v>19921101</v>
      </c>
      <c r="C116">
        <v>19921101</v>
      </c>
      <c r="D116">
        <v>20021031</v>
      </c>
      <c r="E116" t="s">
        <v>122</v>
      </c>
      <c r="F116">
        <v>153700</v>
      </c>
      <c r="G116" t="s">
        <v>297</v>
      </c>
      <c r="H116" t="s">
        <v>123</v>
      </c>
      <c r="I116" t="s">
        <v>3</v>
      </c>
      <c r="J116" s="26">
        <f t="shared" si="9"/>
        <v>33909</v>
      </c>
      <c r="K116" s="26">
        <f t="shared" si="9"/>
        <v>33909</v>
      </c>
      <c r="L116" s="27">
        <f t="shared" si="9"/>
        <v>37560</v>
      </c>
      <c r="M116" s="58">
        <f>VLOOKUP(H116,Fuel!$G$24:$I$35,3,FALSE)*(IF(L116&lt;$B$2,0,1))</f>
        <v>0</v>
      </c>
      <c r="N116" s="18">
        <f>VLOOKUP(I116,Fuel!$B$24:$D$43,3,FALSE)</f>
        <v>4.5100000000000001E-2</v>
      </c>
      <c r="O116" s="19">
        <f t="shared" si="8"/>
        <v>0</v>
      </c>
      <c r="P116" s="42">
        <f>IF(VLOOKUP(H116,Fuel!$G$24:$I844,2,FALSE)="AB",O116/ABHEAT/28.174,O116/SASKHEAT/28.174)</f>
        <v>0</v>
      </c>
      <c r="Q116" s="76">
        <f t="shared" si="7"/>
        <v>0</v>
      </c>
      <c r="R116" s="77">
        <f>IF(VLOOKUP(H116,Fuel!$G$24:$I577,2,FALSE)="AB",Q116/ABHEAT/28.174,Q116/SASKHEAT/28.174)</f>
        <v>0</v>
      </c>
    </row>
    <row r="117" spans="1:18" x14ac:dyDescent="0.2">
      <c r="A117" t="s">
        <v>105</v>
      </c>
      <c r="B117">
        <v>19921101</v>
      </c>
      <c r="C117">
        <v>19921101</v>
      </c>
      <c r="D117">
        <v>20021031</v>
      </c>
      <c r="E117" t="s">
        <v>122</v>
      </c>
      <c r="F117">
        <v>10785</v>
      </c>
      <c r="G117" t="s">
        <v>478</v>
      </c>
      <c r="H117" t="s">
        <v>123</v>
      </c>
      <c r="I117" t="s">
        <v>20</v>
      </c>
      <c r="J117" s="26">
        <f t="shared" si="9"/>
        <v>33909</v>
      </c>
      <c r="K117" s="26">
        <f t="shared" si="9"/>
        <v>33909</v>
      </c>
      <c r="L117" s="27">
        <f t="shared" si="9"/>
        <v>37560</v>
      </c>
      <c r="M117" s="58">
        <f>VLOOKUP(H117,Fuel!$G$24:$I$40,3,FALSE)*(IF(L117&lt;$B$2,0,1))</f>
        <v>0</v>
      </c>
      <c r="N117" s="18">
        <f>VLOOKUP(I117,Fuel!$B$24:$D$43,3,FALSE)</f>
        <v>4.7E-2</v>
      </c>
      <c r="O117" s="19">
        <f t="shared" si="8"/>
        <v>0</v>
      </c>
      <c r="P117" s="42">
        <f>IF(VLOOKUP(H117,Fuel!$G$24:$I857,2,FALSE)="AB",O117/ABHEAT/28.174,O117/SASKHEAT/28.174)</f>
        <v>0</v>
      </c>
      <c r="Q117" s="76">
        <f t="shared" si="7"/>
        <v>0</v>
      </c>
      <c r="R117" s="77">
        <f>IF(VLOOKUP(H117,Fuel!$G$24:$I834,2,FALSE)="AB",Q117/ABHEAT/28.174,Q117/SASKHEAT/28.174)</f>
        <v>0</v>
      </c>
    </row>
    <row r="118" spans="1:18" x14ac:dyDescent="0.2">
      <c r="A118" t="s">
        <v>58</v>
      </c>
      <c r="B118">
        <v>19990525</v>
      </c>
      <c r="C118">
        <v>19991101</v>
      </c>
      <c r="D118">
        <v>20021031</v>
      </c>
      <c r="E118" t="s">
        <v>1</v>
      </c>
      <c r="F118">
        <v>0</v>
      </c>
      <c r="G118" t="s">
        <v>356</v>
      </c>
      <c r="H118" t="s">
        <v>24</v>
      </c>
      <c r="I118" t="s">
        <v>48</v>
      </c>
      <c r="J118" s="26">
        <f t="shared" si="9"/>
        <v>36305</v>
      </c>
      <c r="K118" s="26">
        <f t="shared" si="9"/>
        <v>36465</v>
      </c>
      <c r="L118" s="27">
        <f t="shared" si="9"/>
        <v>37560</v>
      </c>
      <c r="M118" s="58">
        <f>VLOOKUP(H118,Fuel!$G$24:$I$35,3,FALSE)*(IF(L118&lt;$B$2,0,1))</f>
        <v>0</v>
      </c>
      <c r="N118" s="18">
        <f>VLOOKUP(I118,Fuel!$B$24:$D$43,3,FALSE)</f>
        <v>5.2400000000000002E-2</v>
      </c>
      <c r="O118" s="19">
        <f t="shared" si="8"/>
        <v>0</v>
      </c>
      <c r="P118" s="42">
        <f>IF(VLOOKUP(H118,Fuel!$G$24:$I623,2,FALSE)="AB",O118/ABHEAT/28.174,O118/SASKHEAT/28.174)</f>
        <v>0</v>
      </c>
      <c r="Q118" s="76">
        <f t="shared" si="7"/>
        <v>0</v>
      </c>
      <c r="R118" s="77">
        <f>IF(VLOOKUP(H118,Fuel!$G$24:$I644,2,FALSE)="AB",Q118/ABHEAT/28.174,Q118/SASKHEAT/28.174)</f>
        <v>0</v>
      </c>
    </row>
    <row r="119" spans="1:18" x14ac:dyDescent="0.2">
      <c r="A119" t="s">
        <v>201</v>
      </c>
      <c r="B119">
        <v>19990101</v>
      </c>
      <c r="C119">
        <v>19990101</v>
      </c>
      <c r="D119">
        <v>20021031</v>
      </c>
      <c r="E119" t="s">
        <v>1</v>
      </c>
      <c r="F119">
        <v>0</v>
      </c>
      <c r="G119" t="s">
        <v>229</v>
      </c>
      <c r="H119" t="s">
        <v>124</v>
      </c>
      <c r="I119" t="s">
        <v>42</v>
      </c>
      <c r="J119" s="26">
        <f t="shared" si="9"/>
        <v>36161</v>
      </c>
      <c r="K119" s="26">
        <f t="shared" si="9"/>
        <v>36161</v>
      </c>
      <c r="L119" s="27">
        <f t="shared" si="9"/>
        <v>37560</v>
      </c>
      <c r="M119" s="58">
        <f>VLOOKUP(H119,Fuel!$G$24:$I$35,3,FALSE)*(IF(L119&lt;$B$2,0,1))</f>
        <v>1</v>
      </c>
      <c r="N119" s="18">
        <f>VLOOKUP(I119,Fuel!$B$24:$D$43,3,FALSE)</f>
        <v>4.6699999999999998E-2</v>
      </c>
      <c r="O119" s="19">
        <f t="shared" si="8"/>
        <v>0</v>
      </c>
      <c r="P119" s="42">
        <f>IF(VLOOKUP(H119,Fuel!$G$24:$I728,2,FALSE)="AB",O119/ABHEAT/28.174,O119/SASKHEAT/28.174)</f>
        <v>0</v>
      </c>
      <c r="Q119" s="76">
        <f t="shared" si="7"/>
        <v>0</v>
      </c>
      <c r="R119" s="77">
        <f>IF(VLOOKUP(H119,Fuel!$G$24:$I734,2,FALSE)="AB",Q119/ABHEAT/28.174,Q119/SASKHEAT/28.174)</f>
        <v>0</v>
      </c>
    </row>
    <row r="120" spans="1:18" x14ac:dyDescent="0.2">
      <c r="A120" t="s">
        <v>169</v>
      </c>
      <c r="B120">
        <v>19941101</v>
      </c>
      <c r="C120">
        <v>19941101</v>
      </c>
      <c r="D120">
        <v>20021031</v>
      </c>
      <c r="E120" t="s">
        <v>1</v>
      </c>
      <c r="F120">
        <v>1407</v>
      </c>
      <c r="G120" t="s">
        <v>229</v>
      </c>
      <c r="H120" t="s">
        <v>133</v>
      </c>
      <c r="I120" t="s">
        <v>12</v>
      </c>
      <c r="J120" s="26">
        <f t="shared" si="9"/>
        <v>34639</v>
      </c>
      <c r="K120" s="26">
        <f t="shared" si="9"/>
        <v>34639</v>
      </c>
      <c r="L120" s="27">
        <f t="shared" si="9"/>
        <v>37560</v>
      </c>
      <c r="M120" s="58">
        <f>VLOOKUP(H120,Fuel!$G$24:$I$35,3,FALSE)*(IF(L120&lt;$B$2,0,1))</f>
        <v>1</v>
      </c>
      <c r="N120" s="18">
        <f>VLOOKUP(I120,Fuel!$B$24:$D$43,3,FALSE)</f>
        <v>1.3899999999999999E-2</v>
      </c>
      <c r="O120" s="19">
        <f t="shared" si="8"/>
        <v>1426.5572999999999</v>
      </c>
      <c r="P120" s="42">
        <f>IF(VLOOKUP(H120,Fuel!$G$24:$I705,2,FALSE)="AB",O120/ABHEAT/28.174,O120/SASKHEAT/28.174)</f>
        <v>1.3872279990003413</v>
      </c>
      <c r="Q120" s="76">
        <f t="shared" si="7"/>
        <v>19.557299999999998</v>
      </c>
      <c r="R120" s="77">
        <f>IF(VLOOKUP(H120,Fuel!$G$24:$I514,2,FALSE)="AB",Q120/ABHEAT/28.174,Q120/SASKHEAT/28.174)</f>
        <v>1.9018117354872022E-2</v>
      </c>
    </row>
    <row r="121" spans="1:18" x14ac:dyDescent="0.2">
      <c r="A121" t="s">
        <v>179</v>
      </c>
      <c r="B121">
        <v>19900420</v>
      </c>
      <c r="C121">
        <v>19900501</v>
      </c>
      <c r="D121">
        <v>20021130</v>
      </c>
      <c r="E121" t="s">
        <v>1</v>
      </c>
      <c r="F121">
        <v>558</v>
      </c>
      <c r="G121" t="s">
        <v>274</v>
      </c>
      <c r="H121" t="s">
        <v>2</v>
      </c>
      <c r="I121" t="s">
        <v>4</v>
      </c>
      <c r="J121" s="26">
        <f t="shared" si="9"/>
        <v>32983</v>
      </c>
      <c r="K121" s="26">
        <f t="shared" si="9"/>
        <v>32994</v>
      </c>
      <c r="L121" s="27">
        <f t="shared" si="9"/>
        <v>37590</v>
      </c>
      <c r="M121" s="58">
        <f>VLOOKUP(H121,Fuel!$G$24:$I$35,3,FALSE)*(IF(L121&lt;$B$2,0,1))</f>
        <v>1</v>
      </c>
      <c r="N121" s="18">
        <f>VLOOKUP(I121,Fuel!$B$24:$D$43,3,FALSE)</f>
        <v>4.5100000000000001E-2</v>
      </c>
      <c r="O121" s="19">
        <f t="shared" si="8"/>
        <v>583.16579999999999</v>
      </c>
      <c r="P121" s="42">
        <f>IF(VLOOKUP(H121,Fuel!$G$24:$I711,2,FALSE)="AB",O121/ABHEAT/28.174,O121/SASKHEAT/28.174)</f>
        <v>0.54628456653908597</v>
      </c>
      <c r="Q121" s="76">
        <f t="shared" si="7"/>
        <v>25.165800000000001</v>
      </c>
      <c r="R121" s="77">
        <f>IF(VLOOKUP(H121,Fuel!$G$24:$I551,2,FALSE)="AB",Q121/ABHEAT/28.174,Q121/SASKHEAT/28.174)</f>
        <v>2.3574235911312583E-2</v>
      </c>
    </row>
    <row r="122" spans="1:18" x14ac:dyDescent="0.2">
      <c r="A122" t="s">
        <v>170</v>
      </c>
      <c r="B122">
        <v>19930310</v>
      </c>
      <c r="C122">
        <v>19930401</v>
      </c>
      <c r="D122">
        <v>20030331</v>
      </c>
      <c r="E122" t="s">
        <v>122</v>
      </c>
      <c r="F122">
        <v>210629</v>
      </c>
      <c r="G122" t="s">
        <v>243</v>
      </c>
      <c r="H122" t="s">
        <v>14</v>
      </c>
      <c r="I122" t="s">
        <v>12</v>
      </c>
      <c r="J122" s="26">
        <f t="shared" si="9"/>
        <v>34038</v>
      </c>
      <c r="K122" s="26">
        <f t="shared" si="9"/>
        <v>34060</v>
      </c>
      <c r="L122" s="27">
        <f t="shared" si="9"/>
        <v>37711</v>
      </c>
      <c r="M122" s="58">
        <f>VLOOKUP(H122,Fuel!$G$24:$I$35,3,FALSE)*(IF(L122&lt;$B$2,0,1))</f>
        <v>0</v>
      </c>
      <c r="N122" s="18">
        <f>VLOOKUP(I122,Fuel!$B$24:$D$43,3,FALSE)</f>
        <v>1.3899999999999999E-2</v>
      </c>
      <c r="O122" s="19">
        <f t="shared" si="8"/>
        <v>0</v>
      </c>
      <c r="P122" s="42">
        <f>IF(VLOOKUP(H122,Fuel!$G$24:$I847,2,FALSE)="AB",O122/ABHEAT/28.174,O122/SASKHEAT/28.174)</f>
        <v>0</v>
      </c>
      <c r="Q122" s="76">
        <f t="shared" si="7"/>
        <v>0</v>
      </c>
      <c r="R122" s="77">
        <f>IF(VLOOKUP(H122,Fuel!$G$24:$I517,2,FALSE)="AB",Q122/ABHEAT/28.174,Q122/SASKHEAT/28.174)</f>
        <v>0</v>
      </c>
    </row>
    <row r="123" spans="1:18" x14ac:dyDescent="0.2">
      <c r="A123" t="s">
        <v>170</v>
      </c>
      <c r="B123">
        <v>19930310</v>
      </c>
      <c r="C123">
        <v>19930401</v>
      </c>
      <c r="D123">
        <v>20030331</v>
      </c>
      <c r="E123" t="s">
        <v>122</v>
      </c>
      <c r="F123">
        <v>4985</v>
      </c>
      <c r="G123" t="s">
        <v>209</v>
      </c>
      <c r="H123" t="s">
        <v>14</v>
      </c>
      <c r="I123" t="s">
        <v>13</v>
      </c>
      <c r="J123" s="26">
        <f t="shared" si="9"/>
        <v>34038</v>
      </c>
      <c r="K123" s="26">
        <f t="shared" si="9"/>
        <v>34060</v>
      </c>
      <c r="L123" s="27">
        <f t="shared" si="9"/>
        <v>37711</v>
      </c>
      <c r="M123" s="58">
        <f>VLOOKUP(H123,Fuel!$G$24:$I$35,3,FALSE)*(IF(L123&lt;$B$2,0,1))</f>
        <v>0</v>
      </c>
      <c r="N123" s="18">
        <f>VLOOKUP(I123,Fuel!$B$24:$D$43,3,FALSE)</f>
        <v>8.0999999999999996E-3</v>
      </c>
      <c r="O123" s="19">
        <f t="shared" si="8"/>
        <v>0</v>
      </c>
      <c r="P123" s="42">
        <f>IF(VLOOKUP(H123,Fuel!$G$24:$I704,2,FALSE)="AB",O123/ABHEAT/28.174,O123/SASKHEAT/28.174)</f>
        <v>0</v>
      </c>
      <c r="Q123" s="76">
        <f t="shared" si="7"/>
        <v>0</v>
      </c>
      <c r="R123" s="77">
        <f>IF(VLOOKUP(H123,Fuel!$G$24:$I518,2,FALSE)="AB",Q123/ABHEAT/28.174,Q123/SASKHEAT/28.174)</f>
        <v>0</v>
      </c>
    </row>
    <row r="124" spans="1:18" x14ac:dyDescent="0.2">
      <c r="A124" t="s">
        <v>0</v>
      </c>
      <c r="B124">
        <v>19920401</v>
      </c>
      <c r="C124">
        <v>19920401</v>
      </c>
      <c r="D124">
        <v>20030331</v>
      </c>
      <c r="E124" t="s">
        <v>122</v>
      </c>
      <c r="F124">
        <v>137041</v>
      </c>
      <c r="G124" t="s">
        <v>224</v>
      </c>
      <c r="H124" t="s">
        <v>123</v>
      </c>
      <c r="I124" t="s">
        <v>3</v>
      </c>
      <c r="J124" s="26">
        <f t="shared" si="9"/>
        <v>33695</v>
      </c>
      <c r="K124" s="26">
        <f t="shared" si="9"/>
        <v>33695</v>
      </c>
      <c r="L124" s="27">
        <f t="shared" si="9"/>
        <v>37711</v>
      </c>
      <c r="M124" s="58">
        <f>VLOOKUP(H124,Fuel!$G$24:$I$35,3,FALSE)*(IF(L124&lt;$B$2,0,1))</f>
        <v>0</v>
      </c>
      <c r="N124" s="18">
        <f>VLOOKUP(I124,Fuel!$B$24:$D$43,3,FALSE)</f>
        <v>4.5100000000000001E-2</v>
      </c>
      <c r="O124" s="19">
        <f t="shared" si="8"/>
        <v>0</v>
      </c>
      <c r="P124" s="42">
        <f>IF(VLOOKUP(H124,Fuel!$G$24:$I737,2,FALSE)="AB",O124/ABHEAT/28.174,O124/SASKHEAT/28.174)</f>
        <v>0</v>
      </c>
      <c r="Q124" s="76">
        <f t="shared" si="7"/>
        <v>0</v>
      </c>
      <c r="R124" s="77">
        <f>IF(VLOOKUP(H124,Fuel!$G$24:$I492,2,FALSE)="AB",Q124/ABHEAT/28.174,Q124/SASKHEAT/28.174)</f>
        <v>0</v>
      </c>
    </row>
    <row r="125" spans="1:18" x14ac:dyDescent="0.2">
      <c r="A125" t="s">
        <v>0</v>
      </c>
      <c r="B125">
        <v>19920401</v>
      </c>
      <c r="C125">
        <v>19920401</v>
      </c>
      <c r="D125">
        <v>20030331</v>
      </c>
      <c r="E125" t="s">
        <v>122</v>
      </c>
      <c r="F125">
        <v>68520</v>
      </c>
      <c r="G125" t="s">
        <v>225</v>
      </c>
      <c r="H125" t="s">
        <v>123</v>
      </c>
      <c r="I125" t="s">
        <v>4</v>
      </c>
      <c r="J125" s="26">
        <f t="shared" si="9"/>
        <v>33695</v>
      </c>
      <c r="K125" s="26">
        <f t="shared" si="9"/>
        <v>33695</v>
      </c>
      <c r="L125" s="27">
        <f t="shared" si="9"/>
        <v>37711</v>
      </c>
      <c r="M125" s="58">
        <f>VLOOKUP(H125,Fuel!$G$24:$I$35,3,FALSE)*(IF(L125&lt;$B$2,0,1))</f>
        <v>0</v>
      </c>
      <c r="N125" s="18">
        <f>VLOOKUP(I125,Fuel!$B$24:$D$43,3,FALSE)</f>
        <v>4.5100000000000001E-2</v>
      </c>
      <c r="O125" s="19">
        <f t="shared" si="8"/>
        <v>0</v>
      </c>
      <c r="P125" s="42">
        <f>IF(VLOOKUP(H125,Fuel!$G$24:$I826,2,FALSE)="AB",O125/ABHEAT/28.174,O125/SASKHEAT/28.174)</f>
        <v>0</v>
      </c>
      <c r="Q125" s="76">
        <f t="shared" si="7"/>
        <v>0</v>
      </c>
      <c r="R125" s="77">
        <f>IF(VLOOKUP(H125,Fuel!$G$24:$I493,2,FALSE)="AB",Q125/ABHEAT/28.174,Q125/SASKHEAT/28.174)</f>
        <v>0</v>
      </c>
    </row>
    <row r="126" spans="1:18" x14ac:dyDescent="0.2">
      <c r="A126" t="s">
        <v>0</v>
      </c>
      <c r="B126">
        <v>19920401</v>
      </c>
      <c r="C126">
        <v>19920401</v>
      </c>
      <c r="D126">
        <v>20030331</v>
      </c>
      <c r="E126" t="s">
        <v>122</v>
      </c>
      <c r="F126">
        <v>137041</v>
      </c>
      <c r="G126" t="s">
        <v>224</v>
      </c>
      <c r="H126" t="s">
        <v>123</v>
      </c>
      <c r="I126" t="s">
        <v>5</v>
      </c>
      <c r="J126" s="26">
        <f t="shared" si="9"/>
        <v>33695</v>
      </c>
      <c r="K126" s="26">
        <f t="shared" si="9"/>
        <v>33695</v>
      </c>
      <c r="L126" s="27">
        <f t="shared" si="9"/>
        <v>37711</v>
      </c>
      <c r="M126" s="58">
        <f>VLOOKUP(H126,Fuel!$G$24:$I$35,3,FALSE)*(IF(L126&lt;$B$2,0,1))</f>
        <v>0</v>
      </c>
      <c r="N126" s="18">
        <f>VLOOKUP(I126,Fuel!$B$24:$D$43,3,FALSE)</f>
        <v>3.5700000000000003E-2</v>
      </c>
      <c r="O126" s="19">
        <f t="shared" si="8"/>
        <v>0</v>
      </c>
      <c r="P126" s="42">
        <f>IF(VLOOKUP(H126,Fuel!$G$24:$I778,2,FALSE)="AB",O126/ABHEAT/28.174,O126/SASKHEAT/28.174)</f>
        <v>0</v>
      </c>
      <c r="Q126" s="76">
        <f t="shared" si="7"/>
        <v>0</v>
      </c>
      <c r="R126" s="77">
        <f>IF(VLOOKUP(H126,Fuel!$G$24:$I494,2,FALSE)="AB",Q126/ABHEAT/28.174,Q126/SASKHEAT/28.174)</f>
        <v>0</v>
      </c>
    </row>
    <row r="127" spans="1:18" x14ac:dyDescent="0.2">
      <c r="A127" t="s">
        <v>0</v>
      </c>
      <c r="B127">
        <v>19920401</v>
      </c>
      <c r="C127">
        <v>19920401</v>
      </c>
      <c r="D127">
        <v>20030331</v>
      </c>
      <c r="E127" t="s">
        <v>122</v>
      </c>
      <c r="F127">
        <v>137041</v>
      </c>
      <c r="G127" t="s">
        <v>224</v>
      </c>
      <c r="H127" t="s">
        <v>123</v>
      </c>
      <c r="I127" t="s">
        <v>6</v>
      </c>
      <c r="J127" s="26">
        <f t="shared" si="9"/>
        <v>33695</v>
      </c>
      <c r="K127" s="26">
        <f t="shared" si="9"/>
        <v>33695</v>
      </c>
      <c r="L127" s="27">
        <f t="shared" si="9"/>
        <v>37711</v>
      </c>
      <c r="M127" s="58">
        <f>VLOOKUP(H127,Fuel!$G$24:$I$35,3,FALSE)*(IF(L127&lt;$B$2,0,1))</f>
        <v>0</v>
      </c>
      <c r="N127" s="18">
        <f>VLOOKUP(I127,Fuel!$B$24:$D$43,3,FALSE)</f>
        <v>3.5700000000000003E-2</v>
      </c>
      <c r="O127" s="19">
        <f t="shared" si="8"/>
        <v>0</v>
      </c>
      <c r="P127" s="42">
        <f>IF(VLOOKUP(H127,Fuel!$G$24:$I441,2,FALSE)="AB",O127/ABHEAT/28.174,O127/SASKHEAT/28.174)</f>
        <v>0</v>
      </c>
      <c r="Q127" s="76">
        <f t="shared" si="7"/>
        <v>0</v>
      </c>
      <c r="R127" s="77">
        <f>IF(VLOOKUP(H127,Fuel!$G$24:$I495,2,FALSE)="AB",Q127/ABHEAT/28.174,Q127/SASKHEAT/28.174)</f>
        <v>0</v>
      </c>
    </row>
    <row r="128" spans="1:18" x14ac:dyDescent="0.2">
      <c r="A128" t="s">
        <v>0</v>
      </c>
      <c r="B128">
        <v>19920401</v>
      </c>
      <c r="C128">
        <v>19920401</v>
      </c>
      <c r="D128">
        <v>20030331</v>
      </c>
      <c r="E128" t="s">
        <v>122</v>
      </c>
      <c r="F128">
        <v>11420</v>
      </c>
      <c r="G128" t="s">
        <v>226</v>
      </c>
      <c r="H128" t="s">
        <v>123</v>
      </c>
      <c r="I128" t="s">
        <v>7</v>
      </c>
      <c r="J128" s="26">
        <f t="shared" si="9"/>
        <v>33695</v>
      </c>
      <c r="K128" s="26">
        <f t="shared" si="9"/>
        <v>33695</v>
      </c>
      <c r="L128" s="27">
        <f t="shared" si="9"/>
        <v>37711</v>
      </c>
      <c r="M128" s="58">
        <f>VLOOKUP(H128,Fuel!$G$24:$I$35,3,FALSE)*(IF(L128&lt;$B$2,0,1))</f>
        <v>0</v>
      </c>
      <c r="N128" s="18">
        <f>VLOOKUP(I128,Fuel!$B$24:$D$43,3,FALSE)</f>
        <v>2.3199999999999998E-2</v>
      </c>
      <c r="O128" s="19">
        <f t="shared" si="8"/>
        <v>0</v>
      </c>
      <c r="P128" s="42">
        <f>IF(VLOOKUP(H128,Fuel!$G$24:$I729,2,FALSE)="AB",O128/ABHEAT/28.174,O128/SASKHEAT/28.174)</f>
        <v>0</v>
      </c>
      <c r="Q128" s="76">
        <f t="shared" si="7"/>
        <v>0</v>
      </c>
      <c r="R128" s="77">
        <f>IF(VLOOKUP(H128,Fuel!$G$24:$I496,2,FALSE)="AB",Q128/ABHEAT/28.174,Q128/SASKHEAT/28.174)</f>
        <v>0</v>
      </c>
    </row>
    <row r="129" spans="1:18" x14ac:dyDescent="0.2">
      <c r="A129" t="s">
        <v>0</v>
      </c>
      <c r="B129">
        <v>19890401</v>
      </c>
      <c r="C129">
        <v>19890401</v>
      </c>
      <c r="D129">
        <v>20031031</v>
      </c>
      <c r="E129" t="s">
        <v>1</v>
      </c>
      <c r="F129">
        <v>1545</v>
      </c>
      <c r="G129" t="s">
        <v>207</v>
      </c>
      <c r="H129" t="s">
        <v>2</v>
      </c>
      <c r="I129" t="s">
        <v>3</v>
      </c>
      <c r="J129" s="26">
        <f t="shared" si="9"/>
        <v>32599</v>
      </c>
      <c r="K129" s="26">
        <f t="shared" si="9"/>
        <v>32599</v>
      </c>
      <c r="L129" s="27">
        <f t="shared" si="9"/>
        <v>37925</v>
      </c>
      <c r="M129" s="58">
        <f>VLOOKUP(H129,Fuel!$G$24:$I$35,3,FALSE)*(IF(L129&lt;$B$2,0,1))</f>
        <v>1</v>
      </c>
      <c r="N129" s="18">
        <f>VLOOKUP(I129,Fuel!$B$24:$D$43,3,FALSE)</f>
        <v>4.5100000000000001E-2</v>
      </c>
      <c r="O129" s="19">
        <f t="shared" si="8"/>
        <v>1614.6795</v>
      </c>
      <c r="P129" s="42">
        <f>IF(VLOOKUP(H129,Fuel!$G$24:$I546,2,FALSE)="AB",O129/ABHEAT/28.174,O129/SASKHEAT/28.174)</f>
        <v>1.5125621062775767</v>
      </c>
      <c r="Q129" s="76">
        <f t="shared" si="7"/>
        <v>69.679500000000004</v>
      </c>
      <c r="R129" s="77">
        <f>IF(VLOOKUP(H129,Fuel!$G$24:$I475,2,FALSE)="AB",Q129/ABHEAT/28.174,Q129/SASKHEAT/28.174)</f>
        <v>6.5272749969494517E-2</v>
      </c>
    </row>
    <row r="130" spans="1:18" x14ac:dyDescent="0.2">
      <c r="A130" t="s">
        <v>0</v>
      </c>
      <c r="B130">
        <v>19890401</v>
      </c>
      <c r="C130">
        <v>19890401</v>
      </c>
      <c r="D130">
        <v>20031031</v>
      </c>
      <c r="E130" t="s">
        <v>1</v>
      </c>
      <c r="F130">
        <v>4985</v>
      </c>
      <c r="G130" t="s">
        <v>209</v>
      </c>
      <c r="H130" t="s">
        <v>2</v>
      </c>
      <c r="I130" t="s">
        <v>4</v>
      </c>
      <c r="J130" s="26">
        <f t="shared" si="9"/>
        <v>32599</v>
      </c>
      <c r="K130" s="26">
        <f t="shared" si="9"/>
        <v>32599</v>
      </c>
      <c r="L130" s="27">
        <f t="shared" si="9"/>
        <v>37925</v>
      </c>
      <c r="M130" s="58">
        <f>VLOOKUP(H130,Fuel!$G$24:$I$35,3,FALSE)*(IF(L130&lt;$B$2,0,1))</f>
        <v>1</v>
      </c>
      <c r="N130" s="18">
        <f>VLOOKUP(I130,Fuel!$B$24:$D$43,3,FALSE)</f>
        <v>4.5100000000000001E-2</v>
      </c>
      <c r="O130" s="19">
        <f t="shared" si="8"/>
        <v>5209.8234999999995</v>
      </c>
      <c r="P130" s="42">
        <f>IF(VLOOKUP(H130,Fuel!$G$24:$I744,2,FALSE)="AB",O130/ABHEAT/28.174,O130/SASKHEAT/28.174)</f>
        <v>4.880337928669074</v>
      </c>
      <c r="Q130" s="76">
        <f t="shared" si="7"/>
        <v>224.8235</v>
      </c>
      <c r="R130" s="77">
        <f>IF(VLOOKUP(H130,Fuel!$G$24:$I477,2,FALSE)="AB",Q130/ABHEAT/28.174,Q130/SASKHEAT/28.174)</f>
        <v>0.21060495702131402</v>
      </c>
    </row>
    <row r="131" spans="1:18" x14ac:dyDescent="0.2">
      <c r="A131" t="s">
        <v>0</v>
      </c>
      <c r="B131">
        <v>19930127</v>
      </c>
      <c r="C131">
        <v>19931101</v>
      </c>
      <c r="D131">
        <v>20031031</v>
      </c>
      <c r="E131" t="s">
        <v>1</v>
      </c>
      <c r="F131">
        <v>13320</v>
      </c>
      <c r="G131" t="s">
        <v>211</v>
      </c>
      <c r="H131" t="s">
        <v>2</v>
      </c>
      <c r="I131" t="s">
        <v>4</v>
      </c>
      <c r="J131" s="26">
        <f t="shared" si="9"/>
        <v>33996</v>
      </c>
      <c r="K131" s="26">
        <f t="shared" si="9"/>
        <v>34274</v>
      </c>
      <c r="L131" s="27">
        <f t="shared" si="9"/>
        <v>37925</v>
      </c>
      <c r="M131" s="58">
        <f>VLOOKUP(H131,Fuel!$G$24:$I$35,3,FALSE)*(IF(L131&lt;$B$2,0,1))</f>
        <v>1</v>
      </c>
      <c r="N131" s="18">
        <f>VLOOKUP(I131,Fuel!$B$24:$D$43,3,FALSE)</f>
        <v>4.5100000000000001E-2</v>
      </c>
      <c r="O131" s="19">
        <f t="shared" si="8"/>
        <v>13920.731999999998</v>
      </c>
      <c r="P131" s="42">
        <f>IF(VLOOKUP(H131,Fuel!$G$24:$I799,2,FALSE)="AB",O131/ABHEAT/28.174,O131/SASKHEAT/28.174)</f>
        <v>13.040341265771728</v>
      </c>
      <c r="Q131" s="76">
        <f t="shared" si="7"/>
        <v>600.73199999999997</v>
      </c>
      <c r="R131" s="77">
        <f>IF(VLOOKUP(H131,Fuel!$G$24:$I479,2,FALSE)="AB",Q131/ABHEAT/28.174,Q131/SASKHEAT/28.174)</f>
        <v>0.56273982497971964</v>
      </c>
    </row>
    <row r="132" spans="1:18" x14ac:dyDescent="0.2">
      <c r="A132" t="s">
        <v>0</v>
      </c>
      <c r="B132">
        <v>19981101</v>
      </c>
      <c r="C132">
        <v>19981101</v>
      </c>
      <c r="D132">
        <v>20031031</v>
      </c>
      <c r="E132" t="s">
        <v>1</v>
      </c>
      <c r="F132">
        <v>2668</v>
      </c>
      <c r="G132" t="s">
        <v>213</v>
      </c>
      <c r="H132" t="s">
        <v>2</v>
      </c>
      <c r="I132" t="s">
        <v>4</v>
      </c>
      <c r="J132" s="26">
        <f t="shared" si="9"/>
        <v>36100</v>
      </c>
      <c r="K132" s="26">
        <f t="shared" si="9"/>
        <v>36100</v>
      </c>
      <c r="L132" s="27">
        <f t="shared" si="9"/>
        <v>37925</v>
      </c>
      <c r="M132" s="58">
        <f>VLOOKUP(H132,Fuel!$G$24:$I$35,3,FALSE)*(IF(L132&lt;$B$2,0,1))</f>
        <v>1</v>
      </c>
      <c r="N132" s="18">
        <f>VLOOKUP(I132,Fuel!$B$24:$D$43,3,FALSE)</f>
        <v>4.5100000000000001E-2</v>
      </c>
      <c r="O132" s="19">
        <f t="shared" si="8"/>
        <v>2788.3267999999998</v>
      </c>
      <c r="P132" s="42">
        <f>IF(VLOOKUP(H132,Fuel!$G$24:$I867,2,FALSE)="AB",O132/ABHEAT/28.174,O132/SASKHEAT/28.174)</f>
        <v>2.6119842715524753</v>
      </c>
      <c r="Q132" s="76">
        <f t="shared" si="7"/>
        <v>120.32680000000001</v>
      </c>
      <c r="R132" s="77">
        <f>IF(VLOOKUP(H132,Fuel!$G$24:$I481,2,FALSE)="AB",Q132/ABHEAT/28.174,Q132/SASKHEAT/28.174)</f>
        <v>0.11271695593437629</v>
      </c>
    </row>
    <row r="133" spans="1:18" x14ac:dyDescent="0.2">
      <c r="A133" t="s">
        <v>0</v>
      </c>
      <c r="B133">
        <v>19890401</v>
      </c>
      <c r="C133">
        <v>19890401</v>
      </c>
      <c r="D133">
        <v>20031031</v>
      </c>
      <c r="E133" t="s">
        <v>1</v>
      </c>
      <c r="F133">
        <v>2169</v>
      </c>
      <c r="G133" t="s">
        <v>216</v>
      </c>
      <c r="H133" t="s">
        <v>2</v>
      </c>
      <c r="I133" t="s">
        <v>5</v>
      </c>
      <c r="J133" s="26">
        <f t="shared" si="9"/>
        <v>32599</v>
      </c>
      <c r="K133" s="26">
        <f t="shared" si="9"/>
        <v>32599</v>
      </c>
      <c r="L133" s="27">
        <f t="shared" si="9"/>
        <v>37925</v>
      </c>
      <c r="M133" s="58">
        <f>VLOOKUP(H133,Fuel!$G$24:$I$35,3,FALSE)*(IF(L133&lt;$B$2,0,1))</f>
        <v>1</v>
      </c>
      <c r="N133" s="18">
        <f>VLOOKUP(I133,Fuel!$B$24:$D$43,3,FALSE)</f>
        <v>3.5700000000000003E-2</v>
      </c>
      <c r="O133" s="19">
        <f t="shared" si="8"/>
        <v>2246.4333000000001</v>
      </c>
      <c r="P133" s="42">
        <f>IF(VLOOKUP(H133,Fuel!$G$24:$I660,2,FALSE)="AB",O133/ABHEAT/28.174,O133/SASKHEAT/28.174)</f>
        <v>2.104361815369606</v>
      </c>
      <c r="Q133" s="76">
        <f t="shared" si="7"/>
        <v>77.433300000000003</v>
      </c>
      <c r="R133" s="77">
        <f>IF(VLOOKUP(H133,Fuel!$G$24:$I484,2,FALSE)="AB",Q133/ABHEAT/28.174,Q133/SASKHEAT/28.174)</f>
        <v>7.253617534874475E-2</v>
      </c>
    </row>
    <row r="134" spans="1:18" x14ac:dyDescent="0.2">
      <c r="A134" t="s">
        <v>0</v>
      </c>
      <c r="B134">
        <v>19890401</v>
      </c>
      <c r="C134">
        <v>19890401</v>
      </c>
      <c r="D134">
        <v>20031031</v>
      </c>
      <c r="E134" t="s">
        <v>1</v>
      </c>
      <c r="F134">
        <v>187</v>
      </c>
      <c r="G134" t="s">
        <v>219</v>
      </c>
      <c r="H134" t="s">
        <v>2</v>
      </c>
      <c r="I134" t="s">
        <v>6</v>
      </c>
      <c r="J134" s="26">
        <f t="shared" si="9"/>
        <v>32599</v>
      </c>
      <c r="K134" s="26">
        <f t="shared" si="9"/>
        <v>32599</v>
      </c>
      <c r="L134" s="27">
        <f t="shared" si="9"/>
        <v>37925</v>
      </c>
      <c r="M134" s="58">
        <f>VLOOKUP(H134,Fuel!$G$24:$I$35,3,FALSE)*(IF(L134&lt;$B$2,0,1))</f>
        <v>1</v>
      </c>
      <c r="N134" s="18">
        <f>VLOOKUP(I134,Fuel!$B$24:$D$43,3,FALSE)</f>
        <v>3.5700000000000003E-2</v>
      </c>
      <c r="O134" s="19">
        <f t="shared" si="8"/>
        <v>193.67590000000001</v>
      </c>
      <c r="P134" s="42">
        <f>IF(VLOOKUP(H134,Fuel!$G$24:$I767,2,FALSE)="AB",O134/ABHEAT/28.174,O134/SASKHEAT/28.174)</f>
        <v>0.18142722889539711</v>
      </c>
      <c r="Q134" s="76">
        <f t="shared" si="7"/>
        <v>6.6759000000000004</v>
      </c>
      <c r="R134" s="77">
        <f>IF(VLOOKUP(H134,Fuel!$G$24:$I487,2,FALSE)="AB",Q134/ABHEAT/28.174,Q134/SASKHEAT/28.174)</f>
        <v>6.2536951545483031E-3</v>
      </c>
    </row>
    <row r="135" spans="1:18" x14ac:dyDescent="0.2">
      <c r="A135" t="s">
        <v>0</v>
      </c>
      <c r="B135">
        <v>19890401</v>
      </c>
      <c r="C135">
        <v>19890401</v>
      </c>
      <c r="D135">
        <v>20031031</v>
      </c>
      <c r="E135" t="s">
        <v>1</v>
      </c>
      <c r="F135">
        <v>2249</v>
      </c>
      <c r="G135" t="s">
        <v>222</v>
      </c>
      <c r="H135" t="s">
        <v>2</v>
      </c>
      <c r="I135" t="s">
        <v>7</v>
      </c>
      <c r="J135" s="26">
        <f t="shared" ref="J135:L150" si="10">DATE(LEFT(B135,4),RIGHT(LEFT(B135,6),2),RIGHT(B135,2))</f>
        <v>32599</v>
      </c>
      <c r="K135" s="26">
        <f t="shared" si="10"/>
        <v>32599</v>
      </c>
      <c r="L135" s="27">
        <f t="shared" si="10"/>
        <v>37925</v>
      </c>
      <c r="M135" s="58">
        <f>VLOOKUP(H135,Fuel!$G$24:$I$35,3,FALSE)*(IF(L135&lt;$B$2,0,1))</f>
        <v>1</v>
      </c>
      <c r="N135" s="18">
        <f>VLOOKUP(I135,Fuel!$B$24:$D$43,3,FALSE)</f>
        <v>2.3199999999999998E-2</v>
      </c>
      <c r="O135" s="19">
        <f t="shared" si="8"/>
        <v>2301.1768000000002</v>
      </c>
      <c r="P135" s="42">
        <f>IF(VLOOKUP(H135,Fuel!$G$24:$I795,2,FALSE)="AB",O135/ABHEAT/28.174,O135/SASKHEAT/28.174)</f>
        <v>2.1556431648045908</v>
      </c>
      <c r="Q135" s="76">
        <f t="shared" si="7"/>
        <v>52.176799999999993</v>
      </c>
      <c r="R135" s="77">
        <f>IF(VLOOKUP(H135,Fuel!$G$24:$I490,2,FALSE)="AB",Q135/ABHEAT/28.174,Q135/SASKHEAT/28.174)</f>
        <v>4.8876975589783517E-2</v>
      </c>
    </row>
    <row r="136" spans="1:18" x14ac:dyDescent="0.2">
      <c r="A136" t="s">
        <v>18</v>
      </c>
      <c r="B136">
        <v>19901001</v>
      </c>
      <c r="C136">
        <v>19901001</v>
      </c>
      <c r="D136">
        <v>20031031</v>
      </c>
      <c r="E136" t="s">
        <v>1</v>
      </c>
      <c r="F136">
        <v>420621</v>
      </c>
      <c r="G136" t="s">
        <v>257</v>
      </c>
      <c r="H136" t="s">
        <v>2</v>
      </c>
      <c r="I136" t="s">
        <v>4</v>
      </c>
      <c r="J136" s="26">
        <f t="shared" si="10"/>
        <v>33147</v>
      </c>
      <c r="K136" s="26">
        <f t="shared" si="10"/>
        <v>33147</v>
      </c>
      <c r="L136" s="27">
        <f t="shared" si="10"/>
        <v>37925</v>
      </c>
      <c r="M136" s="58">
        <f>VLOOKUP(H136,Fuel!$G$24:$I$35,3,FALSE)*(IF(L136&lt;$B$2,0,1))</f>
        <v>1</v>
      </c>
      <c r="N136" s="18">
        <f>VLOOKUP(I136,Fuel!$B$24:$D$43,3,FALSE)</f>
        <v>4.5100000000000001E-2</v>
      </c>
      <c r="O136" s="19">
        <f t="shared" si="8"/>
        <v>439591.00709999999</v>
      </c>
      <c r="P136" s="42">
        <f>IF(VLOOKUP(H136,Fuel!$G$24:$I537,2,FALSE)="AB",O136/ABHEAT/28.174,O136/SASKHEAT/28.174)</f>
        <v>411.78989365992271</v>
      </c>
      <c r="Q136" s="76">
        <f t="shared" ref="Q136:Q167" si="11">M136*F136*N136</f>
        <v>18970.007099999999</v>
      </c>
      <c r="R136" s="77">
        <f>IF(VLOOKUP(H136,Fuel!$G$24:$I534,2,FALSE)="AB",Q136/ABHEAT/28.174,Q136/SASKHEAT/28.174)</f>
        <v>17.770284378588187</v>
      </c>
    </row>
    <row r="137" spans="1:18" x14ac:dyDescent="0.2">
      <c r="A137" t="s">
        <v>18</v>
      </c>
      <c r="B137">
        <v>19881031</v>
      </c>
      <c r="C137">
        <v>19881101</v>
      </c>
      <c r="D137">
        <v>20031031</v>
      </c>
      <c r="E137" t="s">
        <v>1</v>
      </c>
      <c r="F137">
        <v>12397</v>
      </c>
      <c r="G137" t="s">
        <v>262</v>
      </c>
      <c r="H137" t="s">
        <v>2</v>
      </c>
      <c r="I137" t="s">
        <v>5</v>
      </c>
      <c r="J137" s="26">
        <f t="shared" si="10"/>
        <v>32447</v>
      </c>
      <c r="K137" s="26">
        <f t="shared" si="10"/>
        <v>32448</v>
      </c>
      <c r="L137" s="27">
        <f t="shared" si="10"/>
        <v>37925</v>
      </c>
      <c r="M137" s="58">
        <f>VLOOKUP(H137,Fuel!$G$24:$I$35,3,FALSE)*(IF(L137&lt;$B$2,0,1))</f>
        <v>1</v>
      </c>
      <c r="N137" s="18">
        <f>VLOOKUP(I137,Fuel!$B$24:$D$43,3,FALSE)</f>
        <v>3.5700000000000003E-2</v>
      </c>
      <c r="O137" s="19">
        <f t="shared" si="8"/>
        <v>12839.572900000001</v>
      </c>
      <c r="P137" s="42">
        <f>IF(VLOOKUP(H137,Fuel!$G$24:$I461,2,FALSE)="AB",O137/ABHEAT/28.174,O137/SASKHEAT/28.174)</f>
        <v>12.027558056771326</v>
      </c>
      <c r="Q137" s="76">
        <f t="shared" si="11"/>
        <v>442.5729</v>
      </c>
      <c r="R137" s="77">
        <f>IF(VLOOKUP(H137,Fuel!$G$24:$I539,2,FALSE)="AB",Q137/ABHEAT/28.174,Q137/SASKHEAT/28.174)</f>
        <v>0.41458320230446688</v>
      </c>
    </row>
    <row r="138" spans="1:18" x14ac:dyDescent="0.2">
      <c r="A138" t="s">
        <v>19</v>
      </c>
      <c r="B138">
        <v>19891024</v>
      </c>
      <c r="C138">
        <v>19890101</v>
      </c>
      <c r="D138">
        <v>20031031</v>
      </c>
      <c r="E138" t="s">
        <v>1</v>
      </c>
      <c r="F138">
        <v>177049</v>
      </c>
      <c r="G138" t="s">
        <v>280</v>
      </c>
      <c r="H138" t="s">
        <v>2</v>
      </c>
      <c r="I138" t="s">
        <v>3</v>
      </c>
      <c r="J138" s="26">
        <f t="shared" si="10"/>
        <v>32805</v>
      </c>
      <c r="K138" s="26">
        <f t="shared" si="10"/>
        <v>32509</v>
      </c>
      <c r="L138" s="27">
        <f t="shared" si="10"/>
        <v>37925</v>
      </c>
      <c r="M138" s="58">
        <f>VLOOKUP(H138,Fuel!$G$24:$I$35,3,FALSE)*(IF(L138&lt;$B$2,0,1))</f>
        <v>1</v>
      </c>
      <c r="N138" s="18">
        <f>VLOOKUP(I138,Fuel!$B$24:$D$43,3,FALSE)</f>
        <v>4.5100000000000001E-2</v>
      </c>
      <c r="O138" s="19">
        <f t="shared" si="8"/>
        <v>185033.9099</v>
      </c>
      <c r="P138" s="42">
        <f>IF(VLOOKUP(H138,Fuel!$G$24:$I596,2,FALSE)="AB",O138/ABHEAT/28.174,O138/SASKHEAT/28.174)</f>
        <v>173.33178534261407</v>
      </c>
      <c r="Q138" s="76">
        <f t="shared" si="11"/>
        <v>7984.9099000000006</v>
      </c>
      <c r="R138" s="77">
        <f>IF(VLOOKUP(H138,Fuel!$G$24:$I559,2,FALSE)="AB",Q138/ABHEAT/28.174,Q138/SASKHEAT/28.174)</f>
        <v>7.4799191646272067</v>
      </c>
    </row>
    <row r="139" spans="1:18" x14ac:dyDescent="0.2">
      <c r="A139" t="s">
        <v>19</v>
      </c>
      <c r="B139">
        <v>19891024</v>
      </c>
      <c r="C139">
        <v>19891101</v>
      </c>
      <c r="D139">
        <v>20031031</v>
      </c>
      <c r="E139" t="s">
        <v>1</v>
      </c>
      <c r="F139">
        <v>282690</v>
      </c>
      <c r="G139" t="s">
        <v>281</v>
      </c>
      <c r="H139" t="s">
        <v>2</v>
      </c>
      <c r="I139" t="s">
        <v>3</v>
      </c>
      <c r="J139" s="26">
        <f t="shared" si="10"/>
        <v>32805</v>
      </c>
      <c r="K139" s="26">
        <f t="shared" si="10"/>
        <v>32813</v>
      </c>
      <c r="L139" s="27">
        <f t="shared" si="10"/>
        <v>37925</v>
      </c>
      <c r="M139" s="58">
        <f>VLOOKUP(H139,Fuel!$G$24:$I$35,3,FALSE)*(IF(L139&lt;$B$2,0,1))</f>
        <v>1</v>
      </c>
      <c r="N139" s="18">
        <f>VLOOKUP(I139,Fuel!$B$24:$D$43,3,FALSE)</f>
        <v>4.5100000000000001E-2</v>
      </c>
      <c r="O139" s="19">
        <f t="shared" si="8"/>
        <v>295439.31899999996</v>
      </c>
      <c r="P139" s="42">
        <f>IF(VLOOKUP(H139,Fuel!$G$24:$I515,2,FALSE)="AB",O139/ABHEAT/28.174,O139/SASKHEAT/28.174)</f>
        <v>276.75481024181755</v>
      </c>
      <c r="Q139" s="76">
        <f t="shared" si="11"/>
        <v>12749.319</v>
      </c>
      <c r="R139" s="77">
        <f>IF(VLOOKUP(H139,Fuel!$G$24:$I560,2,FALSE)="AB",Q139/ABHEAT/28.174,Q139/SASKHEAT/28.174)</f>
        <v>11.943012096360132</v>
      </c>
    </row>
    <row r="140" spans="1:18" x14ac:dyDescent="0.2">
      <c r="A140" t="s">
        <v>19</v>
      </c>
      <c r="B140">
        <v>19891027</v>
      </c>
      <c r="C140">
        <v>19891101</v>
      </c>
      <c r="D140">
        <v>20031031</v>
      </c>
      <c r="E140" t="s">
        <v>1</v>
      </c>
      <c r="F140">
        <v>72708</v>
      </c>
      <c r="G140" t="s">
        <v>282</v>
      </c>
      <c r="H140" t="s">
        <v>2</v>
      </c>
      <c r="I140" t="s">
        <v>3</v>
      </c>
      <c r="J140" s="26">
        <f t="shared" si="10"/>
        <v>32808</v>
      </c>
      <c r="K140" s="26">
        <f t="shared" si="10"/>
        <v>32813</v>
      </c>
      <c r="L140" s="27">
        <f t="shared" si="10"/>
        <v>37925</v>
      </c>
      <c r="M140" s="58">
        <f>VLOOKUP(H140,Fuel!$G$24:$I$35,3,FALSE)*(IF(L140&lt;$B$2,0,1))</f>
        <v>1</v>
      </c>
      <c r="N140" s="18">
        <f>VLOOKUP(I140,Fuel!$B$24:$D$43,3,FALSE)</f>
        <v>4.5100000000000001E-2</v>
      </c>
      <c r="O140" s="19">
        <f t="shared" si="8"/>
        <v>75987.130799999999</v>
      </c>
      <c r="P140" s="42">
        <f>IF(VLOOKUP(H140,Fuel!$G$24:$I559,2,FALSE)="AB",O140/ABHEAT/28.174,O140/SASKHEAT/28.174)</f>
        <v>71.181466422802629</v>
      </c>
      <c r="Q140" s="76">
        <f t="shared" si="11"/>
        <v>3279.1307999999999</v>
      </c>
      <c r="R140" s="77">
        <f>IF(VLOOKUP(H140,Fuel!$G$24:$I561,2,FALSE)="AB",Q140/ABHEAT/28.174,Q140/SASKHEAT/28.174)</f>
        <v>3.0717482878847941</v>
      </c>
    </row>
    <row r="141" spans="1:18" x14ac:dyDescent="0.2">
      <c r="A141" t="s">
        <v>19</v>
      </c>
      <c r="B141">
        <v>19891024</v>
      </c>
      <c r="C141">
        <v>19890101</v>
      </c>
      <c r="D141">
        <v>20031031</v>
      </c>
      <c r="E141" t="s">
        <v>1</v>
      </c>
      <c r="F141">
        <v>142457</v>
      </c>
      <c r="G141" t="s">
        <v>285</v>
      </c>
      <c r="H141" t="s">
        <v>2</v>
      </c>
      <c r="I141" t="s">
        <v>4</v>
      </c>
      <c r="J141" s="26">
        <f t="shared" si="10"/>
        <v>32805</v>
      </c>
      <c r="K141" s="26">
        <f t="shared" si="10"/>
        <v>32509</v>
      </c>
      <c r="L141" s="27">
        <f t="shared" si="10"/>
        <v>37925</v>
      </c>
      <c r="M141" s="58">
        <f>VLOOKUP(H141,Fuel!$G$24:$I$35,3,FALSE)*(IF(L141&lt;$B$2,0,1))</f>
        <v>1</v>
      </c>
      <c r="N141" s="18">
        <f>VLOOKUP(I141,Fuel!$B$24:$D$43,3,FALSE)</f>
        <v>4.5100000000000001E-2</v>
      </c>
      <c r="O141" s="19">
        <f t="shared" si="8"/>
        <v>148881.8107</v>
      </c>
      <c r="P141" s="42">
        <f>IF(VLOOKUP(H141,Fuel!$G$24:$I463,2,FALSE)="AB",O141/ABHEAT/28.174,O141/SASKHEAT/28.174)</f>
        <v>139.46605823558883</v>
      </c>
      <c r="Q141" s="76">
        <f t="shared" si="11"/>
        <v>6424.8107</v>
      </c>
      <c r="R141" s="77">
        <f>IF(VLOOKUP(H141,Fuel!$G$24:$I564,2,FALSE)="AB",Q141/ABHEAT/28.174,Q141/SASKHEAT/28.174)</f>
        <v>6.0184855290642592</v>
      </c>
    </row>
    <row r="142" spans="1:18" x14ac:dyDescent="0.2">
      <c r="A142" t="s">
        <v>19</v>
      </c>
      <c r="B142">
        <v>19891024</v>
      </c>
      <c r="C142">
        <v>19891101</v>
      </c>
      <c r="D142">
        <v>20031031</v>
      </c>
      <c r="E142" t="s">
        <v>1</v>
      </c>
      <c r="F142">
        <v>15520</v>
      </c>
      <c r="G142" t="s">
        <v>286</v>
      </c>
      <c r="H142" t="s">
        <v>2</v>
      </c>
      <c r="I142" t="s">
        <v>4</v>
      </c>
      <c r="J142" s="26">
        <f t="shared" si="10"/>
        <v>32805</v>
      </c>
      <c r="K142" s="26">
        <f t="shared" si="10"/>
        <v>32813</v>
      </c>
      <c r="L142" s="27">
        <f t="shared" si="10"/>
        <v>37925</v>
      </c>
      <c r="M142" s="58">
        <f>VLOOKUP(H142,Fuel!$G$24:$I$35,3,FALSE)*(IF(L142&lt;$B$2,0,1))</f>
        <v>1</v>
      </c>
      <c r="N142" s="18">
        <f>VLOOKUP(I142,Fuel!$B$24:$D$43,3,FALSE)</f>
        <v>4.5100000000000001E-2</v>
      </c>
      <c r="O142" s="19">
        <f t="shared" si="8"/>
        <v>16219.951999999999</v>
      </c>
      <c r="P142" s="42">
        <f>IF(VLOOKUP(H142,Fuel!$G$24:$I700,2,FALSE)="AB",O142/ABHEAT/28.174,O142/SASKHEAT/28.174)</f>
        <v>15.194151384743037</v>
      </c>
      <c r="Q142" s="76">
        <f t="shared" si="11"/>
        <v>699.952</v>
      </c>
      <c r="R142" s="77">
        <f>IF(VLOOKUP(H142,Fuel!$G$24:$I565,2,FALSE)="AB",Q142/ABHEAT/28.174,Q142/SASKHEAT/28.174)</f>
        <v>0.65568484111751113</v>
      </c>
    </row>
    <row r="143" spans="1:18" x14ac:dyDescent="0.2">
      <c r="A143" t="s">
        <v>181</v>
      </c>
      <c r="B143">
        <v>19930817</v>
      </c>
      <c r="C143">
        <v>19931101</v>
      </c>
      <c r="D143">
        <v>20031031</v>
      </c>
      <c r="E143" t="s">
        <v>1</v>
      </c>
      <c r="F143">
        <v>1066</v>
      </c>
      <c r="G143" t="s">
        <v>304</v>
      </c>
      <c r="H143" t="s">
        <v>2</v>
      </c>
      <c r="I143" t="s">
        <v>4</v>
      </c>
      <c r="J143" s="26">
        <f t="shared" si="10"/>
        <v>34198</v>
      </c>
      <c r="K143" s="26">
        <f t="shared" si="10"/>
        <v>34274</v>
      </c>
      <c r="L143" s="27">
        <f t="shared" si="10"/>
        <v>37925</v>
      </c>
      <c r="M143" s="58">
        <f>VLOOKUP(H143,Fuel!$G$24:$I$35,3,FALSE)*(IF(L143&lt;$B$2,0,1))</f>
        <v>1</v>
      </c>
      <c r="N143" s="18">
        <f>VLOOKUP(I143,Fuel!$B$24:$D$43,3,FALSE)</f>
        <v>4.5100000000000001E-2</v>
      </c>
      <c r="O143" s="19">
        <f t="shared" ref="O143:O174" si="12">M143*F143*(1+N143)</f>
        <v>1114.0765999999999</v>
      </c>
      <c r="P143" s="42">
        <f>IF(VLOOKUP(H143,Fuel!$G$24:$I613,2,FALSE)="AB",O143/ABHEAT/28.174,O143/SASKHEAT/28.174)</f>
        <v>1.0436189031015513</v>
      </c>
      <c r="Q143" s="76">
        <f t="shared" si="11"/>
        <v>48.076599999999999</v>
      </c>
      <c r="R143" s="77">
        <f>IF(VLOOKUP(H143,Fuel!$G$24:$I584,2,FALSE)="AB",Q143/ABHEAT/28.174,Q143/SASKHEAT/28.174)</f>
        <v>4.5036085092220804E-2</v>
      </c>
    </row>
    <row r="144" spans="1:18" x14ac:dyDescent="0.2">
      <c r="A144" t="s">
        <v>31</v>
      </c>
      <c r="B144">
        <v>19981101</v>
      </c>
      <c r="C144">
        <v>19981101</v>
      </c>
      <c r="D144">
        <v>20031031</v>
      </c>
      <c r="E144" t="s">
        <v>1</v>
      </c>
      <c r="F144">
        <v>8478</v>
      </c>
      <c r="G144" t="s">
        <v>343</v>
      </c>
      <c r="H144" t="s">
        <v>2</v>
      </c>
      <c r="I144" t="s">
        <v>3</v>
      </c>
      <c r="J144" s="26">
        <f t="shared" si="10"/>
        <v>36100</v>
      </c>
      <c r="K144" s="26">
        <f t="shared" si="10"/>
        <v>36100</v>
      </c>
      <c r="L144" s="27">
        <f t="shared" si="10"/>
        <v>37925</v>
      </c>
      <c r="M144" s="58">
        <f>VLOOKUP(H144,Fuel!$G$24:$I$35,3,FALSE)*(IF(L144&lt;$B$2,0,1))</f>
        <v>1</v>
      </c>
      <c r="N144" s="18">
        <f>VLOOKUP(I144,Fuel!$B$24:$D$43,3,FALSE)</f>
        <v>4.5100000000000001E-2</v>
      </c>
      <c r="O144" s="19">
        <f t="shared" si="12"/>
        <v>8860.3577999999998</v>
      </c>
      <c r="P144" s="42">
        <f>IF(VLOOKUP(H144,Fuel!$G$24:$I680,2,FALSE)="AB",O144/ABHEAT/28.174,O144/SASKHEAT/28.174)</f>
        <v>8.3000009948357896</v>
      </c>
      <c r="Q144" s="76">
        <f t="shared" si="11"/>
        <v>382.3578</v>
      </c>
      <c r="R144" s="77">
        <f>IF(VLOOKUP(H144,Fuel!$G$24:$I629,2,FALSE)="AB",Q144/ABHEAT/28.174,Q144/SASKHEAT/28.174)</f>
        <v>0.35817629400736212</v>
      </c>
    </row>
    <row r="145" spans="1:18" x14ac:dyDescent="0.2">
      <c r="A145" t="s">
        <v>59</v>
      </c>
      <c r="B145">
        <v>19990401</v>
      </c>
      <c r="C145">
        <v>19990401</v>
      </c>
      <c r="D145">
        <v>20031031</v>
      </c>
      <c r="E145" t="s">
        <v>1</v>
      </c>
      <c r="F145">
        <v>0</v>
      </c>
      <c r="G145" t="s">
        <v>357</v>
      </c>
      <c r="H145" t="s">
        <v>2</v>
      </c>
      <c r="I145" t="s">
        <v>48</v>
      </c>
      <c r="J145" s="26">
        <f t="shared" si="10"/>
        <v>36251</v>
      </c>
      <c r="K145" s="26">
        <f t="shared" si="10"/>
        <v>36251</v>
      </c>
      <c r="L145" s="27">
        <f t="shared" si="10"/>
        <v>37925</v>
      </c>
      <c r="M145" s="58">
        <f>VLOOKUP(H145,Fuel!$G$24:$I$35,3,FALSE)*(IF(L145&lt;$B$2,0,1))</f>
        <v>1</v>
      </c>
      <c r="N145" s="18">
        <f>VLOOKUP(I145,Fuel!$B$24:$D$43,3,FALSE)</f>
        <v>5.2400000000000002E-2</v>
      </c>
      <c r="O145" s="19">
        <f t="shared" si="12"/>
        <v>0</v>
      </c>
      <c r="P145" s="42">
        <f>IF(VLOOKUP(H145,Fuel!$G$24:$I836,2,FALSE)="AB",O145/ABHEAT/28.174,O145/SASKHEAT/28.174)</f>
        <v>0</v>
      </c>
      <c r="Q145" s="76">
        <f t="shared" si="11"/>
        <v>0</v>
      </c>
      <c r="R145" s="77">
        <f>IF(VLOOKUP(H145,Fuel!$G$24:$I645,2,FALSE)="AB",Q145/ABHEAT/28.174,Q145/SASKHEAT/28.174)</f>
        <v>0</v>
      </c>
    </row>
    <row r="146" spans="1:18" x14ac:dyDescent="0.2">
      <c r="A146" t="s">
        <v>68</v>
      </c>
      <c r="B146">
        <v>19970613</v>
      </c>
      <c r="C146">
        <v>19970616</v>
      </c>
      <c r="D146">
        <v>20031031</v>
      </c>
      <c r="E146" t="s">
        <v>1</v>
      </c>
      <c r="F146">
        <v>27028</v>
      </c>
      <c r="G146" t="s">
        <v>374</v>
      </c>
      <c r="H146" t="s">
        <v>2</v>
      </c>
      <c r="I146" t="s">
        <v>43</v>
      </c>
      <c r="J146" s="26">
        <f t="shared" si="10"/>
        <v>35594</v>
      </c>
      <c r="K146" s="26">
        <f t="shared" si="10"/>
        <v>35597</v>
      </c>
      <c r="L146" s="27">
        <f t="shared" si="10"/>
        <v>37925</v>
      </c>
      <c r="M146" s="58">
        <f>VLOOKUP(H146,Fuel!$G$24:$I$35,3,FALSE)*(IF(L146&lt;$B$2,0,1))</f>
        <v>1</v>
      </c>
      <c r="N146" s="18">
        <f>VLOOKUP(I146,Fuel!$B$24:$D$43,3,FALSE)</f>
        <v>4.9099999999999998E-2</v>
      </c>
      <c r="O146" s="19">
        <f t="shared" si="12"/>
        <v>28355.074799999999</v>
      </c>
      <c r="P146" s="42">
        <f>IF(VLOOKUP(H146,Fuel!$G$24:$I512,2,FALSE)="AB",O146/ABHEAT/28.174,O146/SASKHEAT/28.174)</f>
        <v>26.56181097434273</v>
      </c>
      <c r="Q146" s="76">
        <f t="shared" si="11"/>
        <v>1327.0747999999999</v>
      </c>
      <c r="R146" s="77">
        <f>IF(VLOOKUP(H146,Fuel!$G$24:$I672,2,FALSE)="AB",Q146/ABHEAT/28.174,Q146/SASKHEAT/28.174)</f>
        <v>1.2431464291680756</v>
      </c>
    </row>
    <row r="147" spans="1:18" x14ac:dyDescent="0.2">
      <c r="A147" t="s">
        <v>10</v>
      </c>
      <c r="B147">
        <v>19931101</v>
      </c>
      <c r="C147">
        <v>19931101</v>
      </c>
      <c r="D147">
        <v>20031031</v>
      </c>
      <c r="E147" t="s">
        <v>1</v>
      </c>
      <c r="F147">
        <v>8623</v>
      </c>
      <c r="G147" t="s">
        <v>379</v>
      </c>
      <c r="H147" t="s">
        <v>2</v>
      </c>
      <c r="I147" t="s">
        <v>14</v>
      </c>
      <c r="J147" s="26">
        <f t="shared" si="10"/>
        <v>34274</v>
      </c>
      <c r="K147" s="26">
        <f t="shared" si="10"/>
        <v>34274</v>
      </c>
      <c r="L147" s="27">
        <f t="shared" si="10"/>
        <v>37925</v>
      </c>
      <c r="M147" s="58">
        <f>VLOOKUP(H147,Fuel!$G$24:$I$35,3,FALSE)*(IF(L147&lt;$B$2,0,1))</f>
        <v>1</v>
      </c>
      <c r="N147" s="18">
        <f>VLOOKUP(I147,Fuel!$B$24:$D$43,3,FALSE)</f>
        <v>1.6799999999999999E-2</v>
      </c>
      <c r="O147" s="19">
        <f t="shared" si="12"/>
        <v>8767.866399999999</v>
      </c>
      <c r="P147" s="42">
        <f>IF(VLOOKUP(H147,Fuel!$G$24:$I866,2,FALSE)="AB",O147/ABHEAT/28.174,O147/SASKHEAT/28.174)</f>
        <v>8.2133590409393271</v>
      </c>
      <c r="Q147" s="76">
        <f t="shared" si="11"/>
        <v>144.8664</v>
      </c>
      <c r="R147" s="77">
        <f>IF(VLOOKUP(H147,Fuel!$G$24:$I703,2,FALSE)="AB",Q147/ABHEAT/28.174,Q147/SASKHEAT/28.174)</f>
        <v>0.13570459469687324</v>
      </c>
    </row>
    <row r="148" spans="1:18" x14ac:dyDescent="0.2">
      <c r="A148" t="s">
        <v>16</v>
      </c>
      <c r="B148">
        <v>20000401</v>
      </c>
      <c r="C148">
        <v>20000401</v>
      </c>
      <c r="D148">
        <v>20031031</v>
      </c>
      <c r="E148" t="s">
        <v>1</v>
      </c>
      <c r="F148">
        <v>9857</v>
      </c>
      <c r="G148" t="s">
        <v>462</v>
      </c>
      <c r="H148" t="s">
        <v>2</v>
      </c>
      <c r="I148" t="s">
        <v>64</v>
      </c>
      <c r="J148" s="26">
        <f t="shared" si="10"/>
        <v>36617</v>
      </c>
      <c r="K148" s="26">
        <f t="shared" si="10"/>
        <v>36617</v>
      </c>
      <c r="L148" s="27">
        <f t="shared" si="10"/>
        <v>37925</v>
      </c>
      <c r="M148" s="58">
        <f>VLOOKUP(H148,Fuel!$G$24:$I$35,3,FALSE)*(IF(L148&lt;$B$2,0,1))</f>
        <v>1</v>
      </c>
      <c r="N148" s="18">
        <f>VLOOKUP(I148,Fuel!$B$24:$D$43,3,FALSE)</f>
        <v>1.6799999999999999E-2</v>
      </c>
      <c r="O148" s="19">
        <f t="shared" si="12"/>
        <v>10022.597599999999</v>
      </c>
      <c r="P148" s="42">
        <f>IF(VLOOKUP(H148,Fuel!$G$24:$I557,2,FALSE)="AB",O148/ABHEAT/28.174,O148/SASKHEAT/28.174)</f>
        <v>9.3887371061740641</v>
      </c>
      <c r="Q148" s="76">
        <f t="shared" si="11"/>
        <v>165.5976</v>
      </c>
      <c r="R148" s="77">
        <f>IF(VLOOKUP(H148,Fuel!$G$24:$I812,2,FALSE)="AB",Q148/ABHEAT/28.174,Q148/SASKHEAT/28.174)</f>
        <v>0.15512468861499243</v>
      </c>
    </row>
    <row r="149" spans="1:18" x14ac:dyDescent="0.2">
      <c r="A149" t="s">
        <v>16</v>
      </c>
      <c r="B149">
        <v>20000401</v>
      </c>
      <c r="C149">
        <v>20000401</v>
      </c>
      <c r="D149">
        <v>20031031</v>
      </c>
      <c r="E149" t="s">
        <v>1</v>
      </c>
      <c r="F149">
        <v>9029</v>
      </c>
      <c r="G149" t="s">
        <v>463</v>
      </c>
      <c r="H149" t="s">
        <v>2</v>
      </c>
      <c r="I149" t="s">
        <v>64</v>
      </c>
      <c r="J149" s="26">
        <f t="shared" si="10"/>
        <v>36617</v>
      </c>
      <c r="K149" s="26">
        <f t="shared" si="10"/>
        <v>36617</v>
      </c>
      <c r="L149" s="27">
        <f t="shared" si="10"/>
        <v>37925</v>
      </c>
      <c r="M149" s="58">
        <f>VLOOKUP(H149,Fuel!$G$24:$I$35,3,FALSE)*(IF(L149&lt;$B$2,0,1))</f>
        <v>1</v>
      </c>
      <c r="N149" s="18">
        <f>VLOOKUP(I149,Fuel!$B$24:$D$43,3,FALSE)</f>
        <v>1.6799999999999999E-2</v>
      </c>
      <c r="O149" s="19">
        <f t="shared" si="12"/>
        <v>9180.6871999999985</v>
      </c>
      <c r="P149" s="42">
        <f>IF(VLOOKUP(H149,Fuel!$G$24:$I501,2,FALSE)="AB",O149/ABHEAT/28.174,O149/SASKHEAT/28.174)</f>
        <v>8.6000717593228799</v>
      </c>
      <c r="Q149" s="76">
        <f t="shared" si="11"/>
        <v>151.68719999999999</v>
      </c>
      <c r="R149" s="77">
        <f>IF(VLOOKUP(H149,Fuel!$G$24:$I813,2,FALSE)="AB",Q149/ABHEAT/28.174,Q149/SASKHEAT/28.174)</f>
        <v>0.14209402592114909</v>
      </c>
    </row>
    <row r="150" spans="1:18" x14ac:dyDescent="0.2">
      <c r="A150" t="s">
        <v>0</v>
      </c>
      <c r="B150">
        <v>19881228</v>
      </c>
      <c r="C150">
        <v>19890101</v>
      </c>
      <c r="D150">
        <v>20031231</v>
      </c>
      <c r="E150" t="s">
        <v>1</v>
      </c>
      <c r="F150">
        <v>9494</v>
      </c>
      <c r="G150" t="s">
        <v>206</v>
      </c>
      <c r="H150" t="s">
        <v>2</v>
      </c>
      <c r="I150" t="s">
        <v>3</v>
      </c>
      <c r="J150" s="26">
        <f t="shared" si="10"/>
        <v>32505</v>
      </c>
      <c r="K150" s="26">
        <f t="shared" si="10"/>
        <v>32509</v>
      </c>
      <c r="L150" s="27">
        <f t="shared" si="10"/>
        <v>37986</v>
      </c>
      <c r="M150" s="58">
        <f>VLOOKUP(H150,Fuel!$G$24:$I$35,3,FALSE)*(IF(L150&lt;$B$2,0,1))</f>
        <v>1</v>
      </c>
      <c r="N150" s="18">
        <f>VLOOKUP(I150,Fuel!$B$24:$D$43,3,FALSE)</f>
        <v>4.5100000000000001E-2</v>
      </c>
      <c r="O150" s="19">
        <f t="shared" si="12"/>
        <v>9922.1793999999991</v>
      </c>
      <c r="P150" s="42">
        <f>IF(VLOOKUP(H150,Fuel!$G$24:$I474,2,FALSE)="AB",O150/ABHEAT/28.174,O150/SASKHEAT/28.174)</f>
        <v>9.2946696679607204</v>
      </c>
      <c r="Q150" s="76">
        <f t="shared" si="11"/>
        <v>428.17939999999999</v>
      </c>
      <c r="R150" s="77">
        <f>IF(VLOOKUP(H150,Fuel!$G$24:$I474,2,FALSE)="AB",Q150/ABHEAT/28.174,Q150/SASKHEAT/28.174)</f>
        <v>0.40109999236917859</v>
      </c>
    </row>
    <row r="151" spans="1:18" x14ac:dyDescent="0.2">
      <c r="A151" t="s">
        <v>0</v>
      </c>
      <c r="B151">
        <v>19881228</v>
      </c>
      <c r="C151">
        <v>19890101</v>
      </c>
      <c r="D151">
        <v>20031231</v>
      </c>
      <c r="E151" t="s">
        <v>1</v>
      </c>
      <c r="F151">
        <v>52481</v>
      </c>
      <c r="G151" t="s">
        <v>208</v>
      </c>
      <c r="H151" t="s">
        <v>2</v>
      </c>
      <c r="I151" t="s">
        <v>4</v>
      </c>
      <c r="J151" s="26">
        <f t="shared" ref="J151:L214" si="13">DATE(LEFT(B151,4),RIGHT(LEFT(B151,6),2),RIGHT(B151,2))</f>
        <v>32505</v>
      </c>
      <c r="K151" s="26">
        <f t="shared" si="13"/>
        <v>32509</v>
      </c>
      <c r="L151" s="27">
        <f t="shared" si="13"/>
        <v>37986</v>
      </c>
      <c r="M151" s="58">
        <f>VLOOKUP(H151,Fuel!$G$24:$I$35,3,FALSE)*(IF(L151&lt;$B$2,0,1))</f>
        <v>1</v>
      </c>
      <c r="N151" s="18">
        <f>VLOOKUP(I151,Fuel!$B$24:$D$43,3,FALSE)</f>
        <v>4.5100000000000001E-2</v>
      </c>
      <c r="O151" s="19">
        <f t="shared" si="12"/>
        <v>54847.893099999994</v>
      </c>
      <c r="P151" s="42">
        <f>IF(VLOOKUP(H151,Fuel!$G$24:$I482,2,FALSE)="AB",O151/ABHEAT/28.174,O151/SASKHEAT/28.174)</f>
        <v>51.379140388060513</v>
      </c>
      <c r="Q151" s="76">
        <f t="shared" si="11"/>
        <v>2366.8931000000002</v>
      </c>
      <c r="R151" s="77">
        <f>IF(VLOOKUP(H151,Fuel!$G$24:$I476,2,FALSE)="AB",Q151/ABHEAT/28.174,Q151/SASKHEAT/28.174)</f>
        <v>2.2172033599670176</v>
      </c>
    </row>
    <row r="152" spans="1:18" x14ac:dyDescent="0.2">
      <c r="A152" t="s">
        <v>0</v>
      </c>
      <c r="B152">
        <v>19881228</v>
      </c>
      <c r="C152">
        <v>19890101</v>
      </c>
      <c r="D152">
        <v>20031231</v>
      </c>
      <c r="E152" t="s">
        <v>1</v>
      </c>
      <c r="F152">
        <v>128480</v>
      </c>
      <c r="G152" t="s">
        <v>215</v>
      </c>
      <c r="H152" t="s">
        <v>2</v>
      </c>
      <c r="I152" t="s">
        <v>5</v>
      </c>
      <c r="J152" s="26">
        <f t="shared" si="13"/>
        <v>32505</v>
      </c>
      <c r="K152" s="26">
        <f t="shared" si="13"/>
        <v>32509</v>
      </c>
      <c r="L152" s="27">
        <f t="shared" si="13"/>
        <v>37986</v>
      </c>
      <c r="M152" s="58">
        <f>VLOOKUP(H152,Fuel!$G$24:$I$35,3,FALSE)*(IF(L152&lt;$B$2,0,1))</f>
        <v>1</v>
      </c>
      <c r="N152" s="18">
        <f>VLOOKUP(I152,Fuel!$B$24:$D$43,3,FALSE)</f>
        <v>3.5700000000000003E-2</v>
      </c>
      <c r="O152" s="19">
        <f t="shared" si="12"/>
        <v>133066.736</v>
      </c>
      <c r="P152" s="42">
        <f>IF(VLOOKUP(H152,Fuel!$G$24:$I657,2,FALSE)="AB",O152/ABHEAT/28.174,O152/SASKHEAT/28.174)</f>
        <v>124.65117844107284</v>
      </c>
      <c r="Q152" s="76">
        <f t="shared" si="11"/>
        <v>4586.7359999999999</v>
      </c>
      <c r="R152" s="77">
        <f>IF(VLOOKUP(H152,Fuel!$G$24:$I483,2,FALSE)="AB",Q152/ABHEAT/28.174,Q152/SASKHEAT/28.174)</f>
        <v>4.2966564355955388</v>
      </c>
    </row>
    <row r="153" spans="1:18" x14ac:dyDescent="0.2">
      <c r="A153" t="s">
        <v>0</v>
      </c>
      <c r="B153">
        <v>19881228</v>
      </c>
      <c r="C153">
        <v>19890101</v>
      </c>
      <c r="D153">
        <v>20031231</v>
      </c>
      <c r="E153" t="s">
        <v>1</v>
      </c>
      <c r="F153">
        <v>30474</v>
      </c>
      <c r="G153" t="s">
        <v>218</v>
      </c>
      <c r="H153" t="s">
        <v>2</v>
      </c>
      <c r="I153" t="s">
        <v>6</v>
      </c>
      <c r="J153" s="26">
        <f t="shared" si="13"/>
        <v>32505</v>
      </c>
      <c r="K153" s="26">
        <f t="shared" si="13"/>
        <v>32509</v>
      </c>
      <c r="L153" s="27">
        <f t="shared" si="13"/>
        <v>37986</v>
      </c>
      <c r="M153" s="58">
        <f>VLOOKUP(H153,Fuel!$G$24:$I$35,3,FALSE)*(IF(L153&lt;$B$2,0,1))</f>
        <v>1</v>
      </c>
      <c r="N153" s="18">
        <f>VLOOKUP(I153,Fuel!$B$24:$D$43,3,FALSE)</f>
        <v>3.5700000000000003E-2</v>
      </c>
      <c r="O153" s="19">
        <f t="shared" si="12"/>
        <v>31561.921800000004</v>
      </c>
      <c r="P153" s="42">
        <f>IF(VLOOKUP(H153,Fuel!$G$24:$I671,2,FALSE)="AB",O153/ABHEAT/28.174,O153/SASKHEAT/28.174)</f>
        <v>29.565846916354715</v>
      </c>
      <c r="Q153" s="76">
        <f t="shared" si="11"/>
        <v>1087.9218000000001</v>
      </c>
      <c r="R153" s="77">
        <f>IF(VLOOKUP(H153,Fuel!$G$24:$I486,2,FALSE)="AB",Q153/ABHEAT/28.174,Q153/SASKHEAT/28.174)</f>
        <v>1.0191182146508286</v>
      </c>
    </row>
    <row r="154" spans="1:18" x14ac:dyDescent="0.2">
      <c r="A154" t="s">
        <v>0</v>
      </c>
      <c r="B154">
        <v>19881228</v>
      </c>
      <c r="C154">
        <v>19890101</v>
      </c>
      <c r="D154">
        <v>20031231</v>
      </c>
      <c r="E154" t="s">
        <v>1</v>
      </c>
      <c r="F154">
        <v>79764</v>
      </c>
      <c r="G154" t="s">
        <v>221</v>
      </c>
      <c r="H154" t="s">
        <v>2</v>
      </c>
      <c r="I154" t="s">
        <v>7</v>
      </c>
      <c r="J154" s="26">
        <f t="shared" si="13"/>
        <v>32505</v>
      </c>
      <c r="K154" s="26">
        <f t="shared" si="13"/>
        <v>32509</v>
      </c>
      <c r="L154" s="27">
        <f t="shared" si="13"/>
        <v>37986</v>
      </c>
      <c r="M154" s="58">
        <f>VLOOKUP(H154,Fuel!$G$24:$I$35,3,FALSE)*(IF(L154&lt;$B$2,0,1))</f>
        <v>1</v>
      </c>
      <c r="N154" s="18">
        <f>VLOOKUP(I154,Fuel!$B$24:$D$43,3,FALSE)</f>
        <v>2.3199999999999998E-2</v>
      </c>
      <c r="O154" s="19">
        <f t="shared" si="12"/>
        <v>81614.524800000014</v>
      </c>
      <c r="P154" s="42">
        <f>IF(VLOOKUP(H154,Fuel!$G$24:$I494,2,FALSE)="AB",O154/ABHEAT/28.174,O154/SASKHEAT/28.174)</f>
        <v>76.452966383936598</v>
      </c>
      <c r="Q154" s="76">
        <f t="shared" si="11"/>
        <v>1850.5247999999999</v>
      </c>
      <c r="R154" s="77">
        <f>IF(VLOOKUP(H154,Fuel!$G$24:$I489,2,FALSE)="AB",Q154/ABHEAT/28.174,Q154/SASKHEAT/28.174)</f>
        <v>1.7334918101127137</v>
      </c>
    </row>
    <row r="155" spans="1:18" x14ac:dyDescent="0.2">
      <c r="A155" t="s">
        <v>176</v>
      </c>
      <c r="B155">
        <v>19901031</v>
      </c>
      <c r="C155">
        <v>19901101</v>
      </c>
      <c r="D155">
        <v>20031231</v>
      </c>
      <c r="E155" t="s">
        <v>1</v>
      </c>
      <c r="F155">
        <v>5652</v>
      </c>
      <c r="G155" t="s">
        <v>229</v>
      </c>
      <c r="H155" t="s">
        <v>2</v>
      </c>
      <c r="I155" t="s">
        <v>15</v>
      </c>
      <c r="J155" s="26">
        <f t="shared" si="13"/>
        <v>33177</v>
      </c>
      <c r="K155" s="26">
        <f t="shared" si="13"/>
        <v>33178</v>
      </c>
      <c r="L155" s="27">
        <f t="shared" si="13"/>
        <v>37986</v>
      </c>
      <c r="M155" s="58">
        <f>VLOOKUP(H155,Fuel!$G$24:$I$35,3,FALSE)*(IF(L155&lt;$B$2,0,1))</f>
        <v>1</v>
      </c>
      <c r="N155" s="18">
        <f>VLOOKUP(I155,Fuel!$B$24:$D$43,3,FALSE)</f>
        <v>1.5599999999999999E-2</v>
      </c>
      <c r="O155" s="19">
        <f t="shared" si="12"/>
        <v>5740.1712000000007</v>
      </c>
      <c r="P155" s="42">
        <f>IF(VLOOKUP(H155,Fuel!$G$24:$I655,2,FALSE)="AB",O155/ABHEAT/28.174,O155/SASKHEAT/28.174)</f>
        <v>5.3771447774409022</v>
      </c>
      <c r="Q155" s="76">
        <f t="shared" si="11"/>
        <v>88.171199999999999</v>
      </c>
      <c r="R155" s="77">
        <f>IF(VLOOKUP(H155,Fuel!$G$24:$I664,2,FALSE)="AB",Q155/ABHEAT/28.174,Q155/SASKHEAT/28.174)</f>
        <v>8.2594976888615654E-2</v>
      </c>
    </row>
    <row r="156" spans="1:18" x14ac:dyDescent="0.2">
      <c r="A156" t="s">
        <v>19</v>
      </c>
      <c r="B156">
        <v>19880311</v>
      </c>
      <c r="C156">
        <v>19890808</v>
      </c>
      <c r="D156">
        <v>20040415</v>
      </c>
      <c r="E156" t="s">
        <v>122</v>
      </c>
      <c r="F156">
        <v>35089</v>
      </c>
      <c r="G156" t="s">
        <v>298</v>
      </c>
      <c r="H156" t="s">
        <v>123</v>
      </c>
      <c r="I156" t="s">
        <v>4</v>
      </c>
      <c r="J156" s="26">
        <f t="shared" si="13"/>
        <v>32213</v>
      </c>
      <c r="K156" s="26">
        <f t="shared" si="13"/>
        <v>32728</v>
      </c>
      <c r="L156" s="27">
        <f t="shared" si="13"/>
        <v>38092</v>
      </c>
      <c r="M156" s="58">
        <f>VLOOKUP(H156,Fuel!$G$24:$I$35,3,FALSE)*(IF(L156&lt;$B$2,0,1))</f>
        <v>0</v>
      </c>
      <c r="N156" s="18">
        <f>VLOOKUP(I156,Fuel!$B$24:$D$43,3,FALSE)</f>
        <v>4.5100000000000001E-2</v>
      </c>
      <c r="O156" s="19">
        <f t="shared" si="12"/>
        <v>0</v>
      </c>
      <c r="P156" s="42">
        <f>IF(VLOOKUP(H156,Fuel!$G$24:$I730,2,FALSE)="AB",O156/ABHEAT/28.174,O156/SASKHEAT/28.174)</f>
        <v>0</v>
      </c>
      <c r="Q156" s="76">
        <f t="shared" si="11"/>
        <v>0</v>
      </c>
      <c r="R156" s="77">
        <f>IF(VLOOKUP(H156,Fuel!$G$24:$I578,2,FALSE)="AB",Q156/ABHEAT/28.174,Q156/SASKHEAT/28.174)</f>
        <v>0</v>
      </c>
    </row>
    <row r="157" spans="1:18" x14ac:dyDescent="0.2">
      <c r="A157" t="s">
        <v>68</v>
      </c>
      <c r="B157">
        <v>19970613</v>
      </c>
      <c r="C157">
        <v>19970616</v>
      </c>
      <c r="D157">
        <v>20040814</v>
      </c>
      <c r="E157" t="s">
        <v>1</v>
      </c>
      <c r="F157">
        <v>16174</v>
      </c>
      <c r="G157" t="s">
        <v>375</v>
      </c>
      <c r="H157" t="s">
        <v>2</v>
      </c>
      <c r="I157" t="s">
        <v>14</v>
      </c>
      <c r="J157" s="26">
        <f t="shared" si="13"/>
        <v>35594</v>
      </c>
      <c r="K157" s="26">
        <f t="shared" si="13"/>
        <v>35597</v>
      </c>
      <c r="L157" s="27">
        <f t="shared" si="13"/>
        <v>38213</v>
      </c>
      <c r="M157" s="58">
        <f>VLOOKUP(H157,Fuel!$G$24:$I$35,3,FALSE)*(IF(L157&lt;$B$2,0,1))</f>
        <v>1</v>
      </c>
      <c r="N157" s="18">
        <f>VLOOKUP(I157,Fuel!$B$24:$D$43,3,FALSE)</f>
        <v>1.6799999999999999E-2</v>
      </c>
      <c r="O157" s="19">
        <f t="shared" si="12"/>
        <v>16445.7232</v>
      </c>
      <c r="P157" s="42">
        <f>IF(VLOOKUP(H157,Fuel!$G$24:$I500,2,FALSE)="AB",O157/ABHEAT/28.174,O157/SASKHEAT/28.174)</f>
        <v>15.405644106245239</v>
      </c>
      <c r="Q157" s="76">
        <f t="shared" si="11"/>
        <v>271.72319999999996</v>
      </c>
      <c r="R157" s="77">
        <f>IF(VLOOKUP(H157,Fuel!$G$24:$I673,2,FALSE)="AB",Q157/ABHEAT/28.174,Q157/SASKHEAT/28.174)</f>
        <v>0.25453857295920534</v>
      </c>
    </row>
    <row r="158" spans="1:18" x14ac:dyDescent="0.2">
      <c r="A158" t="s">
        <v>17</v>
      </c>
      <c r="B158">
        <v>19990324</v>
      </c>
      <c r="C158">
        <v>19990401</v>
      </c>
      <c r="D158">
        <v>20040814</v>
      </c>
      <c r="E158" t="s">
        <v>1</v>
      </c>
      <c r="F158">
        <v>15093</v>
      </c>
      <c r="G158" t="s">
        <v>385</v>
      </c>
      <c r="H158" t="s">
        <v>2</v>
      </c>
      <c r="I158" t="s">
        <v>14</v>
      </c>
      <c r="J158" s="26">
        <f t="shared" si="13"/>
        <v>36243</v>
      </c>
      <c r="K158" s="26">
        <f t="shared" si="13"/>
        <v>36251</v>
      </c>
      <c r="L158" s="27">
        <f t="shared" si="13"/>
        <v>38213</v>
      </c>
      <c r="M158" s="58">
        <f>VLOOKUP(H158,Fuel!$G$24:$I$35,3,FALSE)*(IF(L158&lt;$B$2,0,1))</f>
        <v>1</v>
      </c>
      <c r="N158" s="18">
        <f>VLOOKUP(I158,Fuel!$B$24:$D$43,3,FALSE)</f>
        <v>1.6799999999999999E-2</v>
      </c>
      <c r="O158" s="19">
        <f t="shared" si="12"/>
        <v>15346.562399999999</v>
      </c>
      <c r="P158" s="42">
        <f>IF(VLOOKUP(H158,Fuel!$G$24:$I609,2,FALSE)="AB",O158/ABHEAT/28.174,O158/SASKHEAT/28.174)</f>
        <v>14.375997681189526</v>
      </c>
      <c r="Q158" s="76">
        <f t="shared" si="11"/>
        <v>253.5624</v>
      </c>
      <c r="R158" s="77">
        <f>IF(VLOOKUP(H158,Fuel!$G$24:$I684,2,FALSE)="AB",Q158/ABHEAT/28.174,Q158/SASKHEAT/28.174)</f>
        <v>0.23752631888668771</v>
      </c>
    </row>
    <row r="159" spans="1:18" x14ac:dyDescent="0.2">
      <c r="A159" t="s">
        <v>16</v>
      </c>
      <c r="B159">
        <v>20000318</v>
      </c>
      <c r="C159">
        <v>20000401</v>
      </c>
      <c r="D159">
        <v>20040814</v>
      </c>
      <c r="E159" t="s">
        <v>1</v>
      </c>
      <c r="F159">
        <v>16170</v>
      </c>
      <c r="G159" t="s">
        <v>360</v>
      </c>
      <c r="H159" t="s">
        <v>2</v>
      </c>
      <c r="I159" t="s">
        <v>14</v>
      </c>
      <c r="J159" s="26">
        <f t="shared" si="13"/>
        <v>36603</v>
      </c>
      <c r="K159" s="26">
        <f t="shared" si="13"/>
        <v>36617</v>
      </c>
      <c r="L159" s="27">
        <f t="shared" si="13"/>
        <v>38213</v>
      </c>
      <c r="M159" s="58">
        <f>VLOOKUP(H159,Fuel!$G$24:$I$35,3,FALSE)*(IF(L159&lt;$B$2,0,1))</f>
        <v>1</v>
      </c>
      <c r="N159" s="18">
        <f>VLOOKUP(I159,Fuel!$B$24:$D$43,3,FALSE)</f>
        <v>1.6799999999999999E-2</v>
      </c>
      <c r="O159" s="19">
        <f t="shared" si="12"/>
        <v>16441.655999999999</v>
      </c>
      <c r="P159" s="42">
        <f>IF(VLOOKUP(H159,Fuel!$G$24:$I853,2,FALSE)="AB",O159/ABHEAT/28.174,O159/SASKHEAT/28.174)</f>
        <v>15.401834128724218</v>
      </c>
      <c r="Q159" s="76">
        <f t="shared" si="11"/>
        <v>271.65600000000001</v>
      </c>
      <c r="R159" s="77">
        <f>IF(VLOOKUP(H159,Fuel!$G$24:$I810,2,FALSE)="AB",Q159/ABHEAT/28.174,Q159/SASKHEAT/28.174)</f>
        <v>0.2544756228978825</v>
      </c>
    </row>
    <row r="160" spans="1:18" x14ac:dyDescent="0.2">
      <c r="A160" t="s">
        <v>19</v>
      </c>
      <c r="B160">
        <v>19891024</v>
      </c>
      <c r="C160">
        <v>19891101</v>
      </c>
      <c r="D160">
        <v>20041031</v>
      </c>
      <c r="E160" t="s">
        <v>1</v>
      </c>
      <c r="F160">
        <v>32357</v>
      </c>
      <c r="G160" t="s">
        <v>287</v>
      </c>
      <c r="H160" t="s">
        <v>2</v>
      </c>
      <c r="I160" t="s">
        <v>4</v>
      </c>
      <c r="J160" s="26">
        <f t="shared" si="13"/>
        <v>32805</v>
      </c>
      <c r="K160" s="26">
        <f t="shared" si="13"/>
        <v>32813</v>
      </c>
      <c r="L160" s="27">
        <f t="shared" si="13"/>
        <v>38291</v>
      </c>
      <c r="M160" s="58">
        <f>VLOOKUP(H160,Fuel!$G$24:$I$35,3,FALSE)*(IF(L160&lt;$B$2,0,1))</f>
        <v>1</v>
      </c>
      <c r="N160" s="18">
        <f>VLOOKUP(I160,Fuel!$B$24:$D$43,3,FALSE)</f>
        <v>4.5100000000000001E-2</v>
      </c>
      <c r="O160" s="19">
        <f t="shared" si="12"/>
        <v>33816.3007</v>
      </c>
      <c r="P160" s="42">
        <f>IF(VLOOKUP(H160,Fuel!$G$24:$I640,2,FALSE)="AB",O160/ABHEAT/28.174,O160/SASKHEAT/28.174)</f>
        <v>31.67765182707026</v>
      </c>
      <c r="Q160" s="76">
        <f t="shared" si="11"/>
        <v>1459.3007</v>
      </c>
      <c r="R160" s="77">
        <f>IF(VLOOKUP(H160,Fuel!$G$24:$I566,2,FALSE)="AB",Q160/ABHEAT/28.174,Q160/SASKHEAT/28.174)</f>
        <v>1.3670099487138732</v>
      </c>
    </row>
    <row r="161" spans="1:18" x14ac:dyDescent="0.2">
      <c r="A161" t="s">
        <v>19</v>
      </c>
      <c r="B161">
        <v>19940215</v>
      </c>
      <c r="C161">
        <v>19941101</v>
      </c>
      <c r="D161">
        <v>20041031</v>
      </c>
      <c r="E161" t="s">
        <v>1</v>
      </c>
      <c r="F161">
        <v>7613</v>
      </c>
      <c r="G161" t="s">
        <v>290</v>
      </c>
      <c r="H161" t="s">
        <v>2</v>
      </c>
      <c r="I161" t="s">
        <v>4</v>
      </c>
      <c r="J161" s="26">
        <f t="shared" si="13"/>
        <v>34380</v>
      </c>
      <c r="K161" s="26">
        <f t="shared" si="13"/>
        <v>34639</v>
      </c>
      <c r="L161" s="27">
        <f t="shared" si="13"/>
        <v>38291</v>
      </c>
      <c r="M161" s="58">
        <f>VLOOKUP(H161,Fuel!$G$24:$I$35,3,FALSE)*(IF(L161&lt;$B$2,0,1))</f>
        <v>1</v>
      </c>
      <c r="N161" s="18">
        <f>VLOOKUP(I161,Fuel!$B$24:$D$43,3,FALSE)</f>
        <v>4.5100000000000001E-2</v>
      </c>
      <c r="O161" s="19">
        <f t="shared" si="12"/>
        <v>7956.3462999999992</v>
      </c>
      <c r="P161" s="42">
        <f>IF(VLOOKUP(H161,Fuel!$G$24:$I672,2,FALSE)="AB",O161/ABHEAT/28.174,O161/SASKHEAT/28.174)</f>
        <v>7.4531620162402534</v>
      </c>
      <c r="Q161" s="76">
        <f t="shared" si="11"/>
        <v>343.34629999999999</v>
      </c>
      <c r="R161" s="77">
        <f>IF(VLOOKUP(H161,Fuel!$G$24:$I569,2,FALSE)="AB",Q161/ABHEAT/28.174,Q161/SASKHEAT/28.174)</f>
        <v>0.32163200357136679</v>
      </c>
    </row>
    <row r="162" spans="1:18" x14ac:dyDescent="0.2">
      <c r="A162" t="s">
        <v>181</v>
      </c>
      <c r="B162">
        <v>19881221</v>
      </c>
      <c r="C162">
        <v>19891101</v>
      </c>
      <c r="D162">
        <v>20041031</v>
      </c>
      <c r="E162" t="s">
        <v>1</v>
      </c>
      <c r="F162">
        <v>1941</v>
      </c>
      <c r="G162" t="s">
        <v>303</v>
      </c>
      <c r="H162" t="s">
        <v>2</v>
      </c>
      <c r="I162" t="s">
        <v>4</v>
      </c>
      <c r="J162" s="26">
        <f t="shared" si="13"/>
        <v>32498</v>
      </c>
      <c r="K162" s="26">
        <f t="shared" si="13"/>
        <v>32813</v>
      </c>
      <c r="L162" s="27">
        <f t="shared" si="13"/>
        <v>38291</v>
      </c>
      <c r="M162" s="58">
        <f>VLOOKUP(H162,Fuel!$G$24:$I$35,3,FALSE)*(IF(L162&lt;$B$2,0,1))</f>
        <v>1</v>
      </c>
      <c r="N162" s="18">
        <f>VLOOKUP(I162,Fuel!$B$24:$D$43,3,FALSE)</f>
        <v>4.5100000000000001E-2</v>
      </c>
      <c r="O162" s="19">
        <f t="shared" si="12"/>
        <v>2028.5390999999997</v>
      </c>
      <c r="P162" s="42">
        <f>IF(VLOOKUP(H162,Fuel!$G$24:$I479,2,FALSE)="AB",O162/ABHEAT/28.174,O162/SASKHEAT/28.174)</f>
        <v>1.9002479276924118</v>
      </c>
      <c r="Q162" s="76">
        <f t="shared" si="11"/>
        <v>87.539100000000005</v>
      </c>
      <c r="R162" s="77">
        <f>IF(VLOOKUP(H162,Fuel!$G$24:$I583,2,FALSE)="AB",Q162/ABHEAT/28.174,Q162/SASKHEAT/28.174)</f>
        <v>8.2002852874296997E-2</v>
      </c>
    </row>
    <row r="163" spans="1:18" x14ac:dyDescent="0.2">
      <c r="A163" t="s">
        <v>56</v>
      </c>
      <c r="B163">
        <v>19900430</v>
      </c>
      <c r="C163">
        <v>19980501</v>
      </c>
      <c r="D163">
        <v>20041031</v>
      </c>
      <c r="E163" t="s">
        <v>1</v>
      </c>
      <c r="F163">
        <v>10782</v>
      </c>
      <c r="G163" t="s">
        <v>351</v>
      </c>
      <c r="H163" t="s">
        <v>2</v>
      </c>
      <c r="I163" t="s">
        <v>14</v>
      </c>
      <c r="J163" s="26">
        <f t="shared" si="13"/>
        <v>32993</v>
      </c>
      <c r="K163" s="26">
        <f t="shared" si="13"/>
        <v>35916</v>
      </c>
      <c r="L163" s="27">
        <f t="shared" si="13"/>
        <v>38291</v>
      </c>
      <c r="M163" s="58">
        <f>VLOOKUP(H163,Fuel!$G$24:$I$35,3,FALSE)*(IF(L163&lt;$B$2,0,1))</f>
        <v>1</v>
      </c>
      <c r="N163" s="18">
        <f>VLOOKUP(I163,Fuel!$B$24:$D$43,3,FALSE)</f>
        <v>1.6799999999999999E-2</v>
      </c>
      <c r="O163" s="19">
        <f t="shared" si="12"/>
        <v>10963.1376</v>
      </c>
      <c r="P163" s="42">
        <f>IF(VLOOKUP(H163,Fuel!$G$24:$I503,2,FALSE)="AB",O163/ABHEAT/28.174,O163/SASKHEAT/28.174)</f>
        <v>10.269794407909991</v>
      </c>
      <c r="Q163" s="76">
        <f t="shared" si="11"/>
        <v>181.13759999999999</v>
      </c>
      <c r="R163" s="77">
        <f>IF(VLOOKUP(H163,Fuel!$G$24:$I638,2,FALSE)="AB",Q163/ABHEAT/28.174,Q163/SASKHEAT/28.174)</f>
        <v>0.16968189029591643</v>
      </c>
    </row>
    <row r="164" spans="1:18" x14ac:dyDescent="0.2">
      <c r="A164" t="s">
        <v>26</v>
      </c>
      <c r="B164">
        <v>19890914</v>
      </c>
      <c r="C164">
        <v>19900501</v>
      </c>
      <c r="D164">
        <v>20041031</v>
      </c>
      <c r="E164" t="s">
        <v>1</v>
      </c>
      <c r="F164">
        <v>16170</v>
      </c>
      <c r="G164" t="s">
        <v>360</v>
      </c>
      <c r="H164" t="s">
        <v>2</v>
      </c>
      <c r="I164" t="s">
        <v>14</v>
      </c>
      <c r="J164" s="26">
        <f t="shared" si="13"/>
        <v>32765</v>
      </c>
      <c r="K164" s="26">
        <f t="shared" si="13"/>
        <v>32994</v>
      </c>
      <c r="L164" s="27">
        <f t="shared" si="13"/>
        <v>38291</v>
      </c>
      <c r="M164" s="58">
        <f>VLOOKUP(H164,Fuel!$G$24:$I$35,3,FALSE)*(IF(L164&lt;$B$2,0,1))</f>
        <v>1</v>
      </c>
      <c r="N164" s="18">
        <f>VLOOKUP(I164,Fuel!$B$24:$D$43,3,FALSE)</f>
        <v>1.6799999999999999E-2</v>
      </c>
      <c r="O164" s="19">
        <f t="shared" si="12"/>
        <v>16441.655999999999</v>
      </c>
      <c r="P164" s="42">
        <f>IF(VLOOKUP(H164,Fuel!$G$24:$I534,2,FALSE)="AB",O164/ABHEAT/28.174,O164/SASKHEAT/28.174)</f>
        <v>15.401834128724218</v>
      </c>
      <c r="Q164" s="76">
        <f t="shared" si="11"/>
        <v>271.65600000000001</v>
      </c>
      <c r="R164" s="77">
        <f>IF(VLOOKUP(H164,Fuel!$G$24:$I652,2,FALSE)="AB",Q164/ABHEAT/28.174,Q164/SASKHEAT/28.174)</f>
        <v>0.2544756228978825</v>
      </c>
    </row>
    <row r="165" spans="1:18" x14ac:dyDescent="0.2">
      <c r="A165" t="s">
        <v>68</v>
      </c>
      <c r="B165">
        <v>19971201</v>
      </c>
      <c r="C165">
        <v>19971201</v>
      </c>
      <c r="D165">
        <v>20041031</v>
      </c>
      <c r="E165" t="s">
        <v>1</v>
      </c>
      <c r="F165">
        <v>16174</v>
      </c>
      <c r="G165" t="s">
        <v>378</v>
      </c>
      <c r="H165" t="s">
        <v>2</v>
      </c>
      <c r="I165" t="s">
        <v>14</v>
      </c>
      <c r="J165" s="26">
        <f t="shared" si="13"/>
        <v>35765</v>
      </c>
      <c r="K165" s="26">
        <f t="shared" si="13"/>
        <v>35765</v>
      </c>
      <c r="L165" s="27">
        <f t="shared" si="13"/>
        <v>38291</v>
      </c>
      <c r="M165" s="58">
        <f>VLOOKUP(H165,Fuel!$G$24:$I$35,3,FALSE)*(IF(L165&lt;$B$2,0,1))</f>
        <v>1</v>
      </c>
      <c r="N165" s="18">
        <f>VLOOKUP(I165,Fuel!$B$24:$D$43,3,FALSE)</f>
        <v>1.6799999999999999E-2</v>
      </c>
      <c r="O165" s="19">
        <f t="shared" si="12"/>
        <v>16445.7232</v>
      </c>
      <c r="P165" s="42">
        <f>IF(VLOOKUP(H165,Fuel!$G$24:$I597,2,FALSE)="AB",O165/ABHEAT/28.174,O165/SASKHEAT/28.174)</f>
        <v>15.405644106245239</v>
      </c>
      <c r="Q165" s="76">
        <f t="shared" si="11"/>
        <v>271.72319999999996</v>
      </c>
      <c r="R165" s="77">
        <f>IF(VLOOKUP(H165,Fuel!$G$24:$I676,2,FALSE)="AB",Q165/ABHEAT/28.174,Q165/SASKHEAT/28.174)</f>
        <v>0.25453857295920534</v>
      </c>
    </row>
    <row r="166" spans="1:18" x14ac:dyDescent="0.2">
      <c r="A166" t="s">
        <v>10</v>
      </c>
      <c r="B166">
        <v>19941028</v>
      </c>
      <c r="C166">
        <v>19941101</v>
      </c>
      <c r="D166">
        <v>20041031</v>
      </c>
      <c r="E166" t="s">
        <v>1</v>
      </c>
      <c r="F166">
        <v>17251</v>
      </c>
      <c r="G166" t="s">
        <v>396</v>
      </c>
      <c r="H166" t="s">
        <v>2</v>
      </c>
      <c r="I166" t="s">
        <v>14</v>
      </c>
      <c r="J166" s="26">
        <f t="shared" si="13"/>
        <v>34635</v>
      </c>
      <c r="K166" s="26">
        <f t="shared" si="13"/>
        <v>34639</v>
      </c>
      <c r="L166" s="27">
        <f t="shared" si="13"/>
        <v>38291</v>
      </c>
      <c r="M166" s="58">
        <f>VLOOKUP(H166,Fuel!$G$24:$I$35,3,FALSE)*(IF(L166&lt;$B$2,0,1))</f>
        <v>1</v>
      </c>
      <c r="N166" s="18">
        <f>VLOOKUP(I166,Fuel!$B$24:$D$43,3,FALSE)</f>
        <v>1.6799999999999999E-2</v>
      </c>
      <c r="O166" s="19">
        <f t="shared" si="12"/>
        <v>17540.816800000001</v>
      </c>
      <c r="P166" s="42">
        <f>IF(VLOOKUP(H166,Fuel!$G$24:$I630,2,FALSE)="AB",O166/ABHEAT/28.174,O166/SASKHEAT/28.174)</f>
        <v>16.431480553779934</v>
      </c>
      <c r="Q166" s="76">
        <f t="shared" si="11"/>
        <v>289.8168</v>
      </c>
      <c r="R166" s="77">
        <f>IF(VLOOKUP(H166,Fuel!$G$24:$I707,2,FALSE)="AB",Q166/ABHEAT/28.174,Q166/SASKHEAT/28.174)</f>
        <v>0.27148787697040011</v>
      </c>
    </row>
    <row r="167" spans="1:18" x14ac:dyDescent="0.2">
      <c r="A167" t="s">
        <v>88</v>
      </c>
      <c r="B167">
        <v>19940527</v>
      </c>
      <c r="C167">
        <v>19941101</v>
      </c>
      <c r="D167">
        <v>20041031</v>
      </c>
      <c r="E167" t="s">
        <v>1</v>
      </c>
      <c r="F167">
        <v>16906</v>
      </c>
      <c r="G167" t="s">
        <v>426</v>
      </c>
      <c r="H167" t="s">
        <v>2</v>
      </c>
      <c r="I167" t="s">
        <v>64</v>
      </c>
      <c r="J167" s="26">
        <f t="shared" si="13"/>
        <v>34481</v>
      </c>
      <c r="K167" s="26">
        <f t="shared" si="13"/>
        <v>34639</v>
      </c>
      <c r="L167" s="27">
        <f t="shared" si="13"/>
        <v>38291</v>
      </c>
      <c r="M167" s="58">
        <f>VLOOKUP(H167,Fuel!$G$24:$I$35,3,FALSE)*(IF(L167&lt;$B$2,0,1))</f>
        <v>1</v>
      </c>
      <c r="N167" s="18">
        <f>VLOOKUP(I167,Fuel!$B$24:$D$43,3,FALSE)</f>
        <v>1.6799999999999999E-2</v>
      </c>
      <c r="O167" s="19">
        <f t="shared" si="12"/>
        <v>17190.020799999998</v>
      </c>
      <c r="P167" s="42">
        <f>IF(VLOOKUP(H167,Fuel!$G$24:$I502,2,FALSE)="AB",O167/ABHEAT/28.174,O167/SASKHEAT/28.174)</f>
        <v>16.102869992591938</v>
      </c>
      <c r="Q167" s="76">
        <f t="shared" si="11"/>
        <v>284.02080000000001</v>
      </c>
      <c r="R167" s="77">
        <f>IF(VLOOKUP(H167,Fuel!$G$24:$I750,2,FALSE)="AB",Q167/ABHEAT/28.174,Q167/SASKHEAT/28.174)</f>
        <v>0.26605843418129876</v>
      </c>
    </row>
    <row r="168" spans="1:18" x14ac:dyDescent="0.2">
      <c r="A168" t="s">
        <v>96</v>
      </c>
      <c r="B168">
        <v>19940526</v>
      </c>
      <c r="C168">
        <v>19941101</v>
      </c>
      <c r="D168">
        <v>20041031</v>
      </c>
      <c r="E168" t="s">
        <v>1</v>
      </c>
      <c r="F168">
        <v>0</v>
      </c>
      <c r="G168" t="s">
        <v>229</v>
      </c>
      <c r="H168" t="s">
        <v>2</v>
      </c>
      <c r="I168" t="s">
        <v>14</v>
      </c>
      <c r="J168" s="26">
        <f t="shared" si="13"/>
        <v>34480</v>
      </c>
      <c r="K168" s="26">
        <f t="shared" si="13"/>
        <v>34639</v>
      </c>
      <c r="L168" s="27">
        <f t="shared" si="13"/>
        <v>38291</v>
      </c>
      <c r="M168" s="58">
        <f>VLOOKUP(H168,Fuel!$G$24:$I$35,3,FALSE)*(IF(L168&lt;$B$2,0,1))</f>
        <v>1</v>
      </c>
      <c r="N168" s="18">
        <f>VLOOKUP(I168,Fuel!$B$24:$D$43,3,FALSE)</f>
        <v>1.6799999999999999E-2</v>
      </c>
      <c r="O168" s="19">
        <f t="shared" si="12"/>
        <v>0</v>
      </c>
      <c r="P168" s="42">
        <f>IF(VLOOKUP(H168,Fuel!$G$24:$I845,2,FALSE)="AB",O168/ABHEAT/28.174,O168/SASKHEAT/28.174)</f>
        <v>0</v>
      </c>
      <c r="Q168" s="76">
        <f t="shared" ref="Q168:Q199" si="14">M168*F168*N168</f>
        <v>0</v>
      </c>
      <c r="R168" s="77">
        <f>IF(VLOOKUP(H168,Fuel!$G$24:$I774,2,FALSE)="AB",Q168/ABHEAT/28.174,Q168/SASKHEAT/28.174)</f>
        <v>0</v>
      </c>
    </row>
    <row r="169" spans="1:18" x14ac:dyDescent="0.2">
      <c r="A169" t="s">
        <v>105</v>
      </c>
      <c r="B169">
        <v>19870701</v>
      </c>
      <c r="C169">
        <v>19871101</v>
      </c>
      <c r="D169">
        <v>20041031</v>
      </c>
      <c r="E169" t="s">
        <v>1</v>
      </c>
      <c r="F169">
        <v>97206</v>
      </c>
      <c r="G169" t="s">
        <v>469</v>
      </c>
      <c r="H169" t="s">
        <v>2</v>
      </c>
      <c r="I169" t="s">
        <v>42</v>
      </c>
      <c r="J169" s="26">
        <f t="shared" si="13"/>
        <v>31959</v>
      </c>
      <c r="K169" s="26">
        <f t="shared" si="13"/>
        <v>32082</v>
      </c>
      <c r="L169" s="27">
        <f t="shared" si="13"/>
        <v>38291</v>
      </c>
      <c r="M169" s="58">
        <f>VLOOKUP(H169,Fuel!$G$24:$I$35,3,FALSE)*(IF(L169&lt;$B$2,0,1))</f>
        <v>1</v>
      </c>
      <c r="N169" s="18">
        <f>VLOOKUP(I169,Fuel!$B$24:$D$43,3,FALSE)</f>
        <v>4.6699999999999998E-2</v>
      </c>
      <c r="O169" s="19">
        <f t="shared" si="12"/>
        <v>101745.5202</v>
      </c>
      <c r="P169" s="42">
        <f>IF(VLOOKUP(H169,Fuel!$G$24:$I675,2,FALSE)="AB",O169/ABHEAT/28.174,O169/SASKHEAT/28.174)</f>
        <v>95.310814522646595</v>
      </c>
      <c r="Q169" s="76">
        <f t="shared" si="14"/>
        <v>4539.5201999999999</v>
      </c>
      <c r="R169" s="77">
        <f>IF(VLOOKUP(H169,Fuel!$G$24:$I821,2,FALSE)="AB",Q169/ABHEAT/28.174,Q169/SASKHEAT/28.174)</f>
        <v>4.252426710812645</v>
      </c>
    </row>
    <row r="170" spans="1:18" x14ac:dyDescent="0.2">
      <c r="A170" t="s">
        <v>105</v>
      </c>
      <c r="B170">
        <v>19900423</v>
      </c>
      <c r="C170">
        <v>19900501</v>
      </c>
      <c r="D170">
        <v>20041031</v>
      </c>
      <c r="E170" t="s">
        <v>1</v>
      </c>
      <c r="F170">
        <v>16174</v>
      </c>
      <c r="G170" t="s">
        <v>378</v>
      </c>
      <c r="H170" t="s">
        <v>2</v>
      </c>
      <c r="I170" t="s">
        <v>14</v>
      </c>
      <c r="J170" s="26">
        <f t="shared" si="13"/>
        <v>32986</v>
      </c>
      <c r="K170" s="26">
        <f t="shared" si="13"/>
        <v>32994</v>
      </c>
      <c r="L170" s="27">
        <f t="shared" si="13"/>
        <v>38291</v>
      </c>
      <c r="M170" s="58">
        <f>VLOOKUP(H170,Fuel!$G$24:$I$35,3,FALSE)*(IF(L170&lt;$B$2,0,1))</f>
        <v>1</v>
      </c>
      <c r="N170" s="18">
        <f>VLOOKUP(I170,Fuel!$B$24:$D$43,3,FALSE)</f>
        <v>1.6799999999999999E-2</v>
      </c>
      <c r="O170" s="19">
        <f t="shared" si="12"/>
        <v>16445.7232</v>
      </c>
      <c r="P170" s="42">
        <f>IF(VLOOKUP(H170,Fuel!$G$24:$I450,2,FALSE)="AB",O170/ABHEAT/28.174,O170/SASKHEAT/28.174)</f>
        <v>15.405644106245239</v>
      </c>
      <c r="Q170" s="76">
        <f t="shared" si="14"/>
        <v>271.72319999999996</v>
      </c>
      <c r="R170" s="77">
        <f>IF(VLOOKUP(H170,Fuel!$G$24:$I825,2,FALSE)="AB",Q170/ABHEAT/28.174,Q170/SASKHEAT/28.174)</f>
        <v>0.25453857295920534</v>
      </c>
    </row>
    <row r="171" spans="1:18" x14ac:dyDescent="0.2">
      <c r="A171" t="s">
        <v>181</v>
      </c>
      <c r="B171">
        <v>19750401</v>
      </c>
      <c r="C171">
        <v>19750401</v>
      </c>
      <c r="D171">
        <v>20041031</v>
      </c>
      <c r="E171" t="s">
        <v>122</v>
      </c>
      <c r="F171">
        <v>13167</v>
      </c>
      <c r="G171" t="s">
        <v>305</v>
      </c>
      <c r="H171" t="s">
        <v>123</v>
      </c>
      <c r="I171" t="s">
        <v>4</v>
      </c>
      <c r="J171" s="26">
        <f t="shared" si="13"/>
        <v>27485</v>
      </c>
      <c r="K171" s="26">
        <f t="shared" si="13"/>
        <v>27485</v>
      </c>
      <c r="L171" s="27">
        <f t="shared" si="13"/>
        <v>38291</v>
      </c>
      <c r="M171" s="58">
        <f>VLOOKUP(H171,Fuel!$G$24:$I$35,3,FALSE)*(IF(L171&lt;$B$2,0,1))</f>
        <v>0</v>
      </c>
      <c r="N171" s="18">
        <f>VLOOKUP(I171,Fuel!$B$24:$D$43,3,FALSE)</f>
        <v>4.5100000000000001E-2</v>
      </c>
      <c r="O171" s="19">
        <f t="shared" si="12"/>
        <v>0</v>
      </c>
      <c r="P171" s="42">
        <f>IF(VLOOKUP(H171,Fuel!$G$24:$I742,2,FALSE)="AB",O171/ABHEAT/28.174,O171/SASKHEAT/28.174)</f>
        <v>0</v>
      </c>
      <c r="Q171" s="76">
        <f t="shared" si="14"/>
        <v>0</v>
      </c>
      <c r="R171" s="77">
        <f>IF(VLOOKUP(H171,Fuel!$G$24:$I585,2,FALSE)="AB",Q171/ABHEAT/28.174,Q171/SASKHEAT/28.174)</f>
        <v>0</v>
      </c>
    </row>
    <row r="172" spans="1:18" x14ac:dyDescent="0.2">
      <c r="A172" t="s">
        <v>170</v>
      </c>
      <c r="B172">
        <v>19931201</v>
      </c>
      <c r="C172">
        <v>19931201</v>
      </c>
      <c r="D172">
        <v>20041231</v>
      </c>
      <c r="E172" t="s">
        <v>1</v>
      </c>
      <c r="F172">
        <v>200952</v>
      </c>
      <c r="G172" t="s">
        <v>241</v>
      </c>
      <c r="H172" t="s">
        <v>2</v>
      </c>
      <c r="I172" t="s">
        <v>12</v>
      </c>
      <c r="J172" s="26">
        <f t="shared" si="13"/>
        <v>34304</v>
      </c>
      <c r="K172" s="26">
        <f t="shared" si="13"/>
        <v>34304</v>
      </c>
      <c r="L172" s="27">
        <f t="shared" si="13"/>
        <v>38352</v>
      </c>
      <c r="M172" s="58">
        <f>VLOOKUP(H172,Fuel!$G$24:$I$35,3,FALSE)*(IF(L172&lt;$B$2,0,1))</f>
        <v>1</v>
      </c>
      <c r="N172" s="18">
        <f>VLOOKUP(I172,Fuel!$B$24:$D$43,3,FALSE)</f>
        <v>1.3899999999999999E-2</v>
      </c>
      <c r="O172" s="19">
        <f t="shared" si="12"/>
        <v>203745.2328</v>
      </c>
      <c r="P172" s="42">
        <f>IF(VLOOKUP(H172,Fuel!$G$24:$I469,2,FALSE)="AB",O172/ABHEAT/28.174,O172/SASKHEAT/28.174)</f>
        <v>190.85974552100475</v>
      </c>
      <c r="Q172" s="76">
        <f t="shared" si="14"/>
        <v>2793.2327999999998</v>
      </c>
      <c r="R172" s="77">
        <f>IF(VLOOKUP(H172,Fuel!$G$24:$I515,2,FALSE)="AB",Q172/ABHEAT/28.174,Q172/SASKHEAT/28.174)</f>
        <v>2.6165800007317945</v>
      </c>
    </row>
    <row r="173" spans="1:18" x14ac:dyDescent="0.2">
      <c r="A173" t="s">
        <v>170</v>
      </c>
      <c r="B173">
        <v>19931201</v>
      </c>
      <c r="C173">
        <v>19931201</v>
      </c>
      <c r="D173">
        <v>20041231</v>
      </c>
      <c r="E173" t="s">
        <v>1</v>
      </c>
      <c r="F173">
        <v>3832</v>
      </c>
      <c r="G173" t="s">
        <v>242</v>
      </c>
      <c r="H173" t="s">
        <v>2</v>
      </c>
      <c r="I173" t="s">
        <v>13</v>
      </c>
      <c r="J173" s="26">
        <f t="shared" si="13"/>
        <v>34304</v>
      </c>
      <c r="K173" s="26">
        <f t="shared" si="13"/>
        <v>34304</v>
      </c>
      <c r="L173" s="27">
        <f t="shared" si="13"/>
        <v>38352</v>
      </c>
      <c r="M173" s="58">
        <f>VLOOKUP(H173,Fuel!$G$24:$I$35,3,FALSE)*(IF(L173&lt;$B$2,0,1))</f>
        <v>1</v>
      </c>
      <c r="N173" s="18">
        <f>VLOOKUP(I173,Fuel!$B$24:$D$43,3,FALSE)</f>
        <v>8.0999999999999996E-3</v>
      </c>
      <c r="O173" s="19">
        <f t="shared" si="12"/>
        <v>3863.0392000000002</v>
      </c>
      <c r="P173" s="42">
        <f>IF(VLOOKUP(H173,Fuel!$G$24:$I805,2,FALSE)="AB",O173/ABHEAT/28.174,O173/SASKHEAT/28.174)</f>
        <v>3.6187284900717729</v>
      </c>
      <c r="Q173" s="76">
        <f t="shared" si="14"/>
        <v>31.039199999999997</v>
      </c>
      <c r="R173" s="77">
        <f>IF(VLOOKUP(H173,Fuel!$G$24:$I516,2,FALSE)="AB",Q173/ABHEAT/28.174,Q173/SASKHEAT/28.174)</f>
        <v>2.9076183681759109E-2</v>
      </c>
    </row>
    <row r="174" spans="1:18" x14ac:dyDescent="0.2">
      <c r="A174" t="s">
        <v>0</v>
      </c>
      <c r="B174">
        <v>19900401</v>
      </c>
      <c r="C174">
        <v>19960701</v>
      </c>
      <c r="D174">
        <v>20041231</v>
      </c>
      <c r="E174" t="s">
        <v>1</v>
      </c>
      <c r="F174">
        <v>4522</v>
      </c>
      <c r="G174" t="s">
        <v>253</v>
      </c>
      <c r="H174" t="s">
        <v>2</v>
      </c>
      <c r="I174" t="s">
        <v>12</v>
      </c>
      <c r="J174" s="26">
        <f t="shared" si="13"/>
        <v>32964</v>
      </c>
      <c r="K174" s="26">
        <f t="shared" si="13"/>
        <v>35247</v>
      </c>
      <c r="L174" s="27">
        <f t="shared" si="13"/>
        <v>38352</v>
      </c>
      <c r="M174" s="58">
        <f>VLOOKUP(H174,Fuel!$G$24:$I$35,3,FALSE)*(IF(L174&lt;$B$2,0,1))</f>
        <v>1</v>
      </c>
      <c r="N174" s="18">
        <f>VLOOKUP(I174,Fuel!$B$24:$D$43,3,FALSE)</f>
        <v>1.3899999999999999E-2</v>
      </c>
      <c r="O174" s="19">
        <f t="shared" si="12"/>
        <v>4584.8558000000003</v>
      </c>
      <c r="P174" s="42">
        <f>IF(VLOOKUP(H174,Fuel!$G$24:$I551,2,FALSE)="AB",O174/ABHEAT/28.174,O174/SASKHEAT/28.174)</f>
        <v>4.294895145338109</v>
      </c>
      <c r="Q174" s="76">
        <f t="shared" si="14"/>
        <v>62.855799999999995</v>
      </c>
      <c r="R174" s="77">
        <f>IF(VLOOKUP(H174,Fuel!$G$24:$I530,2,FALSE)="AB",Q174/ABHEAT/28.174,Q174/SASKHEAT/28.174)</f>
        <v>5.8880602150310386E-2</v>
      </c>
    </row>
    <row r="175" spans="1:18" x14ac:dyDescent="0.2">
      <c r="A175" t="s">
        <v>181</v>
      </c>
      <c r="B175">
        <v>19890127</v>
      </c>
      <c r="C175">
        <v>19890101</v>
      </c>
      <c r="D175">
        <v>20041231</v>
      </c>
      <c r="E175" t="s">
        <v>1</v>
      </c>
      <c r="F175">
        <v>7786</v>
      </c>
      <c r="G175" t="s">
        <v>302</v>
      </c>
      <c r="H175" t="s">
        <v>2</v>
      </c>
      <c r="I175" t="s">
        <v>4</v>
      </c>
      <c r="J175" s="26">
        <f t="shared" si="13"/>
        <v>32535</v>
      </c>
      <c r="K175" s="26">
        <f t="shared" si="13"/>
        <v>32509</v>
      </c>
      <c r="L175" s="27">
        <f t="shared" si="13"/>
        <v>38352</v>
      </c>
      <c r="M175" s="58">
        <f>VLOOKUP(H175,Fuel!$G$24:$I$35,3,FALSE)*(IF(L175&lt;$B$2,0,1))</f>
        <v>1</v>
      </c>
      <c r="N175" s="18">
        <f>VLOOKUP(I175,Fuel!$B$24:$D$43,3,FALSE)</f>
        <v>4.5100000000000001E-2</v>
      </c>
      <c r="O175" s="19">
        <f t="shared" ref="O175:O206" si="15">M175*F175*(1+N175)</f>
        <v>8137.1485999999995</v>
      </c>
      <c r="P175" s="42">
        <f>IF(VLOOKUP(H175,Fuel!$G$24:$I856,2,FALSE)="AB",O175/ABHEAT/28.174,O175/SASKHEAT/28.174)</f>
        <v>7.6225298119593612</v>
      </c>
      <c r="Q175" s="76">
        <f t="shared" si="14"/>
        <v>351.14859999999999</v>
      </c>
      <c r="R175" s="77">
        <f>IF(VLOOKUP(H175,Fuel!$G$24:$I582,2,FALSE)="AB",Q175/ABHEAT/28.174,Q175/SASKHEAT/28.174)</f>
        <v>0.32894086165856584</v>
      </c>
    </row>
    <row r="176" spans="1:18" x14ac:dyDescent="0.2">
      <c r="A176" t="s">
        <v>10</v>
      </c>
      <c r="B176">
        <v>19890707</v>
      </c>
      <c r="C176">
        <v>19890809</v>
      </c>
      <c r="D176">
        <v>20041231</v>
      </c>
      <c r="E176" t="s">
        <v>1</v>
      </c>
      <c r="F176">
        <v>16010</v>
      </c>
      <c r="G176" t="s">
        <v>392</v>
      </c>
      <c r="H176" t="s">
        <v>2</v>
      </c>
      <c r="I176" t="s">
        <v>14</v>
      </c>
      <c r="J176" s="26">
        <f t="shared" si="13"/>
        <v>32696</v>
      </c>
      <c r="K176" s="26">
        <f t="shared" si="13"/>
        <v>32729</v>
      </c>
      <c r="L176" s="27">
        <f t="shared" si="13"/>
        <v>38352</v>
      </c>
      <c r="M176" s="58">
        <f>VLOOKUP(H176,Fuel!$G$24:$I$35,3,FALSE)*(IF(L176&lt;$B$2,0,1))</f>
        <v>1</v>
      </c>
      <c r="N176" s="18">
        <f>VLOOKUP(I176,Fuel!$B$24:$D$43,3,FALSE)</f>
        <v>1.6799999999999999E-2</v>
      </c>
      <c r="O176" s="19">
        <f t="shared" si="15"/>
        <v>16278.967999999999</v>
      </c>
      <c r="P176" s="42">
        <f>IF(VLOOKUP(H176,Fuel!$G$24:$I858,2,FALSE)="AB",O176/ABHEAT/28.174,O176/SASKHEAT/28.174)</f>
        <v>15.249435027883409</v>
      </c>
      <c r="Q176" s="76">
        <f t="shared" si="14"/>
        <v>268.96799999999996</v>
      </c>
      <c r="R176" s="77">
        <f>IF(VLOOKUP(H176,Fuel!$G$24:$I702,2,FALSE)="AB",Q176/ABHEAT/28.174,Q176/SASKHEAT/28.174)</f>
        <v>0.25195762044496584</v>
      </c>
    </row>
    <row r="177" spans="1:18" x14ac:dyDescent="0.2">
      <c r="A177" t="s">
        <v>26</v>
      </c>
      <c r="B177">
        <v>19890719</v>
      </c>
      <c r="C177">
        <v>19890824</v>
      </c>
      <c r="D177">
        <v>20050331</v>
      </c>
      <c r="E177" t="s">
        <v>1</v>
      </c>
      <c r="F177">
        <v>16170</v>
      </c>
      <c r="G177" t="s">
        <v>360</v>
      </c>
      <c r="H177" t="s">
        <v>2</v>
      </c>
      <c r="I177" t="s">
        <v>14</v>
      </c>
      <c r="J177" s="26">
        <f t="shared" si="13"/>
        <v>32708</v>
      </c>
      <c r="K177" s="26">
        <f t="shared" si="13"/>
        <v>32744</v>
      </c>
      <c r="L177" s="27">
        <f t="shared" si="13"/>
        <v>38442</v>
      </c>
      <c r="M177" s="58">
        <f>VLOOKUP(H177,Fuel!$G$24:$I$35,3,FALSE)*(IF(L177&lt;$B$2,0,1))</f>
        <v>1</v>
      </c>
      <c r="N177" s="18">
        <f>VLOOKUP(I177,Fuel!$B$24:$D$43,3,FALSE)</f>
        <v>1.6799999999999999E-2</v>
      </c>
      <c r="O177" s="19">
        <f t="shared" si="15"/>
        <v>16441.655999999999</v>
      </c>
      <c r="P177" s="42">
        <f>IF(VLOOKUP(H177,Fuel!$G$24:$I736,2,FALSE)="AB",O177/ABHEAT/28.174,O177/SASKHEAT/28.174)</f>
        <v>15.401834128724218</v>
      </c>
      <c r="Q177" s="76">
        <f t="shared" si="14"/>
        <v>271.65600000000001</v>
      </c>
      <c r="R177" s="77">
        <f>IF(VLOOKUP(H177,Fuel!$G$24:$I651,2,FALSE)="AB",Q177/ABHEAT/28.174,Q177/SASKHEAT/28.174)</f>
        <v>0.2544756228978825</v>
      </c>
    </row>
    <row r="178" spans="1:18" x14ac:dyDescent="0.2">
      <c r="A178" t="s">
        <v>70</v>
      </c>
      <c r="B178">
        <v>19970924</v>
      </c>
      <c r="C178">
        <v>19971101</v>
      </c>
      <c r="D178">
        <v>20050331</v>
      </c>
      <c r="E178" t="s">
        <v>71</v>
      </c>
      <c r="F178">
        <v>5275</v>
      </c>
      <c r="G178" t="s">
        <v>380</v>
      </c>
      <c r="H178" t="s">
        <v>2</v>
      </c>
      <c r="I178" t="s">
        <v>54</v>
      </c>
      <c r="J178" s="26">
        <f t="shared" si="13"/>
        <v>35697</v>
      </c>
      <c r="K178" s="26">
        <f t="shared" si="13"/>
        <v>35735</v>
      </c>
      <c r="L178" s="27">
        <f t="shared" si="13"/>
        <v>38442</v>
      </c>
      <c r="M178" s="58">
        <f>VLOOKUP(H178,Fuel!$G$24:$I$35,3,FALSE)*(IF(L178&lt;$B$2,0,1))</f>
        <v>1</v>
      </c>
      <c r="N178" s="18">
        <f>VLOOKUP(I178,Fuel!$B$24:$D$43,3,FALSE)</f>
        <v>5.0799999999999998E-2</v>
      </c>
      <c r="O178" s="19">
        <f t="shared" si="15"/>
        <v>5542.9699999999993</v>
      </c>
      <c r="P178" s="42">
        <f>IF(VLOOKUP(H178,Fuel!$G$24:$I827,2,FALSE)="AB",O178/ABHEAT/28.174,O178/SASKHEAT/28.174)</f>
        <v>5.1924151995695862</v>
      </c>
      <c r="Q178" s="76">
        <f t="shared" si="14"/>
        <v>267.96999999999997</v>
      </c>
      <c r="R178" s="77">
        <f>IF(VLOOKUP(H178,Fuel!$G$24:$I678,2,FALSE)="AB",Q178/ABHEAT/28.174,Q178/SASKHEAT/28.174)</f>
        <v>0.25102273709377138</v>
      </c>
    </row>
    <row r="179" spans="1:18" x14ac:dyDescent="0.2">
      <c r="A179" t="s">
        <v>17</v>
      </c>
      <c r="B179">
        <v>19990324</v>
      </c>
      <c r="C179">
        <v>19990401</v>
      </c>
      <c r="D179">
        <v>20050331</v>
      </c>
      <c r="E179" t="s">
        <v>1</v>
      </c>
      <c r="F179">
        <v>10782</v>
      </c>
      <c r="G179" t="s">
        <v>351</v>
      </c>
      <c r="H179" t="s">
        <v>2</v>
      </c>
      <c r="I179" t="s">
        <v>14</v>
      </c>
      <c r="J179" s="26">
        <f t="shared" si="13"/>
        <v>36243</v>
      </c>
      <c r="K179" s="26">
        <f t="shared" si="13"/>
        <v>36251</v>
      </c>
      <c r="L179" s="27">
        <f t="shared" si="13"/>
        <v>38442</v>
      </c>
      <c r="M179" s="58">
        <f>VLOOKUP(H179,Fuel!$G$24:$I$35,3,FALSE)*(IF(L179&lt;$B$2,0,1))</f>
        <v>1</v>
      </c>
      <c r="N179" s="18">
        <f>VLOOKUP(I179,Fuel!$B$24:$D$43,3,FALSE)</f>
        <v>1.6799999999999999E-2</v>
      </c>
      <c r="O179" s="19">
        <f t="shared" si="15"/>
        <v>10963.1376</v>
      </c>
      <c r="P179" s="42">
        <f>IF(VLOOKUP(H179,Fuel!$G$24:$I653,2,FALSE)="AB",O179/ABHEAT/28.174,O179/SASKHEAT/28.174)</f>
        <v>10.269794407909991</v>
      </c>
      <c r="Q179" s="76">
        <f t="shared" si="14"/>
        <v>181.13759999999999</v>
      </c>
      <c r="R179" s="77">
        <f>IF(VLOOKUP(H179,Fuel!$G$24:$I685,2,FALSE)="AB",Q179/ABHEAT/28.174,Q179/SASKHEAT/28.174)</f>
        <v>0.16968189029591643</v>
      </c>
    </row>
    <row r="180" spans="1:18" x14ac:dyDescent="0.2">
      <c r="A180" t="s">
        <v>100</v>
      </c>
      <c r="B180">
        <v>19950606</v>
      </c>
      <c r="C180">
        <v>19951101</v>
      </c>
      <c r="D180">
        <v>20050331</v>
      </c>
      <c r="E180" t="s">
        <v>71</v>
      </c>
      <c r="F180">
        <v>48634</v>
      </c>
      <c r="G180" t="s">
        <v>453</v>
      </c>
      <c r="H180" t="s">
        <v>2</v>
      </c>
      <c r="I180" t="s">
        <v>54</v>
      </c>
      <c r="J180" s="26">
        <f t="shared" si="13"/>
        <v>34856</v>
      </c>
      <c r="K180" s="26">
        <f t="shared" si="13"/>
        <v>35004</v>
      </c>
      <c r="L180" s="27">
        <f t="shared" si="13"/>
        <v>38442</v>
      </c>
      <c r="M180" s="58">
        <f>VLOOKUP(H180,Fuel!$G$24:$I$35,3,FALSE)*(IF(L180&lt;$B$2,0,1))</f>
        <v>1</v>
      </c>
      <c r="N180" s="18">
        <f>VLOOKUP(I180,Fuel!$B$24:$D$43,3,FALSE)</f>
        <v>5.0799999999999998E-2</v>
      </c>
      <c r="O180" s="19">
        <f t="shared" si="15"/>
        <v>51104.607199999999</v>
      </c>
      <c r="P180" s="42">
        <f>IF(VLOOKUP(H180,Fuel!$G$24:$I462,2,FALSE)="AB",O180/ABHEAT/28.174,O180/SASKHEAT/28.174)</f>
        <v>47.872591623861091</v>
      </c>
      <c r="Q180" s="76">
        <f t="shared" si="14"/>
        <v>2470.6071999999999</v>
      </c>
      <c r="R180" s="77">
        <f>IF(VLOOKUP(H180,Fuel!$G$24:$I797,2,FALSE)="AB",Q180/ABHEAT/28.174,Q180/SASKHEAT/28.174)</f>
        <v>2.3143582551314652</v>
      </c>
    </row>
    <row r="181" spans="1:18" x14ac:dyDescent="0.2">
      <c r="A181" t="s">
        <v>176</v>
      </c>
      <c r="B181">
        <v>19901114</v>
      </c>
      <c r="C181">
        <v>19901209</v>
      </c>
      <c r="D181">
        <v>20051031</v>
      </c>
      <c r="E181" t="s">
        <v>1</v>
      </c>
      <c r="F181">
        <v>1130</v>
      </c>
      <c r="G181" t="s">
        <v>254</v>
      </c>
      <c r="H181" t="s">
        <v>2</v>
      </c>
      <c r="I181" t="s">
        <v>12</v>
      </c>
      <c r="J181" s="26">
        <f t="shared" si="13"/>
        <v>33191</v>
      </c>
      <c r="K181" s="26">
        <f t="shared" si="13"/>
        <v>33216</v>
      </c>
      <c r="L181" s="27">
        <f t="shared" si="13"/>
        <v>38656</v>
      </c>
      <c r="M181" s="58">
        <f>VLOOKUP(H181,Fuel!$G$24:$I$35,3,FALSE)*(IF(L181&lt;$B$2,0,1))</f>
        <v>1</v>
      </c>
      <c r="N181" s="18">
        <f>VLOOKUP(I181,Fuel!$B$24:$D$43,3,FALSE)</f>
        <v>1.3899999999999999E-2</v>
      </c>
      <c r="O181" s="19">
        <f t="shared" si="15"/>
        <v>1145.7070000000001</v>
      </c>
      <c r="P181" s="42">
        <f>IF(VLOOKUP(H181,Fuel!$G$24:$I632,2,FALSE)="AB",O181/ABHEAT/28.174,O181/SASKHEAT/28.174)</f>
        <v>1.0732488974418539</v>
      </c>
      <c r="Q181" s="76">
        <f t="shared" si="14"/>
        <v>15.706999999999999</v>
      </c>
      <c r="R181" s="77">
        <f>IF(VLOOKUP(H181,Fuel!$G$24:$I531,2,FALSE)="AB",Q181/ABHEAT/28.174,Q181/SASKHEAT/28.174)</f>
        <v>1.4713640077366374E-2</v>
      </c>
    </row>
    <row r="182" spans="1:18" x14ac:dyDescent="0.2">
      <c r="A182" t="s">
        <v>177</v>
      </c>
      <c r="B182">
        <v>19950615</v>
      </c>
      <c r="C182">
        <v>19950615</v>
      </c>
      <c r="D182">
        <v>20051031</v>
      </c>
      <c r="E182" t="s">
        <v>1</v>
      </c>
      <c r="F182">
        <v>24350</v>
      </c>
      <c r="G182" t="s">
        <v>255</v>
      </c>
      <c r="H182" t="s">
        <v>2</v>
      </c>
      <c r="I182" t="s">
        <v>12</v>
      </c>
      <c r="J182" s="26">
        <f t="shared" si="13"/>
        <v>34865</v>
      </c>
      <c r="K182" s="26">
        <f t="shared" si="13"/>
        <v>34865</v>
      </c>
      <c r="L182" s="27">
        <f t="shared" si="13"/>
        <v>38656</v>
      </c>
      <c r="M182" s="58">
        <f>VLOOKUP(H182,Fuel!$G$24:$I$35,3,FALSE)*(IF(L182&lt;$B$2,0,1))</f>
        <v>1</v>
      </c>
      <c r="N182" s="18">
        <f>VLOOKUP(I182,Fuel!$B$24:$D$43,3,FALSE)</f>
        <v>1.3899999999999999E-2</v>
      </c>
      <c r="O182" s="19">
        <f t="shared" si="15"/>
        <v>24688.465</v>
      </c>
      <c r="P182" s="42">
        <f>IF(VLOOKUP(H182,Fuel!$G$24:$I677,2,FALSE)="AB",O182/ABHEAT/28.174,O182/SASKHEAT/28.174)</f>
        <v>23.127089073193929</v>
      </c>
      <c r="Q182" s="76">
        <f t="shared" si="14"/>
        <v>338.46499999999997</v>
      </c>
      <c r="R182" s="77">
        <f>IF(VLOOKUP(H182,Fuel!$G$24:$I532,2,FALSE)="AB",Q182/ABHEAT/28.174,Q182/SASKHEAT/28.174)</f>
        <v>0.31705941228661166</v>
      </c>
    </row>
    <row r="183" spans="1:18" x14ac:dyDescent="0.2">
      <c r="A183" t="s">
        <v>18</v>
      </c>
      <c r="B183">
        <v>19910121</v>
      </c>
      <c r="C183">
        <v>19911101</v>
      </c>
      <c r="D183">
        <v>20051031</v>
      </c>
      <c r="E183" t="s">
        <v>1</v>
      </c>
      <c r="F183">
        <v>20353</v>
      </c>
      <c r="G183" t="s">
        <v>258</v>
      </c>
      <c r="H183" t="s">
        <v>2</v>
      </c>
      <c r="I183" t="s">
        <v>4</v>
      </c>
      <c r="J183" s="26">
        <f t="shared" si="13"/>
        <v>33259</v>
      </c>
      <c r="K183" s="26">
        <f t="shared" si="13"/>
        <v>33543</v>
      </c>
      <c r="L183" s="27">
        <f t="shared" si="13"/>
        <v>38656</v>
      </c>
      <c r="M183" s="58">
        <f>VLOOKUP(H183,Fuel!$G$24:$I$35,3,FALSE)*(IF(L183&lt;$B$2,0,1))</f>
        <v>1</v>
      </c>
      <c r="N183" s="18">
        <f>VLOOKUP(I183,Fuel!$B$24:$D$43,3,FALSE)</f>
        <v>4.5100000000000001E-2</v>
      </c>
      <c r="O183" s="19">
        <f t="shared" si="15"/>
        <v>21270.920299999998</v>
      </c>
      <c r="P183" s="42">
        <f>IF(VLOOKUP(H183,Fuel!$G$24:$I758,2,FALSE)="AB",O183/ABHEAT/28.174,O183/SASKHEAT/28.174)</f>
        <v>19.925680614283184</v>
      </c>
      <c r="Q183" s="76">
        <f t="shared" si="14"/>
        <v>917.9203</v>
      </c>
      <c r="R183" s="77">
        <f>IF(VLOOKUP(H183,Fuel!$G$24:$I535,2,FALSE)="AB",Q183/ABHEAT/28.174,Q183/SASKHEAT/28.174)</f>
        <v>0.85986814247839605</v>
      </c>
    </row>
    <row r="184" spans="1:18" x14ac:dyDescent="0.2">
      <c r="A184" t="s">
        <v>19</v>
      </c>
      <c r="B184">
        <v>19901130</v>
      </c>
      <c r="C184">
        <v>19911101</v>
      </c>
      <c r="D184">
        <v>20051031</v>
      </c>
      <c r="E184" t="s">
        <v>1</v>
      </c>
      <c r="F184">
        <v>21584</v>
      </c>
      <c r="G184" t="s">
        <v>288</v>
      </c>
      <c r="H184" t="s">
        <v>2</v>
      </c>
      <c r="I184" t="s">
        <v>4</v>
      </c>
      <c r="J184" s="26">
        <f t="shared" si="13"/>
        <v>33207</v>
      </c>
      <c r="K184" s="26">
        <f t="shared" si="13"/>
        <v>33543</v>
      </c>
      <c r="L184" s="27">
        <f t="shared" si="13"/>
        <v>38656</v>
      </c>
      <c r="M184" s="58">
        <f>VLOOKUP(H184,Fuel!$G$24:$I$35,3,FALSE)*(IF(L184&lt;$B$2,0,1))</f>
        <v>1</v>
      </c>
      <c r="N184" s="18">
        <f>VLOOKUP(I184,Fuel!$B$24:$D$43,3,FALSE)</f>
        <v>4.5100000000000001E-2</v>
      </c>
      <c r="O184" s="19">
        <f t="shared" si="15"/>
        <v>22557.438399999999</v>
      </c>
      <c r="P184" s="42">
        <f>IF(VLOOKUP(H184,Fuel!$G$24:$I549,2,FALSE)="AB",O184/ABHEAT/28.174,O184/SASKHEAT/28.174)</f>
        <v>21.130835276307582</v>
      </c>
      <c r="Q184" s="76">
        <f t="shared" si="14"/>
        <v>973.4384</v>
      </c>
      <c r="R184" s="77">
        <f>IF(VLOOKUP(H184,Fuel!$G$24:$I567,2,FALSE)="AB",Q184/ABHEAT/28.174,Q184/SASKHEAT/28.174)</f>
        <v>0.91187510378095116</v>
      </c>
    </row>
    <row r="185" spans="1:18" x14ac:dyDescent="0.2">
      <c r="A185" t="s">
        <v>19</v>
      </c>
      <c r="B185">
        <v>19950217</v>
      </c>
      <c r="C185">
        <v>19951101</v>
      </c>
      <c r="D185">
        <v>20051031</v>
      </c>
      <c r="E185" t="s">
        <v>1</v>
      </c>
      <c r="F185">
        <v>10773</v>
      </c>
      <c r="G185" t="s">
        <v>291</v>
      </c>
      <c r="H185" t="s">
        <v>2</v>
      </c>
      <c r="I185" t="s">
        <v>4</v>
      </c>
      <c r="J185" s="26">
        <f t="shared" si="13"/>
        <v>34747</v>
      </c>
      <c r="K185" s="26">
        <f t="shared" si="13"/>
        <v>35004</v>
      </c>
      <c r="L185" s="27">
        <f t="shared" si="13"/>
        <v>38656</v>
      </c>
      <c r="M185" s="58">
        <f>VLOOKUP(H185,Fuel!$G$24:$I$35,3,FALSE)*(IF(L185&lt;$B$2,0,1))</f>
        <v>1</v>
      </c>
      <c r="N185" s="18">
        <f>VLOOKUP(I185,Fuel!$B$24:$D$43,3,FALSE)</f>
        <v>4.5100000000000001E-2</v>
      </c>
      <c r="O185" s="19">
        <f t="shared" si="15"/>
        <v>11258.862299999999</v>
      </c>
      <c r="P185" s="42">
        <f>IF(VLOOKUP(H185,Fuel!$G$24:$I695,2,FALSE)="AB",O185/ABHEAT/28.174,O185/SASKHEAT/28.174)</f>
        <v>10.546816550762676</v>
      </c>
      <c r="Q185" s="76">
        <f t="shared" si="14"/>
        <v>485.8623</v>
      </c>
      <c r="R185" s="77">
        <f>IF(VLOOKUP(H185,Fuel!$G$24:$I570,2,FALSE)="AB",Q185/ABHEAT/28.174,Q185/SASKHEAT/28.174)</f>
        <v>0.45513484493292194</v>
      </c>
    </row>
    <row r="186" spans="1:18" x14ac:dyDescent="0.2">
      <c r="A186" t="s">
        <v>21</v>
      </c>
      <c r="B186">
        <v>19910116</v>
      </c>
      <c r="C186">
        <v>19910201</v>
      </c>
      <c r="D186">
        <v>20051031</v>
      </c>
      <c r="E186" t="s">
        <v>1</v>
      </c>
      <c r="F186">
        <v>13410</v>
      </c>
      <c r="G186" t="s">
        <v>359</v>
      </c>
      <c r="H186" t="s">
        <v>2</v>
      </c>
      <c r="I186" t="s">
        <v>42</v>
      </c>
      <c r="J186" s="26">
        <f t="shared" si="13"/>
        <v>33254</v>
      </c>
      <c r="K186" s="26">
        <f t="shared" si="13"/>
        <v>33270</v>
      </c>
      <c r="L186" s="27">
        <f t="shared" si="13"/>
        <v>38656</v>
      </c>
      <c r="M186" s="58">
        <f>VLOOKUP(H186,Fuel!$G$24:$I$35,3,FALSE)*(IF(L186&lt;$B$2,0,1))</f>
        <v>1</v>
      </c>
      <c r="N186" s="18">
        <f>VLOOKUP(I186,Fuel!$B$24:$D$43,3,FALSE)</f>
        <v>4.6699999999999998E-2</v>
      </c>
      <c r="O186" s="19">
        <f t="shared" si="15"/>
        <v>14036.246999999999</v>
      </c>
      <c r="P186" s="42">
        <f>IF(VLOOKUP(H186,Fuel!$G$24:$I480,2,FALSE)="AB",O186/ABHEAT/28.174,O186/SASKHEAT/28.174)</f>
        <v>13.148550735023463</v>
      </c>
      <c r="Q186" s="76">
        <f t="shared" si="14"/>
        <v>626.24699999999996</v>
      </c>
      <c r="R186" s="77">
        <f>IF(VLOOKUP(H186,Fuel!$G$24:$I647,2,FALSE)="AB",Q186/ABHEAT/28.174,Q186/SASKHEAT/28.174)</f>
        <v>0.58664117638826374</v>
      </c>
    </row>
    <row r="187" spans="1:18" x14ac:dyDescent="0.2">
      <c r="A187" t="s">
        <v>63</v>
      </c>
      <c r="B187">
        <v>19901011</v>
      </c>
      <c r="C187">
        <v>19901116</v>
      </c>
      <c r="D187">
        <v>20051031</v>
      </c>
      <c r="E187" t="s">
        <v>1</v>
      </c>
      <c r="F187">
        <v>21375</v>
      </c>
      <c r="G187" t="s">
        <v>362</v>
      </c>
      <c r="H187" t="s">
        <v>2</v>
      </c>
      <c r="I187" t="s">
        <v>42</v>
      </c>
      <c r="J187" s="26">
        <f t="shared" si="13"/>
        <v>33157</v>
      </c>
      <c r="K187" s="26">
        <f t="shared" si="13"/>
        <v>33193</v>
      </c>
      <c r="L187" s="27">
        <f t="shared" si="13"/>
        <v>38656</v>
      </c>
      <c r="M187" s="58">
        <f>VLOOKUP(H187,Fuel!$G$24:$I$35,3,FALSE)*(IF(L187&lt;$B$2,0,1))</f>
        <v>1</v>
      </c>
      <c r="N187" s="18">
        <f>VLOOKUP(I187,Fuel!$B$24:$D$43,3,FALSE)</f>
        <v>4.6699999999999998E-2</v>
      </c>
      <c r="O187" s="19">
        <f t="shared" si="15"/>
        <v>22373.212499999998</v>
      </c>
      <c r="P187" s="42">
        <f>IF(VLOOKUP(H187,Fuel!$G$24:$I529,2,FALSE)="AB",O187/ABHEAT/28.174,O187/SASKHEAT/28.174)</f>
        <v>20.958260399785722</v>
      </c>
      <c r="Q187" s="76">
        <f t="shared" si="14"/>
        <v>998.21249999999998</v>
      </c>
      <c r="R187" s="77">
        <f>IF(VLOOKUP(H187,Fuel!$G$24:$I654,2,FALSE)="AB",Q187/ABHEAT/28.174,Q187/SASKHEAT/28.174)</f>
        <v>0.93508241202827291</v>
      </c>
    </row>
    <row r="188" spans="1:18" x14ac:dyDescent="0.2">
      <c r="A188" t="s">
        <v>65</v>
      </c>
      <c r="B188">
        <v>19910201</v>
      </c>
      <c r="C188">
        <v>19911101</v>
      </c>
      <c r="D188">
        <v>20051031</v>
      </c>
      <c r="E188" t="s">
        <v>1</v>
      </c>
      <c r="F188">
        <v>52273</v>
      </c>
      <c r="G188" t="s">
        <v>365</v>
      </c>
      <c r="H188" t="s">
        <v>2</v>
      </c>
      <c r="I188" t="s">
        <v>42</v>
      </c>
      <c r="J188" s="26">
        <f t="shared" si="13"/>
        <v>33270</v>
      </c>
      <c r="K188" s="26">
        <f t="shared" si="13"/>
        <v>33543</v>
      </c>
      <c r="L188" s="27">
        <f t="shared" si="13"/>
        <v>38656</v>
      </c>
      <c r="M188" s="58">
        <f>VLOOKUP(H188,Fuel!$G$24:$I$35,3,FALSE)*(IF(L188&lt;$B$2,0,1))</f>
        <v>1</v>
      </c>
      <c r="N188" s="18">
        <f>VLOOKUP(I188,Fuel!$B$24:$D$43,3,FALSE)</f>
        <v>4.6699999999999998E-2</v>
      </c>
      <c r="O188" s="19">
        <f t="shared" si="15"/>
        <v>54714.149099999995</v>
      </c>
      <c r="P188" s="42">
        <f>IF(VLOOKUP(H188,Fuel!$G$24:$I442,2,FALSE)="AB",O188/ABHEAT/28.174,O188/SASKHEAT/28.174)</f>
        <v>51.253854777918079</v>
      </c>
      <c r="Q188" s="76">
        <f t="shared" si="14"/>
        <v>2441.1491000000001</v>
      </c>
      <c r="R188" s="77">
        <f>IF(VLOOKUP(H188,Fuel!$G$24:$I662,2,FALSE)="AB",Q188/ABHEAT/28.174,Q188/SASKHEAT/28.174)</f>
        <v>2.286763177728838</v>
      </c>
    </row>
    <row r="189" spans="1:18" x14ac:dyDescent="0.2">
      <c r="A189" t="s">
        <v>74</v>
      </c>
      <c r="B189">
        <v>19990129</v>
      </c>
      <c r="C189">
        <v>19990201</v>
      </c>
      <c r="D189">
        <v>20051031</v>
      </c>
      <c r="E189" t="s">
        <v>1</v>
      </c>
      <c r="F189">
        <v>6418</v>
      </c>
      <c r="G189" t="s">
        <v>387</v>
      </c>
      <c r="H189" t="s">
        <v>2</v>
      </c>
      <c r="I189" t="s">
        <v>42</v>
      </c>
      <c r="J189" s="26">
        <f t="shared" si="13"/>
        <v>36189</v>
      </c>
      <c r="K189" s="26">
        <f t="shared" si="13"/>
        <v>36192</v>
      </c>
      <c r="L189" s="27">
        <f t="shared" si="13"/>
        <v>38656</v>
      </c>
      <c r="M189" s="58">
        <f>VLOOKUP(H189,Fuel!$G$24:$I$35,3,FALSE)*(IF(L189&lt;$B$2,0,1))</f>
        <v>1</v>
      </c>
      <c r="N189" s="18">
        <f>VLOOKUP(I189,Fuel!$B$24:$D$43,3,FALSE)</f>
        <v>4.6699999999999998E-2</v>
      </c>
      <c r="O189" s="19">
        <f t="shared" si="15"/>
        <v>6717.7205999999996</v>
      </c>
      <c r="P189" s="42">
        <f>IF(VLOOKUP(H189,Fuel!$G$24:$I707,2,FALSE)="AB",O189/ABHEAT/28.174,O189/SASKHEAT/28.174)</f>
        <v>6.2928708886935567</v>
      </c>
      <c r="Q189" s="76">
        <f t="shared" si="14"/>
        <v>299.72059999999999</v>
      </c>
      <c r="R189" s="77">
        <f>IF(VLOOKUP(H189,Fuel!$G$24:$I687,2,FALSE)="AB",Q189/ABHEAT/28.174,Q189/SASKHEAT/28.174)</f>
        <v>0.28076532960923767</v>
      </c>
    </row>
    <row r="190" spans="1:18" x14ac:dyDescent="0.2">
      <c r="A190" t="s">
        <v>10</v>
      </c>
      <c r="B190">
        <v>19941116</v>
      </c>
      <c r="C190">
        <v>19951101</v>
      </c>
      <c r="D190">
        <v>20051031</v>
      </c>
      <c r="E190" t="s">
        <v>1</v>
      </c>
      <c r="F190">
        <v>8007</v>
      </c>
      <c r="G190" t="s">
        <v>398</v>
      </c>
      <c r="H190" t="s">
        <v>2</v>
      </c>
      <c r="I190" t="s">
        <v>42</v>
      </c>
      <c r="J190" s="26">
        <f t="shared" si="13"/>
        <v>34654</v>
      </c>
      <c r="K190" s="26">
        <f t="shared" si="13"/>
        <v>35004</v>
      </c>
      <c r="L190" s="27">
        <f t="shared" si="13"/>
        <v>38656</v>
      </c>
      <c r="M190" s="58">
        <f>VLOOKUP(H190,Fuel!$G$24:$I$35,3,FALSE)*(IF(L190&lt;$B$2,0,1))</f>
        <v>1</v>
      </c>
      <c r="N190" s="18">
        <f>VLOOKUP(I190,Fuel!$B$24:$D$43,3,FALSE)</f>
        <v>4.6699999999999998E-2</v>
      </c>
      <c r="O190" s="19">
        <f t="shared" si="15"/>
        <v>8380.9269000000004</v>
      </c>
      <c r="P190" s="42">
        <f>IF(VLOOKUP(H190,Fuel!$G$24:$I840,2,FALSE)="AB",O190/ABHEAT/28.174,O190/SASKHEAT/28.174)</f>
        <v>7.8508908080039435</v>
      </c>
      <c r="Q190" s="76">
        <f t="shared" si="14"/>
        <v>373.92689999999999</v>
      </c>
      <c r="R190" s="77">
        <f>IF(VLOOKUP(H190,Fuel!$G$24:$I710,2,FALSE)="AB",Q190/ABHEAT/28.174,Q190/SASKHEAT/28.174)</f>
        <v>0.35027859055487165</v>
      </c>
    </row>
    <row r="191" spans="1:18" x14ac:dyDescent="0.2">
      <c r="A191" t="s">
        <v>79</v>
      </c>
      <c r="B191">
        <v>19901109</v>
      </c>
      <c r="C191">
        <v>19910101</v>
      </c>
      <c r="D191">
        <v>20051031</v>
      </c>
      <c r="E191" t="s">
        <v>1</v>
      </c>
      <c r="F191">
        <v>12873</v>
      </c>
      <c r="G191" t="s">
        <v>414</v>
      </c>
      <c r="H191" t="s">
        <v>2</v>
      </c>
      <c r="I191" t="s">
        <v>42</v>
      </c>
      <c r="J191" s="26">
        <f t="shared" si="13"/>
        <v>33186</v>
      </c>
      <c r="K191" s="26">
        <f t="shared" si="13"/>
        <v>33239</v>
      </c>
      <c r="L191" s="27">
        <f t="shared" si="13"/>
        <v>38656</v>
      </c>
      <c r="M191" s="58">
        <f>VLOOKUP(H191,Fuel!$G$24:$I$35,3,FALSE)*(IF(L191&lt;$B$2,0,1))</f>
        <v>1</v>
      </c>
      <c r="N191" s="18">
        <f>VLOOKUP(I191,Fuel!$B$24:$D$43,3,FALSE)</f>
        <v>4.6699999999999998E-2</v>
      </c>
      <c r="O191" s="19">
        <f t="shared" si="15"/>
        <v>13474.169099999999</v>
      </c>
      <c r="P191" s="42">
        <f>IF(VLOOKUP(H191,Fuel!$G$24:$I541,2,FALSE)="AB",O191/ABHEAT/28.174,O191/SASKHEAT/28.174)</f>
        <v>12.622020403576215</v>
      </c>
      <c r="Q191" s="76">
        <f t="shared" si="14"/>
        <v>601.16909999999996</v>
      </c>
      <c r="R191" s="77">
        <f>IF(VLOOKUP(H191,Fuel!$G$24:$I729,2,FALSE)="AB",Q191/ABHEAT/28.174,Q191/SASKHEAT/28.174)</f>
        <v>0.56314928140537801</v>
      </c>
    </row>
    <row r="192" spans="1:18" x14ac:dyDescent="0.2">
      <c r="A192" t="s">
        <v>82</v>
      </c>
      <c r="B192">
        <v>19910122</v>
      </c>
      <c r="C192">
        <v>19911101</v>
      </c>
      <c r="D192">
        <v>20051031</v>
      </c>
      <c r="E192" t="s">
        <v>1</v>
      </c>
      <c r="F192">
        <v>6501</v>
      </c>
      <c r="G192" t="s">
        <v>417</v>
      </c>
      <c r="H192" t="s">
        <v>2</v>
      </c>
      <c r="I192" t="s">
        <v>42</v>
      </c>
      <c r="J192" s="26">
        <f t="shared" si="13"/>
        <v>33260</v>
      </c>
      <c r="K192" s="26">
        <f t="shared" si="13"/>
        <v>33543</v>
      </c>
      <c r="L192" s="27">
        <f t="shared" si="13"/>
        <v>38656</v>
      </c>
      <c r="M192" s="58">
        <f>VLOOKUP(H192,Fuel!$G$24:$I$35,3,FALSE)*(IF(L192&lt;$B$2,0,1))</f>
        <v>1</v>
      </c>
      <c r="N192" s="18">
        <f>VLOOKUP(I192,Fuel!$B$24:$D$43,3,FALSE)</f>
        <v>4.6699999999999998E-2</v>
      </c>
      <c r="O192" s="19">
        <f t="shared" si="15"/>
        <v>6804.5967000000001</v>
      </c>
      <c r="P192" s="42">
        <f>IF(VLOOKUP(H192,Fuel!$G$24:$I789,2,FALSE)="AB",O192/ABHEAT/28.174,O192/SASKHEAT/28.174)</f>
        <v>6.3742526717664081</v>
      </c>
      <c r="Q192" s="76">
        <f t="shared" si="14"/>
        <v>303.5967</v>
      </c>
      <c r="R192" s="77">
        <f>IF(VLOOKUP(H192,Fuel!$G$24:$I737,2,FALSE)="AB",Q192/ABHEAT/28.174,Q192/SASKHEAT/28.174)</f>
        <v>0.28439629289337087</v>
      </c>
    </row>
    <row r="193" spans="1:18" x14ac:dyDescent="0.2">
      <c r="A193" t="s">
        <v>87</v>
      </c>
      <c r="B193">
        <v>19931015</v>
      </c>
      <c r="C193">
        <v>19931101</v>
      </c>
      <c r="D193">
        <v>20051031</v>
      </c>
      <c r="E193" t="s">
        <v>1</v>
      </c>
      <c r="F193">
        <v>4775</v>
      </c>
      <c r="G193" t="s">
        <v>229</v>
      </c>
      <c r="H193" t="s">
        <v>2</v>
      </c>
      <c r="I193" t="s">
        <v>46</v>
      </c>
      <c r="J193" s="26">
        <f t="shared" si="13"/>
        <v>34257</v>
      </c>
      <c r="K193" s="26">
        <f t="shared" si="13"/>
        <v>34274</v>
      </c>
      <c r="L193" s="27">
        <f t="shared" si="13"/>
        <v>38656</v>
      </c>
      <c r="M193" s="58">
        <f>VLOOKUP(H193,Fuel!$G$24:$I$35,3,FALSE)*(IF(L193&lt;$B$2,0,1))</f>
        <v>1</v>
      </c>
      <c r="N193" s="18">
        <f>VLOOKUP(I193,Fuel!$B$24:$D$43,3,FALSE)</f>
        <v>4.9299999999999997E-2</v>
      </c>
      <c r="O193" s="19">
        <f t="shared" si="15"/>
        <v>5010.4074999999993</v>
      </c>
      <c r="P193" s="42">
        <f>IF(VLOOKUP(H193,Fuel!$G$24:$I639,2,FALSE)="AB",O193/ABHEAT/28.174,O193/SASKHEAT/28.174)</f>
        <v>4.6935336216933248</v>
      </c>
      <c r="Q193" s="76">
        <f t="shared" si="14"/>
        <v>235.40749999999997</v>
      </c>
      <c r="R193" s="77">
        <f>IF(VLOOKUP(H193,Fuel!$G$24:$I746,2,FALSE)="AB",Q193/ABHEAT/28.174,Q193/SASKHEAT/28.174)</f>
        <v>0.22051959167967303</v>
      </c>
    </row>
    <row r="194" spans="1:18" x14ac:dyDescent="0.2">
      <c r="A194" t="s">
        <v>87</v>
      </c>
      <c r="B194">
        <v>19931015</v>
      </c>
      <c r="C194">
        <v>19931101</v>
      </c>
      <c r="D194">
        <v>20051031</v>
      </c>
      <c r="E194" t="s">
        <v>1</v>
      </c>
      <c r="F194">
        <v>3805</v>
      </c>
      <c r="G194" t="s">
        <v>229</v>
      </c>
      <c r="H194" t="s">
        <v>2</v>
      </c>
      <c r="I194" t="s">
        <v>46</v>
      </c>
      <c r="J194" s="26">
        <f t="shared" si="13"/>
        <v>34257</v>
      </c>
      <c r="K194" s="26">
        <f t="shared" si="13"/>
        <v>34274</v>
      </c>
      <c r="L194" s="27">
        <f t="shared" si="13"/>
        <v>38656</v>
      </c>
      <c r="M194" s="58">
        <f>VLOOKUP(H194,Fuel!$G$24:$I$35,3,FALSE)*(IF(L194&lt;$B$2,0,1))</f>
        <v>1</v>
      </c>
      <c r="N194" s="18">
        <f>VLOOKUP(I194,Fuel!$B$24:$D$43,3,FALSE)</f>
        <v>4.9299999999999997E-2</v>
      </c>
      <c r="O194" s="19">
        <f t="shared" si="15"/>
        <v>3992.5864999999994</v>
      </c>
      <c r="P194" s="42">
        <f>IF(VLOOKUP(H194,Fuel!$G$24:$I625,2,FALSE)="AB",O194/ABHEAT/28.174,O194/SASKHEAT/28.174)</f>
        <v>3.7400828126791832</v>
      </c>
      <c r="Q194" s="76">
        <f t="shared" si="14"/>
        <v>187.5865</v>
      </c>
      <c r="R194" s="77">
        <f>IF(VLOOKUP(H194,Fuel!$G$24:$I747,2,FALSE)="AB",Q194/ABHEAT/28.174,Q194/SASKHEAT/28.174)</f>
        <v>0.1757229416421269</v>
      </c>
    </row>
    <row r="195" spans="1:18" x14ac:dyDescent="0.2">
      <c r="A195" t="s">
        <v>96</v>
      </c>
      <c r="B195">
        <v>19931101</v>
      </c>
      <c r="C195">
        <v>19931101</v>
      </c>
      <c r="D195">
        <v>20051031</v>
      </c>
      <c r="E195" t="s">
        <v>1</v>
      </c>
      <c r="F195">
        <v>7386</v>
      </c>
      <c r="G195" t="s">
        <v>229</v>
      </c>
      <c r="H195" t="s">
        <v>2</v>
      </c>
      <c r="I195" t="s">
        <v>42</v>
      </c>
      <c r="J195" s="26">
        <f t="shared" si="13"/>
        <v>34274</v>
      </c>
      <c r="K195" s="26">
        <f t="shared" si="13"/>
        <v>34274</v>
      </c>
      <c r="L195" s="27">
        <f t="shared" si="13"/>
        <v>38656</v>
      </c>
      <c r="M195" s="58">
        <f>VLOOKUP(H195,Fuel!$G$24:$I$35,3,FALSE)*(IF(L195&lt;$B$2,0,1))</f>
        <v>1</v>
      </c>
      <c r="N195" s="18">
        <f>VLOOKUP(I195,Fuel!$B$24:$D$43,3,FALSE)</f>
        <v>4.6699999999999998E-2</v>
      </c>
      <c r="O195" s="19">
        <f t="shared" si="15"/>
        <v>7730.9261999999999</v>
      </c>
      <c r="P195" s="42">
        <f>IF(VLOOKUP(H195,Fuel!$G$24:$I556,2,FALSE)="AB",O195/ABHEAT/28.174,O195/SASKHEAT/28.174)</f>
        <v>7.2419981900733266</v>
      </c>
      <c r="Q195" s="76">
        <f t="shared" si="14"/>
        <v>344.92619999999999</v>
      </c>
      <c r="R195" s="77">
        <f>IF(VLOOKUP(H195,Fuel!$G$24:$I772,2,FALSE)="AB",Q195/ABHEAT/28.174,Q195/SASKHEAT/28.174)</f>
        <v>0.32311198574226074</v>
      </c>
    </row>
    <row r="196" spans="1:18" x14ac:dyDescent="0.2">
      <c r="A196" t="s">
        <v>105</v>
      </c>
      <c r="B196">
        <v>19901017</v>
      </c>
      <c r="C196">
        <v>19901201</v>
      </c>
      <c r="D196">
        <v>20051031</v>
      </c>
      <c r="E196" t="s">
        <v>1</v>
      </c>
      <c r="F196">
        <v>13508</v>
      </c>
      <c r="G196" t="s">
        <v>472</v>
      </c>
      <c r="H196" t="s">
        <v>2</v>
      </c>
      <c r="I196" t="s">
        <v>47</v>
      </c>
      <c r="J196" s="26">
        <f t="shared" si="13"/>
        <v>33163</v>
      </c>
      <c r="K196" s="26">
        <f t="shared" si="13"/>
        <v>33208</v>
      </c>
      <c r="L196" s="27">
        <f t="shared" si="13"/>
        <v>38656</v>
      </c>
      <c r="M196" s="58">
        <f>VLOOKUP(H196,Fuel!$G$24:$I$35,3,FALSE)*(IF(L196&lt;$B$2,0,1))</f>
        <v>1</v>
      </c>
      <c r="N196" s="18">
        <f>VLOOKUP(I196,Fuel!$B$24:$D$43,3,FALSE)</f>
        <v>5.0599999999999999E-2</v>
      </c>
      <c r="O196" s="19">
        <f t="shared" si="15"/>
        <v>14191.504800000001</v>
      </c>
      <c r="P196" s="42">
        <f>IF(VLOOKUP(H196,Fuel!$G$24:$I659,2,FALSE)="AB",O196/ABHEAT/28.174,O196/SASKHEAT/28.174)</f>
        <v>13.293989545006513</v>
      </c>
      <c r="Q196" s="76">
        <f t="shared" si="14"/>
        <v>683.50479999999993</v>
      </c>
      <c r="R196" s="77">
        <f>IF(VLOOKUP(H196,Fuel!$G$24:$I826,2,FALSE)="AB",Q196/ABHEAT/28.174,Q196/SASKHEAT/28.174)</f>
        <v>0.64027781360872782</v>
      </c>
    </row>
    <row r="197" spans="1:18" x14ac:dyDescent="0.2">
      <c r="A197" t="s">
        <v>18</v>
      </c>
      <c r="B197">
        <v>19950322</v>
      </c>
      <c r="C197">
        <v>19950401</v>
      </c>
      <c r="D197">
        <v>20060331</v>
      </c>
      <c r="E197" t="s">
        <v>122</v>
      </c>
      <c r="F197">
        <v>20279</v>
      </c>
      <c r="G197" t="s">
        <v>389</v>
      </c>
      <c r="H197" t="s">
        <v>123</v>
      </c>
      <c r="I197" t="s">
        <v>33</v>
      </c>
      <c r="J197" s="26">
        <f t="shared" si="13"/>
        <v>34780</v>
      </c>
      <c r="K197" s="26">
        <f t="shared" si="13"/>
        <v>34790</v>
      </c>
      <c r="L197" s="27">
        <f t="shared" si="13"/>
        <v>38807</v>
      </c>
      <c r="M197" s="58">
        <f>VLOOKUP(H197,Fuel!$G$24:$I$35,3,FALSE)*(IF(L197&lt;$B$2,0,1))</f>
        <v>0</v>
      </c>
      <c r="N197" s="18">
        <f>VLOOKUP(I197,Fuel!$B$24:$D$43,3,FALSE)</f>
        <v>4.9599999999999998E-2</v>
      </c>
      <c r="O197" s="19">
        <f t="shared" si="15"/>
        <v>0</v>
      </c>
      <c r="P197" s="42">
        <f>IF(VLOOKUP(H197,Fuel!$G$24:$I734,2,FALSE)="AB",O197/ABHEAT/28.174,O197/SASKHEAT/28.174)</f>
        <v>0</v>
      </c>
      <c r="Q197" s="76">
        <f t="shared" si="14"/>
        <v>0</v>
      </c>
      <c r="R197" s="77">
        <f>IF(VLOOKUP(H197,Fuel!$G$24:$I695,2,FALSE)="AB",Q197/ABHEAT/28.174,Q197/SASKHEAT/28.174)</f>
        <v>0</v>
      </c>
    </row>
    <row r="198" spans="1:18" x14ac:dyDescent="0.2">
      <c r="A198" t="s">
        <v>18</v>
      </c>
      <c r="B198">
        <v>19850416</v>
      </c>
      <c r="C198">
        <v>19851101</v>
      </c>
      <c r="D198">
        <v>20060415</v>
      </c>
      <c r="E198" t="s">
        <v>122</v>
      </c>
      <c r="F198">
        <v>25629</v>
      </c>
      <c r="G198" t="s">
        <v>263</v>
      </c>
      <c r="H198" t="s">
        <v>123</v>
      </c>
      <c r="I198" t="s">
        <v>4</v>
      </c>
      <c r="J198" s="26">
        <f t="shared" si="13"/>
        <v>31153</v>
      </c>
      <c r="K198" s="26">
        <f t="shared" si="13"/>
        <v>31352</v>
      </c>
      <c r="L198" s="27">
        <f t="shared" si="13"/>
        <v>38822</v>
      </c>
      <c r="M198" s="58">
        <f>VLOOKUP(H198,Fuel!$G$24:$I$35,3,FALSE)*(IF(L198&lt;$B$2,0,1))</f>
        <v>0</v>
      </c>
      <c r="N198" s="18">
        <f>VLOOKUP(I198,Fuel!$B$24:$D$43,3,FALSE)</f>
        <v>4.5100000000000001E-2</v>
      </c>
      <c r="O198" s="19">
        <f t="shared" si="15"/>
        <v>0</v>
      </c>
      <c r="P198" s="42">
        <f>IF(VLOOKUP(H198,Fuel!$G$24:$I838,2,FALSE)="AB",O198/ABHEAT/28.174,O198/SASKHEAT/28.174)</f>
        <v>0</v>
      </c>
      <c r="Q198" s="76">
        <f t="shared" si="14"/>
        <v>0</v>
      </c>
      <c r="R198" s="77">
        <f>IF(VLOOKUP(H198,Fuel!$G$24:$I540,2,FALSE)="AB",Q198/ABHEAT/28.174,Q198/SASKHEAT/28.174)</f>
        <v>0</v>
      </c>
    </row>
    <row r="199" spans="1:18" x14ac:dyDescent="0.2">
      <c r="A199" t="s">
        <v>16</v>
      </c>
      <c r="B199">
        <v>20000401</v>
      </c>
      <c r="C199">
        <v>20000401</v>
      </c>
      <c r="D199">
        <v>20060504</v>
      </c>
      <c r="E199" t="s">
        <v>1</v>
      </c>
      <c r="F199">
        <v>0</v>
      </c>
      <c r="G199" t="s">
        <v>229</v>
      </c>
      <c r="H199" t="s">
        <v>2</v>
      </c>
      <c r="I199" t="s">
        <v>20</v>
      </c>
      <c r="J199" s="26">
        <f t="shared" si="13"/>
        <v>36617</v>
      </c>
      <c r="K199" s="26">
        <f t="shared" si="13"/>
        <v>36617</v>
      </c>
      <c r="L199" s="27">
        <f t="shared" si="13"/>
        <v>38841</v>
      </c>
      <c r="M199" s="58">
        <f>VLOOKUP(H199,Fuel!$G$24:$I$35,3,FALSE)*(IF(L199&lt;$B$2,0,1))</f>
        <v>1</v>
      </c>
      <c r="N199" s="18">
        <f>VLOOKUP(I199,Fuel!$B$24:$D$43,3,FALSE)</f>
        <v>4.7E-2</v>
      </c>
      <c r="O199" s="19">
        <f t="shared" si="15"/>
        <v>0</v>
      </c>
      <c r="P199" s="42">
        <f>IF(VLOOKUP(H199,Fuel!$G$24:$I490,2,FALSE)="AB",O199/ABHEAT/28.174,O199/SASKHEAT/28.174)</f>
        <v>0</v>
      </c>
      <c r="Q199" s="76">
        <f t="shared" si="14"/>
        <v>0</v>
      </c>
      <c r="R199" s="77">
        <f>IF(VLOOKUP(H199,Fuel!$G$24:$I814,2,FALSE)="AB",Q199/ABHEAT/28.174,Q199/SASKHEAT/28.174)</f>
        <v>0</v>
      </c>
    </row>
    <row r="200" spans="1:18" x14ac:dyDescent="0.2">
      <c r="A200" t="s">
        <v>16</v>
      </c>
      <c r="B200">
        <v>20000318</v>
      </c>
      <c r="C200">
        <v>20000401</v>
      </c>
      <c r="D200">
        <v>20060504</v>
      </c>
      <c r="E200" t="s">
        <v>1</v>
      </c>
      <c r="F200">
        <v>12612</v>
      </c>
      <c r="G200" t="s">
        <v>464</v>
      </c>
      <c r="H200" t="s">
        <v>2</v>
      </c>
      <c r="I200" t="s">
        <v>54</v>
      </c>
      <c r="J200" s="26">
        <f t="shared" si="13"/>
        <v>36603</v>
      </c>
      <c r="K200" s="26">
        <f t="shared" si="13"/>
        <v>36617</v>
      </c>
      <c r="L200" s="27">
        <f t="shared" si="13"/>
        <v>38841</v>
      </c>
      <c r="M200" s="58">
        <f>VLOOKUP(H200,Fuel!$G$24:$I$35,3,FALSE)*(IF(L200&lt;$B$2,0,1))</f>
        <v>1</v>
      </c>
      <c r="N200" s="18">
        <f>VLOOKUP(I200,Fuel!$B$24:$D$43,3,FALSE)</f>
        <v>5.0799999999999998E-2</v>
      </c>
      <c r="O200" s="19">
        <f t="shared" si="15"/>
        <v>13252.6896</v>
      </c>
      <c r="P200" s="42">
        <f>IF(VLOOKUP(H200,Fuel!$G$24:$I776,2,FALSE)="AB",O200/ABHEAT/28.174,O200/SASKHEAT/28.174)</f>
        <v>12.414547961511207</v>
      </c>
      <c r="Q200" s="76">
        <f t="shared" ref="Q200:Q263" si="16">M200*F200*N200</f>
        <v>640.68959999999993</v>
      </c>
      <c r="R200" s="77">
        <f>IF(VLOOKUP(H200,Fuel!$G$24:$I815,2,FALSE)="AB",Q200/ABHEAT/28.174,Q200/SASKHEAT/28.174)</f>
        <v>0.60017038108561993</v>
      </c>
    </row>
    <row r="201" spans="1:18" x14ac:dyDescent="0.2">
      <c r="A201" t="s">
        <v>105</v>
      </c>
      <c r="B201">
        <v>19910122</v>
      </c>
      <c r="C201">
        <v>19910505</v>
      </c>
      <c r="D201">
        <v>20060504</v>
      </c>
      <c r="E201" t="s">
        <v>1</v>
      </c>
      <c r="F201">
        <v>0</v>
      </c>
      <c r="G201" t="s">
        <v>229</v>
      </c>
      <c r="H201" t="s">
        <v>2</v>
      </c>
      <c r="I201" t="s">
        <v>20</v>
      </c>
      <c r="J201" s="26">
        <f t="shared" si="13"/>
        <v>33260</v>
      </c>
      <c r="K201" s="26">
        <f t="shared" si="13"/>
        <v>33363</v>
      </c>
      <c r="L201" s="27">
        <f t="shared" si="13"/>
        <v>38841</v>
      </c>
      <c r="M201" s="58">
        <f>VLOOKUP(H201,Fuel!$G$24:$I$35,3,FALSE)*(IF(L201&lt;$B$2,0,1))</f>
        <v>1</v>
      </c>
      <c r="N201" s="18">
        <f>VLOOKUP(I201,Fuel!$B$24:$D$43,3,FALSE)</f>
        <v>4.7E-2</v>
      </c>
      <c r="O201" s="19">
        <f t="shared" si="15"/>
        <v>0</v>
      </c>
      <c r="P201" s="42">
        <f>IF(VLOOKUP(H201,Fuel!$G$24:$I633,2,FALSE)="AB",O201/ABHEAT/28.174,O201/SASKHEAT/28.174)</f>
        <v>0</v>
      </c>
      <c r="Q201" s="76">
        <f t="shared" si="16"/>
        <v>0</v>
      </c>
      <c r="R201" s="77">
        <f>IF(VLOOKUP(H201,Fuel!$G$24:$I822,2,FALSE)="AB",Q201/ABHEAT/28.174,Q201/SASKHEAT/28.174)</f>
        <v>0</v>
      </c>
    </row>
    <row r="202" spans="1:18" x14ac:dyDescent="0.2">
      <c r="A202" t="s">
        <v>202</v>
      </c>
      <c r="B202">
        <v>19960801</v>
      </c>
      <c r="C202">
        <v>19960820</v>
      </c>
      <c r="D202">
        <v>20060731</v>
      </c>
      <c r="E202" t="s">
        <v>1</v>
      </c>
      <c r="F202">
        <v>863</v>
      </c>
      <c r="G202" t="s">
        <v>269</v>
      </c>
      <c r="H202" t="s">
        <v>2</v>
      </c>
      <c r="I202" t="s">
        <v>12</v>
      </c>
      <c r="J202" s="26">
        <f t="shared" si="13"/>
        <v>35278</v>
      </c>
      <c r="K202" s="26">
        <f t="shared" si="13"/>
        <v>35297</v>
      </c>
      <c r="L202" s="27">
        <f t="shared" si="13"/>
        <v>38929</v>
      </c>
      <c r="M202" s="58">
        <f>VLOOKUP(H202,Fuel!$G$24:$I$35,3,FALSE)*(IF(L202&lt;$B$2,0,1))</f>
        <v>1</v>
      </c>
      <c r="N202" s="18">
        <f>VLOOKUP(I202,Fuel!$B$24:$D$43,3,FALSE)</f>
        <v>1.3899999999999999E-2</v>
      </c>
      <c r="O202" s="19">
        <f t="shared" si="15"/>
        <v>874.99570000000006</v>
      </c>
      <c r="P202" s="42">
        <f>IF(VLOOKUP(H202,Fuel!$G$24:$I485,2,FALSE)="AB",O202/ABHEAT/28.174,O202/SASKHEAT/28.174)</f>
        <v>0.81965822875426542</v>
      </c>
      <c r="Q202" s="76">
        <f t="shared" si="16"/>
        <v>11.995699999999999</v>
      </c>
      <c r="R202" s="77">
        <f>IF(VLOOKUP(H202,Fuel!$G$24:$I546,2,FALSE)="AB",Q202/ABHEAT/28.174,Q202/SASKHEAT/28.174)</f>
        <v>1.1237054324572726E-2</v>
      </c>
    </row>
    <row r="203" spans="1:18" x14ac:dyDescent="0.2">
      <c r="A203" t="s">
        <v>161</v>
      </c>
      <c r="B203">
        <v>19960901</v>
      </c>
      <c r="C203">
        <v>19960901</v>
      </c>
      <c r="D203">
        <v>20060831</v>
      </c>
      <c r="E203" t="s">
        <v>1</v>
      </c>
      <c r="F203">
        <v>762</v>
      </c>
      <c r="G203" t="s">
        <v>232</v>
      </c>
      <c r="H203" t="s">
        <v>2</v>
      </c>
      <c r="I203" t="s">
        <v>4</v>
      </c>
      <c r="J203" s="26">
        <f t="shared" si="13"/>
        <v>35309</v>
      </c>
      <c r="K203" s="26">
        <f t="shared" si="13"/>
        <v>35309</v>
      </c>
      <c r="L203" s="27">
        <f t="shared" si="13"/>
        <v>38960</v>
      </c>
      <c r="M203" s="58">
        <f>VLOOKUP(H203,Fuel!$G$24:$I$35,3,FALSE)*(IF(L203&lt;$B$2,0,1))</f>
        <v>1</v>
      </c>
      <c r="N203" s="18">
        <f>VLOOKUP(I203,Fuel!$B$24:$D$43,3,FALSE)</f>
        <v>4.5100000000000001E-2</v>
      </c>
      <c r="O203" s="19">
        <f t="shared" si="15"/>
        <v>796.36619999999994</v>
      </c>
      <c r="P203" s="42">
        <f>IF(VLOOKUP(H203,Fuel!$G$24:$I766,2,FALSE)="AB",O203/ABHEAT/28.174,O203/SASKHEAT/28.174)</f>
        <v>0.74600150484369798</v>
      </c>
      <c r="Q203" s="76">
        <f t="shared" si="16"/>
        <v>34.366199999999999</v>
      </c>
      <c r="R203" s="77">
        <f>IF(VLOOKUP(H203,Fuel!$G$24:$I502,2,FALSE)="AB",Q203/ABHEAT/28.174,Q203/SASKHEAT/28.174)</f>
        <v>3.2192773771362343E-2</v>
      </c>
    </row>
    <row r="204" spans="1:18" x14ac:dyDescent="0.2">
      <c r="A204" t="s">
        <v>164</v>
      </c>
      <c r="B204">
        <v>19911127</v>
      </c>
      <c r="C204">
        <v>19911201</v>
      </c>
      <c r="D204">
        <v>20061031</v>
      </c>
      <c r="E204" t="s">
        <v>1</v>
      </c>
      <c r="F204">
        <v>18682</v>
      </c>
      <c r="G204" t="s">
        <v>235</v>
      </c>
      <c r="H204" t="s">
        <v>2</v>
      </c>
      <c r="I204" t="s">
        <v>5</v>
      </c>
      <c r="J204" s="26">
        <f t="shared" si="13"/>
        <v>33569</v>
      </c>
      <c r="K204" s="26">
        <f t="shared" si="13"/>
        <v>33573</v>
      </c>
      <c r="L204" s="27">
        <f t="shared" si="13"/>
        <v>39021</v>
      </c>
      <c r="M204" s="58">
        <f>VLOOKUP(H204,Fuel!$G$24:$I$35,3,FALSE)*(IF(L204&lt;$B$2,0,1))</f>
        <v>1</v>
      </c>
      <c r="N204" s="18">
        <f>VLOOKUP(I204,Fuel!$B$24:$D$43,3,FALSE)</f>
        <v>3.5700000000000003E-2</v>
      </c>
      <c r="O204" s="19">
        <f t="shared" si="15"/>
        <v>19348.947400000001</v>
      </c>
      <c r="P204" s="42">
        <f>IF(VLOOKUP(H204,Fuel!$G$24:$I489,2,FALSE)="AB",O204/ABHEAT/28.174,O204/SASKHEAT/28.174)</f>
        <v>18.125259306009674</v>
      </c>
      <c r="Q204" s="76">
        <f t="shared" si="16"/>
        <v>666.94740000000002</v>
      </c>
      <c r="R204" s="77">
        <f>IF(VLOOKUP(H204,Fuel!$G$24:$I505,2,FALSE)="AB",Q204/ABHEAT/28.174,Q204/SASKHEAT/28.174)</f>
        <v>0.62476755549342988</v>
      </c>
    </row>
    <row r="205" spans="1:18" x14ac:dyDescent="0.2">
      <c r="A205" t="s">
        <v>18</v>
      </c>
      <c r="B205">
        <v>19901005</v>
      </c>
      <c r="C205">
        <v>19911101</v>
      </c>
      <c r="D205">
        <v>20061031</v>
      </c>
      <c r="E205" t="s">
        <v>1</v>
      </c>
      <c r="F205">
        <v>49125</v>
      </c>
      <c r="G205" t="s">
        <v>259</v>
      </c>
      <c r="H205" t="s">
        <v>2</v>
      </c>
      <c r="I205" t="s">
        <v>4</v>
      </c>
      <c r="J205" s="26">
        <f t="shared" si="13"/>
        <v>33151</v>
      </c>
      <c r="K205" s="26">
        <f t="shared" si="13"/>
        <v>33543</v>
      </c>
      <c r="L205" s="27">
        <f t="shared" si="13"/>
        <v>39021</v>
      </c>
      <c r="M205" s="58">
        <f>VLOOKUP(H205,Fuel!$G$24:$I$35,3,FALSE)*(IF(L205&lt;$B$2,0,1))</f>
        <v>1</v>
      </c>
      <c r="N205" s="18">
        <f>VLOOKUP(I205,Fuel!$B$24:$D$43,3,FALSE)</f>
        <v>4.5100000000000001E-2</v>
      </c>
      <c r="O205" s="19">
        <f t="shared" si="15"/>
        <v>51340.537499999999</v>
      </c>
      <c r="P205" s="42">
        <f>IF(VLOOKUP(H205,Fuel!$G$24:$I741,2,FALSE)="AB",O205/ABHEAT/28.174,O205/SASKHEAT/28.174)</f>
        <v>48.093600952029746</v>
      </c>
      <c r="Q205" s="76">
        <f t="shared" si="16"/>
        <v>2215.5374999999999</v>
      </c>
      <c r="R205" s="77">
        <f>IF(VLOOKUP(H205,Fuel!$G$24:$I536,2,FALSE)="AB",Q205/ABHEAT/28.174,Q205/SASKHEAT/28.174)</f>
        <v>2.0754199626222767</v>
      </c>
    </row>
    <row r="206" spans="1:18" x14ac:dyDescent="0.2">
      <c r="A206" t="s">
        <v>22</v>
      </c>
      <c r="B206">
        <v>19981101</v>
      </c>
      <c r="C206">
        <v>19981101</v>
      </c>
      <c r="D206">
        <v>20061031</v>
      </c>
      <c r="E206" t="s">
        <v>1</v>
      </c>
      <c r="F206">
        <v>2609</v>
      </c>
      <c r="G206" t="s">
        <v>229</v>
      </c>
      <c r="H206" t="s">
        <v>2</v>
      </c>
      <c r="I206" t="s">
        <v>3</v>
      </c>
      <c r="J206" s="26">
        <f t="shared" si="13"/>
        <v>36100</v>
      </c>
      <c r="K206" s="26">
        <f t="shared" si="13"/>
        <v>36100</v>
      </c>
      <c r="L206" s="27">
        <f t="shared" si="13"/>
        <v>39021</v>
      </c>
      <c r="M206" s="58">
        <f>VLOOKUP(H206,Fuel!$G$24:$I$35,3,FALSE)*(IF(L206&lt;$B$2,0,1))</f>
        <v>1</v>
      </c>
      <c r="N206" s="18">
        <f>VLOOKUP(I206,Fuel!$B$24:$D$43,3,FALSE)</f>
        <v>4.5100000000000001E-2</v>
      </c>
      <c r="O206" s="19">
        <f t="shared" si="15"/>
        <v>2726.6659</v>
      </c>
      <c r="P206" s="42">
        <f>IF(VLOOKUP(H206,Fuel!$G$24:$I599,2,FALSE)="AB",O206/ABHEAT/28.174,O206/SASKHEAT/28.174)</f>
        <v>2.5542230001800634</v>
      </c>
      <c r="Q206" s="76">
        <f t="shared" si="16"/>
        <v>117.66590000000001</v>
      </c>
      <c r="R206" s="77">
        <f>IF(VLOOKUP(H206,Fuel!$G$24:$I552,2,FALSE)="AB",Q206/ABHEAT/28.174,Q206/SASKHEAT/28.174)</f>
        <v>0.11022433959249915</v>
      </c>
    </row>
    <row r="207" spans="1:18" x14ac:dyDescent="0.2">
      <c r="A207" t="s">
        <v>19</v>
      </c>
      <c r="B207">
        <v>19951213</v>
      </c>
      <c r="C207">
        <v>19961101</v>
      </c>
      <c r="D207">
        <v>20061031</v>
      </c>
      <c r="E207" t="s">
        <v>1</v>
      </c>
      <c r="F207">
        <v>10773</v>
      </c>
      <c r="G207" t="s">
        <v>291</v>
      </c>
      <c r="H207" t="s">
        <v>2</v>
      </c>
      <c r="I207" t="s">
        <v>4</v>
      </c>
      <c r="J207" s="26">
        <f t="shared" si="13"/>
        <v>35046</v>
      </c>
      <c r="K207" s="26">
        <f t="shared" si="13"/>
        <v>35370</v>
      </c>
      <c r="L207" s="27">
        <f t="shared" si="13"/>
        <v>39021</v>
      </c>
      <c r="M207" s="58">
        <f>VLOOKUP(H207,Fuel!$G$24:$I$35,3,FALSE)*(IF(L207&lt;$B$2,0,1))</f>
        <v>1</v>
      </c>
      <c r="N207" s="18">
        <f>VLOOKUP(I207,Fuel!$B$24:$D$43,3,FALSE)</f>
        <v>4.5100000000000001E-2</v>
      </c>
      <c r="O207" s="19">
        <f t="shared" ref="O207:O238" si="17">M207*F207*(1+N207)</f>
        <v>11258.862299999999</v>
      </c>
      <c r="P207" s="42">
        <f>IF(VLOOKUP(H207,Fuel!$G$24:$I864,2,FALSE)="AB",O207/ABHEAT/28.174,O207/SASKHEAT/28.174)</f>
        <v>10.546816550762676</v>
      </c>
      <c r="Q207" s="76">
        <f t="shared" si="16"/>
        <v>485.8623</v>
      </c>
      <c r="R207" s="77">
        <f>IF(VLOOKUP(H207,Fuel!$G$24:$I572,2,FALSE)="AB",Q207/ABHEAT/28.174,Q207/SASKHEAT/28.174)</f>
        <v>0.45513484493292194</v>
      </c>
    </row>
    <row r="208" spans="1:18" x14ac:dyDescent="0.2">
      <c r="A208" t="s">
        <v>22</v>
      </c>
      <c r="B208">
        <v>19981101</v>
      </c>
      <c r="C208">
        <v>19981101</v>
      </c>
      <c r="D208">
        <v>20061031</v>
      </c>
      <c r="E208" t="s">
        <v>1</v>
      </c>
      <c r="F208">
        <v>0</v>
      </c>
      <c r="G208" t="s">
        <v>229</v>
      </c>
      <c r="H208" t="s">
        <v>2</v>
      </c>
      <c r="I208" t="s">
        <v>3</v>
      </c>
      <c r="J208" s="26">
        <f t="shared" si="13"/>
        <v>36100</v>
      </c>
      <c r="K208" s="26">
        <f t="shared" si="13"/>
        <v>36100</v>
      </c>
      <c r="L208" s="27">
        <f t="shared" si="13"/>
        <v>39021</v>
      </c>
      <c r="M208" s="58">
        <f>VLOOKUP(H208,Fuel!$G$24:$I$35,3,FALSE)*(IF(L208&lt;$B$2,0,1))</f>
        <v>1</v>
      </c>
      <c r="N208" s="18">
        <f>VLOOKUP(I208,Fuel!$B$24:$D$43,3,FALSE)</f>
        <v>4.5100000000000001E-2</v>
      </c>
      <c r="O208" s="19">
        <f t="shared" si="17"/>
        <v>0</v>
      </c>
      <c r="P208" s="42">
        <f>IF(VLOOKUP(H208,Fuel!$G$24:$I456,2,FALSE)="AB",O208/ABHEAT/28.174,O208/SASKHEAT/28.174)</f>
        <v>0</v>
      </c>
      <c r="Q208" s="76">
        <f t="shared" si="16"/>
        <v>0</v>
      </c>
      <c r="R208" s="77">
        <f>IF(VLOOKUP(H208,Fuel!$G$24:$I597,2,FALSE)="AB",Q208/ABHEAT/28.174,Q208/SASKHEAT/28.174)</f>
        <v>0</v>
      </c>
    </row>
    <row r="209" spans="1:18" x14ac:dyDescent="0.2">
      <c r="A209" t="s">
        <v>195</v>
      </c>
      <c r="B209">
        <v>19980401</v>
      </c>
      <c r="C209">
        <v>19981101</v>
      </c>
      <c r="D209">
        <v>20061031</v>
      </c>
      <c r="E209" t="s">
        <v>1</v>
      </c>
      <c r="F209">
        <v>11809</v>
      </c>
      <c r="G209" t="s">
        <v>326</v>
      </c>
      <c r="H209" t="s">
        <v>2</v>
      </c>
      <c r="I209" t="s">
        <v>3</v>
      </c>
      <c r="J209" s="26">
        <f t="shared" si="13"/>
        <v>35886</v>
      </c>
      <c r="K209" s="26">
        <f t="shared" si="13"/>
        <v>36100</v>
      </c>
      <c r="L209" s="27">
        <f t="shared" si="13"/>
        <v>39021</v>
      </c>
      <c r="M209" s="58">
        <f>VLOOKUP(H209,Fuel!$G$24:$I$35,3,FALSE)*(IF(L209&lt;$B$2,0,1))</f>
        <v>1</v>
      </c>
      <c r="N209" s="18">
        <f>VLOOKUP(I209,Fuel!$B$24:$D$43,3,FALSE)</f>
        <v>4.5100000000000001E-2</v>
      </c>
      <c r="O209" s="19">
        <f t="shared" si="17"/>
        <v>12341.585899999998</v>
      </c>
      <c r="P209" s="42">
        <f>IF(VLOOKUP(H209,Fuel!$G$24:$I634,2,FALSE)="AB",O209/ABHEAT/28.174,O209/SASKHEAT/28.174)</f>
        <v>11.561065315878254</v>
      </c>
      <c r="Q209" s="76">
        <f t="shared" si="16"/>
        <v>532.58590000000004</v>
      </c>
      <c r="R209" s="77">
        <f>IF(VLOOKUP(H209,Fuel!$G$24:$I612,2,FALSE)="AB",Q209/ABHEAT/28.174,Q209/SASKHEAT/28.174)</f>
        <v>0.49890349798690015</v>
      </c>
    </row>
    <row r="210" spans="1:18" x14ac:dyDescent="0.2">
      <c r="A210" t="s">
        <v>31</v>
      </c>
      <c r="B210">
        <v>19950928</v>
      </c>
      <c r="C210">
        <v>19961101</v>
      </c>
      <c r="D210">
        <v>20061031</v>
      </c>
      <c r="E210" t="s">
        <v>1</v>
      </c>
      <c r="F210">
        <v>1393</v>
      </c>
      <c r="G210" t="s">
        <v>339</v>
      </c>
      <c r="H210" t="s">
        <v>2</v>
      </c>
      <c r="I210" t="s">
        <v>3</v>
      </c>
      <c r="J210" s="26">
        <f t="shared" si="13"/>
        <v>34970</v>
      </c>
      <c r="K210" s="26">
        <f t="shared" si="13"/>
        <v>35370</v>
      </c>
      <c r="L210" s="27">
        <f t="shared" si="13"/>
        <v>39021</v>
      </c>
      <c r="M210" s="58">
        <f>VLOOKUP(H210,Fuel!$G$24:$I$35,3,FALSE)*(IF(L210&lt;$B$2,0,1))</f>
        <v>1</v>
      </c>
      <c r="N210" s="18">
        <f>VLOOKUP(I210,Fuel!$B$24:$D$43,3,FALSE)</f>
        <v>4.5100000000000001E-2</v>
      </c>
      <c r="O210" s="19">
        <f t="shared" si="17"/>
        <v>1455.8243</v>
      </c>
      <c r="P210" s="42">
        <f>IF(VLOOKUP(H210,Fuel!$G$24:$I478,2,FALSE)="AB",O210/ABHEAT/28.174,O210/SASKHEAT/28.174)</f>
        <v>1.3637534071486501</v>
      </c>
      <c r="Q210" s="76">
        <f t="shared" si="16"/>
        <v>62.824300000000001</v>
      </c>
      <c r="R210" s="77">
        <f>IF(VLOOKUP(H210,Fuel!$G$24:$I625,2,FALSE)="AB",Q210/ABHEAT/28.174,Q210/SASKHEAT/28.174)</f>
        <v>5.885109430906528E-2</v>
      </c>
    </row>
    <row r="211" spans="1:18" x14ac:dyDescent="0.2">
      <c r="A211" t="s">
        <v>204</v>
      </c>
      <c r="B211">
        <v>19980501</v>
      </c>
      <c r="C211">
        <v>19980501</v>
      </c>
      <c r="D211">
        <v>20061031</v>
      </c>
      <c r="E211" t="s">
        <v>1</v>
      </c>
      <c r="F211">
        <v>20266</v>
      </c>
      <c r="G211" t="s">
        <v>348</v>
      </c>
      <c r="H211" t="s">
        <v>2</v>
      </c>
      <c r="I211" t="s">
        <v>54</v>
      </c>
      <c r="J211" s="26">
        <f t="shared" si="13"/>
        <v>35916</v>
      </c>
      <c r="K211" s="26">
        <f t="shared" si="13"/>
        <v>35916</v>
      </c>
      <c r="L211" s="27">
        <f t="shared" si="13"/>
        <v>39021</v>
      </c>
      <c r="M211" s="58">
        <f>VLOOKUP(H211,Fuel!$G$24:$I$35,3,FALSE)*(IF(L211&lt;$B$2,0,1))</f>
        <v>1</v>
      </c>
      <c r="N211" s="18">
        <f>VLOOKUP(I211,Fuel!$B$24:$D$43,3,FALSE)</f>
        <v>5.0799999999999998E-2</v>
      </c>
      <c r="O211" s="19">
        <f t="shared" si="17"/>
        <v>21295.5128</v>
      </c>
      <c r="P211" s="42">
        <f>IF(VLOOKUP(H211,Fuel!$G$24:$I600,2,FALSE)="AB",O211/ABHEAT/28.174,O211/SASKHEAT/28.174)</f>
        <v>19.948717807483838</v>
      </c>
      <c r="Q211" s="76">
        <f t="shared" si="16"/>
        <v>1029.5128</v>
      </c>
      <c r="R211" s="77">
        <f>IF(VLOOKUP(H211,Fuel!$G$24:$I634,2,FALSE)="AB",Q211/ABHEAT/28.174,Q211/SASKHEAT/28.174)</f>
        <v>0.96440318292746363</v>
      </c>
    </row>
    <row r="212" spans="1:18" x14ac:dyDescent="0.2">
      <c r="A212" t="s">
        <v>62</v>
      </c>
      <c r="B212">
        <v>19910724</v>
      </c>
      <c r="C212">
        <v>19920125</v>
      </c>
      <c r="D212">
        <v>20061031</v>
      </c>
      <c r="E212" t="s">
        <v>1</v>
      </c>
      <c r="F212">
        <v>39813</v>
      </c>
      <c r="G212" t="s">
        <v>361</v>
      </c>
      <c r="H212" t="s">
        <v>2</v>
      </c>
      <c r="I212" t="s">
        <v>54</v>
      </c>
      <c r="J212" s="26">
        <f t="shared" si="13"/>
        <v>33443</v>
      </c>
      <c r="K212" s="26">
        <f t="shared" si="13"/>
        <v>33628</v>
      </c>
      <c r="L212" s="27">
        <f t="shared" si="13"/>
        <v>39021</v>
      </c>
      <c r="M212" s="58">
        <f>VLOOKUP(H212,Fuel!$G$24:$I$35,3,FALSE)*(IF(L212&lt;$B$2,0,1))</f>
        <v>1</v>
      </c>
      <c r="N212" s="18">
        <f>VLOOKUP(I212,Fuel!$B$24:$D$43,3,FALSE)</f>
        <v>5.0799999999999998E-2</v>
      </c>
      <c r="O212" s="19">
        <f t="shared" si="17"/>
        <v>41835.500399999997</v>
      </c>
      <c r="P212" s="42">
        <f>IF(VLOOKUP(H212,Fuel!$G$24:$I800,2,FALSE)="AB",O212/ABHEAT/28.174,O212/SASKHEAT/28.174)</f>
        <v>39.189692197244348</v>
      </c>
      <c r="Q212" s="76">
        <f t="shared" si="16"/>
        <v>2022.5003999999999</v>
      </c>
      <c r="R212" s="77">
        <f>IF(VLOOKUP(H212,Fuel!$G$24:$I653,2,FALSE)="AB",Q212/ABHEAT/28.174,Q212/SASKHEAT/28.174)</f>
        <v>1.8945911340121935</v>
      </c>
    </row>
    <row r="213" spans="1:18" x14ac:dyDescent="0.2">
      <c r="A213" t="s">
        <v>68</v>
      </c>
      <c r="B213">
        <v>19970613</v>
      </c>
      <c r="C213">
        <v>19970616</v>
      </c>
      <c r="D213">
        <v>20061031</v>
      </c>
      <c r="E213" t="s">
        <v>1</v>
      </c>
      <c r="F213">
        <v>24794</v>
      </c>
      <c r="G213" t="s">
        <v>376</v>
      </c>
      <c r="H213" t="s">
        <v>2</v>
      </c>
      <c r="I213" t="s">
        <v>54</v>
      </c>
      <c r="J213" s="26">
        <f t="shared" si="13"/>
        <v>35594</v>
      </c>
      <c r="K213" s="26">
        <f t="shared" si="13"/>
        <v>35597</v>
      </c>
      <c r="L213" s="27">
        <f t="shared" si="13"/>
        <v>39021</v>
      </c>
      <c r="M213" s="58">
        <f>VLOOKUP(H213,Fuel!$G$24:$I$35,3,FALSE)*(IF(L213&lt;$B$2,0,1))</f>
        <v>1</v>
      </c>
      <c r="N213" s="18">
        <f>VLOOKUP(I213,Fuel!$B$24:$D$43,3,FALSE)</f>
        <v>5.0799999999999998E-2</v>
      </c>
      <c r="O213" s="19">
        <f t="shared" si="17"/>
        <v>26053.535199999998</v>
      </c>
      <c r="P213" s="42">
        <f>IF(VLOOKUP(H213,Fuel!$G$24:$I455,2,FALSE)="AB",O213/ABHEAT/28.174,O213/SASKHEAT/28.174)</f>
        <v>24.405827954147551</v>
      </c>
      <c r="Q213" s="76">
        <f t="shared" si="16"/>
        <v>1259.5352</v>
      </c>
      <c r="R213" s="77">
        <f>IF(VLOOKUP(H213,Fuel!$G$24:$I674,2,FALSE)="AB",Q213/ABHEAT/28.174,Q213/SASKHEAT/28.174)</f>
        <v>1.1798782452138328</v>
      </c>
    </row>
    <row r="214" spans="1:18" x14ac:dyDescent="0.2">
      <c r="A214" t="s">
        <v>68</v>
      </c>
      <c r="B214">
        <v>19970613</v>
      </c>
      <c r="C214">
        <v>19970616</v>
      </c>
      <c r="D214">
        <v>20061031</v>
      </c>
      <c r="E214" t="s">
        <v>1</v>
      </c>
      <c r="F214">
        <v>12935</v>
      </c>
      <c r="G214" t="s">
        <v>377</v>
      </c>
      <c r="H214" t="s">
        <v>2</v>
      </c>
      <c r="I214" t="s">
        <v>54</v>
      </c>
      <c r="J214" s="26">
        <f t="shared" si="13"/>
        <v>35594</v>
      </c>
      <c r="K214" s="26">
        <f t="shared" si="13"/>
        <v>35597</v>
      </c>
      <c r="L214" s="27">
        <f t="shared" si="13"/>
        <v>39021</v>
      </c>
      <c r="M214" s="58">
        <f>VLOOKUP(H214,Fuel!$G$24:$I$35,3,FALSE)*(IF(L214&lt;$B$2,0,1))</f>
        <v>1</v>
      </c>
      <c r="N214" s="18">
        <f>VLOOKUP(I214,Fuel!$B$24:$D$43,3,FALSE)</f>
        <v>5.0799999999999998E-2</v>
      </c>
      <c r="O214" s="19">
        <f t="shared" si="17"/>
        <v>13592.098</v>
      </c>
      <c r="P214" s="42">
        <f>IF(VLOOKUP(H214,Fuel!$G$24:$I861,2,FALSE)="AB",O214/ABHEAT/28.174,O214/SASKHEAT/28.174)</f>
        <v>12.73249111022419</v>
      </c>
      <c r="Q214" s="76">
        <f t="shared" si="16"/>
        <v>657.09799999999996</v>
      </c>
      <c r="R214" s="77">
        <f>IF(VLOOKUP(H214,Fuel!$G$24:$I675,2,FALSE)="AB",Q214/ABHEAT/28.174,Q214/SASKHEAT/28.174)</f>
        <v>0.61554106242804418</v>
      </c>
    </row>
    <row r="215" spans="1:18" x14ac:dyDescent="0.2">
      <c r="A215" t="s">
        <v>73</v>
      </c>
      <c r="B215">
        <v>19990309</v>
      </c>
      <c r="C215">
        <v>19990310</v>
      </c>
      <c r="D215">
        <v>20061031</v>
      </c>
      <c r="E215" t="s">
        <v>1</v>
      </c>
      <c r="F215">
        <v>6445</v>
      </c>
      <c r="G215" t="s">
        <v>382</v>
      </c>
      <c r="H215" t="s">
        <v>2</v>
      </c>
      <c r="I215" t="s">
        <v>48</v>
      </c>
      <c r="J215" s="26">
        <f t="shared" ref="J215:L278" si="18">DATE(LEFT(B215,4),RIGHT(LEFT(B215,6),2),RIGHT(B215,2))</f>
        <v>36228</v>
      </c>
      <c r="K215" s="26">
        <f t="shared" si="18"/>
        <v>36229</v>
      </c>
      <c r="L215" s="27">
        <f t="shared" si="18"/>
        <v>39021</v>
      </c>
      <c r="M215" s="58">
        <f>VLOOKUP(H215,Fuel!$G$24:$I$35,3,FALSE)*(IF(L215&lt;$B$2,0,1))</f>
        <v>1</v>
      </c>
      <c r="N215" s="18">
        <f>VLOOKUP(I215,Fuel!$B$24:$D$43,3,FALSE)</f>
        <v>5.2400000000000002E-2</v>
      </c>
      <c r="O215" s="19">
        <f t="shared" si="17"/>
        <v>6782.7179999999998</v>
      </c>
      <c r="P215" s="42">
        <f>IF(VLOOKUP(H215,Fuel!$G$24:$I670,2,FALSE)="AB",O215/ABHEAT/28.174,O215/SASKHEAT/28.174)</f>
        <v>6.3537576493457886</v>
      </c>
      <c r="Q215" s="76">
        <f t="shared" si="16"/>
        <v>337.71800000000002</v>
      </c>
      <c r="R215" s="77">
        <f>IF(VLOOKUP(H215,Fuel!$G$24:$I680,2,FALSE)="AB",Q215/ABHEAT/28.174,Q215/SASKHEAT/28.174)</f>
        <v>0.31635965490851325</v>
      </c>
    </row>
    <row r="216" spans="1:18" x14ac:dyDescent="0.2">
      <c r="A216" t="s">
        <v>17</v>
      </c>
      <c r="B216">
        <v>19990324</v>
      </c>
      <c r="C216">
        <v>19990401</v>
      </c>
      <c r="D216">
        <v>20061031</v>
      </c>
      <c r="E216" t="s">
        <v>1</v>
      </c>
      <c r="F216">
        <v>7764</v>
      </c>
      <c r="G216" t="s">
        <v>386</v>
      </c>
      <c r="H216" t="s">
        <v>2</v>
      </c>
      <c r="I216" t="s">
        <v>14</v>
      </c>
      <c r="J216" s="26">
        <f t="shared" si="18"/>
        <v>36243</v>
      </c>
      <c r="K216" s="26">
        <f t="shared" si="18"/>
        <v>36251</v>
      </c>
      <c r="L216" s="27">
        <f t="shared" si="18"/>
        <v>39021</v>
      </c>
      <c r="M216" s="58">
        <f>VLOOKUP(H216,Fuel!$G$24:$I$35,3,FALSE)*(IF(L216&lt;$B$2,0,1))</f>
        <v>1</v>
      </c>
      <c r="N216" s="18">
        <f>VLOOKUP(I216,Fuel!$B$24:$D$43,3,FALSE)</f>
        <v>1.6799999999999999E-2</v>
      </c>
      <c r="O216" s="19">
        <f t="shared" si="17"/>
        <v>7894.435199999999</v>
      </c>
      <c r="P216" s="42">
        <f>IF(VLOOKUP(H216,Fuel!$G$24:$I563,2,FALSE)="AB",O216/ABHEAT/28.174,O216/SASKHEAT/28.174)</f>
        <v>7.3951663683002371</v>
      </c>
      <c r="Q216" s="76">
        <f t="shared" si="16"/>
        <v>130.43519999999998</v>
      </c>
      <c r="R216" s="77">
        <f>IF(VLOOKUP(H216,Fuel!$G$24:$I686,2,FALSE)="AB",Q216/ABHEAT/28.174,Q216/SASKHEAT/28.174)</f>
        <v>0.12218606902777732</v>
      </c>
    </row>
    <row r="217" spans="1:18" x14ac:dyDescent="0.2">
      <c r="A217" t="s">
        <v>75</v>
      </c>
      <c r="B217">
        <v>19991101</v>
      </c>
      <c r="C217">
        <v>19991101</v>
      </c>
      <c r="D217">
        <v>20061031</v>
      </c>
      <c r="E217" t="s">
        <v>1</v>
      </c>
      <c r="F217">
        <v>2129</v>
      </c>
      <c r="G217" t="s">
        <v>229</v>
      </c>
      <c r="H217" t="s">
        <v>2</v>
      </c>
      <c r="I217" t="s">
        <v>54</v>
      </c>
      <c r="J217" s="26">
        <f t="shared" si="18"/>
        <v>36465</v>
      </c>
      <c r="K217" s="26">
        <f t="shared" si="18"/>
        <v>36465</v>
      </c>
      <c r="L217" s="27">
        <f t="shared" si="18"/>
        <v>39021</v>
      </c>
      <c r="M217" s="58">
        <f>VLOOKUP(H217,Fuel!$G$24:$I$35,3,FALSE)*(IF(L217&lt;$B$2,0,1))</f>
        <v>1</v>
      </c>
      <c r="N217" s="18">
        <f>VLOOKUP(I217,Fuel!$B$24:$D$43,3,FALSE)</f>
        <v>5.0799999999999998E-2</v>
      </c>
      <c r="O217" s="19">
        <f t="shared" si="17"/>
        <v>2237.1531999999997</v>
      </c>
      <c r="P217" s="42">
        <f>IF(VLOOKUP(H217,Fuel!$G$24:$I763,2,FALSE)="AB",O217/ABHEAT/28.174,O217/SASKHEAT/28.174)</f>
        <v>2.0956686179874215</v>
      </c>
      <c r="Q217" s="76">
        <f t="shared" si="16"/>
        <v>108.1532</v>
      </c>
      <c r="R217" s="77">
        <f>IF(VLOOKUP(H217,Fuel!$G$24:$I690,2,FALSE)="AB",Q217/ABHEAT/28.174,Q217/SASKHEAT/28.174)</f>
        <v>0.10131325256353353</v>
      </c>
    </row>
    <row r="218" spans="1:18" x14ac:dyDescent="0.2">
      <c r="A218" t="s">
        <v>28</v>
      </c>
      <c r="B218">
        <v>19990801</v>
      </c>
      <c r="C218">
        <v>19990801</v>
      </c>
      <c r="D218">
        <v>20061031</v>
      </c>
      <c r="E218" t="s">
        <v>1</v>
      </c>
      <c r="F218">
        <v>10675</v>
      </c>
      <c r="G218" t="s">
        <v>390</v>
      </c>
      <c r="H218" t="s">
        <v>2</v>
      </c>
      <c r="I218" t="s">
        <v>54</v>
      </c>
      <c r="J218" s="26">
        <f t="shared" si="18"/>
        <v>36373</v>
      </c>
      <c r="K218" s="26">
        <f t="shared" si="18"/>
        <v>36373</v>
      </c>
      <c r="L218" s="27">
        <f t="shared" si="18"/>
        <v>39021</v>
      </c>
      <c r="M218" s="58">
        <f>VLOOKUP(H218,Fuel!$G$24:$I$35,3,FALSE)*(IF(L218&lt;$B$2,0,1))</f>
        <v>1</v>
      </c>
      <c r="N218" s="18">
        <f>VLOOKUP(I218,Fuel!$B$24:$D$43,3,FALSE)</f>
        <v>5.0799999999999998E-2</v>
      </c>
      <c r="O218" s="19">
        <f t="shared" si="17"/>
        <v>11217.289999999999</v>
      </c>
      <c r="P218" s="42">
        <f>IF(VLOOKUP(H218,Fuel!$G$24:$I606,2,FALSE)="AB",O218/ABHEAT/28.174,O218/SASKHEAT/28.174)</f>
        <v>10.507873413346982</v>
      </c>
      <c r="Q218" s="76">
        <f t="shared" si="16"/>
        <v>542.29</v>
      </c>
      <c r="R218" s="77">
        <f>IF(VLOOKUP(H218,Fuel!$G$24:$I698,2,FALSE)="AB",Q218/ABHEAT/28.174,Q218/SASKHEAT/28.174)</f>
        <v>0.50799388027981218</v>
      </c>
    </row>
    <row r="219" spans="1:18" x14ac:dyDescent="0.2">
      <c r="A219" t="s">
        <v>10</v>
      </c>
      <c r="B219">
        <v>19951219</v>
      </c>
      <c r="C219">
        <v>19960401</v>
      </c>
      <c r="D219">
        <v>20061031</v>
      </c>
      <c r="E219" t="s">
        <v>1</v>
      </c>
      <c r="F219">
        <v>3241</v>
      </c>
      <c r="G219" t="s">
        <v>399</v>
      </c>
      <c r="H219" t="s">
        <v>2</v>
      </c>
      <c r="I219" t="s">
        <v>42</v>
      </c>
      <c r="J219" s="26">
        <f t="shared" si="18"/>
        <v>35052</v>
      </c>
      <c r="K219" s="26">
        <f t="shared" si="18"/>
        <v>35156</v>
      </c>
      <c r="L219" s="27">
        <f t="shared" si="18"/>
        <v>39021</v>
      </c>
      <c r="M219" s="58">
        <f>VLOOKUP(H219,Fuel!$G$24:$I$35,3,FALSE)*(IF(L219&lt;$B$2,0,1))</f>
        <v>1</v>
      </c>
      <c r="N219" s="18">
        <f>VLOOKUP(I219,Fuel!$B$24:$D$43,3,FALSE)</f>
        <v>4.6699999999999998E-2</v>
      </c>
      <c r="O219" s="19">
        <f t="shared" si="17"/>
        <v>3392.3546999999999</v>
      </c>
      <c r="P219" s="42">
        <f>IF(VLOOKUP(H219,Fuel!$G$24:$I473,2,FALSE)="AB",O219/ABHEAT/28.174,O219/SASKHEAT/28.174)</f>
        <v>3.1778115534832994</v>
      </c>
      <c r="Q219" s="76">
        <f t="shared" si="16"/>
        <v>151.35470000000001</v>
      </c>
      <c r="R219" s="77">
        <f>IF(VLOOKUP(H219,Fuel!$G$24:$I711,2,FALSE)="AB",Q219/ABHEAT/28.174,Q219/SASKHEAT/28.174)</f>
        <v>0.14178255426356176</v>
      </c>
    </row>
    <row r="220" spans="1:18" x14ac:dyDescent="0.2">
      <c r="A220" t="s">
        <v>10</v>
      </c>
      <c r="B220">
        <v>19980701</v>
      </c>
      <c r="C220">
        <v>19980701</v>
      </c>
      <c r="D220">
        <v>20061031</v>
      </c>
      <c r="E220" t="s">
        <v>1</v>
      </c>
      <c r="F220">
        <v>15195</v>
      </c>
      <c r="G220" t="s">
        <v>404</v>
      </c>
      <c r="H220" t="s">
        <v>2</v>
      </c>
      <c r="I220" t="s">
        <v>47</v>
      </c>
      <c r="J220" s="26">
        <f t="shared" si="18"/>
        <v>35977</v>
      </c>
      <c r="K220" s="26">
        <f t="shared" si="18"/>
        <v>35977</v>
      </c>
      <c r="L220" s="27">
        <f t="shared" si="18"/>
        <v>39021</v>
      </c>
      <c r="M220" s="58">
        <f>VLOOKUP(H220,Fuel!$G$24:$I$35,3,FALSE)*(IF(L220&lt;$B$2,0,1))</f>
        <v>1</v>
      </c>
      <c r="N220" s="18">
        <f>VLOOKUP(I220,Fuel!$B$24:$D$43,3,FALSE)</f>
        <v>5.0599999999999999E-2</v>
      </c>
      <c r="O220" s="19">
        <f t="shared" si="17"/>
        <v>15963.867</v>
      </c>
      <c r="P220" s="42">
        <f>IF(VLOOKUP(H220,Fuel!$G$24:$I738,2,FALSE)="AB",O220/ABHEAT/28.174,O220/SASKHEAT/28.174)</f>
        <v>14.954262002988893</v>
      </c>
      <c r="Q220" s="76">
        <f t="shared" si="16"/>
        <v>768.86699999999996</v>
      </c>
      <c r="R220" s="77">
        <f>IF(VLOOKUP(H220,Fuel!$G$24:$I716,2,FALSE)="AB",Q220/ABHEAT/28.174,Q220/SASKHEAT/28.174)</f>
        <v>0.72024144046377103</v>
      </c>
    </row>
    <row r="221" spans="1:18" x14ac:dyDescent="0.2">
      <c r="A221" t="s">
        <v>10</v>
      </c>
      <c r="B221">
        <v>19980701</v>
      </c>
      <c r="C221">
        <v>19980701</v>
      </c>
      <c r="D221">
        <v>20061031</v>
      </c>
      <c r="E221" t="s">
        <v>1</v>
      </c>
      <c r="F221">
        <v>15159</v>
      </c>
      <c r="G221" t="s">
        <v>229</v>
      </c>
      <c r="H221" t="s">
        <v>2</v>
      </c>
      <c r="I221" t="s">
        <v>14</v>
      </c>
      <c r="J221" s="26">
        <f t="shared" si="18"/>
        <v>35977</v>
      </c>
      <c r="K221" s="26">
        <f t="shared" si="18"/>
        <v>35977</v>
      </c>
      <c r="L221" s="27">
        <f t="shared" si="18"/>
        <v>39021</v>
      </c>
      <c r="M221" s="58">
        <f>VLOOKUP(H221,Fuel!$G$24:$I$35,3,FALSE)*(IF(L221&lt;$B$2,0,1))</f>
        <v>1</v>
      </c>
      <c r="N221" s="18">
        <f>VLOOKUP(I221,Fuel!$B$24:$D$43,3,FALSE)</f>
        <v>1.6799999999999999E-2</v>
      </c>
      <c r="O221" s="19">
        <f t="shared" si="17"/>
        <v>15413.671199999999</v>
      </c>
      <c r="P221" s="42">
        <f>IF(VLOOKUP(H221,Fuel!$G$24:$I735,2,FALSE)="AB",O221/ABHEAT/28.174,O221/SASKHEAT/28.174)</f>
        <v>14.43886231028636</v>
      </c>
      <c r="Q221" s="76">
        <f t="shared" si="16"/>
        <v>254.67119999999997</v>
      </c>
      <c r="R221" s="77">
        <f>IF(VLOOKUP(H221,Fuel!$G$24:$I717,2,FALSE)="AB",Q221/ABHEAT/28.174,Q221/SASKHEAT/28.174)</f>
        <v>0.23856499489851576</v>
      </c>
    </row>
    <row r="222" spans="1:18" x14ac:dyDescent="0.2">
      <c r="A222" t="s">
        <v>10</v>
      </c>
      <c r="B222">
        <v>19900418</v>
      </c>
      <c r="C222">
        <v>19900501</v>
      </c>
      <c r="D222">
        <v>20061031</v>
      </c>
      <c r="E222" t="s">
        <v>1</v>
      </c>
      <c r="F222">
        <v>16032</v>
      </c>
      <c r="G222" t="s">
        <v>413</v>
      </c>
      <c r="H222" t="s">
        <v>2</v>
      </c>
      <c r="I222" t="s">
        <v>14</v>
      </c>
      <c r="J222" s="26">
        <f t="shared" si="18"/>
        <v>32981</v>
      </c>
      <c r="K222" s="26">
        <f t="shared" si="18"/>
        <v>32994</v>
      </c>
      <c r="L222" s="27">
        <f t="shared" si="18"/>
        <v>39021</v>
      </c>
      <c r="M222" s="58">
        <f>VLOOKUP(H222,Fuel!$G$24:$I$35,3,FALSE)*(IF(L222&lt;$B$2,0,1))</f>
        <v>1</v>
      </c>
      <c r="N222" s="18">
        <f>VLOOKUP(I222,Fuel!$B$24:$D$43,3,FALSE)</f>
        <v>1.6799999999999999E-2</v>
      </c>
      <c r="O222" s="19">
        <f t="shared" si="17"/>
        <v>16301.337599999999</v>
      </c>
      <c r="P222" s="42">
        <f>IF(VLOOKUP(H222,Fuel!$G$24:$I754,2,FALSE)="AB",O222/ABHEAT/28.174,O222/SASKHEAT/28.174)</f>
        <v>15.270389904249022</v>
      </c>
      <c r="Q222" s="76">
        <f t="shared" si="16"/>
        <v>269.33760000000001</v>
      </c>
      <c r="R222" s="77">
        <f>IF(VLOOKUP(H222,Fuel!$G$24:$I727,2,FALSE)="AB",Q222/ABHEAT/28.174,Q222/SASKHEAT/28.174)</f>
        <v>0.25230384578224191</v>
      </c>
    </row>
    <row r="223" spans="1:18" x14ac:dyDescent="0.2">
      <c r="A223" t="s">
        <v>80</v>
      </c>
      <c r="B223">
        <v>19881227</v>
      </c>
      <c r="C223">
        <v>19901213</v>
      </c>
      <c r="D223">
        <v>20061031</v>
      </c>
      <c r="E223" t="s">
        <v>1</v>
      </c>
      <c r="F223">
        <v>12873</v>
      </c>
      <c r="G223" t="s">
        <v>414</v>
      </c>
      <c r="H223" t="s">
        <v>2</v>
      </c>
      <c r="I223" t="s">
        <v>42</v>
      </c>
      <c r="J223" s="26">
        <f t="shared" si="18"/>
        <v>32504</v>
      </c>
      <c r="K223" s="26">
        <f t="shared" si="18"/>
        <v>33220</v>
      </c>
      <c r="L223" s="27">
        <f t="shared" si="18"/>
        <v>39021</v>
      </c>
      <c r="M223" s="58">
        <f>VLOOKUP(H223,Fuel!$G$24:$I$35,3,FALSE)*(IF(L223&lt;$B$2,0,1))</f>
        <v>1</v>
      </c>
      <c r="N223" s="18">
        <f>VLOOKUP(I223,Fuel!$B$24:$D$43,3,FALSE)</f>
        <v>4.6699999999999998E-2</v>
      </c>
      <c r="O223" s="19">
        <f t="shared" si="17"/>
        <v>13474.169099999999</v>
      </c>
      <c r="P223" s="42">
        <f>IF(VLOOKUP(H223,Fuel!$G$24:$I773,2,FALSE)="AB",O223/ABHEAT/28.174,O223/SASKHEAT/28.174)</f>
        <v>12.622020403576215</v>
      </c>
      <c r="Q223" s="76">
        <f t="shared" si="16"/>
        <v>601.16909999999996</v>
      </c>
      <c r="R223" s="77">
        <f>IF(VLOOKUP(H223,Fuel!$G$24:$I730,2,FALSE)="AB",Q223/ABHEAT/28.174,Q223/SASKHEAT/28.174)</f>
        <v>0.56314928140537801</v>
      </c>
    </row>
    <row r="224" spans="1:18" x14ac:dyDescent="0.2">
      <c r="A224" t="s">
        <v>94</v>
      </c>
      <c r="B224">
        <v>19970901</v>
      </c>
      <c r="C224">
        <v>19971101</v>
      </c>
      <c r="D224">
        <v>20061031</v>
      </c>
      <c r="E224" t="s">
        <v>1</v>
      </c>
      <c r="F224">
        <v>10675</v>
      </c>
      <c r="G224" t="s">
        <v>229</v>
      </c>
      <c r="H224" t="s">
        <v>2</v>
      </c>
      <c r="I224" t="s">
        <v>54</v>
      </c>
      <c r="J224" s="26">
        <f t="shared" si="18"/>
        <v>35674</v>
      </c>
      <c r="K224" s="26">
        <f t="shared" si="18"/>
        <v>35735</v>
      </c>
      <c r="L224" s="27">
        <f t="shared" si="18"/>
        <v>39021</v>
      </c>
      <c r="M224" s="58">
        <f>VLOOKUP(H224,Fuel!$G$24:$I$35,3,FALSE)*(IF(L224&lt;$B$2,0,1))</f>
        <v>1</v>
      </c>
      <c r="N224" s="18">
        <f>VLOOKUP(I224,Fuel!$B$24:$D$43,3,FALSE)</f>
        <v>5.0799999999999998E-2</v>
      </c>
      <c r="O224" s="19">
        <f t="shared" si="17"/>
        <v>11217.289999999999</v>
      </c>
      <c r="P224" s="42">
        <f>IF(VLOOKUP(H224,Fuel!$G$24:$I691,2,FALSE)="AB",O224/ABHEAT/28.174,O224/SASKHEAT/28.174)</f>
        <v>10.507873413346982</v>
      </c>
      <c r="Q224" s="76">
        <f t="shared" si="16"/>
        <v>542.29</v>
      </c>
      <c r="R224" s="77">
        <f>IF(VLOOKUP(H224,Fuel!$G$24:$I764,2,FALSE)="AB",Q224/ABHEAT/28.174,Q224/SASKHEAT/28.174)</f>
        <v>0.50799388027981218</v>
      </c>
    </row>
    <row r="225" spans="1:18" x14ac:dyDescent="0.2">
      <c r="A225" t="s">
        <v>96</v>
      </c>
      <c r="B225">
        <v>19910531</v>
      </c>
      <c r="C225">
        <v>19920125</v>
      </c>
      <c r="D225">
        <v>20061031</v>
      </c>
      <c r="E225" t="s">
        <v>1</v>
      </c>
      <c r="F225">
        <v>71155</v>
      </c>
      <c r="G225" t="s">
        <v>435</v>
      </c>
      <c r="H225" t="s">
        <v>2</v>
      </c>
      <c r="I225" t="s">
        <v>54</v>
      </c>
      <c r="J225" s="26">
        <f t="shared" si="18"/>
        <v>33389</v>
      </c>
      <c r="K225" s="26">
        <f t="shared" si="18"/>
        <v>33628</v>
      </c>
      <c r="L225" s="27">
        <f t="shared" si="18"/>
        <v>39021</v>
      </c>
      <c r="M225" s="58">
        <f>VLOOKUP(H225,Fuel!$G$24:$I$35,3,FALSE)*(IF(L225&lt;$B$2,0,1))</f>
        <v>1</v>
      </c>
      <c r="N225" s="18">
        <f>VLOOKUP(I225,Fuel!$B$24:$D$43,3,FALSE)</f>
        <v>5.0799999999999998E-2</v>
      </c>
      <c r="O225" s="19">
        <f t="shared" si="17"/>
        <v>74769.673999999999</v>
      </c>
      <c r="P225" s="42">
        <f>IF(VLOOKUP(H225,Fuel!$G$24:$I851,2,FALSE)="AB",O225/ABHEAT/28.174,O225/SASKHEAT/28.174)</f>
        <v>70.041005407653827</v>
      </c>
      <c r="Q225" s="76">
        <f t="shared" si="16"/>
        <v>3614.674</v>
      </c>
      <c r="R225" s="77">
        <f>IF(VLOOKUP(H225,Fuel!$G$24:$I766,2,FALSE)="AB",Q225/ABHEAT/28.174,Q225/SASKHEAT/28.174)</f>
        <v>3.38607068396347</v>
      </c>
    </row>
    <row r="226" spans="1:18" x14ac:dyDescent="0.2">
      <c r="A226" t="s">
        <v>96</v>
      </c>
      <c r="B226">
        <v>19930730</v>
      </c>
      <c r="C226">
        <v>19930801</v>
      </c>
      <c r="D226">
        <v>20061031</v>
      </c>
      <c r="E226" t="s">
        <v>1</v>
      </c>
      <c r="F226">
        <v>24142</v>
      </c>
      <c r="G226" t="s">
        <v>439</v>
      </c>
      <c r="H226" t="s">
        <v>2</v>
      </c>
      <c r="I226" t="s">
        <v>42</v>
      </c>
      <c r="J226" s="26">
        <f t="shared" si="18"/>
        <v>34180</v>
      </c>
      <c r="K226" s="26">
        <f t="shared" si="18"/>
        <v>34182</v>
      </c>
      <c r="L226" s="27">
        <f t="shared" si="18"/>
        <v>39021</v>
      </c>
      <c r="M226" s="58">
        <f>VLOOKUP(H226,Fuel!$G$24:$I$35,3,FALSE)*(IF(L226&lt;$B$2,0,1))</f>
        <v>1</v>
      </c>
      <c r="N226" s="18">
        <f>VLOOKUP(I226,Fuel!$B$24:$D$43,3,FALSE)</f>
        <v>4.6699999999999998E-2</v>
      </c>
      <c r="O226" s="19">
        <f t="shared" si="17"/>
        <v>25269.431399999998</v>
      </c>
      <c r="P226" s="42">
        <f>IF(VLOOKUP(H226,Fuel!$G$24:$I842,2,FALSE)="AB",O226/ABHEAT/28.174,O226/SASKHEAT/28.174)</f>
        <v>23.671313336684296</v>
      </c>
      <c r="Q226" s="76">
        <f t="shared" si="16"/>
        <v>1127.4313999999999</v>
      </c>
      <c r="R226" s="77">
        <f>IF(VLOOKUP(H226,Fuel!$G$24:$I770,2,FALSE)="AB",Q226/ABHEAT/28.174,Q226/SASKHEAT/28.174)</f>
        <v>1.0561291036812428</v>
      </c>
    </row>
    <row r="227" spans="1:18" x14ac:dyDescent="0.2">
      <c r="A227" t="s">
        <v>96</v>
      </c>
      <c r="B227">
        <v>19930730</v>
      </c>
      <c r="C227">
        <v>19930801</v>
      </c>
      <c r="D227">
        <v>20061031</v>
      </c>
      <c r="E227" t="s">
        <v>1</v>
      </c>
      <c r="F227">
        <v>53527</v>
      </c>
      <c r="G227" t="s">
        <v>440</v>
      </c>
      <c r="H227" t="s">
        <v>2</v>
      </c>
      <c r="I227" t="s">
        <v>42</v>
      </c>
      <c r="J227" s="26">
        <f t="shared" si="18"/>
        <v>34180</v>
      </c>
      <c r="K227" s="26">
        <f t="shared" si="18"/>
        <v>34182</v>
      </c>
      <c r="L227" s="27">
        <f t="shared" si="18"/>
        <v>39021</v>
      </c>
      <c r="M227" s="58">
        <f>VLOOKUP(H227,Fuel!$G$24:$I$35,3,FALSE)*(IF(L227&lt;$B$2,0,1))</f>
        <v>1</v>
      </c>
      <c r="N227" s="18">
        <f>VLOOKUP(I227,Fuel!$B$24:$D$43,3,FALSE)</f>
        <v>4.6699999999999998E-2</v>
      </c>
      <c r="O227" s="19">
        <f t="shared" si="17"/>
        <v>56026.710899999998</v>
      </c>
      <c r="P227" s="42">
        <f>IF(VLOOKUP(H227,Fuel!$G$24:$I783,2,FALSE)="AB",O227/ABHEAT/28.174,O227/SASKHEAT/28.174)</f>
        <v>52.483406054705512</v>
      </c>
      <c r="Q227" s="76">
        <f t="shared" si="16"/>
        <v>2499.7109</v>
      </c>
      <c r="R227" s="77">
        <f>IF(VLOOKUP(H227,Fuel!$G$24:$I771,2,FALSE)="AB",Q227/ABHEAT/28.174,Q227/SASKHEAT/28.174)</f>
        <v>2.3416213459011632</v>
      </c>
    </row>
    <row r="228" spans="1:18" x14ac:dyDescent="0.2">
      <c r="A228" t="s">
        <v>96</v>
      </c>
      <c r="B228">
        <v>19970905</v>
      </c>
      <c r="C228">
        <v>19981101</v>
      </c>
      <c r="D228">
        <v>20061031</v>
      </c>
      <c r="E228" t="s">
        <v>1</v>
      </c>
      <c r="F228">
        <v>13974</v>
      </c>
      <c r="G228" t="s">
        <v>229</v>
      </c>
      <c r="H228" t="s">
        <v>2</v>
      </c>
      <c r="I228" t="s">
        <v>54</v>
      </c>
      <c r="J228" s="26">
        <f t="shared" si="18"/>
        <v>35678</v>
      </c>
      <c r="K228" s="26">
        <f t="shared" si="18"/>
        <v>36100</v>
      </c>
      <c r="L228" s="27">
        <f t="shared" si="18"/>
        <v>39021</v>
      </c>
      <c r="M228" s="58">
        <f>VLOOKUP(H228,Fuel!$G$24:$I$35,3,FALSE)*(IF(L228&lt;$B$2,0,1))</f>
        <v>1</v>
      </c>
      <c r="N228" s="18">
        <f>VLOOKUP(I228,Fuel!$B$24:$D$43,3,FALSE)</f>
        <v>5.0799999999999998E-2</v>
      </c>
      <c r="O228" s="19">
        <f t="shared" si="17"/>
        <v>14683.879199999999</v>
      </c>
      <c r="P228" s="42">
        <f>IF(VLOOKUP(H228,Fuel!$G$24:$I508,2,FALSE)="AB",O228/ABHEAT/28.174,O228/SASKHEAT/28.174)</f>
        <v>13.755224644319508</v>
      </c>
      <c r="Q228" s="76">
        <f t="shared" si="16"/>
        <v>709.87919999999997</v>
      </c>
      <c r="R228" s="77">
        <f>IF(VLOOKUP(H228,Fuel!$G$24:$I778,2,FALSE)="AB",Q228/ABHEAT/28.174,Q228/SASKHEAT/28.174)</f>
        <v>0.66498421386698803</v>
      </c>
    </row>
    <row r="229" spans="1:18" x14ac:dyDescent="0.2">
      <c r="A229" t="s">
        <v>16</v>
      </c>
      <c r="B229">
        <v>20000401</v>
      </c>
      <c r="C229">
        <v>20000401</v>
      </c>
      <c r="D229">
        <v>20061031</v>
      </c>
      <c r="E229" t="s">
        <v>1</v>
      </c>
      <c r="F229">
        <v>0</v>
      </c>
      <c r="G229" t="s">
        <v>229</v>
      </c>
      <c r="H229" t="s">
        <v>2</v>
      </c>
      <c r="I229" t="s">
        <v>54</v>
      </c>
      <c r="J229" s="26">
        <f t="shared" si="18"/>
        <v>36617</v>
      </c>
      <c r="K229" s="26">
        <f t="shared" si="18"/>
        <v>36617</v>
      </c>
      <c r="L229" s="27">
        <f t="shared" si="18"/>
        <v>39021</v>
      </c>
      <c r="M229" s="58">
        <f>VLOOKUP(H229,Fuel!$G$24:$I$35,3,FALSE)*(IF(L229&lt;$B$2,0,1))</f>
        <v>1</v>
      </c>
      <c r="N229" s="18">
        <f>VLOOKUP(I229,Fuel!$B$24:$D$43,3,FALSE)</f>
        <v>5.0799999999999998E-2</v>
      </c>
      <c r="O229" s="19">
        <f t="shared" si="17"/>
        <v>0</v>
      </c>
      <c r="P229" s="42">
        <f>IF(VLOOKUP(H229,Fuel!$G$24:$I496,2,FALSE)="AB",O229/ABHEAT/28.174,O229/SASKHEAT/28.174)</f>
        <v>0</v>
      </c>
      <c r="Q229" s="76">
        <f t="shared" si="16"/>
        <v>0</v>
      </c>
      <c r="R229" s="77">
        <f>IF(VLOOKUP(H229,Fuel!$G$24:$I816,2,FALSE)="AB",Q229/ABHEAT/28.174,Q229/SASKHEAT/28.174)</f>
        <v>0</v>
      </c>
    </row>
    <row r="230" spans="1:18" x14ac:dyDescent="0.2">
      <c r="A230" t="s">
        <v>16</v>
      </c>
      <c r="B230">
        <v>20000318</v>
      </c>
      <c r="C230">
        <v>20000401</v>
      </c>
      <c r="D230">
        <v>20061031</v>
      </c>
      <c r="E230" t="s">
        <v>1</v>
      </c>
      <c r="F230">
        <v>1358</v>
      </c>
      <c r="G230" t="s">
        <v>467</v>
      </c>
      <c r="H230" t="s">
        <v>2</v>
      </c>
      <c r="I230" t="s">
        <v>54</v>
      </c>
      <c r="J230" s="26">
        <f t="shared" si="18"/>
        <v>36603</v>
      </c>
      <c r="K230" s="26">
        <f t="shared" si="18"/>
        <v>36617</v>
      </c>
      <c r="L230" s="27">
        <f t="shared" si="18"/>
        <v>39021</v>
      </c>
      <c r="M230" s="58">
        <f>VLOOKUP(H230,Fuel!$G$24:$I$35,3,FALSE)*(IF(L230&lt;$B$2,0,1))</f>
        <v>1</v>
      </c>
      <c r="N230" s="18">
        <f>VLOOKUP(I230,Fuel!$B$24:$D$43,3,FALSE)</f>
        <v>5.0799999999999998E-2</v>
      </c>
      <c r="O230" s="19">
        <f t="shared" si="17"/>
        <v>1426.9864</v>
      </c>
      <c r="P230" s="42">
        <f>IF(VLOOKUP(H230,Fuel!$G$24:$I519,2,FALSE)="AB",O230/ABHEAT/28.174,O230/SASKHEAT/28.174)</f>
        <v>1.336739306353649</v>
      </c>
      <c r="Q230" s="76">
        <f t="shared" si="16"/>
        <v>68.986400000000003</v>
      </c>
      <c r="R230" s="77">
        <f>IF(VLOOKUP(H230,Fuel!$G$24:$I819,2,FALSE)="AB",Q230/ABHEAT/28.174,Q230/SASKHEAT/28.174)</f>
        <v>6.462348378641547E-2</v>
      </c>
    </row>
    <row r="231" spans="1:18" x14ac:dyDescent="0.2">
      <c r="A231" t="s">
        <v>16</v>
      </c>
      <c r="B231">
        <v>20000320</v>
      </c>
      <c r="C231">
        <v>20000401</v>
      </c>
      <c r="D231">
        <v>20061031</v>
      </c>
      <c r="E231" t="s">
        <v>1</v>
      </c>
      <c r="F231">
        <v>7447</v>
      </c>
      <c r="G231" t="s">
        <v>468</v>
      </c>
      <c r="H231" t="s">
        <v>2</v>
      </c>
      <c r="I231" t="s">
        <v>33</v>
      </c>
      <c r="J231" s="26">
        <f t="shared" si="18"/>
        <v>36605</v>
      </c>
      <c r="K231" s="26">
        <f t="shared" si="18"/>
        <v>36617</v>
      </c>
      <c r="L231" s="27">
        <f t="shared" si="18"/>
        <v>39021</v>
      </c>
      <c r="M231" s="58">
        <f>VLOOKUP(H231,Fuel!$G$24:$I$35,3,FALSE)*(IF(L231&lt;$B$2,0,1))</f>
        <v>1</v>
      </c>
      <c r="N231" s="18">
        <f>VLOOKUP(I231,Fuel!$B$24:$D$43,3,FALSE)</f>
        <v>4.9599999999999998E-2</v>
      </c>
      <c r="O231" s="19">
        <f t="shared" si="17"/>
        <v>7816.3712000000005</v>
      </c>
      <c r="P231" s="42">
        <f>IF(VLOOKUP(H231,Fuel!$G$24:$I846,2,FALSE)="AB",O231/ABHEAT/28.174,O231/SASKHEAT/28.174)</f>
        <v>7.3220393803967863</v>
      </c>
      <c r="Q231" s="76">
        <f t="shared" si="16"/>
        <v>369.37119999999999</v>
      </c>
      <c r="R231" s="77">
        <f>IF(VLOOKUP(H231,Fuel!$G$24:$I820,2,FALSE)="AB",Q231/ABHEAT/28.174,Q231/SASKHEAT/28.174)</f>
        <v>0.34601100730533585</v>
      </c>
    </row>
    <row r="232" spans="1:18" x14ac:dyDescent="0.2">
      <c r="A232" t="s">
        <v>105</v>
      </c>
      <c r="B232">
        <v>19931101</v>
      </c>
      <c r="C232">
        <v>19931101</v>
      </c>
      <c r="D232">
        <v>20061031</v>
      </c>
      <c r="E232" t="s">
        <v>1</v>
      </c>
      <c r="F232">
        <v>60415</v>
      </c>
      <c r="G232" t="s">
        <v>474</v>
      </c>
      <c r="H232" t="s">
        <v>2</v>
      </c>
      <c r="I232" t="s">
        <v>64</v>
      </c>
      <c r="J232" s="26">
        <f t="shared" si="18"/>
        <v>34274</v>
      </c>
      <c r="K232" s="26">
        <f t="shared" si="18"/>
        <v>34274</v>
      </c>
      <c r="L232" s="27">
        <f t="shared" si="18"/>
        <v>39021</v>
      </c>
      <c r="M232" s="58">
        <f>VLOOKUP(H232,Fuel!$G$24:$I$35,3,FALSE)*(IF(L232&lt;$B$2,0,1))</f>
        <v>1</v>
      </c>
      <c r="N232" s="18">
        <f>VLOOKUP(I232,Fuel!$B$24:$D$43,3,FALSE)</f>
        <v>1.6799999999999999E-2</v>
      </c>
      <c r="O232" s="19">
        <f t="shared" si="17"/>
        <v>61429.971999999994</v>
      </c>
      <c r="P232" s="42">
        <f>IF(VLOOKUP(H232,Fuel!$G$24:$I798,2,FALSE)="AB",O232/ABHEAT/28.174,O232/SASKHEAT/28.174)</f>
        <v>57.544947983109076</v>
      </c>
      <c r="Q232" s="76">
        <f t="shared" si="16"/>
        <v>1014.972</v>
      </c>
      <c r="R232" s="77">
        <f>IF(VLOOKUP(H232,Fuel!$G$24:$I829,2,FALSE)="AB",Q232/ABHEAT/28.174,Q232/SASKHEAT/28.174)</f>
        <v>0.95078198870597208</v>
      </c>
    </row>
    <row r="233" spans="1:18" x14ac:dyDescent="0.2">
      <c r="A233" t="s">
        <v>105</v>
      </c>
      <c r="B233">
        <v>19960401</v>
      </c>
      <c r="C233">
        <v>19960401</v>
      </c>
      <c r="D233">
        <v>20061031</v>
      </c>
      <c r="E233" t="s">
        <v>1</v>
      </c>
      <c r="F233">
        <v>338692</v>
      </c>
      <c r="G233" t="s">
        <v>475</v>
      </c>
      <c r="H233" t="s">
        <v>2</v>
      </c>
      <c r="I233" t="s">
        <v>54</v>
      </c>
      <c r="J233" s="26">
        <f t="shared" si="18"/>
        <v>35156</v>
      </c>
      <c r="K233" s="26">
        <f t="shared" si="18"/>
        <v>35156</v>
      </c>
      <c r="L233" s="27">
        <f t="shared" si="18"/>
        <v>39021</v>
      </c>
      <c r="M233" s="58">
        <f>VLOOKUP(H233,Fuel!$G$24:$I$35,3,FALSE)*(IF(L233&lt;$B$2,0,1))</f>
        <v>1</v>
      </c>
      <c r="N233" s="18">
        <f>VLOOKUP(I233,Fuel!$B$24:$D$43,3,FALSE)</f>
        <v>5.0799999999999998E-2</v>
      </c>
      <c r="O233" s="19">
        <f t="shared" si="17"/>
        <v>355897.55359999998</v>
      </c>
      <c r="P233" s="42">
        <f>IF(VLOOKUP(H233,Fuel!$G$24:$I757,2,FALSE)="AB",O233/ABHEAT/28.174,O233/SASKHEAT/28.174)</f>
        <v>333.38947654457297</v>
      </c>
      <c r="Q233" s="76">
        <f t="shared" si="16"/>
        <v>17205.553599999999</v>
      </c>
      <c r="R233" s="77">
        <f>IF(VLOOKUP(H233,Fuel!$G$24:$I830,2,FALSE)="AB",Q233/ABHEAT/28.174,Q233/SASKHEAT/28.174)</f>
        <v>16.117420449623435</v>
      </c>
    </row>
    <row r="234" spans="1:18" x14ac:dyDescent="0.2">
      <c r="A234" t="s">
        <v>105</v>
      </c>
      <c r="B234">
        <v>20001101</v>
      </c>
      <c r="C234">
        <v>20001101</v>
      </c>
      <c r="D234">
        <v>20061031</v>
      </c>
      <c r="E234" t="s">
        <v>1</v>
      </c>
      <c r="F234">
        <v>1977</v>
      </c>
      <c r="G234" t="s">
        <v>279</v>
      </c>
      <c r="H234" t="s">
        <v>2</v>
      </c>
      <c r="I234" t="s">
        <v>54</v>
      </c>
      <c r="J234" s="26">
        <f t="shared" si="18"/>
        <v>36831</v>
      </c>
      <c r="K234" s="26">
        <f t="shared" si="18"/>
        <v>36831</v>
      </c>
      <c r="L234" s="27">
        <f t="shared" si="18"/>
        <v>39021</v>
      </c>
      <c r="M234" s="58">
        <f>VLOOKUP(H234,Fuel!$G$24:$I$35,3,FALSE)*(IF(L234&lt;$B$2,0,1))</f>
        <v>1</v>
      </c>
      <c r="N234" s="18">
        <f>VLOOKUP(I234,Fuel!$B$24:$D$43,3,FALSE)</f>
        <v>5.0799999999999998E-2</v>
      </c>
      <c r="O234" s="19">
        <f t="shared" si="17"/>
        <v>2077.4315999999999</v>
      </c>
      <c r="P234" s="42">
        <f>IF(VLOOKUP(H234,Fuel!$G$24:$I731,2,FALSE)="AB",O234/ABHEAT/28.174,O234/SASKHEAT/28.174)</f>
        <v>1.9460483127107246</v>
      </c>
      <c r="Q234" s="76">
        <f t="shared" si="16"/>
        <v>100.43159999999999</v>
      </c>
      <c r="R234" s="77">
        <f>IF(VLOOKUP(H234,Fuel!$G$24:$I832,2,FALSE)="AB",Q234/ABHEAT/28.174,Q234/SASKHEAT/28.174)</f>
        <v>9.4079990755333839E-2</v>
      </c>
    </row>
    <row r="235" spans="1:18" x14ac:dyDescent="0.2">
      <c r="A235" t="s">
        <v>105</v>
      </c>
      <c r="B235">
        <v>19870701</v>
      </c>
      <c r="C235">
        <v>19870701</v>
      </c>
      <c r="D235">
        <v>20061031</v>
      </c>
      <c r="E235" t="s">
        <v>1</v>
      </c>
      <c r="F235">
        <v>11858</v>
      </c>
      <c r="G235" t="s">
        <v>477</v>
      </c>
      <c r="H235" t="s">
        <v>2</v>
      </c>
      <c r="I235" t="s">
        <v>33</v>
      </c>
      <c r="J235" s="26">
        <f t="shared" si="18"/>
        <v>31959</v>
      </c>
      <c r="K235" s="26">
        <f t="shared" si="18"/>
        <v>31959</v>
      </c>
      <c r="L235" s="27">
        <f t="shared" si="18"/>
        <v>39021</v>
      </c>
      <c r="M235" s="58">
        <f>VLOOKUP(H235,Fuel!$G$24:$I$35,3,FALSE)*(IF(L235&lt;$B$2,0,1))</f>
        <v>1</v>
      </c>
      <c r="N235" s="18">
        <f>VLOOKUP(I235,Fuel!$B$24:$D$43,3,FALSE)</f>
        <v>4.9599999999999998E-2</v>
      </c>
      <c r="O235" s="19">
        <f t="shared" si="17"/>
        <v>12446.156800000001</v>
      </c>
      <c r="P235" s="42">
        <f>IF(VLOOKUP(H235,Fuel!$G$24:$I631,2,FALSE)="AB",O235/ABHEAT/28.174,O235/SASKHEAT/28.174)</f>
        <v>11.659022824324571</v>
      </c>
      <c r="Q235" s="76">
        <f t="shared" si="16"/>
        <v>588.15679999999998</v>
      </c>
      <c r="R235" s="77">
        <f>IF(VLOOKUP(H235,Fuel!$G$24:$I833,2,FALSE)="AB",Q235/ABHEAT/28.174,Q235/SASKHEAT/28.174)</f>
        <v>0.55095992005192329</v>
      </c>
    </row>
    <row r="236" spans="1:18" x14ac:dyDescent="0.2">
      <c r="A236" t="s">
        <v>109</v>
      </c>
      <c r="B236">
        <v>19990501</v>
      </c>
      <c r="C236">
        <v>19990501</v>
      </c>
      <c r="D236">
        <v>20061031</v>
      </c>
      <c r="E236" t="s">
        <v>1</v>
      </c>
      <c r="F236">
        <v>53904</v>
      </c>
      <c r="G236" t="s">
        <v>229</v>
      </c>
      <c r="H236" t="s">
        <v>2</v>
      </c>
      <c r="I236" t="s">
        <v>54</v>
      </c>
      <c r="J236" s="26">
        <f t="shared" si="18"/>
        <v>36281</v>
      </c>
      <c r="K236" s="26">
        <f t="shared" si="18"/>
        <v>36281</v>
      </c>
      <c r="L236" s="27">
        <f t="shared" si="18"/>
        <v>39021</v>
      </c>
      <c r="M236" s="58">
        <f>VLOOKUP(H236,Fuel!$G$24:$I$35,3,FALSE)*(IF(L236&lt;$B$2,0,1))</f>
        <v>1</v>
      </c>
      <c r="N236" s="18">
        <f>VLOOKUP(I236,Fuel!$B$24:$D$43,3,FALSE)</f>
        <v>5.0799999999999998E-2</v>
      </c>
      <c r="O236" s="19">
        <f t="shared" si="17"/>
        <v>56642.323199999999</v>
      </c>
      <c r="P236" s="42">
        <f>IF(VLOOKUP(H236,Fuel!$G$24:$I716,2,FALSE)="AB",O236/ABHEAT/28.174,O236/SASKHEAT/28.174)</f>
        <v>53.060085102862367</v>
      </c>
      <c r="Q236" s="76">
        <f t="shared" si="16"/>
        <v>2738.3231999999998</v>
      </c>
      <c r="R236" s="77">
        <f>IF(VLOOKUP(H236,Fuel!$G$24:$I843,2,FALSE)="AB",Q236/ABHEAT/28.174,Q236/SASKHEAT/28.174)</f>
        <v>2.5651430559815456</v>
      </c>
    </row>
    <row r="237" spans="1:18" x14ac:dyDescent="0.2">
      <c r="A237" t="s">
        <v>121</v>
      </c>
      <c r="B237">
        <v>20001001</v>
      </c>
      <c r="C237">
        <v>20001001</v>
      </c>
      <c r="D237">
        <v>20061031</v>
      </c>
      <c r="E237" t="s">
        <v>1</v>
      </c>
      <c r="F237">
        <v>29183</v>
      </c>
      <c r="G237" t="s">
        <v>229</v>
      </c>
      <c r="H237" t="s">
        <v>24</v>
      </c>
      <c r="I237" t="s">
        <v>47</v>
      </c>
      <c r="J237" s="26">
        <f t="shared" si="18"/>
        <v>36800</v>
      </c>
      <c r="K237" s="26">
        <f t="shared" si="18"/>
        <v>36800</v>
      </c>
      <c r="L237" s="27">
        <f t="shared" si="18"/>
        <v>39021</v>
      </c>
      <c r="M237" s="58">
        <f>VLOOKUP(H237,Fuel!$G$24:$I$35,3,FALSE)*(IF(L237&lt;$B$2,0,1))</f>
        <v>0</v>
      </c>
      <c r="N237" s="18">
        <f>VLOOKUP(I237,Fuel!$B$24:$D$43,3,FALSE)</f>
        <v>5.0599999999999999E-2</v>
      </c>
      <c r="O237" s="19">
        <f t="shared" si="17"/>
        <v>0</v>
      </c>
      <c r="P237" s="42">
        <f>IF(VLOOKUP(H237,Fuel!$G$24:$I470,2,FALSE)="AB",O237/ABHEAT/28.174,O237/SASKHEAT/28.174)</f>
        <v>0</v>
      </c>
      <c r="Q237" s="76">
        <f t="shared" si="16"/>
        <v>0</v>
      </c>
      <c r="R237" s="77">
        <f>IF(VLOOKUP(H237,Fuel!$G$24:$I688,2,FALSE)="AB",Q237/ABHEAT/28.174,Q237/SASKHEAT/28.174)</f>
        <v>0</v>
      </c>
    </row>
    <row r="238" spans="1:18" x14ac:dyDescent="0.2">
      <c r="A238" t="s">
        <v>174</v>
      </c>
      <c r="B238">
        <v>19881209</v>
      </c>
      <c r="C238">
        <v>19881223</v>
      </c>
      <c r="D238">
        <v>20061031</v>
      </c>
      <c r="E238" t="s">
        <v>1</v>
      </c>
      <c r="F238">
        <v>6002</v>
      </c>
      <c r="G238" t="s">
        <v>249</v>
      </c>
      <c r="H238" t="s">
        <v>133</v>
      </c>
      <c r="I238" t="s">
        <v>12</v>
      </c>
      <c r="J238" s="26">
        <f t="shared" si="18"/>
        <v>32486</v>
      </c>
      <c r="K238" s="26">
        <f t="shared" si="18"/>
        <v>32500</v>
      </c>
      <c r="L238" s="27">
        <f t="shared" si="18"/>
        <v>39021</v>
      </c>
      <c r="M238" s="58">
        <f>VLOOKUP(H238,Fuel!$G$24:$I$35,3,FALSE)*(IF(L238&lt;$B$2,0,1))</f>
        <v>1</v>
      </c>
      <c r="N238" s="18">
        <f>VLOOKUP(I238,Fuel!$B$24:$D$43,3,FALSE)</f>
        <v>1.3899999999999999E-2</v>
      </c>
      <c r="O238" s="19">
        <f t="shared" si="17"/>
        <v>6085.4278000000004</v>
      </c>
      <c r="P238" s="42">
        <f>IF(VLOOKUP(H238,Fuel!$G$24:$I841,2,FALSE)="AB",O238/ABHEAT/28.174,O238/SASKHEAT/28.174)</f>
        <v>5.9176563255153152</v>
      </c>
      <c r="Q238" s="76">
        <f t="shared" si="16"/>
        <v>83.427799999999991</v>
      </c>
      <c r="R238" s="77">
        <f>IF(VLOOKUP(H238,Fuel!$G$24:$I526,2,FALSE)="AB",Q238/ABHEAT/28.174,Q238/SASKHEAT/28.174)</f>
        <v>8.1127747238053924E-2</v>
      </c>
    </row>
    <row r="239" spans="1:18" x14ac:dyDescent="0.2">
      <c r="A239" t="s">
        <v>22</v>
      </c>
      <c r="B239">
        <v>19980101</v>
      </c>
      <c r="C239">
        <v>19980101</v>
      </c>
      <c r="D239">
        <v>20070331</v>
      </c>
      <c r="E239" t="s">
        <v>1</v>
      </c>
      <c r="F239">
        <v>37643</v>
      </c>
      <c r="G239" t="s">
        <v>229</v>
      </c>
      <c r="H239" t="s">
        <v>2</v>
      </c>
      <c r="I239" t="s">
        <v>54</v>
      </c>
      <c r="J239" s="26">
        <f t="shared" si="18"/>
        <v>35796</v>
      </c>
      <c r="K239" s="26">
        <f t="shared" si="18"/>
        <v>35796</v>
      </c>
      <c r="L239" s="27">
        <f t="shared" si="18"/>
        <v>39172</v>
      </c>
      <c r="M239" s="58">
        <f>VLOOKUP(H239,Fuel!$G$24:$I$35,3,FALSE)*(IF(L239&lt;$B$2,0,1))</f>
        <v>1</v>
      </c>
      <c r="N239" s="18">
        <f>VLOOKUP(I239,Fuel!$B$24:$D$43,3,FALSE)</f>
        <v>5.0799999999999998E-2</v>
      </c>
      <c r="O239" s="19">
        <f t="shared" ref="O239:O270" si="19">M239*F239*(1+N239)</f>
        <v>39555.2644</v>
      </c>
      <c r="P239" s="42">
        <f>IF(VLOOKUP(H239,Fuel!$G$24:$I561,2,FALSE)="AB",O239/ABHEAT/28.174,O239/SASKHEAT/28.174)</f>
        <v>37.053665470596769</v>
      </c>
      <c r="Q239" s="76">
        <f t="shared" si="16"/>
        <v>1912.2644</v>
      </c>
      <c r="R239" s="77">
        <f>IF(VLOOKUP(H239,Fuel!$G$24:$I693,2,FALSE)="AB",Q239/ABHEAT/28.174,Q239/SASKHEAT/28.174)</f>
        <v>1.7913268042503956</v>
      </c>
    </row>
    <row r="240" spans="1:18" x14ac:dyDescent="0.2">
      <c r="A240" t="s">
        <v>17</v>
      </c>
      <c r="B240">
        <v>19980701</v>
      </c>
      <c r="C240">
        <v>19980701</v>
      </c>
      <c r="D240">
        <v>20070430</v>
      </c>
      <c r="E240" t="s">
        <v>1</v>
      </c>
      <c r="F240">
        <v>5489</v>
      </c>
      <c r="G240" t="s">
        <v>384</v>
      </c>
      <c r="H240" t="s">
        <v>2</v>
      </c>
      <c r="I240" t="s">
        <v>42</v>
      </c>
      <c r="J240" s="26">
        <f t="shared" si="18"/>
        <v>35977</v>
      </c>
      <c r="K240" s="26">
        <f t="shared" si="18"/>
        <v>35977</v>
      </c>
      <c r="L240" s="27">
        <f t="shared" si="18"/>
        <v>39202</v>
      </c>
      <c r="M240" s="58">
        <f>VLOOKUP(H240,Fuel!$G$24:$I$35,3,FALSE)*(IF(L240&lt;$B$2,0,1))</f>
        <v>1</v>
      </c>
      <c r="N240" s="18">
        <f>VLOOKUP(I240,Fuel!$B$24:$D$43,3,FALSE)</f>
        <v>4.6699999999999998E-2</v>
      </c>
      <c r="O240" s="19">
        <f t="shared" si="19"/>
        <v>5745.3362999999999</v>
      </c>
      <c r="P240" s="42">
        <f>IF(VLOOKUP(H240,Fuel!$G$24:$I570,2,FALSE)="AB",O240/ABHEAT/28.174,O240/SASKHEAT/28.174)</f>
        <v>5.3819832203239217</v>
      </c>
      <c r="Q240" s="76">
        <f t="shared" si="16"/>
        <v>256.33629999999999</v>
      </c>
      <c r="R240" s="77">
        <f>IF(VLOOKUP(H240,Fuel!$G$24:$I682,2,FALSE)="AB",Q240/ABHEAT/28.174,Q240/SASKHEAT/28.174)</f>
        <v>0.24012478875430129</v>
      </c>
    </row>
    <row r="241" spans="1:18" x14ac:dyDescent="0.2">
      <c r="A241" t="s">
        <v>0</v>
      </c>
      <c r="B241">
        <v>19961002</v>
      </c>
      <c r="C241">
        <v>19971101</v>
      </c>
      <c r="D241">
        <v>20071031</v>
      </c>
      <c r="E241" t="s">
        <v>1</v>
      </c>
      <c r="F241">
        <v>3616</v>
      </c>
      <c r="G241" t="s">
        <v>212</v>
      </c>
      <c r="H241" t="s">
        <v>2</v>
      </c>
      <c r="I241" t="s">
        <v>4</v>
      </c>
      <c r="J241" s="26">
        <f t="shared" si="18"/>
        <v>35340</v>
      </c>
      <c r="K241" s="26">
        <f t="shared" si="18"/>
        <v>35735</v>
      </c>
      <c r="L241" s="27">
        <f t="shared" si="18"/>
        <v>39386</v>
      </c>
      <c r="M241" s="58">
        <f>VLOOKUP(H241,Fuel!$G$24:$I$35,3,FALSE)*(IF(L241&lt;$B$2,0,1))</f>
        <v>1</v>
      </c>
      <c r="N241" s="18">
        <f>VLOOKUP(I241,Fuel!$B$24:$D$43,3,FALSE)</f>
        <v>4.5100000000000001E-2</v>
      </c>
      <c r="O241" s="19">
        <f t="shared" si="19"/>
        <v>3779.0815999999995</v>
      </c>
      <c r="P241" s="42">
        <f>IF(VLOOKUP(H241,Fuel!$G$24:$I592,2,FALSE)="AB",O241/ABHEAT/28.174,O241/SASKHEAT/28.174)</f>
        <v>3.540080631909202</v>
      </c>
      <c r="Q241" s="76">
        <f t="shared" si="16"/>
        <v>163.08160000000001</v>
      </c>
      <c r="R241" s="77">
        <f>IF(VLOOKUP(H241,Fuel!$G$24:$I480,2,FALSE)="AB",Q241/ABHEAT/28.174,Q241/SASKHEAT/28.174)</f>
        <v>0.15276780834284281</v>
      </c>
    </row>
    <row r="242" spans="1:18" x14ac:dyDescent="0.2">
      <c r="A242" t="s">
        <v>11</v>
      </c>
      <c r="B242">
        <v>19971020</v>
      </c>
      <c r="C242">
        <v>19971101</v>
      </c>
      <c r="D242">
        <v>20071031</v>
      </c>
      <c r="E242" t="s">
        <v>1</v>
      </c>
      <c r="F242">
        <v>8862</v>
      </c>
      <c r="G242" t="s">
        <v>229</v>
      </c>
      <c r="H242" t="s">
        <v>2</v>
      </c>
      <c r="I242" t="s">
        <v>6</v>
      </c>
      <c r="J242" s="26">
        <f t="shared" si="18"/>
        <v>35723</v>
      </c>
      <c r="K242" s="26">
        <f t="shared" si="18"/>
        <v>35735</v>
      </c>
      <c r="L242" s="27">
        <f t="shared" si="18"/>
        <v>39386</v>
      </c>
      <c r="M242" s="58">
        <f>VLOOKUP(H242,Fuel!$G$24:$I$35,3,FALSE)*(IF(L242&lt;$B$2,0,1))</f>
        <v>1</v>
      </c>
      <c r="N242" s="18">
        <f>VLOOKUP(I242,Fuel!$B$24:$D$43,3,FALSE)</f>
        <v>3.5700000000000003E-2</v>
      </c>
      <c r="O242" s="19">
        <f t="shared" si="19"/>
        <v>9178.3734000000004</v>
      </c>
      <c r="P242" s="42">
        <f>IF(VLOOKUP(H242,Fuel!$G$24:$I526,2,FALSE)="AB",O242/ABHEAT/28.174,O242/SASKHEAT/28.174)</f>
        <v>8.5979042912888186</v>
      </c>
      <c r="Q242" s="76">
        <f t="shared" si="16"/>
        <v>316.3734</v>
      </c>
      <c r="R242" s="77">
        <f>IF(VLOOKUP(H242,Fuel!$G$24:$I509,2,FALSE)="AB",Q242/ABHEAT/28.174,Q242/SASKHEAT/28.174)</f>
        <v>0.29636495432944948</v>
      </c>
    </row>
    <row r="243" spans="1:18" x14ac:dyDescent="0.2">
      <c r="A243" t="s">
        <v>174</v>
      </c>
      <c r="B243">
        <v>19971008</v>
      </c>
      <c r="C243">
        <v>19971101</v>
      </c>
      <c r="D243">
        <v>20071031</v>
      </c>
      <c r="E243" t="s">
        <v>1</v>
      </c>
      <c r="F243">
        <v>21033</v>
      </c>
      <c r="G243" t="s">
        <v>248</v>
      </c>
      <c r="H243" t="s">
        <v>2</v>
      </c>
      <c r="I243" t="s">
        <v>12</v>
      </c>
      <c r="J243" s="26">
        <f t="shared" si="18"/>
        <v>35711</v>
      </c>
      <c r="K243" s="26">
        <f t="shared" si="18"/>
        <v>35735</v>
      </c>
      <c r="L243" s="27">
        <f t="shared" si="18"/>
        <v>39386</v>
      </c>
      <c r="M243" s="58">
        <f>VLOOKUP(H243,Fuel!$G$24:$I$35,3,FALSE)*(IF(L243&lt;$B$2,0,1))</f>
        <v>1</v>
      </c>
      <c r="N243" s="18">
        <f>VLOOKUP(I243,Fuel!$B$24:$D$43,3,FALSE)</f>
        <v>1.3899999999999999E-2</v>
      </c>
      <c r="O243" s="19">
        <f t="shared" si="19"/>
        <v>21325.358700000001</v>
      </c>
      <c r="P243" s="42">
        <f>IF(VLOOKUP(H243,Fuel!$G$24:$I585,2,FALSE)="AB",O243/ABHEAT/28.174,O243/SASKHEAT/28.174)</f>
        <v>19.976676159198682</v>
      </c>
      <c r="Q243" s="76">
        <f t="shared" si="16"/>
        <v>292.3587</v>
      </c>
      <c r="R243" s="77">
        <f>IF(VLOOKUP(H243,Fuel!$G$24:$I524,2,FALSE)="AB",Q243/ABHEAT/28.174,Q243/SASKHEAT/28.174)</f>
        <v>0.27386901924535129</v>
      </c>
    </row>
    <row r="244" spans="1:18" x14ac:dyDescent="0.2">
      <c r="A244" t="s">
        <v>19</v>
      </c>
      <c r="B244">
        <v>19961220</v>
      </c>
      <c r="C244">
        <v>19971101</v>
      </c>
      <c r="D244">
        <v>20071031</v>
      </c>
      <c r="E244" t="s">
        <v>1</v>
      </c>
      <c r="F244">
        <v>26952</v>
      </c>
      <c r="G244" t="s">
        <v>293</v>
      </c>
      <c r="H244" t="s">
        <v>2</v>
      </c>
      <c r="I244" t="s">
        <v>4</v>
      </c>
      <c r="J244" s="26">
        <f t="shared" si="18"/>
        <v>35419</v>
      </c>
      <c r="K244" s="26">
        <f t="shared" si="18"/>
        <v>35735</v>
      </c>
      <c r="L244" s="27">
        <f t="shared" si="18"/>
        <v>39386</v>
      </c>
      <c r="M244" s="58">
        <f>VLOOKUP(H244,Fuel!$G$24:$I$35,3,FALSE)*(IF(L244&lt;$B$2,0,1))</f>
        <v>1</v>
      </c>
      <c r="N244" s="18">
        <f>VLOOKUP(I244,Fuel!$B$24:$D$43,3,FALSE)</f>
        <v>4.5100000000000001E-2</v>
      </c>
      <c r="O244" s="19">
        <f t="shared" si="19"/>
        <v>28167.535199999998</v>
      </c>
      <c r="P244" s="42">
        <f>IF(VLOOKUP(H244,Fuel!$G$24:$I471,2,FALSE)="AB",O244/ABHEAT/28.174,O244/SASKHEAT/28.174)</f>
        <v>26.386131966597574</v>
      </c>
      <c r="Q244" s="76">
        <f t="shared" si="16"/>
        <v>1215.5352</v>
      </c>
      <c r="R244" s="77">
        <f>IF(VLOOKUP(H244,Fuel!$G$24:$I573,2,FALSE)="AB",Q244/ABHEAT/28.174,Q244/SASKHEAT/28.174)</f>
        <v>1.1386609431571626</v>
      </c>
    </row>
    <row r="245" spans="1:18" x14ac:dyDescent="0.2">
      <c r="A245" t="s">
        <v>183</v>
      </c>
      <c r="B245">
        <v>19961002</v>
      </c>
      <c r="C245">
        <v>19971101</v>
      </c>
      <c r="D245">
        <v>20071031</v>
      </c>
      <c r="E245" t="s">
        <v>1</v>
      </c>
      <c r="F245">
        <v>6850</v>
      </c>
      <c r="G245" t="s">
        <v>229</v>
      </c>
      <c r="H245" t="s">
        <v>2</v>
      </c>
      <c r="I245" t="s">
        <v>3</v>
      </c>
      <c r="J245" s="26">
        <f t="shared" si="18"/>
        <v>35340</v>
      </c>
      <c r="K245" s="26">
        <f t="shared" si="18"/>
        <v>35735</v>
      </c>
      <c r="L245" s="27">
        <f t="shared" si="18"/>
        <v>39386</v>
      </c>
      <c r="M245" s="58">
        <f>VLOOKUP(H245,Fuel!$G$24:$I$35,3,FALSE)*(IF(L245&lt;$B$2,0,1))</f>
        <v>1</v>
      </c>
      <c r="N245" s="18">
        <f>VLOOKUP(I245,Fuel!$B$24:$D$43,3,FALSE)</f>
        <v>4.5100000000000001E-2</v>
      </c>
      <c r="O245" s="19">
        <f t="shared" si="19"/>
        <v>7158.9349999999995</v>
      </c>
      <c r="P245" s="42">
        <f>IF(VLOOKUP(H245,Fuel!$G$24:$I673,2,FALSE)="AB",O245/ABHEAT/28.174,O245/SASKHEAT/28.174)</f>
        <v>6.706181506797023</v>
      </c>
      <c r="Q245" s="76">
        <f t="shared" si="16"/>
        <v>308.935</v>
      </c>
      <c r="R245" s="77">
        <f>IF(VLOOKUP(H245,Fuel!$G$24:$I591,2,FALSE)="AB",Q245/ABHEAT/28.174,Q245/SASKHEAT/28.174)</f>
        <v>0.28939698206539638</v>
      </c>
    </row>
    <row r="246" spans="1:18" x14ac:dyDescent="0.2">
      <c r="A246" t="s">
        <v>196</v>
      </c>
      <c r="B246">
        <v>19971008</v>
      </c>
      <c r="C246">
        <v>19971101</v>
      </c>
      <c r="D246">
        <v>20071031</v>
      </c>
      <c r="E246" t="s">
        <v>1</v>
      </c>
      <c r="F246">
        <v>1309</v>
      </c>
      <c r="G246" t="s">
        <v>329</v>
      </c>
      <c r="H246" t="s">
        <v>2</v>
      </c>
      <c r="I246" t="s">
        <v>3</v>
      </c>
      <c r="J246" s="26">
        <f t="shared" si="18"/>
        <v>35711</v>
      </c>
      <c r="K246" s="26">
        <f t="shared" si="18"/>
        <v>35735</v>
      </c>
      <c r="L246" s="27">
        <f t="shared" si="18"/>
        <v>39386</v>
      </c>
      <c r="M246" s="58">
        <f>VLOOKUP(H246,Fuel!$G$24:$I$35,3,FALSE)*(IF(L246&lt;$B$2,0,1))</f>
        <v>1</v>
      </c>
      <c r="N246" s="18">
        <f>VLOOKUP(I246,Fuel!$B$24:$D$43,3,FALSE)</f>
        <v>4.5100000000000001E-2</v>
      </c>
      <c r="O246" s="19">
        <f t="shared" si="19"/>
        <v>1368.0358999999999</v>
      </c>
      <c r="P246" s="42">
        <f>IF(VLOOKUP(H246,Fuel!$G$24:$I440,2,FALSE)="AB",O246/ABHEAT/28.174,O246/SASKHEAT/28.174)</f>
        <v>1.2815170207879274</v>
      </c>
      <c r="Q246" s="76">
        <f t="shared" si="16"/>
        <v>59.035899999999998</v>
      </c>
      <c r="R246" s="77">
        <f>IF(VLOOKUP(H246,Fuel!$G$24:$I615,2,FALSE)="AB",Q246/ABHEAT/28.174,Q246/SASKHEAT/28.174)</f>
        <v>5.5302284601985968E-2</v>
      </c>
    </row>
    <row r="247" spans="1:18" x14ac:dyDescent="0.2">
      <c r="A247" t="s">
        <v>31</v>
      </c>
      <c r="B247">
        <v>19961002</v>
      </c>
      <c r="C247">
        <v>19971101</v>
      </c>
      <c r="D247">
        <v>20071031</v>
      </c>
      <c r="E247" t="s">
        <v>1</v>
      </c>
      <c r="F247">
        <v>10770</v>
      </c>
      <c r="G247" t="s">
        <v>341</v>
      </c>
      <c r="H247" t="s">
        <v>2</v>
      </c>
      <c r="I247" t="s">
        <v>3</v>
      </c>
      <c r="J247" s="26">
        <f t="shared" si="18"/>
        <v>35340</v>
      </c>
      <c r="K247" s="26">
        <f t="shared" si="18"/>
        <v>35735</v>
      </c>
      <c r="L247" s="27">
        <f t="shared" si="18"/>
        <v>39386</v>
      </c>
      <c r="M247" s="58">
        <f>VLOOKUP(H247,Fuel!$G$24:$I$35,3,FALSE)*(IF(L247&lt;$B$2,0,1))</f>
        <v>1</v>
      </c>
      <c r="N247" s="18">
        <f>VLOOKUP(I247,Fuel!$B$24:$D$43,3,FALSE)</f>
        <v>4.5100000000000001E-2</v>
      </c>
      <c r="O247" s="19">
        <f t="shared" si="19"/>
        <v>11255.726999999999</v>
      </c>
      <c r="P247" s="42">
        <f>IF(VLOOKUP(H247,Fuel!$G$24:$I664,2,FALSE)="AB",O247/ABHEAT/28.174,O247/SASKHEAT/28.174)</f>
        <v>10.543879536964079</v>
      </c>
      <c r="Q247" s="76">
        <f t="shared" si="16"/>
        <v>485.72700000000003</v>
      </c>
      <c r="R247" s="77">
        <f>IF(VLOOKUP(H247,Fuel!$G$24:$I627,2,FALSE)="AB",Q247/ABHEAT/28.174,Q247/SASKHEAT/28.174)</f>
        <v>0.45500810172909767</v>
      </c>
    </row>
    <row r="248" spans="1:18" x14ac:dyDescent="0.2">
      <c r="A248" t="s">
        <v>31</v>
      </c>
      <c r="B248">
        <v>19961220</v>
      </c>
      <c r="C248">
        <v>19971101</v>
      </c>
      <c r="D248">
        <v>20071031</v>
      </c>
      <c r="E248" t="s">
        <v>1</v>
      </c>
      <c r="F248">
        <v>43122</v>
      </c>
      <c r="G248" t="s">
        <v>342</v>
      </c>
      <c r="H248" t="s">
        <v>2</v>
      </c>
      <c r="I248" t="s">
        <v>3</v>
      </c>
      <c r="J248" s="26">
        <f t="shared" si="18"/>
        <v>35419</v>
      </c>
      <c r="K248" s="26">
        <f t="shared" si="18"/>
        <v>35735</v>
      </c>
      <c r="L248" s="27">
        <f t="shared" si="18"/>
        <v>39386</v>
      </c>
      <c r="M248" s="58">
        <f>VLOOKUP(H248,Fuel!$G$24:$I$35,3,FALSE)*(IF(L248&lt;$B$2,0,1))</f>
        <v>1</v>
      </c>
      <c r="N248" s="18">
        <f>VLOOKUP(I248,Fuel!$B$24:$D$43,3,FALSE)</f>
        <v>4.5100000000000001E-2</v>
      </c>
      <c r="O248" s="19">
        <f t="shared" si="19"/>
        <v>45066.802199999998</v>
      </c>
      <c r="P248" s="42">
        <f>IF(VLOOKUP(H248,Fuel!$G$24:$I666,2,FALSE)="AB",O248/ABHEAT/28.174,O248/SASKHEAT/28.174)</f>
        <v>42.216636341036683</v>
      </c>
      <c r="Q248" s="76">
        <f t="shared" si="16"/>
        <v>1944.8022000000001</v>
      </c>
      <c r="R248" s="77">
        <f>IF(VLOOKUP(H248,Fuel!$G$24:$I628,2,FALSE)="AB",Q248/ABHEAT/28.174,Q248/SASKHEAT/28.174)</f>
        <v>1.8218068117699304</v>
      </c>
    </row>
    <row r="249" spans="1:18" x14ac:dyDescent="0.2">
      <c r="A249" t="s">
        <v>55</v>
      </c>
      <c r="B249">
        <v>19991201</v>
      </c>
      <c r="C249">
        <v>19991201</v>
      </c>
      <c r="D249">
        <v>20071031</v>
      </c>
      <c r="E249" t="s">
        <v>1</v>
      </c>
      <c r="F249">
        <v>1294</v>
      </c>
      <c r="G249" t="s">
        <v>350</v>
      </c>
      <c r="H249" t="s">
        <v>2</v>
      </c>
      <c r="I249" t="s">
        <v>20</v>
      </c>
      <c r="J249" s="26">
        <f t="shared" si="18"/>
        <v>36495</v>
      </c>
      <c r="K249" s="26">
        <f t="shared" si="18"/>
        <v>36495</v>
      </c>
      <c r="L249" s="27">
        <f t="shared" si="18"/>
        <v>39386</v>
      </c>
      <c r="M249" s="58">
        <f>VLOOKUP(H249,Fuel!$G$24:$I$35,3,FALSE)*(IF(L249&lt;$B$2,0,1))</f>
        <v>1</v>
      </c>
      <c r="N249" s="18">
        <f>VLOOKUP(I249,Fuel!$B$24:$D$43,3,FALSE)</f>
        <v>4.7E-2</v>
      </c>
      <c r="O249" s="19">
        <f t="shared" si="19"/>
        <v>1354.818</v>
      </c>
      <c r="P249" s="42">
        <f>IF(VLOOKUP(H249,Fuel!$G$24:$I837,2,FALSE)="AB",O249/ABHEAT/28.174,O249/SASKHEAT/28.174)</f>
        <v>1.2691350622230444</v>
      </c>
      <c r="Q249" s="76">
        <f t="shared" si="16"/>
        <v>60.817999999999998</v>
      </c>
      <c r="R249" s="77">
        <f>IF(VLOOKUP(H249,Fuel!$G$24:$I636,2,FALSE)="AB",Q249/ABHEAT/28.174,Q249/SASKHEAT/28.174)</f>
        <v>5.6971679010967606E-2</v>
      </c>
    </row>
    <row r="250" spans="1:18" x14ac:dyDescent="0.2">
      <c r="A250" t="s">
        <v>57</v>
      </c>
      <c r="B250">
        <v>20011027</v>
      </c>
      <c r="C250">
        <v>20010301</v>
      </c>
      <c r="D250">
        <v>20071031</v>
      </c>
      <c r="E250" t="s">
        <v>1</v>
      </c>
      <c r="F250">
        <v>5303</v>
      </c>
      <c r="G250" t="s">
        <v>324</v>
      </c>
      <c r="H250" t="s">
        <v>2</v>
      </c>
      <c r="I250" t="s">
        <v>47</v>
      </c>
      <c r="J250" s="26">
        <f t="shared" si="18"/>
        <v>37191</v>
      </c>
      <c r="K250" s="26">
        <f t="shared" si="18"/>
        <v>36951</v>
      </c>
      <c r="L250" s="27">
        <f t="shared" si="18"/>
        <v>39386</v>
      </c>
      <c r="M250" s="58">
        <f>VLOOKUP(H250,Fuel!$G$24:$I$35,3,FALSE)*(IF(L250&lt;$B$2,0,1))</f>
        <v>1</v>
      </c>
      <c r="N250" s="18">
        <f>VLOOKUP(I250,Fuel!$B$24:$D$43,3,FALSE)</f>
        <v>5.0599999999999999E-2</v>
      </c>
      <c r="O250" s="19">
        <f t="shared" si="19"/>
        <v>5571.3317999999999</v>
      </c>
      <c r="P250" s="42">
        <f>IF(VLOOKUP(H250,Fuel!$G$24:$I457,2,FALSE)="AB",O250/ABHEAT/28.174,O250/SASKHEAT/28.174)</f>
        <v>5.2189833104211978</v>
      </c>
      <c r="Q250" s="76">
        <f t="shared" si="16"/>
        <v>268.33179999999999</v>
      </c>
      <c r="R250" s="77">
        <f>IF(VLOOKUP(H250,Fuel!$G$24:$I641,2,FALSE)="AB",Q250/ABHEAT/28.174,Q250/SASKHEAT/28.174)</f>
        <v>0.25136165572750102</v>
      </c>
    </row>
    <row r="251" spans="1:18" x14ac:dyDescent="0.2">
      <c r="A251" t="s">
        <v>26</v>
      </c>
      <c r="B251">
        <v>19970507</v>
      </c>
      <c r="C251">
        <v>19971101</v>
      </c>
      <c r="D251">
        <v>20071031</v>
      </c>
      <c r="E251" t="s">
        <v>1</v>
      </c>
      <c r="F251">
        <v>0</v>
      </c>
      <c r="G251" t="s">
        <v>229</v>
      </c>
      <c r="H251" t="s">
        <v>2</v>
      </c>
      <c r="I251" t="s">
        <v>42</v>
      </c>
      <c r="J251" s="26">
        <f t="shared" si="18"/>
        <v>35557</v>
      </c>
      <c r="K251" s="26">
        <f t="shared" si="18"/>
        <v>35735</v>
      </c>
      <c r="L251" s="27">
        <f t="shared" si="18"/>
        <v>39386</v>
      </c>
      <c r="M251" s="58">
        <f>VLOOKUP(H251,Fuel!$G$24:$I$35,3,FALSE)*(IF(L251&lt;$B$2,0,1))</f>
        <v>1</v>
      </c>
      <c r="N251" s="18">
        <f>VLOOKUP(I251,Fuel!$B$24:$D$43,3,FALSE)</f>
        <v>4.6699999999999998E-2</v>
      </c>
      <c r="O251" s="19">
        <f t="shared" si="19"/>
        <v>0</v>
      </c>
      <c r="P251" s="42">
        <f>IF(VLOOKUP(H251,Fuel!$G$24:$I451,2,FALSE)="AB",O251/ABHEAT/28.174,O251/SASKHEAT/28.174)</f>
        <v>0</v>
      </c>
      <c r="Q251" s="76">
        <f t="shared" si="16"/>
        <v>0</v>
      </c>
      <c r="R251" s="77">
        <f>IF(VLOOKUP(H251,Fuel!$G$24:$I649,2,FALSE)="AB",Q251/ABHEAT/28.174,Q251/SASKHEAT/28.174)</f>
        <v>0</v>
      </c>
    </row>
    <row r="252" spans="1:18" x14ac:dyDescent="0.2">
      <c r="A252" t="s">
        <v>27</v>
      </c>
      <c r="B252">
        <v>19970115</v>
      </c>
      <c r="C252">
        <v>19971101</v>
      </c>
      <c r="D252">
        <v>20071031</v>
      </c>
      <c r="E252" t="s">
        <v>1</v>
      </c>
      <c r="F252">
        <v>0</v>
      </c>
      <c r="G252" t="s">
        <v>229</v>
      </c>
      <c r="H252" t="s">
        <v>2</v>
      </c>
      <c r="I252" t="s">
        <v>42</v>
      </c>
      <c r="J252" s="26">
        <f t="shared" si="18"/>
        <v>35445</v>
      </c>
      <c r="K252" s="26">
        <f t="shared" si="18"/>
        <v>35735</v>
      </c>
      <c r="L252" s="27">
        <f t="shared" si="18"/>
        <v>39386</v>
      </c>
      <c r="M252" s="58">
        <f>VLOOKUP(H252,Fuel!$G$24:$I$35,3,FALSE)*(IF(L252&lt;$B$2,0,1))</f>
        <v>1</v>
      </c>
      <c r="N252" s="18">
        <f>VLOOKUP(I252,Fuel!$B$24:$D$43,3,FALSE)</f>
        <v>4.6699999999999998E-2</v>
      </c>
      <c r="O252" s="19">
        <f t="shared" si="19"/>
        <v>0</v>
      </c>
      <c r="P252" s="42">
        <f>IF(VLOOKUP(H252,Fuel!$G$24:$I762,2,FALSE)="AB",O252/ABHEAT/28.174,O252/SASKHEAT/28.174)</f>
        <v>0</v>
      </c>
      <c r="Q252" s="76">
        <f t="shared" si="16"/>
        <v>0</v>
      </c>
      <c r="R252" s="77">
        <f>IF(VLOOKUP(H252,Fuel!$G$24:$I655,2,FALSE)="AB",Q252/ABHEAT/28.174,Q252/SASKHEAT/28.174)</f>
        <v>0</v>
      </c>
    </row>
    <row r="253" spans="1:18" x14ac:dyDescent="0.2">
      <c r="A253" t="s">
        <v>27</v>
      </c>
      <c r="B253">
        <v>19970918</v>
      </c>
      <c r="C253">
        <v>19971101</v>
      </c>
      <c r="D253">
        <v>20071031</v>
      </c>
      <c r="E253" t="s">
        <v>1</v>
      </c>
      <c r="F253">
        <v>15826</v>
      </c>
      <c r="G253" t="s">
        <v>229</v>
      </c>
      <c r="H253" t="s">
        <v>2</v>
      </c>
      <c r="I253" t="s">
        <v>47</v>
      </c>
      <c r="J253" s="26">
        <f t="shared" si="18"/>
        <v>35691</v>
      </c>
      <c r="K253" s="26">
        <f t="shared" si="18"/>
        <v>35735</v>
      </c>
      <c r="L253" s="27">
        <f t="shared" si="18"/>
        <v>39386</v>
      </c>
      <c r="M253" s="58">
        <f>VLOOKUP(H253,Fuel!$G$24:$I$35,3,FALSE)*(IF(L253&lt;$B$2,0,1))</f>
        <v>1</v>
      </c>
      <c r="N253" s="18">
        <f>VLOOKUP(I253,Fuel!$B$24:$D$43,3,FALSE)</f>
        <v>5.0599999999999999E-2</v>
      </c>
      <c r="O253" s="19">
        <f t="shared" si="19"/>
        <v>16626.795600000001</v>
      </c>
      <c r="P253" s="42">
        <f>IF(VLOOKUP(H253,Fuel!$G$24:$I810,2,FALSE)="AB",O253/ABHEAT/28.174,O253/SASKHEAT/28.174)</f>
        <v>15.575264919993563</v>
      </c>
      <c r="Q253" s="76">
        <f t="shared" si="16"/>
        <v>800.79560000000004</v>
      </c>
      <c r="R253" s="77">
        <f>IF(VLOOKUP(H253,Fuel!$G$24:$I656,2,FALSE)="AB",Q253/ABHEAT/28.174,Q253/SASKHEAT/28.174)</f>
        <v>0.75015077570119393</v>
      </c>
    </row>
    <row r="254" spans="1:18" x14ac:dyDescent="0.2">
      <c r="A254" t="s">
        <v>67</v>
      </c>
      <c r="B254">
        <v>20000324</v>
      </c>
      <c r="C254">
        <v>20000401</v>
      </c>
      <c r="D254">
        <v>20071031</v>
      </c>
      <c r="E254" t="s">
        <v>1</v>
      </c>
      <c r="F254">
        <v>5396</v>
      </c>
      <c r="G254" t="s">
        <v>370</v>
      </c>
      <c r="H254" t="s">
        <v>2</v>
      </c>
      <c r="I254" t="s">
        <v>54</v>
      </c>
      <c r="J254" s="26">
        <f t="shared" si="18"/>
        <v>36609</v>
      </c>
      <c r="K254" s="26">
        <f t="shared" si="18"/>
        <v>36617</v>
      </c>
      <c r="L254" s="27">
        <f t="shared" si="18"/>
        <v>39386</v>
      </c>
      <c r="M254" s="58">
        <f>VLOOKUP(H254,Fuel!$G$24:$I$35,3,FALSE)*(IF(L254&lt;$B$2,0,1))</f>
        <v>1</v>
      </c>
      <c r="N254" s="18">
        <f>VLOOKUP(I254,Fuel!$B$24:$D$43,3,FALSE)</f>
        <v>5.0799999999999998E-2</v>
      </c>
      <c r="O254" s="19">
        <f t="shared" si="19"/>
        <v>5670.1167999999998</v>
      </c>
      <c r="P254" s="42">
        <f>IF(VLOOKUP(H254,Fuel!$G$24:$I475,2,FALSE)="AB",O254/ABHEAT/28.174,O254/SASKHEAT/28.174)</f>
        <v>5.311520837322746</v>
      </c>
      <c r="Q254" s="76">
        <f t="shared" si="16"/>
        <v>274.11680000000001</v>
      </c>
      <c r="R254" s="77">
        <f>IF(VLOOKUP(H254,Fuel!$G$24:$I668,2,FALSE)="AB",Q254/ABHEAT/28.174,Q254/SASKHEAT/28.174)</f>
        <v>0.25678079419108824</v>
      </c>
    </row>
    <row r="255" spans="1:18" x14ac:dyDescent="0.2">
      <c r="A255" t="s">
        <v>69</v>
      </c>
      <c r="B255">
        <v>19970121</v>
      </c>
      <c r="C255">
        <v>19971101</v>
      </c>
      <c r="D255">
        <v>20071031</v>
      </c>
      <c r="E255" t="s">
        <v>1</v>
      </c>
      <c r="F255">
        <v>8623</v>
      </c>
      <c r="G255" t="s">
        <v>379</v>
      </c>
      <c r="H255" t="s">
        <v>2</v>
      </c>
      <c r="I255" t="s">
        <v>14</v>
      </c>
      <c r="J255" s="26">
        <f t="shared" si="18"/>
        <v>35451</v>
      </c>
      <c r="K255" s="26">
        <f t="shared" si="18"/>
        <v>35735</v>
      </c>
      <c r="L255" s="27">
        <f t="shared" si="18"/>
        <v>39386</v>
      </c>
      <c r="M255" s="58">
        <f>VLOOKUP(H255,Fuel!$G$24:$I$35,3,FALSE)*(IF(L255&lt;$B$2,0,1))</f>
        <v>1</v>
      </c>
      <c r="N255" s="18">
        <f>VLOOKUP(I255,Fuel!$B$24:$D$43,3,FALSE)</f>
        <v>1.6799999999999999E-2</v>
      </c>
      <c r="O255" s="19">
        <f t="shared" si="19"/>
        <v>8767.866399999999</v>
      </c>
      <c r="P255" s="42">
        <f>IF(VLOOKUP(H255,Fuel!$G$24:$I809,2,FALSE)="AB",O255/ABHEAT/28.174,O255/SASKHEAT/28.174)</f>
        <v>8.2133590409393271</v>
      </c>
      <c r="Q255" s="76">
        <f t="shared" si="16"/>
        <v>144.8664</v>
      </c>
      <c r="R255" s="77">
        <f>IF(VLOOKUP(H255,Fuel!$G$24:$I677,2,FALSE)="AB",Q255/ABHEAT/28.174,Q255/SASKHEAT/28.174)</f>
        <v>0.13570459469687324</v>
      </c>
    </row>
    <row r="256" spans="1:18" x14ac:dyDescent="0.2">
      <c r="A256" t="s">
        <v>17</v>
      </c>
      <c r="B256">
        <v>19970115</v>
      </c>
      <c r="C256">
        <v>19971101</v>
      </c>
      <c r="D256">
        <v>20071031</v>
      </c>
      <c r="E256" t="s">
        <v>1</v>
      </c>
      <c r="F256">
        <v>5323</v>
      </c>
      <c r="G256" t="s">
        <v>383</v>
      </c>
      <c r="H256" t="s">
        <v>2</v>
      </c>
      <c r="I256" t="s">
        <v>42</v>
      </c>
      <c r="J256" s="26">
        <f t="shared" si="18"/>
        <v>35445</v>
      </c>
      <c r="K256" s="26">
        <f t="shared" si="18"/>
        <v>35735</v>
      </c>
      <c r="L256" s="27">
        <f t="shared" si="18"/>
        <v>39386</v>
      </c>
      <c r="M256" s="58">
        <f>VLOOKUP(H256,Fuel!$G$24:$I$35,3,FALSE)*(IF(L256&lt;$B$2,0,1))</f>
        <v>1</v>
      </c>
      <c r="N256" s="18">
        <f>VLOOKUP(I256,Fuel!$B$24:$D$43,3,FALSE)</f>
        <v>4.6699999999999998E-2</v>
      </c>
      <c r="O256" s="19">
        <f t="shared" si="19"/>
        <v>5571.5841</v>
      </c>
      <c r="P256" s="42">
        <f>IF(VLOOKUP(H256,Fuel!$G$24:$I447,2,FALSE)="AB",O256/ABHEAT/28.174,O256/SASKHEAT/28.174)</f>
        <v>5.2192196541782172</v>
      </c>
      <c r="Q256" s="76">
        <f t="shared" si="16"/>
        <v>248.58409999999998</v>
      </c>
      <c r="R256" s="77">
        <f>IF(VLOOKUP(H256,Fuel!$G$24:$I681,2,FALSE)="AB",Q256/ABHEAT/28.174,Q256/SASKHEAT/28.174)</f>
        <v>0.23286286218603491</v>
      </c>
    </row>
    <row r="257" spans="1:18" x14ac:dyDescent="0.2">
      <c r="A257" t="s">
        <v>78</v>
      </c>
      <c r="B257">
        <v>19980227</v>
      </c>
      <c r="C257">
        <v>19980301</v>
      </c>
      <c r="D257">
        <v>20071031</v>
      </c>
      <c r="E257" t="s">
        <v>1</v>
      </c>
      <c r="F257">
        <v>5299</v>
      </c>
      <c r="G257" t="s">
        <v>391</v>
      </c>
      <c r="H257" t="s">
        <v>2</v>
      </c>
      <c r="I257" t="s">
        <v>42</v>
      </c>
      <c r="J257" s="26">
        <f t="shared" si="18"/>
        <v>35853</v>
      </c>
      <c r="K257" s="26">
        <f t="shared" si="18"/>
        <v>35855</v>
      </c>
      <c r="L257" s="27">
        <f t="shared" si="18"/>
        <v>39386</v>
      </c>
      <c r="M257" s="58">
        <f>VLOOKUP(H257,Fuel!$G$24:$I$35,3,FALSE)*(IF(L257&lt;$B$2,0,1))</f>
        <v>1</v>
      </c>
      <c r="N257" s="18">
        <f>VLOOKUP(I257,Fuel!$B$24:$D$43,3,FALSE)</f>
        <v>4.6699999999999998E-2</v>
      </c>
      <c r="O257" s="19">
        <f t="shared" si="19"/>
        <v>5546.4632999999994</v>
      </c>
      <c r="P257" s="42">
        <f>IF(VLOOKUP(H257,Fuel!$G$24:$I714,2,FALSE)="AB",O257/ABHEAT/28.174,O257/SASKHEAT/28.174)</f>
        <v>5.1956875723258262</v>
      </c>
      <c r="Q257" s="76">
        <f t="shared" si="16"/>
        <v>247.4633</v>
      </c>
      <c r="R257" s="77">
        <f>IF(VLOOKUP(H257,Fuel!$G$24:$I700,2,FALSE)="AB",Q257/ABHEAT/28.174,Q257/SASKHEAT/28.174)</f>
        <v>0.23181294509182776</v>
      </c>
    </row>
    <row r="258" spans="1:18" x14ac:dyDescent="0.2">
      <c r="A258" t="s">
        <v>10</v>
      </c>
      <c r="B258">
        <v>19970115</v>
      </c>
      <c r="C258">
        <v>19971101</v>
      </c>
      <c r="D258">
        <v>20071031</v>
      </c>
      <c r="E258" t="s">
        <v>1</v>
      </c>
      <c r="F258">
        <v>10751</v>
      </c>
      <c r="G258" t="s">
        <v>400</v>
      </c>
      <c r="H258" t="s">
        <v>2</v>
      </c>
      <c r="I258" t="s">
        <v>42</v>
      </c>
      <c r="J258" s="26">
        <f t="shared" si="18"/>
        <v>35445</v>
      </c>
      <c r="K258" s="26">
        <f t="shared" si="18"/>
        <v>35735</v>
      </c>
      <c r="L258" s="27">
        <f t="shared" si="18"/>
        <v>39386</v>
      </c>
      <c r="M258" s="58">
        <f>VLOOKUP(H258,Fuel!$G$24:$I$35,3,FALSE)*(IF(L258&lt;$B$2,0,1))</f>
        <v>1</v>
      </c>
      <c r="N258" s="18">
        <f>VLOOKUP(I258,Fuel!$B$24:$D$43,3,FALSE)</f>
        <v>4.6699999999999998E-2</v>
      </c>
      <c r="O258" s="19">
        <f t="shared" si="19"/>
        <v>11253.0717</v>
      </c>
      <c r="P258" s="42">
        <f>IF(VLOOKUP(H258,Fuel!$G$24:$I768,2,FALSE)="AB",O258/ABHEAT/28.174,O258/SASKHEAT/28.174)</f>
        <v>10.541392166460646</v>
      </c>
      <c r="Q258" s="76">
        <f t="shared" si="16"/>
        <v>502.07169999999996</v>
      </c>
      <c r="R258" s="77">
        <f>IF(VLOOKUP(H258,Fuel!$G$24:$I712,2,FALSE)="AB",Q258/ABHEAT/28.174,Q258/SASKHEAT/28.174)</f>
        <v>0.47031911165922624</v>
      </c>
    </row>
    <row r="259" spans="1:18" x14ac:dyDescent="0.2">
      <c r="A259" t="s">
        <v>10</v>
      </c>
      <c r="B259">
        <v>19961213</v>
      </c>
      <c r="C259">
        <v>19971101</v>
      </c>
      <c r="D259">
        <v>20071031</v>
      </c>
      <c r="E259" t="s">
        <v>1</v>
      </c>
      <c r="F259">
        <v>5519</v>
      </c>
      <c r="G259" t="s">
        <v>401</v>
      </c>
      <c r="H259" t="s">
        <v>2</v>
      </c>
      <c r="I259" t="s">
        <v>14</v>
      </c>
      <c r="J259" s="26">
        <f t="shared" si="18"/>
        <v>35412</v>
      </c>
      <c r="K259" s="26">
        <f t="shared" si="18"/>
        <v>35735</v>
      </c>
      <c r="L259" s="27">
        <f t="shared" si="18"/>
        <v>39386</v>
      </c>
      <c r="M259" s="58">
        <f>VLOOKUP(H259,Fuel!$G$24:$I$35,3,FALSE)*(IF(L259&lt;$B$2,0,1))</f>
        <v>1</v>
      </c>
      <c r="N259" s="18">
        <f>VLOOKUP(I259,Fuel!$B$24:$D$43,3,FALSE)</f>
        <v>1.6799999999999999E-2</v>
      </c>
      <c r="O259" s="19">
        <f t="shared" si="19"/>
        <v>5611.7191999999995</v>
      </c>
      <c r="P259" s="42">
        <f>IF(VLOOKUP(H259,Fuel!$G$24:$I696,2,FALSE)="AB",O259/ABHEAT/28.174,O259/SASKHEAT/28.174)</f>
        <v>5.2568164846276417</v>
      </c>
      <c r="Q259" s="76">
        <f t="shared" si="16"/>
        <v>92.719200000000001</v>
      </c>
      <c r="R259" s="77">
        <f>IF(VLOOKUP(H259,Fuel!$G$24:$I713,2,FALSE)="AB",Q259/ABHEAT/28.174,Q259/SASKHEAT/28.174)</f>
        <v>8.6855347110291484E-2</v>
      </c>
    </row>
    <row r="260" spans="1:18" x14ac:dyDescent="0.2">
      <c r="A260" t="s">
        <v>10</v>
      </c>
      <c r="B260">
        <v>19970618</v>
      </c>
      <c r="C260">
        <v>19971101</v>
      </c>
      <c r="D260">
        <v>20071031</v>
      </c>
      <c r="E260" t="s">
        <v>1</v>
      </c>
      <c r="F260">
        <v>3452</v>
      </c>
      <c r="G260" t="s">
        <v>402</v>
      </c>
      <c r="H260" t="s">
        <v>2</v>
      </c>
      <c r="I260" t="s">
        <v>14</v>
      </c>
      <c r="J260" s="26">
        <f t="shared" si="18"/>
        <v>35599</v>
      </c>
      <c r="K260" s="26">
        <f t="shared" si="18"/>
        <v>35735</v>
      </c>
      <c r="L260" s="27">
        <f t="shared" si="18"/>
        <v>39386</v>
      </c>
      <c r="M260" s="58">
        <f>VLOOKUP(H260,Fuel!$G$24:$I$35,3,FALSE)*(IF(L260&lt;$B$2,0,1))</f>
        <v>1</v>
      </c>
      <c r="N260" s="18">
        <f>VLOOKUP(I260,Fuel!$B$24:$D$43,3,FALSE)</f>
        <v>1.6799999999999999E-2</v>
      </c>
      <c r="O260" s="19">
        <f t="shared" si="19"/>
        <v>3509.9935999999998</v>
      </c>
      <c r="P260" s="42">
        <f>IF(VLOOKUP(H260,Fuel!$G$24:$I788,2,FALSE)="AB",O260/ABHEAT/28.174,O260/SASKHEAT/28.174)</f>
        <v>3.2880106006404453</v>
      </c>
      <c r="Q260" s="76">
        <f t="shared" si="16"/>
        <v>57.993599999999994</v>
      </c>
      <c r="R260" s="77">
        <f>IF(VLOOKUP(H260,Fuel!$G$24:$I714,2,FALSE)="AB",Q260/ABHEAT/28.174,Q260/SASKHEAT/28.174)</f>
        <v>5.4325902921675336E-2</v>
      </c>
    </row>
    <row r="261" spans="1:18" x14ac:dyDescent="0.2">
      <c r="A261" t="s">
        <v>10</v>
      </c>
      <c r="B261">
        <v>19981101</v>
      </c>
      <c r="C261">
        <v>19981101</v>
      </c>
      <c r="D261">
        <v>20071031</v>
      </c>
      <c r="E261" t="s">
        <v>1</v>
      </c>
      <c r="F261">
        <v>0</v>
      </c>
      <c r="G261" t="s">
        <v>229</v>
      </c>
      <c r="H261" t="s">
        <v>2</v>
      </c>
      <c r="I261" t="s">
        <v>42</v>
      </c>
      <c r="J261" s="26">
        <f t="shared" si="18"/>
        <v>36100</v>
      </c>
      <c r="K261" s="26">
        <f t="shared" si="18"/>
        <v>36100</v>
      </c>
      <c r="L261" s="27">
        <f t="shared" si="18"/>
        <v>39386</v>
      </c>
      <c r="M261" s="58">
        <f>VLOOKUP(H261,Fuel!$G$24:$I$35,3,FALSE)*(IF(L261&lt;$B$2,0,1))</f>
        <v>1</v>
      </c>
      <c r="N261" s="18">
        <f>VLOOKUP(I261,Fuel!$B$24:$D$43,3,FALSE)</f>
        <v>4.6699999999999998E-2</v>
      </c>
      <c r="O261" s="19">
        <f t="shared" si="19"/>
        <v>0</v>
      </c>
      <c r="P261" s="42">
        <f>IF(VLOOKUP(H261,Fuel!$G$24:$I626,2,FALSE)="AB",O261/ABHEAT/28.174,O261/SASKHEAT/28.174)</f>
        <v>0</v>
      </c>
      <c r="Q261" s="76">
        <f t="shared" si="16"/>
        <v>0</v>
      </c>
      <c r="R261" s="77">
        <f>IF(VLOOKUP(H261,Fuel!$G$24:$I719,2,FALSE)="AB",Q261/ABHEAT/28.174,Q261/SASKHEAT/28.174)</f>
        <v>0</v>
      </c>
    </row>
    <row r="262" spans="1:18" x14ac:dyDescent="0.2">
      <c r="A262" t="s">
        <v>10</v>
      </c>
      <c r="B262">
        <v>19981101</v>
      </c>
      <c r="C262">
        <v>19981101</v>
      </c>
      <c r="D262">
        <v>20071031</v>
      </c>
      <c r="E262" t="s">
        <v>1</v>
      </c>
      <c r="F262">
        <v>3983</v>
      </c>
      <c r="G262" t="s">
        <v>406</v>
      </c>
      <c r="H262" t="s">
        <v>2</v>
      </c>
      <c r="I262" t="s">
        <v>42</v>
      </c>
      <c r="J262" s="26">
        <f t="shared" si="18"/>
        <v>36100</v>
      </c>
      <c r="K262" s="26">
        <f t="shared" si="18"/>
        <v>36100</v>
      </c>
      <c r="L262" s="27">
        <f t="shared" si="18"/>
        <v>39386</v>
      </c>
      <c r="M262" s="58">
        <f>VLOOKUP(H262,Fuel!$G$24:$I$35,3,FALSE)*(IF(L262&lt;$B$2,0,1))</f>
        <v>1</v>
      </c>
      <c r="N262" s="18">
        <f>VLOOKUP(I262,Fuel!$B$24:$D$43,3,FALSE)</f>
        <v>4.6699999999999998E-2</v>
      </c>
      <c r="O262" s="19">
        <f t="shared" si="19"/>
        <v>4169.0060999999996</v>
      </c>
      <c r="P262" s="42">
        <f>IF(VLOOKUP(H262,Fuel!$G$24:$I720,2,FALSE)="AB",O262/ABHEAT/28.174,O262/SASKHEAT/28.174)</f>
        <v>3.9053450840863873</v>
      </c>
      <c r="Q262" s="76">
        <f t="shared" si="16"/>
        <v>186.0061</v>
      </c>
      <c r="R262" s="77">
        <f>IF(VLOOKUP(H262,Fuel!$G$24:$I720,2,FALSE)="AB",Q262/ABHEAT/28.174,Q262/SASKHEAT/28.174)</f>
        <v>0.17424249109280052</v>
      </c>
    </row>
    <row r="263" spans="1:18" x14ac:dyDescent="0.2">
      <c r="A263" t="s">
        <v>10</v>
      </c>
      <c r="B263">
        <v>19990519</v>
      </c>
      <c r="C263">
        <v>19981101</v>
      </c>
      <c r="D263">
        <v>20071031</v>
      </c>
      <c r="E263" t="s">
        <v>1</v>
      </c>
      <c r="F263">
        <v>21355</v>
      </c>
      <c r="G263" t="s">
        <v>407</v>
      </c>
      <c r="H263" t="s">
        <v>2</v>
      </c>
      <c r="I263" t="s">
        <v>54</v>
      </c>
      <c r="J263" s="26">
        <f t="shared" si="18"/>
        <v>36299</v>
      </c>
      <c r="K263" s="26">
        <f t="shared" si="18"/>
        <v>36100</v>
      </c>
      <c r="L263" s="27">
        <f t="shared" si="18"/>
        <v>39386</v>
      </c>
      <c r="M263" s="58">
        <f>VLOOKUP(H263,Fuel!$G$24:$I$35,3,FALSE)*(IF(L263&lt;$B$2,0,1))</f>
        <v>1</v>
      </c>
      <c r="N263" s="18">
        <f>VLOOKUP(I263,Fuel!$B$24:$D$43,3,FALSE)</f>
        <v>5.0799999999999998E-2</v>
      </c>
      <c r="O263" s="19">
        <f t="shared" si="19"/>
        <v>22439.833999999999</v>
      </c>
      <c r="P263" s="42">
        <f>IF(VLOOKUP(H263,Fuel!$G$24:$I802,2,FALSE)="AB",O263/ABHEAT/28.174,O263/SASKHEAT/28.174)</f>
        <v>21.020668547262275</v>
      </c>
      <c r="Q263" s="76">
        <f t="shared" si="16"/>
        <v>1084.8340000000001</v>
      </c>
      <c r="R263" s="77">
        <f>IF(VLOOKUP(H263,Fuel!$G$24:$I721,2,FALSE)="AB",Q263/ABHEAT/28.174,Q263/SASKHEAT/28.174)</f>
        <v>1.0162256968033154</v>
      </c>
    </row>
    <row r="264" spans="1:18" x14ac:dyDescent="0.2">
      <c r="A264" t="s">
        <v>10</v>
      </c>
      <c r="B264">
        <v>19910619</v>
      </c>
      <c r="C264">
        <v>19921101</v>
      </c>
      <c r="D264">
        <v>20071031</v>
      </c>
      <c r="E264" t="s">
        <v>1</v>
      </c>
      <c r="F264">
        <v>0</v>
      </c>
      <c r="G264" t="s">
        <v>229</v>
      </c>
      <c r="H264" t="s">
        <v>2</v>
      </c>
      <c r="I264" t="s">
        <v>20</v>
      </c>
      <c r="J264" s="26">
        <f t="shared" si="18"/>
        <v>33408</v>
      </c>
      <c r="K264" s="26">
        <f t="shared" si="18"/>
        <v>33909</v>
      </c>
      <c r="L264" s="27">
        <f t="shared" si="18"/>
        <v>39386</v>
      </c>
      <c r="M264" s="58">
        <f>VLOOKUP(H264,Fuel!$G$24:$I$35,3,FALSE)*(IF(L264&lt;$B$2,0,1))</f>
        <v>1</v>
      </c>
      <c r="N264" s="18">
        <f>VLOOKUP(I264,Fuel!$B$24:$D$43,3,FALSE)</f>
        <v>4.7E-2</v>
      </c>
      <c r="O264" s="19">
        <f t="shared" si="19"/>
        <v>0</v>
      </c>
      <c r="P264" s="42">
        <f>IF(VLOOKUP(H264,Fuel!$G$24:$I723,2,FALSE)="AB",O264/ABHEAT/28.174,O264/SASKHEAT/28.174)</f>
        <v>0</v>
      </c>
      <c r="Q264" s="76">
        <f t="shared" ref="Q264:Q327" si="20">M264*F264*N264</f>
        <v>0</v>
      </c>
      <c r="R264" s="77">
        <f>IF(VLOOKUP(H264,Fuel!$G$24:$I728,2,FALSE)="AB",Q264/ABHEAT/28.174,Q264/SASKHEAT/28.174)</f>
        <v>0</v>
      </c>
    </row>
    <row r="265" spans="1:18" x14ac:dyDescent="0.2">
      <c r="A265" t="s">
        <v>23</v>
      </c>
      <c r="B265">
        <v>19990604</v>
      </c>
      <c r="C265">
        <v>19990604</v>
      </c>
      <c r="D265">
        <v>20071031</v>
      </c>
      <c r="E265" t="s">
        <v>1</v>
      </c>
      <c r="F265">
        <v>4220</v>
      </c>
      <c r="G265" t="s">
        <v>415</v>
      </c>
      <c r="H265" t="s">
        <v>2</v>
      </c>
      <c r="I265" t="s">
        <v>47</v>
      </c>
      <c r="J265" s="26">
        <f t="shared" si="18"/>
        <v>36315</v>
      </c>
      <c r="K265" s="26">
        <f t="shared" si="18"/>
        <v>36315</v>
      </c>
      <c r="L265" s="27">
        <f t="shared" si="18"/>
        <v>39386</v>
      </c>
      <c r="M265" s="58">
        <f>VLOOKUP(H265,Fuel!$G$24:$I$35,3,FALSE)*(IF(L265&lt;$B$2,0,1))</f>
        <v>1</v>
      </c>
      <c r="N265" s="18">
        <f>VLOOKUP(I265,Fuel!$B$24:$D$43,3,FALSE)</f>
        <v>5.0599999999999999E-2</v>
      </c>
      <c r="O265" s="19">
        <f t="shared" si="19"/>
        <v>4433.5320000000002</v>
      </c>
      <c r="P265" s="42">
        <f>IF(VLOOKUP(H265,Fuel!$G$24:$I859,2,FALSE)="AB",O265/ABHEAT/28.174,O265/SASKHEAT/28.174)</f>
        <v>4.1531415368616731</v>
      </c>
      <c r="Q265" s="76">
        <f t="shared" si="20"/>
        <v>213.53199999999998</v>
      </c>
      <c r="R265" s="77">
        <f>IF(VLOOKUP(H265,Fuel!$G$24:$I732,2,FALSE)="AB",Q265/ABHEAT/28.174,Q265/SASKHEAT/28.174)</f>
        <v>0.20002756688102097</v>
      </c>
    </row>
    <row r="266" spans="1:18" x14ac:dyDescent="0.2">
      <c r="A266" t="s">
        <v>90</v>
      </c>
      <c r="B266">
        <v>19970122</v>
      </c>
      <c r="C266">
        <v>19970401</v>
      </c>
      <c r="D266">
        <v>20071031</v>
      </c>
      <c r="E266" t="s">
        <v>1</v>
      </c>
      <c r="F266">
        <v>7577</v>
      </c>
      <c r="G266" t="s">
        <v>429</v>
      </c>
      <c r="H266" t="s">
        <v>2</v>
      </c>
      <c r="I266" t="s">
        <v>64</v>
      </c>
      <c r="J266" s="26">
        <f t="shared" si="18"/>
        <v>35452</v>
      </c>
      <c r="K266" s="26">
        <f t="shared" si="18"/>
        <v>35521</v>
      </c>
      <c r="L266" s="27">
        <f t="shared" si="18"/>
        <v>39386</v>
      </c>
      <c r="M266" s="58">
        <f>VLOOKUP(H266,Fuel!$G$24:$I$35,3,FALSE)*(IF(L266&lt;$B$2,0,1))</f>
        <v>1</v>
      </c>
      <c r="N266" s="18">
        <f>VLOOKUP(I266,Fuel!$B$24:$D$43,3,FALSE)</f>
        <v>1.6799999999999999E-2</v>
      </c>
      <c r="O266" s="19">
        <f t="shared" si="19"/>
        <v>7704.2935999999991</v>
      </c>
      <c r="P266" s="42">
        <f>IF(VLOOKUP(H266,Fuel!$G$24:$I611,2,FALSE)="AB",O266/ABHEAT/28.174,O266/SASKHEAT/28.174)</f>
        <v>7.217049919192541</v>
      </c>
      <c r="Q266" s="76">
        <f t="shared" si="20"/>
        <v>127.2936</v>
      </c>
      <c r="R266" s="77">
        <f>IF(VLOOKUP(H266,Fuel!$G$24:$I754,2,FALSE)="AB",Q266/ABHEAT/28.174,Q266/SASKHEAT/28.174)</f>
        <v>0.11924315366093108</v>
      </c>
    </row>
    <row r="267" spans="1:18" x14ac:dyDescent="0.2">
      <c r="A267" t="s">
        <v>25</v>
      </c>
      <c r="B267">
        <v>19970127</v>
      </c>
      <c r="C267">
        <v>19970401</v>
      </c>
      <c r="D267">
        <v>20071031</v>
      </c>
      <c r="E267" t="s">
        <v>1</v>
      </c>
      <c r="F267">
        <v>11793</v>
      </c>
      <c r="G267" t="s">
        <v>229</v>
      </c>
      <c r="H267" t="s">
        <v>2</v>
      </c>
      <c r="I267" t="s">
        <v>64</v>
      </c>
      <c r="J267" s="26">
        <f t="shared" si="18"/>
        <v>35457</v>
      </c>
      <c r="K267" s="26">
        <f t="shared" si="18"/>
        <v>35521</v>
      </c>
      <c r="L267" s="27">
        <f t="shared" si="18"/>
        <v>39386</v>
      </c>
      <c r="M267" s="58">
        <f>VLOOKUP(H267,Fuel!$G$24:$I$35,3,FALSE)*(IF(L267&lt;$B$2,0,1))</f>
        <v>1</v>
      </c>
      <c r="N267" s="18">
        <f>VLOOKUP(I267,Fuel!$B$24:$D$43,3,FALSE)</f>
        <v>1.6799999999999999E-2</v>
      </c>
      <c r="O267" s="19">
        <f t="shared" si="19"/>
        <v>11991.122399999998</v>
      </c>
      <c r="P267" s="42">
        <f>IF(VLOOKUP(H267,Fuel!$G$24:$I732,2,FALSE)="AB",O267/ABHEAT/28.174,O267/SASKHEAT/28.174)</f>
        <v>11.232766226347847</v>
      </c>
      <c r="Q267" s="76">
        <f t="shared" si="20"/>
        <v>198.1224</v>
      </c>
      <c r="R267" s="77">
        <f>IF(VLOOKUP(H267,Fuel!$G$24:$I760,2,FALSE)="AB",Q267/ABHEAT/28.174,Q267/SASKHEAT/28.174)</f>
        <v>0.18559251829528312</v>
      </c>
    </row>
    <row r="268" spans="1:18" x14ac:dyDescent="0.2">
      <c r="A268" t="s">
        <v>95</v>
      </c>
      <c r="B268">
        <v>19970908</v>
      </c>
      <c r="C268">
        <v>19971101</v>
      </c>
      <c r="D268">
        <v>20071031</v>
      </c>
      <c r="E268" t="s">
        <v>1</v>
      </c>
      <c r="F268">
        <v>4220</v>
      </c>
      <c r="G268" t="s">
        <v>415</v>
      </c>
      <c r="H268" t="s">
        <v>2</v>
      </c>
      <c r="I268" t="s">
        <v>54</v>
      </c>
      <c r="J268" s="26">
        <f t="shared" si="18"/>
        <v>35681</v>
      </c>
      <c r="K268" s="26">
        <f t="shared" si="18"/>
        <v>35735</v>
      </c>
      <c r="L268" s="27">
        <f t="shared" si="18"/>
        <v>39386</v>
      </c>
      <c r="M268" s="58">
        <f>VLOOKUP(H268,Fuel!$G$24:$I$35,3,FALSE)*(IF(L268&lt;$B$2,0,1))</f>
        <v>1</v>
      </c>
      <c r="N268" s="18">
        <f>VLOOKUP(I268,Fuel!$B$24:$D$43,3,FALSE)</f>
        <v>5.0799999999999998E-2</v>
      </c>
      <c r="O268" s="19">
        <f t="shared" si="19"/>
        <v>4434.3760000000002</v>
      </c>
      <c r="P268" s="42">
        <f>IF(VLOOKUP(H268,Fuel!$G$24:$I647,2,FALSE)="AB",O268/ABHEAT/28.174,O268/SASKHEAT/28.174)</f>
        <v>4.1539321596556693</v>
      </c>
      <c r="Q268" s="76">
        <f t="shared" si="20"/>
        <v>214.376</v>
      </c>
      <c r="R268" s="77">
        <f>IF(VLOOKUP(H268,Fuel!$G$24:$I765,2,FALSE)="AB",Q268/ABHEAT/28.174,Q268/SASKHEAT/28.174)</f>
        <v>0.20081818967501713</v>
      </c>
    </row>
    <row r="269" spans="1:18" x14ac:dyDescent="0.2">
      <c r="A269" t="s">
        <v>96</v>
      </c>
      <c r="B269">
        <v>19931130</v>
      </c>
      <c r="C269">
        <v>19931201</v>
      </c>
      <c r="D269">
        <v>20071031</v>
      </c>
      <c r="E269" t="s">
        <v>1</v>
      </c>
      <c r="F269">
        <v>12963</v>
      </c>
      <c r="G269" t="s">
        <v>441</v>
      </c>
      <c r="H269" t="s">
        <v>2</v>
      </c>
      <c r="I269" t="s">
        <v>42</v>
      </c>
      <c r="J269" s="26">
        <f t="shared" si="18"/>
        <v>34303</v>
      </c>
      <c r="K269" s="26">
        <f t="shared" si="18"/>
        <v>34304</v>
      </c>
      <c r="L269" s="27">
        <f t="shared" si="18"/>
        <v>39386</v>
      </c>
      <c r="M269" s="58">
        <f>VLOOKUP(H269,Fuel!$G$24:$I$35,3,FALSE)*(IF(L269&lt;$B$2,0,1))</f>
        <v>1</v>
      </c>
      <c r="N269" s="18">
        <f>VLOOKUP(I269,Fuel!$B$24:$D$43,3,FALSE)</f>
        <v>4.6699999999999998E-2</v>
      </c>
      <c r="O269" s="19">
        <f t="shared" si="19"/>
        <v>13568.372099999999</v>
      </c>
      <c r="P269" s="42">
        <f>IF(VLOOKUP(H269,Fuel!$G$24:$I651,2,FALSE)="AB",O269/ABHEAT/28.174,O269/SASKHEAT/28.174)</f>
        <v>12.710265710522682</v>
      </c>
      <c r="Q269" s="76">
        <f t="shared" si="20"/>
        <v>605.37209999999993</v>
      </c>
      <c r="R269" s="77">
        <f>IF(VLOOKUP(H269,Fuel!$G$24:$I773,2,FALSE)="AB",Q269/ABHEAT/28.174,Q269/SASKHEAT/28.174)</f>
        <v>0.56708647050865491</v>
      </c>
    </row>
    <row r="270" spans="1:18" x14ac:dyDescent="0.2">
      <c r="A270" t="s">
        <v>96</v>
      </c>
      <c r="B270">
        <v>19951101</v>
      </c>
      <c r="C270">
        <v>19951101</v>
      </c>
      <c r="D270">
        <v>20071031</v>
      </c>
      <c r="E270" t="s">
        <v>1</v>
      </c>
      <c r="F270">
        <v>6850</v>
      </c>
      <c r="G270" t="s">
        <v>229</v>
      </c>
      <c r="H270" t="s">
        <v>2</v>
      </c>
      <c r="I270" t="s">
        <v>54</v>
      </c>
      <c r="J270" s="26">
        <f t="shared" si="18"/>
        <v>35004</v>
      </c>
      <c r="K270" s="26">
        <f t="shared" si="18"/>
        <v>35004</v>
      </c>
      <c r="L270" s="27">
        <f t="shared" si="18"/>
        <v>39386</v>
      </c>
      <c r="M270" s="58">
        <f>VLOOKUP(H270,Fuel!$G$24:$I$35,3,FALSE)*(IF(L270&lt;$B$2,0,1))</f>
        <v>1</v>
      </c>
      <c r="N270" s="18">
        <f>VLOOKUP(I270,Fuel!$B$24:$D$43,3,FALSE)</f>
        <v>5.0799999999999998E-2</v>
      </c>
      <c r="O270" s="19">
        <f t="shared" si="19"/>
        <v>7197.98</v>
      </c>
      <c r="P270" s="42">
        <f>IF(VLOOKUP(H270,Fuel!$G$24:$I686,2,FALSE)="AB",O270/ABHEAT/28.174,O270/SASKHEAT/28.174)</f>
        <v>6.7427571785879934</v>
      </c>
      <c r="Q270" s="76">
        <f t="shared" si="20"/>
        <v>347.97999999999996</v>
      </c>
      <c r="R270" s="77">
        <f>IF(VLOOKUP(H270,Fuel!$G$24:$I775,2,FALSE)="AB",Q270/ABHEAT/28.174,Q270/SASKHEAT/28.174)</f>
        <v>0.32597265385636659</v>
      </c>
    </row>
    <row r="271" spans="1:18" x14ac:dyDescent="0.2">
      <c r="A271" t="s">
        <v>96</v>
      </c>
      <c r="B271">
        <v>19970110</v>
      </c>
      <c r="C271">
        <v>19971101</v>
      </c>
      <c r="D271">
        <v>20071031</v>
      </c>
      <c r="E271" t="s">
        <v>1</v>
      </c>
      <c r="F271">
        <v>6089</v>
      </c>
      <c r="G271" t="s">
        <v>227</v>
      </c>
      <c r="H271" t="s">
        <v>2</v>
      </c>
      <c r="I271" t="s">
        <v>64</v>
      </c>
      <c r="J271" s="26">
        <f t="shared" si="18"/>
        <v>35440</v>
      </c>
      <c r="K271" s="26">
        <f t="shared" si="18"/>
        <v>35735</v>
      </c>
      <c r="L271" s="27">
        <f t="shared" si="18"/>
        <v>39386</v>
      </c>
      <c r="M271" s="58">
        <f>VLOOKUP(H271,Fuel!$G$24:$I$35,3,FALSE)*(IF(L271&lt;$B$2,0,1))</f>
        <v>1</v>
      </c>
      <c r="N271" s="18">
        <f>VLOOKUP(I271,Fuel!$B$24:$D$43,3,FALSE)</f>
        <v>1.6799999999999999E-2</v>
      </c>
      <c r="O271" s="19">
        <f t="shared" ref="O271:O302" si="21">M271*F271*(1+N271)</f>
        <v>6191.2951999999996</v>
      </c>
      <c r="P271" s="42">
        <f>IF(VLOOKUP(H271,Fuel!$G$24:$I553,2,FALSE)="AB",O271/ABHEAT/28.174,O271/SASKHEAT/28.174)</f>
        <v>5.7997382813730223</v>
      </c>
      <c r="Q271" s="76">
        <f t="shared" si="20"/>
        <v>102.29519999999999</v>
      </c>
      <c r="R271" s="77">
        <f>IF(VLOOKUP(H271,Fuel!$G$24:$I776,2,FALSE)="AB",Q271/ABHEAT/28.174,Q271/SASKHEAT/28.174)</f>
        <v>9.5825730848806814E-2</v>
      </c>
    </row>
    <row r="272" spans="1:18" x14ac:dyDescent="0.2">
      <c r="A272" t="s">
        <v>96</v>
      </c>
      <c r="B272">
        <v>19970110</v>
      </c>
      <c r="C272">
        <v>19971101</v>
      </c>
      <c r="D272">
        <v>20071031</v>
      </c>
      <c r="E272" t="s">
        <v>1</v>
      </c>
      <c r="F272">
        <v>11798</v>
      </c>
      <c r="G272" t="s">
        <v>229</v>
      </c>
      <c r="H272" t="s">
        <v>2</v>
      </c>
      <c r="I272" t="s">
        <v>54</v>
      </c>
      <c r="J272" s="26">
        <f t="shared" si="18"/>
        <v>35440</v>
      </c>
      <c r="K272" s="26">
        <f t="shared" si="18"/>
        <v>35735</v>
      </c>
      <c r="L272" s="27">
        <f t="shared" si="18"/>
        <v>39386</v>
      </c>
      <c r="M272" s="58">
        <f>VLOOKUP(H272,Fuel!$G$24:$I$35,3,FALSE)*(IF(L272&lt;$B$2,0,1))</f>
        <v>1</v>
      </c>
      <c r="N272" s="18">
        <f>VLOOKUP(I272,Fuel!$B$24:$D$43,3,FALSE)</f>
        <v>5.0799999999999998E-2</v>
      </c>
      <c r="O272" s="19">
        <f t="shared" si="21"/>
        <v>12397.338399999999</v>
      </c>
      <c r="P272" s="42">
        <f>IF(VLOOKUP(H272,Fuel!$G$24:$I667,2,FALSE)="AB",O272/ABHEAT/28.174,O272/SASKHEAT/28.174)</f>
        <v>11.613291852989949</v>
      </c>
      <c r="Q272" s="76">
        <f t="shared" si="20"/>
        <v>599.33839999999998</v>
      </c>
      <c r="R272" s="77">
        <f>IF(VLOOKUP(H272,Fuel!$G$24:$I777,2,FALSE)="AB",Q272/ABHEAT/28.174,Q272/SASKHEAT/28.174)</f>
        <v>0.56143436061276109</v>
      </c>
    </row>
    <row r="273" spans="1:18" x14ac:dyDescent="0.2">
      <c r="A273" t="s">
        <v>29</v>
      </c>
      <c r="B273">
        <v>19970918</v>
      </c>
      <c r="C273">
        <v>19971101</v>
      </c>
      <c r="D273">
        <v>20071031</v>
      </c>
      <c r="E273" t="s">
        <v>1</v>
      </c>
      <c r="F273">
        <v>0</v>
      </c>
      <c r="G273" t="s">
        <v>229</v>
      </c>
      <c r="H273" t="s">
        <v>2</v>
      </c>
      <c r="I273" t="s">
        <v>47</v>
      </c>
      <c r="J273" s="26">
        <f t="shared" si="18"/>
        <v>35691</v>
      </c>
      <c r="K273" s="26">
        <f t="shared" si="18"/>
        <v>35735</v>
      </c>
      <c r="L273" s="27">
        <f t="shared" si="18"/>
        <v>39386</v>
      </c>
      <c r="M273" s="58">
        <f>VLOOKUP(H273,Fuel!$G$24:$I$35,3,FALSE)*(IF(L273&lt;$B$2,0,1))</f>
        <v>1</v>
      </c>
      <c r="N273" s="18">
        <f>VLOOKUP(I273,Fuel!$B$24:$D$43,3,FALSE)</f>
        <v>5.0599999999999999E-2</v>
      </c>
      <c r="O273" s="19">
        <f t="shared" si="21"/>
        <v>0</v>
      </c>
      <c r="P273" s="42">
        <f>IF(VLOOKUP(H273,Fuel!$G$24:$I835,2,FALSE)="AB",O273/ABHEAT/28.174,O273/SASKHEAT/28.174)</f>
        <v>0</v>
      </c>
      <c r="Q273" s="76">
        <f t="shared" si="20"/>
        <v>0</v>
      </c>
      <c r="R273" s="77">
        <f>IF(VLOOKUP(H273,Fuel!$G$24:$I787,2,FALSE)="AB",Q273/ABHEAT/28.174,Q273/SASKHEAT/28.174)</f>
        <v>0</v>
      </c>
    </row>
    <row r="274" spans="1:18" x14ac:dyDescent="0.2">
      <c r="A274" t="s">
        <v>29</v>
      </c>
      <c r="B274">
        <v>19970908</v>
      </c>
      <c r="C274">
        <v>19971101</v>
      </c>
      <c r="D274">
        <v>20071031</v>
      </c>
      <c r="E274" t="s">
        <v>1</v>
      </c>
      <c r="F274">
        <v>5396</v>
      </c>
      <c r="G274" t="s">
        <v>370</v>
      </c>
      <c r="H274" t="s">
        <v>2</v>
      </c>
      <c r="I274" t="s">
        <v>54</v>
      </c>
      <c r="J274" s="26">
        <f t="shared" si="18"/>
        <v>35681</v>
      </c>
      <c r="K274" s="26">
        <f t="shared" si="18"/>
        <v>35735</v>
      </c>
      <c r="L274" s="27">
        <f t="shared" si="18"/>
        <v>39386</v>
      </c>
      <c r="M274" s="58">
        <f>VLOOKUP(H274,Fuel!$G$24:$I$35,3,FALSE)*(IF(L274&lt;$B$2,0,1))</f>
        <v>1</v>
      </c>
      <c r="N274" s="18">
        <f>VLOOKUP(I274,Fuel!$B$24:$D$43,3,FALSE)</f>
        <v>5.0799999999999998E-2</v>
      </c>
      <c r="O274" s="19">
        <f t="shared" si="21"/>
        <v>5670.1167999999998</v>
      </c>
      <c r="P274" s="42">
        <f>IF(VLOOKUP(H274,Fuel!$G$24:$I583,2,FALSE)="AB",O274/ABHEAT/28.174,O274/SASKHEAT/28.174)</f>
        <v>5.311520837322746</v>
      </c>
      <c r="Q274" s="76">
        <f t="shared" si="20"/>
        <v>274.11680000000001</v>
      </c>
      <c r="R274" s="77">
        <f>IF(VLOOKUP(H274,Fuel!$G$24:$I788,2,FALSE)="AB",Q274/ABHEAT/28.174,Q274/SASKHEAT/28.174)</f>
        <v>0.25678079419108824</v>
      </c>
    </row>
    <row r="275" spans="1:18" x14ac:dyDescent="0.2">
      <c r="A275" t="s">
        <v>30</v>
      </c>
      <c r="B275">
        <v>19970915</v>
      </c>
      <c r="C275">
        <v>19971101</v>
      </c>
      <c r="D275">
        <v>20071031</v>
      </c>
      <c r="E275" t="s">
        <v>1</v>
      </c>
      <c r="F275">
        <v>5341</v>
      </c>
      <c r="G275" t="s">
        <v>457</v>
      </c>
      <c r="H275" t="s">
        <v>2</v>
      </c>
      <c r="I275" t="s">
        <v>47</v>
      </c>
      <c r="J275" s="26">
        <f t="shared" si="18"/>
        <v>35688</v>
      </c>
      <c r="K275" s="26">
        <f t="shared" si="18"/>
        <v>35735</v>
      </c>
      <c r="L275" s="27">
        <f t="shared" si="18"/>
        <v>39386</v>
      </c>
      <c r="M275" s="58">
        <f>VLOOKUP(H275,Fuel!$G$24:$I$35,3,FALSE)*(IF(L275&lt;$B$2,0,1))</f>
        <v>1</v>
      </c>
      <c r="N275" s="18">
        <f>VLOOKUP(I275,Fuel!$B$24:$D$43,3,FALSE)</f>
        <v>5.0599999999999999E-2</v>
      </c>
      <c r="O275" s="19">
        <f t="shared" si="21"/>
        <v>5611.2546000000002</v>
      </c>
      <c r="P275" s="42">
        <f>IF(VLOOKUP(H275,Fuel!$G$24:$I504,2,FALSE)="AB",O275/ABHEAT/28.174,O275/SASKHEAT/28.174)</f>
        <v>5.2563812673881989</v>
      </c>
      <c r="Q275" s="76">
        <f t="shared" si="20"/>
        <v>270.25459999999998</v>
      </c>
      <c r="R275" s="77">
        <f>IF(VLOOKUP(H275,Fuel!$G$24:$I803,2,FALSE)="AB",Q275/ABHEAT/28.174,Q275/SASKHEAT/28.174)</f>
        <v>0.25316285182737747</v>
      </c>
    </row>
    <row r="276" spans="1:18" x14ac:dyDescent="0.2">
      <c r="A276" t="s">
        <v>105</v>
      </c>
      <c r="B276">
        <v>19910808</v>
      </c>
      <c r="C276">
        <v>19921101</v>
      </c>
      <c r="D276">
        <v>20071031</v>
      </c>
      <c r="E276" t="s">
        <v>1</v>
      </c>
      <c r="F276">
        <v>10802</v>
      </c>
      <c r="G276" t="s">
        <v>473</v>
      </c>
      <c r="H276" t="s">
        <v>2</v>
      </c>
      <c r="I276" t="s">
        <v>42</v>
      </c>
      <c r="J276" s="26">
        <f t="shared" si="18"/>
        <v>33458</v>
      </c>
      <c r="K276" s="26">
        <f t="shared" si="18"/>
        <v>33909</v>
      </c>
      <c r="L276" s="27">
        <f t="shared" si="18"/>
        <v>39386</v>
      </c>
      <c r="M276" s="58">
        <f>VLOOKUP(H276,Fuel!$G$24:$I$35,3,FALSE)*(IF(L276&lt;$B$2,0,1))</f>
        <v>1</v>
      </c>
      <c r="N276" s="18">
        <f>VLOOKUP(I276,Fuel!$B$24:$D$43,3,FALSE)</f>
        <v>4.6699999999999998E-2</v>
      </c>
      <c r="O276" s="19">
        <f t="shared" si="21"/>
        <v>11306.4534</v>
      </c>
      <c r="P276" s="42">
        <f>IF(VLOOKUP(H276,Fuel!$G$24:$I518,2,FALSE)="AB",O276/ABHEAT/28.174,O276/SASKHEAT/28.174)</f>
        <v>10.591397840396978</v>
      </c>
      <c r="Q276" s="76">
        <f t="shared" si="20"/>
        <v>504.45339999999999</v>
      </c>
      <c r="R276" s="77">
        <f>IF(VLOOKUP(H276,Fuel!$G$24:$I828,2,FALSE)="AB",Q276/ABHEAT/28.174,Q276/SASKHEAT/28.174)</f>
        <v>0.47255018548441657</v>
      </c>
    </row>
    <row r="277" spans="1:18" x14ac:dyDescent="0.2">
      <c r="A277" t="s">
        <v>108</v>
      </c>
      <c r="B277">
        <v>19970115</v>
      </c>
      <c r="C277">
        <v>19971101</v>
      </c>
      <c r="D277">
        <v>20071031</v>
      </c>
      <c r="E277" t="s">
        <v>1</v>
      </c>
      <c r="F277">
        <v>14550</v>
      </c>
      <c r="G277" t="s">
        <v>482</v>
      </c>
      <c r="H277" t="s">
        <v>2</v>
      </c>
      <c r="I277" t="s">
        <v>14</v>
      </c>
      <c r="J277" s="26">
        <f t="shared" si="18"/>
        <v>35445</v>
      </c>
      <c r="K277" s="26">
        <f t="shared" si="18"/>
        <v>35735</v>
      </c>
      <c r="L277" s="27">
        <f t="shared" si="18"/>
        <v>39386</v>
      </c>
      <c r="M277" s="58">
        <f>VLOOKUP(H277,Fuel!$G$24:$I$35,3,FALSE)*(IF(L277&lt;$B$2,0,1))</f>
        <v>1</v>
      </c>
      <c r="N277" s="18">
        <f>VLOOKUP(I277,Fuel!$B$24:$D$43,3,FALSE)</f>
        <v>1.6799999999999999E-2</v>
      </c>
      <c r="O277" s="19">
        <f t="shared" si="21"/>
        <v>14794.439999999999</v>
      </c>
      <c r="P277" s="42">
        <f>IF(VLOOKUP(H277,Fuel!$G$24:$I522,2,FALSE)="AB",O277/ABHEAT/28.174,O277/SASKHEAT/28.174)</f>
        <v>13.858793232711031</v>
      </c>
      <c r="Q277" s="76">
        <f t="shared" si="20"/>
        <v>244.44</v>
      </c>
      <c r="R277" s="77">
        <f>IF(VLOOKUP(H277,Fuel!$G$24:$I839,2,FALSE)="AB",Q277/ABHEAT/28.174,Q277/SASKHEAT/28.174)</f>
        <v>0.22898084806210203</v>
      </c>
    </row>
    <row r="278" spans="1:18" x14ac:dyDescent="0.2">
      <c r="A278" t="s">
        <v>174</v>
      </c>
      <c r="B278">
        <v>19971008</v>
      </c>
      <c r="C278">
        <v>19971101</v>
      </c>
      <c r="D278">
        <v>20071031</v>
      </c>
      <c r="E278" t="s">
        <v>1</v>
      </c>
      <c r="F278">
        <v>5652</v>
      </c>
      <c r="G278" t="s">
        <v>251</v>
      </c>
      <c r="H278" t="s">
        <v>133</v>
      </c>
      <c r="I278" t="s">
        <v>12</v>
      </c>
      <c r="J278" s="26">
        <f t="shared" si="18"/>
        <v>35711</v>
      </c>
      <c r="K278" s="26">
        <f t="shared" si="18"/>
        <v>35735</v>
      </c>
      <c r="L278" s="27">
        <f t="shared" si="18"/>
        <v>39386</v>
      </c>
      <c r="M278" s="58">
        <f>VLOOKUP(H278,Fuel!$G$24:$I$35,3,FALSE)*(IF(L278&lt;$B$2,0,1))</f>
        <v>1</v>
      </c>
      <c r="N278" s="18">
        <f>VLOOKUP(I278,Fuel!$B$24:$D$43,3,FALSE)</f>
        <v>1.3899999999999999E-2</v>
      </c>
      <c r="O278" s="19">
        <f t="shared" si="21"/>
        <v>5730.5627999999997</v>
      </c>
      <c r="P278" s="42">
        <f>IF(VLOOKUP(H278,Fuel!$G$24:$I560,2,FALSE)="AB",O278/ABHEAT/28.174,O278/SASKHEAT/28.174)</f>
        <v>5.5725747337241849</v>
      </c>
      <c r="Q278" s="76">
        <f t="shared" si="20"/>
        <v>78.562799999999996</v>
      </c>
      <c r="R278" s="77">
        <f>IF(VLOOKUP(H278,Fuel!$G$24:$I528,2,FALSE)="AB",Q278/ABHEAT/28.174,Q278/SASKHEAT/28.174)</f>
        <v>7.6396872274155425E-2</v>
      </c>
    </row>
    <row r="279" spans="1:18" x14ac:dyDescent="0.2">
      <c r="A279" t="s">
        <v>0</v>
      </c>
      <c r="B279">
        <v>19980420</v>
      </c>
      <c r="C279">
        <v>19981101</v>
      </c>
      <c r="D279">
        <v>20081031</v>
      </c>
      <c r="E279" t="s">
        <v>1</v>
      </c>
      <c r="F279">
        <v>1944</v>
      </c>
      <c r="G279" t="s">
        <v>223</v>
      </c>
      <c r="H279" t="s">
        <v>2</v>
      </c>
      <c r="I279" t="s">
        <v>7</v>
      </c>
      <c r="J279" s="26">
        <f t="shared" ref="J279:L342" si="22">DATE(LEFT(B279,4),RIGHT(LEFT(B279,6),2),RIGHT(B279,2))</f>
        <v>35905</v>
      </c>
      <c r="K279" s="26">
        <f t="shared" si="22"/>
        <v>36100</v>
      </c>
      <c r="L279" s="27">
        <f t="shared" si="22"/>
        <v>39752</v>
      </c>
      <c r="M279" s="58">
        <f>VLOOKUP(H279,Fuel!$G$24:$I$35,3,FALSE)*(IF(L279&lt;$B$2,0,1))</f>
        <v>1</v>
      </c>
      <c r="N279" s="18">
        <f>VLOOKUP(I279,Fuel!$B$24:$D$43,3,FALSE)</f>
        <v>2.3199999999999998E-2</v>
      </c>
      <c r="O279" s="19">
        <f t="shared" si="21"/>
        <v>1989.1008000000002</v>
      </c>
      <c r="P279" s="42">
        <f>IF(VLOOKUP(H279,Fuel!$G$24:$I848,2,FALSE)="AB",O279/ABHEAT/28.174,O279/SASKHEAT/28.174)</f>
        <v>1.8633038294264672</v>
      </c>
      <c r="Q279" s="76">
        <f t="shared" si="20"/>
        <v>45.1008</v>
      </c>
      <c r="R279" s="77">
        <f>IF(VLOOKUP(H279,Fuel!$G$24:$I491,2,FALSE)="AB",Q279/ABHEAT/28.174,Q279/SASKHEAT/28.174)</f>
        <v>4.2248484013579002E-2</v>
      </c>
    </row>
    <row r="280" spans="1:18" x14ac:dyDescent="0.2">
      <c r="A280" t="s">
        <v>9</v>
      </c>
      <c r="B280">
        <v>19981201</v>
      </c>
      <c r="C280">
        <v>19981201</v>
      </c>
      <c r="D280">
        <v>20081031</v>
      </c>
      <c r="E280" t="s">
        <v>1</v>
      </c>
      <c r="F280">
        <v>3391</v>
      </c>
      <c r="G280" t="s">
        <v>228</v>
      </c>
      <c r="H280" t="s">
        <v>2</v>
      </c>
      <c r="I280" t="s">
        <v>7</v>
      </c>
      <c r="J280" s="26">
        <f t="shared" si="22"/>
        <v>36130</v>
      </c>
      <c r="K280" s="26">
        <f t="shared" si="22"/>
        <v>36130</v>
      </c>
      <c r="L280" s="27">
        <f t="shared" si="22"/>
        <v>39752</v>
      </c>
      <c r="M280" s="58">
        <f>VLOOKUP(H280,Fuel!$G$24:$I$35,3,FALSE)*(IF(L280&lt;$B$2,0,1))</f>
        <v>1</v>
      </c>
      <c r="N280" s="18">
        <f>VLOOKUP(I280,Fuel!$B$24:$D$43,3,FALSE)</f>
        <v>2.3199999999999998E-2</v>
      </c>
      <c r="O280" s="19">
        <f t="shared" si="21"/>
        <v>3469.6712000000002</v>
      </c>
      <c r="P280" s="42">
        <f>IF(VLOOKUP(H280,Fuel!$G$24:$I591,2,FALSE)="AB",O280/ABHEAT/28.174,O280/SASKHEAT/28.174)</f>
        <v>3.250238315630221</v>
      </c>
      <c r="Q280" s="76">
        <f t="shared" si="20"/>
        <v>78.671199999999999</v>
      </c>
      <c r="R280" s="77">
        <f>IF(VLOOKUP(H280,Fuel!$G$24:$I498,2,FALSE)="AB",Q280/ABHEAT/28.174,Q280/SASKHEAT/28.174)</f>
        <v>7.3695786671834559E-2</v>
      </c>
    </row>
    <row r="281" spans="1:18" x14ac:dyDescent="0.2">
      <c r="A281" t="s">
        <v>165</v>
      </c>
      <c r="B281">
        <v>19930209</v>
      </c>
      <c r="C281">
        <v>19931101</v>
      </c>
      <c r="D281">
        <v>20081031</v>
      </c>
      <c r="E281" t="s">
        <v>1</v>
      </c>
      <c r="F281">
        <v>22437</v>
      </c>
      <c r="G281" t="s">
        <v>236</v>
      </c>
      <c r="H281" t="s">
        <v>2</v>
      </c>
      <c r="I281" t="s">
        <v>6</v>
      </c>
      <c r="J281" s="26">
        <f t="shared" si="22"/>
        <v>34009</v>
      </c>
      <c r="K281" s="26">
        <f t="shared" si="22"/>
        <v>34274</v>
      </c>
      <c r="L281" s="27">
        <f t="shared" si="22"/>
        <v>39752</v>
      </c>
      <c r="M281" s="58">
        <f>VLOOKUP(H281,Fuel!$G$24:$I$35,3,FALSE)*(IF(L281&lt;$B$2,0,1))</f>
        <v>1</v>
      </c>
      <c r="N281" s="18">
        <f>VLOOKUP(I281,Fuel!$B$24:$D$43,3,FALSE)</f>
        <v>3.5700000000000003E-2</v>
      </c>
      <c r="O281" s="19">
        <f t="shared" si="21"/>
        <v>23238.000900000003</v>
      </c>
      <c r="P281" s="42">
        <f>IF(VLOOKUP(H281,Fuel!$G$24:$I794,2,FALSE)="AB",O281/ABHEAT/28.174,O281/SASKHEAT/28.174)</f>
        <v>21.768356870192648</v>
      </c>
      <c r="Q281" s="76">
        <f t="shared" si="20"/>
        <v>801.0009</v>
      </c>
      <c r="R281" s="77">
        <f>IF(VLOOKUP(H281,Fuel!$G$24:$I506,2,FALSE)="AB",Q281/ABHEAT/28.174,Q281/SASKHEAT/28.174)</f>
        <v>0.75034309188556281</v>
      </c>
    </row>
    <row r="282" spans="1:18" x14ac:dyDescent="0.2">
      <c r="A282" t="s">
        <v>174</v>
      </c>
      <c r="B282">
        <v>19980115</v>
      </c>
      <c r="C282">
        <v>19981101</v>
      </c>
      <c r="D282">
        <v>20081031</v>
      </c>
      <c r="E282" t="s">
        <v>1</v>
      </c>
      <c r="F282">
        <v>1884</v>
      </c>
      <c r="G282" t="s">
        <v>229</v>
      </c>
      <c r="H282" t="s">
        <v>2</v>
      </c>
      <c r="I282" t="s">
        <v>12</v>
      </c>
      <c r="J282" s="26">
        <f t="shared" si="22"/>
        <v>35810</v>
      </c>
      <c r="K282" s="26">
        <f t="shared" si="22"/>
        <v>36100</v>
      </c>
      <c r="L282" s="27">
        <f t="shared" si="22"/>
        <v>39752</v>
      </c>
      <c r="M282" s="58">
        <f>VLOOKUP(H282,Fuel!$G$24:$I$35,3,FALSE)*(IF(L282&lt;$B$2,0,1))</f>
        <v>1</v>
      </c>
      <c r="N282" s="18">
        <f>VLOOKUP(I282,Fuel!$B$24:$D$43,3,FALSE)</f>
        <v>1.3899999999999999E-2</v>
      </c>
      <c r="O282" s="19">
        <f t="shared" si="21"/>
        <v>1910.1876</v>
      </c>
      <c r="P282" s="42">
        <f>IF(VLOOKUP(H282,Fuel!$G$24:$I825,2,FALSE)="AB",O282/ABHEAT/28.174,O282/SASKHEAT/28.174)</f>
        <v>1.7893813475933207</v>
      </c>
      <c r="Q282" s="76">
        <f t="shared" si="20"/>
        <v>26.1876</v>
      </c>
      <c r="R282" s="77">
        <f>IF(VLOOKUP(H282,Fuel!$G$24:$I525,2,FALSE)="AB",Q282/ABHEAT/28.174,Q282/SASKHEAT/28.174)</f>
        <v>2.4531414075892256E-2</v>
      </c>
    </row>
    <row r="283" spans="1:18" x14ac:dyDescent="0.2">
      <c r="A283" t="s">
        <v>25</v>
      </c>
      <c r="B283">
        <v>19980109</v>
      </c>
      <c r="C283">
        <v>19981101</v>
      </c>
      <c r="D283">
        <v>20081031</v>
      </c>
      <c r="E283" t="s">
        <v>1</v>
      </c>
      <c r="F283">
        <v>113</v>
      </c>
      <c r="G283" t="s">
        <v>278</v>
      </c>
      <c r="H283" t="s">
        <v>2</v>
      </c>
      <c r="I283" t="s">
        <v>3</v>
      </c>
      <c r="J283" s="26">
        <f t="shared" si="22"/>
        <v>35804</v>
      </c>
      <c r="K283" s="26">
        <f t="shared" si="22"/>
        <v>36100</v>
      </c>
      <c r="L283" s="27">
        <f t="shared" si="22"/>
        <v>39752</v>
      </c>
      <c r="M283" s="58">
        <f>VLOOKUP(H283,Fuel!$G$24:$I$35,3,FALSE)*(IF(L283&lt;$B$2,0,1))</f>
        <v>1</v>
      </c>
      <c r="N283" s="18">
        <f>VLOOKUP(I283,Fuel!$B$24:$D$43,3,FALSE)</f>
        <v>4.5100000000000001E-2</v>
      </c>
      <c r="O283" s="19">
        <f t="shared" si="21"/>
        <v>118.09629999999999</v>
      </c>
      <c r="P283" s="42">
        <f>IF(VLOOKUP(H283,Fuel!$G$24:$I525,2,FALSE)="AB",O283/ABHEAT/28.174,O283/SASKHEAT/28.174)</f>
        <v>0.11062751974716256</v>
      </c>
      <c r="Q283" s="76">
        <f t="shared" si="20"/>
        <v>5.0963000000000003</v>
      </c>
      <c r="R283" s="77">
        <f>IF(VLOOKUP(H283,Fuel!$G$24:$I557,2,FALSE)="AB",Q283/ABHEAT/28.174,Q283/SASKHEAT/28.174)</f>
        <v>4.773994010713838E-3</v>
      </c>
    </row>
    <row r="284" spans="1:18" x14ac:dyDescent="0.2">
      <c r="A284" t="s">
        <v>25</v>
      </c>
      <c r="B284">
        <v>19980109</v>
      </c>
      <c r="C284">
        <v>19981101</v>
      </c>
      <c r="D284">
        <v>20081031</v>
      </c>
      <c r="E284" t="s">
        <v>1</v>
      </c>
      <c r="F284">
        <v>2304</v>
      </c>
      <c r="G284" t="s">
        <v>322</v>
      </c>
      <c r="H284" t="s">
        <v>2</v>
      </c>
      <c r="I284" t="s">
        <v>3</v>
      </c>
      <c r="J284" s="26">
        <f t="shared" si="22"/>
        <v>35804</v>
      </c>
      <c r="K284" s="26">
        <f t="shared" si="22"/>
        <v>36100</v>
      </c>
      <c r="L284" s="27">
        <f t="shared" si="22"/>
        <v>39752</v>
      </c>
      <c r="M284" s="58">
        <f>VLOOKUP(H284,Fuel!$G$24:$I$35,3,FALSE)*(IF(L284&lt;$B$2,0,1))</f>
        <v>1</v>
      </c>
      <c r="N284" s="18">
        <f>VLOOKUP(I284,Fuel!$B$24:$D$43,3,FALSE)</f>
        <v>4.5100000000000001E-2</v>
      </c>
      <c r="O284" s="19">
        <f t="shared" si="21"/>
        <v>2407.9103999999998</v>
      </c>
      <c r="P284" s="42">
        <f>IF(VLOOKUP(H284,Fuel!$G$24:$I850,2,FALSE)="AB",O284/ABHEAT/28.174,O284/SASKHEAT/28.174)</f>
        <v>2.2556265973226775</v>
      </c>
      <c r="Q284" s="76">
        <f t="shared" si="20"/>
        <v>103.91040000000001</v>
      </c>
      <c r="R284" s="77">
        <f>IF(VLOOKUP(H284,Fuel!$G$24:$I608,2,FALSE)="AB",Q284/ABHEAT/28.174,Q284/SASKHEAT/28.174)</f>
        <v>9.7338780537032599E-2</v>
      </c>
    </row>
    <row r="285" spans="1:18" x14ac:dyDescent="0.2">
      <c r="A285" t="s">
        <v>60</v>
      </c>
      <c r="B285">
        <v>19980112</v>
      </c>
      <c r="C285">
        <v>19981101</v>
      </c>
      <c r="D285">
        <v>20081031</v>
      </c>
      <c r="E285" t="s">
        <v>1</v>
      </c>
      <c r="F285">
        <v>5599</v>
      </c>
      <c r="G285" t="s">
        <v>358</v>
      </c>
      <c r="H285" t="s">
        <v>2</v>
      </c>
      <c r="I285" t="s">
        <v>14</v>
      </c>
      <c r="J285" s="26">
        <f t="shared" si="22"/>
        <v>35807</v>
      </c>
      <c r="K285" s="26">
        <f t="shared" si="22"/>
        <v>36100</v>
      </c>
      <c r="L285" s="27">
        <f t="shared" si="22"/>
        <v>39752</v>
      </c>
      <c r="M285" s="58">
        <f>VLOOKUP(H285,Fuel!$G$24:$I$35,3,FALSE)*(IF(L285&lt;$B$2,0,1))</f>
        <v>1</v>
      </c>
      <c r="N285" s="18">
        <f>VLOOKUP(I285,Fuel!$B$24:$D$43,3,FALSE)</f>
        <v>1.6799999999999999E-2</v>
      </c>
      <c r="O285" s="19">
        <f t="shared" si="21"/>
        <v>5693.0631999999996</v>
      </c>
      <c r="P285" s="42">
        <f>IF(VLOOKUP(H285,Fuel!$G$24:$I812,2,FALSE)="AB",O285/ABHEAT/28.174,O285/SASKHEAT/28.174)</f>
        <v>5.333016035048046</v>
      </c>
      <c r="Q285" s="76">
        <f t="shared" si="20"/>
        <v>94.063199999999995</v>
      </c>
      <c r="R285" s="77">
        <f>IF(VLOOKUP(H285,Fuel!$G$24:$I646,2,FALSE)="AB",Q285/ABHEAT/28.174,Q285/SASKHEAT/28.174)</f>
        <v>8.8114348336749776E-2</v>
      </c>
    </row>
    <row r="286" spans="1:18" x14ac:dyDescent="0.2">
      <c r="A286" t="s">
        <v>27</v>
      </c>
      <c r="B286">
        <v>19980112</v>
      </c>
      <c r="C286">
        <v>19981101</v>
      </c>
      <c r="D286">
        <v>20081031</v>
      </c>
      <c r="E286" t="s">
        <v>1</v>
      </c>
      <c r="F286">
        <v>5434</v>
      </c>
      <c r="G286" t="s">
        <v>363</v>
      </c>
      <c r="H286" t="s">
        <v>2</v>
      </c>
      <c r="I286" t="s">
        <v>64</v>
      </c>
      <c r="J286" s="26">
        <f t="shared" si="22"/>
        <v>35807</v>
      </c>
      <c r="K286" s="26">
        <f t="shared" si="22"/>
        <v>36100</v>
      </c>
      <c r="L286" s="27">
        <f t="shared" si="22"/>
        <v>39752</v>
      </c>
      <c r="M286" s="58">
        <f>VLOOKUP(H286,Fuel!$G$24:$I$35,3,FALSE)*(IF(L286&lt;$B$2,0,1))</f>
        <v>1</v>
      </c>
      <c r="N286" s="18">
        <f>VLOOKUP(I286,Fuel!$B$24:$D$43,3,FALSE)</f>
        <v>1.6799999999999999E-2</v>
      </c>
      <c r="O286" s="19">
        <f t="shared" si="21"/>
        <v>5525.2911999999997</v>
      </c>
      <c r="P286" s="42">
        <f>IF(VLOOKUP(H286,Fuel!$G$24:$I532,2,FALSE)="AB",O286/ABHEAT/28.174,O286/SASKHEAT/28.174)</f>
        <v>5.1758544623059626</v>
      </c>
      <c r="Q286" s="76">
        <f t="shared" si="20"/>
        <v>91.291199999999989</v>
      </c>
      <c r="R286" s="77">
        <f>IF(VLOOKUP(H286,Fuel!$G$24:$I657,2,FALSE)="AB",Q286/ABHEAT/28.174,Q286/SASKHEAT/28.174)</f>
        <v>8.5517658307179542E-2</v>
      </c>
    </row>
    <row r="287" spans="1:18" x14ac:dyDescent="0.2">
      <c r="A287" t="s">
        <v>27</v>
      </c>
      <c r="B287">
        <v>19980112</v>
      </c>
      <c r="C287">
        <v>19981101</v>
      </c>
      <c r="D287">
        <v>20081031</v>
      </c>
      <c r="E287" t="s">
        <v>1</v>
      </c>
      <c r="F287">
        <v>5480</v>
      </c>
      <c r="G287" t="s">
        <v>364</v>
      </c>
      <c r="H287" t="s">
        <v>2</v>
      </c>
      <c r="I287" t="s">
        <v>64</v>
      </c>
      <c r="J287" s="26">
        <f t="shared" si="22"/>
        <v>35807</v>
      </c>
      <c r="K287" s="26">
        <f t="shared" si="22"/>
        <v>36100</v>
      </c>
      <c r="L287" s="27">
        <f t="shared" si="22"/>
        <v>39752</v>
      </c>
      <c r="M287" s="58">
        <f>VLOOKUP(H287,Fuel!$G$24:$I$35,3,FALSE)*(IF(L287&lt;$B$2,0,1))</f>
        <v>1</v>
      </c>
      <c r="N287" s="18">
        <f>VLOOKUP(I287,Fuel!$B$24:$D$43,3,FALSE)</f>
        <v>1.6799999999999999E-2</v>
      </c>
      <c r="O287" s="19">
        <f t="shared" si="21"/>
        <v>5572.0639999999994</v>
      </c>
      <c r="P287" s="42">
        <f>IF(VLOOKUP(H287,Fuel!$G$24:$I569,2,FALSE)="AB",O287/ABHEAT/28.174,O287/SASKHEAT/28.174)</f>
        <v>5.2196692037976939</v>
      </c>
      <c r="Q287" s="76">
        <f t="shared" si="20"/>
        <v>92.063999999999993</v>
      </c>
      <c r="R287" s="77">
        <f>IF(VLOOKUP(H287,Fuel!$G$24:$I658,2,FALSE)="AB",Q287/ABHEAT/28.174,Q287/SASKHEAT/28.174)</f>
        <v>8.6241584012393069E-2</v>
      </c>
    </row>
    <row r="288" spans="1:18" x14ac:dyDescent="0.2">
      <c r="A288" t="s">
        <v>27</v>
      </c>
      <c r="B288">
        <v>19980112</v>
      </c>
      <c r="C288">
        <v>19981101</v>
      </c>
      <c r="D288">
        <v>20081031</v>
      </c>
      <c r="E288" t="s">
        <v>1</v>
      </c>
      <c r="F288">
        <v>21334</v>
      </c>
      <c r="G288" t="s">
        <v>229</v>
      </c>
      <c r="H288" t="s">
        <v>2</v>
      </c>
      <c r="I288" t="s">
        <v>24</v>
      </c>
      <c r="J288" s="26">
        <f t="shared" si="22"/>
        <v>35807</v>
      </c>
      <c r="K288" s="26">
        <f t="shared" si="22"/>
        <v>36100</v>
      </c>
      <c r="L288" s="27">
        <f t="shared" si="22"/>
        <v>39752</v>
      </c>
      <c r="M288" s="58">
        <f>VLOOKUP(H288,Fuel!$G$24:$I$35,3,FALSE)*(IF(L288&lt;$B$2,0,1))</f>
        <v>1</v>
      </c>
      <c r="N288" s="18">
        <f>VLOOKUP(I288,Fuel!$B$24:$D$43,3,FALSE)</f>
        <v>3.9399999999999998E-2</v>
      </c>
      <c r="O288" s="19">
        <f t="shared" si="21"/>
        <v>22174.559600000001</v>
      </c>
      <c r="P288" s="42">
        <f>IF(VLOOKUP(H288,Fuel!$G$24:$I785,2,FALSE)="AB",O288/ABHEAT/28.174,O288/SASKHEAT/28.174)</f>
        <v>20.772170931973598</v>
      </c>
      <c r="Q288" s="76">
        <f t="shared" si="20"/>
        <v>840.55959999999993</v>
      </c>
      <c r="R288" s="77">
        <f>IF(VLOOKUP(H288,Fuel!$G$24:$I659,2,FALSE)="AB",Q288/ABHEAT/28.174,Q288/SASKHEAT/28.174)</f>
        <v>0.78739997567804465</v>
      </c>
    </row>
    <row r="289" spans="1:18" x14ac:dyDescent="0.2">
      <c r="A289" t="s">
        <v>27</v>
      </c>
      <c r="B289">
        <v>20000330</v>
      </c>
      <c r="C289">
        <v>20000401</v>
      </c>
      <c r="D289">
        <v>20081031</v>
      </c>
      <c r="E289" t="s">
        <v>1</v>
      </c>
      <c r="F289">
        <v>9695</v>
      </c>
      <c r="G289" t="s">
        <v>229</v>
      </c>
      <c r="H289" t="s">
        <v>2</v>
      </c>
      <c r="I289" t="s">
        <v>42</v>
      </c>
      <c r="J289" s="26">
        <f t="shared" si="22"/>
        <v>36615</v>
      </c>
      <c r="K289" s="26">
        <f t="shared" si="22"/>
        <v>36617</v>
      </c>
      <c r="L289" s="27">
        <f t="shared" si="22"/>
        <v>39752</v>
      </c>
      <c r="M289" s="58">
        <f>VLOOKUP(H289,Fuel!$G$24:$I$35,3,FALSE)*(IF(L289&lt;$B$2,0,1))</f>
        <v>1</v>
      </c>
      <c r="N289" s="18">
        <f>VLOOKUP(I289,Fuel!$B$24:$D$43,3,FALSE)</f>
        <v>4.6699999999999998E-2</v>
      </c>
      <c r="O289" s="19">
        <f t="shared" si="21"/>
        <v>10147.7565</v>
      </c>
      <c r="P289" s="42">
        <f>IF(VLOOKUP(H289,Fuel!$G$24:$I558,2,FALSE)="AB",O289/ABHEAT/28.174,O289/SASKHEAT/28.174)</f>
        <v>9.5059805649554434</v>
      </c>
      <c r="Q289" s="76">
        <f t="shared" si="20"/>
        <v>452.75649999999996</v>
      </c>
      <c r="R289" s="77">
        <f>IF(VLOOKUP(H289,Fuel!$G$24:$I660,2,FALSE)="AB",Q289/ABHEAT/28.174,Q289/SASKHEAT/28.174)</f>
        <v>0.42412275951411016</v>
      </c>
    </row>
    <row r="290" spans="1:18" x14ac:dyDescent="0.2">
      <c r="A290" t="s">
        <v>27</v>
      </c>
      <c r="B290">
        <v>20000330</v>
      </c>
      <c r="C290">
        <v>20000401</v>
      </c>
      <c r="D290">
        <v>20081031</v>
      </c>
      <c r="E290" t="s">
        <v>1</v>
      </c>
      <c r="F290">
        <v>16637</v>
      </c>
      <c r="G290" t="s">
        <v>229</v>
      </c>
      <c r="H290" t="s">
        <v>2</v>
      </c>
      <c r="I290" t="s">
        <v>14</v>
      </c>
      <c r="J290" s="26">
        <f t="shared" si="22"/>
        <v>36615</v>
      </c>
      <c r="K290" s="26">
        <f t="shared" si="22"/>
        <v>36617</v>
      </c>
      <c r="L290" s="27">
        <f t="shared" si="22"/>
        <v>39752</v>
      </c>
      <c r="M290" s="58">
        <f>VLOOKUP(H290,Fuel!$G$24:$I$35,3,FALSE)*(IF(L290&lt;$B$2,0,1))</f>
        <v>1</v>
      </c>
      <c r="N290" s="18">
        <f>VLOOKUP(I290,Fuel!$B$24:$D$43,3,FALSE)</f>
        <v>1.6799999999999999E-2</v>
      </c>
      <c r="O290" s="19">
        <f t="shared" si="21"/>
        <v>16916.5016</v>
      </c>
      <c r="P290" s="42">
        <f>IF(VLOOKUP(H290,Fuel!$G$24:$I533,2,FALSE)="AB",O290/ABHEAT/28.174,O290/SASKHEAT/28.174)</f>
        <v>15.846649004303329</v>
      </c>
      <c r="Q290" s="76">
        <f t="shared" si="20"/>
        <v>279.5016</v>
      </c>
      <c r="R290" s="77">
        <f>IF(VLOOKUP(H290,Fuel!$G$24:$I661,2,FALSE)="AB",Q290/ABHEAT/28.174,Q290/SASKHEAT/28.174)</f>
        <v>0.26182504255733274</v>
      </c>
    </row>
    <row r="291" spans="1:18" x14ac:dyDescent="0.2">
      <c r="A291" t="s">
        <v>67</v>
      </c>
      <c r="B291">
        <v>20000407</v>
      </c>
      <c r="C291">
        <v>20000407</v>
      </c>
      <c r="D291">
        <v>20081031</v>
      </c>
      <c r="E291" t="s">
        <v>1</v>
      </c>
      <c r="F291">
        <v>5426</v>
      </c>
      <c r="G291" t="s">
        <v>371</v>
      </c>
      <c r="H291" t="s">
        <v>2</v>
      </c>
      <c r="I291" t="s">
        <v>64</v>
      </c>
      <c r="J291" s="26">
        <f t="shared" si="22"/>
        <v>36623</v>
      </c>
      <c r="K291" s="26">
        <f t="shared" si="22"/>
        <v>36623</v>
      </c>
      <c r="L291" s="27">
        <f t="shared" si="22"/>
        <v>39752</v>
      </c>
      <c r="M291" s="58">
        <f>VLOOKUP(H291,Fuel!$G$24:$I$35,3,FALSE)*(IF(L291&lt;$B$2,0,1))</f>
        <v>1</v>
      </c>
      <c r="N291" s="18">
        <f>VLOOKUP(I291,Fuel!$B$24:$D$43,3,FALSE)</f>
        <v>1.6799999999999999E-2</v>
      </c>
      <c r="O291" s="19">
        <f t="shared" si="21"/>
        <v>5517.1567999999997</v>
      </c>
      <c r="P291" s="42">
        <f>IF(VLOOKUP(H291,Fuel!$G$24:$I764,2,FALSE)="AB",O291/ABHEAT/28.174,O291/SASKHEAT/28.174)</f>
        <v>5.1682345072639215</v>
      </c>
      <c r="Q291" s="76">
        <f t="shared" si="20"/>
        <v>91.15679999999999</v>
      </c>
      <c r="R291" s="77">
        <f>IF(VLOOKUP(H291,Fuel!$G$24:$I669,2,FALSE)="AB",Q291/ABHEAT/28.174,Q291/SASKHEAT/28.174)</f>
        <v>8.5391758184533706E-2</v>
      </c>
    </row>
    <row r="292" spans="1:18" x14ac:dyDescent="0.2">
      <c r="A292" t="s">
        <v>17</v>
      </c>
      <c r="B292">
        <v>19981101</v>
      </c>
      <c r="C292">
        <v>19981101</v>
      </c>
      <c r="D292">
        <v>20081031</v>
      </c>
      <c r="E292" t="s">
        <v>1</v>
      </c>
      <c r="F292">
        <v>0</v>
      </c>
      <c r="G292" t="s">
        <v>229</v>
      </c>
      <c r="H292" t="s">
        <v>2</v>
      </c>
      <c r="I292" t="s">
        <v>54</v>
      </c>
      <c r="J292" s="26">
        <f t="shared" si="22"/>
        <v>36100</v>
      </c>
      <c r="K292" s="26">
        <f t="shared" si="22"/>
        <v>36100</v>
      </c>
      <c r="L292" s="27">
        <f t="shared" si="22"/>
        <v>39752</v>
      </c>
      <c r="M292" s="58">
        <f>VLOOKUP(H292,Fuel!$G$24:$I$35,3,FALSE)*(IF(L292&lt;$B$2,0,1))</f>
        <v>1</v>
      </c>
      <c r="N292" s="18">
        <f>VLOOKUP(I292,Fuel!$B$24:$D$43,3,FALSE)</f>
        <v>5.0799999999999998E-2</v>
      </c>
      <c r="O292" s="19">
        <f t="shared" si="21"/>
        <v>0</v>
      </c>
      <c r="P292" s="42">
        <f>IF(VLOOKUP(H292,Fuel!$G$24:$I472,2,FALSE)="AB",O292/ABHEAT/28.174,O292/SASKHEAT/28.174)</f>
        <v>0</v>
      </c>
      <c r="Q292" s="76">
        <f t="shared" si="20"/>
        <v>0</v>
      </c>
      <c r="R292" s="77">
        <f>IF(VLOOKUP(H292,Fuel!$G$24:$I683,2,FALSE)="AB",Q292/ABHEAT/28.174,Q292/SASKHEAT/28.174)</f>
        <v>0</v>
      </c>
    </row>
    <row r="293" spans="1:18" x14ac:dyDescent="0.2">
      <c r="A293" t="s">
        <v>121</v>
      </c>
      <c r="B293">
        <v>20001001</v>
      </c>
      <c r="C293">
        <v>20001001</v>
      </c>
      <c r="D293">
        <v>20081031</v>
      </c>
      <c r="E293" t="s">
        <v>1</v>
      </c>
      <c r="F293">
        <v>8705</v>
      </c>
      <c r="G293" t="s">
        <v>229</v>
      </c>
      <c r="H293" t="s">
        <v>2</v>
      </c>
      <c r="I293" t="s">
        <v>47</v>
      </c>
      <c r="J293" s="26">
        <f t="shared" si="22"/>
        <v>36800</v>
      </c>
      <c r="K293" s="26">
        <f t="shared" si="22"/>
        <v>36800</v>
      </c>
      <c r="L293" s="27">
        <f t="shared" si="22"/>
        <v>39752</v>
      </c>
      <c r="M293" s="58">
        <f>VLOOKUP(H293,Fuel!$G$24:$I$35,3,FALSE)*(IF(L293&lt;$B$2,0,1))</f>
        <v>1</v>
      </c>
      <c r="N293" s="18">
        <f>VLOOKUP(I293,Fuel!$B$24:$D$43,3,FALSE)</f>
        <v>5.0599999999999999E-2</v>
      </c>
      <c r="O293" s="19">
        <f t="shared" si="21"/>
        <v>9145.473</v>
      </c>
      <c r="P293" s="42">
        <f>IF(VLOOKUP(H293,Fuel!$G$24:$I676,2,FALSE)="AB",O293/ABHEAT/28.174,O293/SASKHEAT/28.174)</f>
        <v>8.567084615730062</v>
      </c>
      <c r="Q293" s="76">
        <f t="shared" si="20"/>
        <v>440.47300000000001</v>
      </c>
      <c r="R293" s="77">
        <f>IF(VLOOKUP(H293,Fuel!$G$24:$I689,2,FALSE)="AB",Q293/ABHEAT/28.174,Q293/SASKHEAT/28.174)</f>
        <v>0.41261610656381226</v>
      </c>
    </row>
    <row r="294" spans="1:18" x14ac:dyDescent="0.2">
      <c r="A294" t="s">
        <v>76</v>
      </c>
      <c r="B294">
        <v>19980112</v>
      </c>
      <c r="C294">
        <v>19981101</v>
      </c>
      <c r="D294">
        <v>20081031</v>
      </c>
      <c r="E294" t="s">
        <v>1</v>
      </c>
      <c r="F294">
        <v>5426</v>
      </c>
      <c r="G294" t="s">
        <v>371</v>
      </c>
      <c r="H294" t="s">
        <v>2</v>
      </c>
      <c r="I294" t="s">
        <v>64</v>
      </c>
      <c r="J294" s="26">
        <f t="shared" si="22"/>
        <v>35807</v>
      </c>
      <c r="K294" s="26">
        <f t="shared" si="22"/>
        <v>36100</v>
      </c>
      <c r="L294" s="27">
        <f t="shared" si="22"/>
        <v>39752</v>
      </c>
      <c r="M294" s="58">
        <f>VLOOKUP(H294,Fuel!$G$24:$I$35,3,FALSE)*(IF(L294&lt;$B$2,0,1))</f>
        <v>1</v>
      </c>
      <c r="N294" s="18">
        <f>VLOOKUP(I294,Fuel!$B$24:$D$43,3,FALSE)</f>
        <v>1.6799999999999999E-2</v>
      </c>
      <c r="O294" s="19">
        <f t="shared" si="21"/>
        <v>5517.1567999999997</v>
      </c>
      <c r="P294" s="42">
        <f>IF(VLOOKUP(H294,Fuel!$G$24:$I458,2,FALSE)="AB",O294/ABHEAT/28.174,O294/SASKHEAT/28.174)</f>
        <v>5.1682345072639215</v>
      </c>
      <c r="Q294" s="76">
        <f t="shared" si="20"/>
        <v>91.15679999999999</v>
      </c>
      <c r="R294" s="77">
        <f>IF(VLOOKUP(H294,Fuel!$G$24:$I691,2,FALSE)="AB",Q294/ABHEAT/28.174,Q294/SASKHEAT/28.174)</f>
        <v>8.5391758184533706E-2</v>
      </c>
    </row>
    <row r="295" spans="1:18" x14ac:dyDescent="0.2">
      <c r="A295" t="s">
        <v>22</v>
      </c>
      <c r="B295">
        <v>19980112</v>
      </c>
      <c r="C295">
        <v>19981101</v>
      </c>
      <c r="D295">
        <v>20081031</v>
      </c>
      <c r="E295" t="s">
        <v>1</v>
      </c>
      <c r="F295">
        <v>5978</v>
      </c>
      <c r="G295" t="s">
        <v>229</v>
      </c>
      <c r="H295" t="s">
        <v>2</v>
      </c>
      <c r="I295" t="s">
        <v>14</v>
      </c>
      <c r="J295" s="26">
        <f t="shared" si="22"/>
        <v>35807</v>
      </c>
      <c r="K295" s="26">
        <f t="shared" si="22"/>
        <v>36100</v>
      </c>
      <c r="L295" s="27">
        <f t="shared" si="22"/>
        <v>39752</v>
      </c>
      <c r="M295" s="58">
        <f>VLOOKUP(H295,Fuel!$G$24:$I$35,3,FALSE)*(IF(L295&lt;$B$2,0,1))</f>
        <v>1</v>
      </c>
      <c r="N295" s="18">
        <f>VLOOKUP(I295,Fuel!$B$24:$D$43,3,FALSE)</f>
        <v>1.6799999999999999E-2</v>
      </c>
      <c r="O295" s="19">
        <f t="shared" si="21"/>
        <v>6078.4303999999993</v>
      </c>
      <c r="P295" s="42">
        <f>IF(VLOOKUP(H295,Fuel!$G$24:$I693,2,FALSE)="AB",O295/ABHEAT/28.174,O295/SASKHEAT/28.174)</f>
        <v>5.6940114051647104</v>
      </c>
      <c r="Q295" s="76">
        <f t="shared" si="20"/>
        <v>100.43039999999999</v>
      </c>
      <c r="R295" s="77">
        <f>IF(VLOOKUP(H295,Fuel!$G$24:$I694,2,FALSE)="AB",Q295/ABHEAT/28.174,Q295/SASKHEAT/28.174)</f>
        <v>9.4078866647095943E-2</v>
      </c>
    </row>
    <row r="296" spans="1:18" x14ac:dyDescent="0.2">
      <c r="A296" t="s">
        <v>77</v>
      </c>
      <c r="B296">
        <v>19931012</v>
      </c>
      <c r="C296">
        <v>19931101</v>
      </c>
      <c r="D296">
        <v>20081031</v>
      </c>
      <c r="E296" t="s">
        <v>1</v>
      </c>
      <c r="F296">
        <v>1601</v>
      </c>
      <c r="G296" t="s">
        <v>229</v>
      </c>
      <c r="H296" t="s">
        <v>2</v>
      </c>
      <c r="I296" t="s">
        <v>46</v>
      </c>
      <c r="J296" s="26">
        <f t="shared" si="22"/>
        <v>34254</v>
      </c>
      <c r="K296" s="26">
        <f t="shared" si="22"/>
        <v>34274</v>
      </c>
      <c r="L296" s="27">
        <f t="shared" si="22"/>
        <v>39752</v>
      </c>
      <c r="M296" s="58">
        <f>VLOOKUP(H296,Fuel!$G$24:$I$35,3,FALSE)*(IF(L296&lt;$B$2,0,1))</f>
        <v>1</v>
      </c>
      <c r="N296" s="18">
        <f>VLOOKUP(I296,Fuel!$B$24:$D$43,3,FALSE)</f>
        <v>4.9299999999999997E-2</v>
      </c>
      <c r="O296" s="19">
        <f t="shared" si="21"/>
        <v>1679.9292999999998</v>
      </c>
      <c r="P296" s="42">
        <f>IF(VLOOKUP(H296,Fuel!$G$24:$I683,2,FALSE)="AB",O296/ABHEAT/28.174,O296/SASKHEAT/28.174)</f>
        <v>1.5736853043625159</v>
      </c>
      <c r="Q296" s="76">
        <f t="shared" si="20"/>
        <v>78.929299999999998</v>
      </c>
      <c r="R296" s="77">
        <f>IF(VLOOKUP(H296,Fuel!$G$24:$I696,2,FALSE)="AB",Q296/ABHEAT/28.174,Q296/SASKHEAT/28.174)</f>
        <v>7.3937563618671528E-2</v>
      </c>
    </row>
    <row r="297" spans="1:18" x14ac:dyDescent="0.2">
      <c r="A297" t="s">
        <v>10</v>
      </c>
      <c r="B297">
        <v>19980701</v>
      </c>
      <c r="C297">
        <v>19980701</v>
      </c>
      <c r="D297">
        <v>20081031</v>
      </c>
      <c r="E297" t="s">
        <v>1</v>
      </c>
      <c r="F297">
        <v>7061</v>
      </c>
      <c r="G297" t="s">
        <v>405</v>
      </c>
      <c r="H297" t="s">
        <v>2</v>
      </c>
      <c r="I297" t="s">
        <v>54</v>
      </c>
      <c r="J297" s="26">
        <f t="shared" si="22"/>
        <v>35977</v>
      </c>
      <c r="K297" s="26">
        <f t="shared" si="22"/>
        <v>35977</v>
      </c>
      <c r="L297" s="27">
        <f t="shared" si="22"/>
        <v>39752</v>
      </c>
      <c r="M297" s="58">
        <f>VLOOKUP(H297,Fuel!$G$24:$I$35,3,FALSE)*(IF(L297&lt;$B$2,0,1))</f>
        <v>1</v>
      </c>
      <c r="N297" s="18">
        <f>VLOOKUP(I297,Fuel!$B$24:$D$43,3,FALSE)</f>
        <v>5.0799999999999998E-2</v>
      </c>
      <c r="O297" s="19">
        <f t="shared" si="21"/>
        <v>7419.6988000000001</v>
      </c>
      <c r="P297" s="42">
        <f>IF(VLOOKUP(H297,Fuel!$G$24:$I814,2,FALSE)="AB",O297/ABHEAT/28.174,O297/SASKHEAT/28.174)</f>
        <v>6.9504537865707769</v>
      </c>
      <c r="Q297" s="76">
        <f t="shared" si="20"/>
        <v>358.69880000000001</v>
      </c>
      <c r="R297" s="77">
        <f>IF(VLOOKUP(H297,Fuel!$G$24:$I718,2,FALSE)="AB",Q297/ABHEAT/28.174,Q297/SASKHEAT/28.174)</f>
        <v>0.3360135633401175</v>
      </c>
    </row>
    <row r="298" spans="1:18" x14ac:dyDescent="0.2">
      <c r="A298" t="s">
        <v>10</v>
      </c>
      <c r="B298">
        <v>19980422</v>
      </c>
      <c r="C298">
        <v>19981101</v>
      </c>
      <c r="D298">
        <v>20081031</v>
      </c>
      <c r="E298" t="s">
        <v>1</v>
      </c>
      <c r="F298">
        <v>21202</v>
      </c>
      <c r="G298" t="s">
        <v>408</v>
      </c>
      <c r="H298" t="s">
        <v>2</v>
      </c>
      <c r="I298" t="s">
        <v>42</v>
      </c>
      <c r="J298" s="26">
        <f t="shared" si="22"/>
        <v>35907</v>
      </c>
      <c r="K298" s="26">
        <f t="shared" si="22"/>
        <v>36100</v>
      </c>
      <c r="L298" s="27">
        <f t="shared" si="22"/>
        <v>39752</v>
      </c>
      <c r="M298" s="58">
        <f>VLOOKUP(H298,Fuel!$G$24:$I$35,3,FALSE)*(IF(L298&lt;$B$2,0,1))</f>
        <v>1</v>
      </c>
      <c r="N298" s="18">
        <f>VLOOKUP(I298,Fuel!$B$24:$D$43,3,FALSE)</f>
        <v>4.6699999999999998E-2</v>
      </c>
      <c r="O298" s="19">
        <f t="shared" si="21"/>
        <v>22192.133399999999</v>
      </c>
      <c r="P298" s="42">
        <f>IF(VLOOKUP(H298,Fuel!$G$24:$I743,2,FALSE)="AB",O298/ABHEAT/28.174,O298/SASKHEAT/28.174)</f>
        <v>20.788633309766404</v>
      </c>
      <c r="Q298" s="76">
        <f t="shared" si="20"/>
        <v>990.13339999999994</v>
      </c>
      <c r="R298" s="77">
        <f>IF(VLOOKUP(H298,Fuel!$G$24:$I722,2,FALSE)="AB",Q298/ABHEAT/28.174,Q298/SASKHEAT/28.174)</f>
        <v>0.92751425964086276</v>
      </c>
    </row>
    <row r="299" spans="1:18" x14ac:dyDescent="0.2">
      <c r="A299" t="s">
        <v>10</v>
      </c>
      <c r="B299">
        <v>19980112</v>
      </c>
      <c r="C299">
        <v>19981101</v>
      </c>
      <c r="D299">
        <v>20081031</v>
      </c>
      <c r="E299" t="s">
        <v>1</v>
      </c>
      <c r="F299">
        <v>5334</v>
      </c>
      <c r="G299" t="s">
        <v>409</v>
      </c>
      <c r="H299" t="s">
        <v>2</v>
      </c>
      <c r="I299" t="s">
        <v>24</v>
      </c>
      <c r="J299" s="26">
        <f t="shared" si="22"/>
        <v>35807</v>
      </c>
      <c r="K299" s="26">
        <f t="shared" si="22"/>
        <v>36100</v>
      </c>
      <c r="L299" s="27">
        <f t="shared" si="22"/>
        <v>39752</v>
      </c>
      <c r="M299" s="58">
        <f>VLOOKUP(H299,Fuel!$G$24:$I$35,3,FALSE)*(IF(L299&lt;$B$2,0,1))</f>
        <v>1</v>
      </c>
      <c r="N299" s="18">
        <f>VLOOKUP(I299,Fuel!$B$24:$D$43,3,FALSE)</f>
        <v>3.9399999999999998E-2</v>
      </c>
      <c r="O299" s="19">
        <f t="shared" si="21"/>
        <v>5544.1596000000009</v>
      </c>
      <c r="P299" s="42">
        <f>IF(VLOOKUP(H299,Fuel!$G$24:$I771,2,FALSE)="AB",O299/ABHEAT/28.174,O299/SASKHEAT/28.174)</f>
        <v>5.1935295655361013</v>
      </c>
      <c r="Q299" s="76">
        <f t="shared" si="20"/>
        <v>210.15959999999998</v>
      </c>
      <c r="R299" s="77">
        <f>IF(VLOOKUP(H299,Fuel!$G$24:$I723,2,FALSE)="AB",Q299/ABHEAT/28.174,Q299/SASKHEAT/28.174)</f>
        <v>0.19686844802975018</v>
      </c>
    </row>
    <row r="300" spans="1:18" x14ac:dyDescent="0.2">
      <c r="A300" t="s">
        <v>10</v>
      </c>
      <c r="B300">
        <v>19981101</v>
      </c>
      <c r="C300">
        <v>19981101</v>
      </c>
      <c r="D300">
        <v>20081031</v>
      </c>
      <c r="E300" t="s">
        <v>1</v>
      </c>
      <c r="F300">
        <v>5605</v>
      </c>
      <c r="G300" t="s">
        <v>410</v>
      </c>
      <c r="H300" t="s">
        <v>2</v>
      </c>
      <c r="I300" t="s">
        <v>14</v>
      </c>
      <c r="J300" s="26">
        <f t="shared" si="22"/>
        <v>36100</v>
      </c>
      <c r="K300" s="26">
        <f t="shared" si="22"/>
        <v>36100</v>
      </c>
      <c r="L300" s="27">
        <f t="shared" si="22"/>
        <v>39752</v>
      </c>
      <c r="M300" s="58">
        <f>VLOOKUP(H300,Fuel!$G$24:$I$35,3,FALSE)*(IF(L300&lt;$B$2,0,1))</f>
        <v>1</v>
      </c>
      <c r="N300" s="18">
        <f>VLOOKUP(I300,Fuel!$B$24:$D$43,3,FALSE)</f>
        <v>1.6799999999999999E-2</v>
      </c>
      <c r="O300" s="19">
        <f t="shared" si="21"/>
        <v>5699.1639999999998</v>
      </c>
      <c r="P300" s="42">
        <f>IF(VLOOKUP(H300,Fuel!$G$24:$I477,2,FALSE)="AB",O300/ABHEAT/28.174,O300/SASKHEAT/28.174)</f>
        <v>5.3387310013295757</v>
      </c>
      <c r="Q300" s="76">
        <f t="shared" si="20"/>
        <v>94.163999999999987</v>
      </c>
      <c r="R300" s="77">
        <f>IF(VLOOKUP(H300,Fuel!$G$24:$I724,2,FALSE)="AB",Q300/ABHEAT/28.174,Q300/SASKHEAT/28.174)</f>
        <v>8.820877342873415E-2</v>
      </c>
    </row>
    <row r="301" spans="1:18" x14ac:dyDescent="0.2">
      <c r="A301" t="s">
        <v>81</v>
      </c>
      <c r="B301">
        <v>19980610</v>
      </c>
      <c r="C301">
        <v>19981101</v>
      </c>
      <c r="D301">
        <v>20081031</v>
      </c>
      <c r="E301" t="s">
        <v>1</v>
      </c>
      <c r="F301">
        <v>3768</v>
      </c>
      <c r="G301" t="s">
        <v>250</v>
      </c>
      <c r="H301" t="s">
        <v>2</v>
      </c>
      <c r="I301" t="s">
        <v>64</v>
      </c>
      <c r="J301" s="26">
        <f t="shared" si="22"/>
        <v>35956</v>
      </c>
      <c r="K301" s="26">
        <f t="shared" si="22"/>
        <v>36100</v>
      </c>
      <c r="L301" s="27">
        <f t="shared" si="22"/>
        <v>39752</v>
      </c>
      <c r="M301" s="58">
        <f>VLOOKUP(H301,Fuel!$G$24:$I$35,3,FALSE)*(IF(L301&lt;$B$2,0,1))</f>
        <v>1</v>
      </c>
      <c r="N301" s="18">
        <f>VLOOKUP(I301,Fuel!$B$24:$D$43,3,FALSE)</f>
        <v>1.6799999999999999E-2</v>
      </c>
      <c r="O301" s="19">
        <f t="shared" si="21"/>
        <v>3831.3023999999996</v>
      </c>
      <c r="P301" s="42">
        <f>IF(VLOOKUP(H301,Fuel!$G$24:$I586,2,FALSE)="AB",O301/ABHEAT/28.174,O301/SASKHEAT/28.174)</f>
        <v>3.5889988248010423</v>
      </c>
      <c r="Q301" s="76">
        <f t="shared" si="20"/>
        <v>63.302399999999999</v>
      </c>
      <c r="R301" s="77">
        <f>IF(VLOOKUP(H301,Fuel!$G$24:$I733,2,FALSE)="AB",Q301/ABHEAT/28.174,Q301/SASKHEAT/28.174)</f>
        <v>5.9298957766185593E-2</v>
      </c>
    </row>
    <row r="302" spans="1:18" x14ac:dyDescent="0.2">
      <c r="A302" t="s">
        <v>83</v>
      </c>
      <c r="B302">
        <v>19980112</v>
      </c>
      <c r="C302">
        <v>19981101</v>
      </c>
      <c r="D302">
        <v>20081031</v>
      </c>
      <c r="E302" t="s">
        <v>1</v>
      </c>
      <c r="F302">
        <v>10668</v>
      </c>
      <c r="G302" t="s">
        <v>418</v>
      </c>
      <c r="H302" t="s">
        <v>2</v>
      </c>
      <c r="I302" t="s">
        <v>24</v>
      </c>
      <c r="J302" s="26">
        <f t="shared" si="22"/>
        <v>35807</v>
      </c>
      <c r="K302" s="26">
        <f t="shared" si="22"/>
        <v>36100</v>
      </c>
      <c r="L302" s="27">
        <f t="shared" si="22"/>
        <v>39752</v>
      </c>
      <c r="M302" s="58">
        <f>VLOOKUP(H302,Fuel!$G$24:$I$35,3,FALSE)*(IF(L302&lt;$B$2,0,1))</f>
        <v>1</v>
      </c>
      <c r="N302" s="18">
        <f>VLOOKUP(I302,Fuel!$B$24:$D$43,3,FALSE)</f>
        <v>3.9399999999999998E-2</v>
      </c>
      <c r="O302" s="19">
        <f t="shared" si="21"/>
        <v>11088.319200000002</v>
      </c>
      <c r="P302" s="42">
        <f>IF(VLOOKUP(H302,Fuel!$G$24:$I843,2,FALSE)="AB",O302/ABHEAT/28.174,O302/SASKHEAT/28.174)</f>
        <v>10.387059131072203</v>
      </c>
      <c r="Q302" s="76">
        <f t="shared" si="20"/>
        <v>420.31919999999997</v>
      </c>
      <c r="R302" s="77">
        <f>IF(VLOOKUP(H302,Fuel!$G$24:$I738,2,FALSE)="AB",Q302/ABHEAT/28.174,Q302/SASKHEAT/28.174)</f>
        <v>0.39373689605950035</v>
      </c>
    </row>
    <row r="303" spans="1:18" x14ac:dyDescent="0.2">
      <c r="A303" t="s">
        <v>83</v>
      </c>
      <c r="B303">
        <v>20000629</v>
      </c>
      <c r="C303">
        <v>20000701</v>
      </c>
      <c r="D303">
        <v>20081031</v>
      </c>
      <c r="E303" t="s">
        <v>1</v>
      </c>
      <c r="F303">
        <v>5426</v>
      </c>
      <c r="G303" t="s">
        <v>371</v>
      </c>
      <c r="H303" t="s">
        <v>2</v>
      </c>
      <c r="I303" t="s">
        <v>64</v>
      </c>
      <c r="J303" s="26">
        <f t="shared" si="22"/>
        <v>36706</v>
      </c>
      <c r="K303" s="26">
        <f t="shared" si="22"/>
        <v>36708</v>
      </c>
      <c r="L303" s="27">
        <f t="shared" si="22"/>
        <v>39752</v>
      </c>
      <c r="M303" s="58">
        <f>VLOOKUP(H303,Fuel!$G$24:$I$35,3,FALSE)*(IF(L303&lt;$B$2,0,1))</f>
        <v>1</v>
      </c>
      <c r="N303" s="18">
        <f>VLOOKUP(I303,Fuel!$B$24:$D$43,3,FALSE)</f>
        <v>1.6799999999999999E-2</v>
      </c>
      <c r="O303" s="19">
        <f t="shared" ref="O303:O334" si="23">M303*F303*(1+N303)</f>
        <v>5517.1567999999997</v>
      </c>
      <c r="P303" s="42">
        <f>IF(VLOOKUP(H303,Fuel!$G$24:$I726,2,FALSE)="AB",O303/ABHEAT/28.174,O303/SASKHEAT/28.174)</f>
        <v>5.1682345072639215</v>
      </c>
      <c r="Q303" s="76">
        <f t="shared" si="20"/>
        <v>91.15679999999999</v>
      </c>
      <c r="R303" s="77">
        <f>IF(VLOOKUP(H303,Fuel!$G$24:$I740,2,FALSE)="AB",Q303/ABHEAT/28.174,Q303/SASKHEAT/28.174)</f>
        <v>8.5391758184533706E-2</v>
      </c>
    </row>
    <row r="304" spans="1:18" x14ac:dyDescent="0.2">
      <c r="A304" t="s">
        <v>85</v>
      </c>
      <c r="B304">
        <v>19980112</v>
      </c>
      <c r="C304">
        <v>19981101</v>
      </c>
      <c r="D304">
        <v>20081031</v>
      </c>
      <c r="E304" t="s">
        <v>1</v>
      </c>
      <c r="F304">
        <v>5655</v>
      </c>
      <c r="G304" t="s">
        <v>422</v>
      </c>
      <c r="H304" t="s">
        <v>2</v>
      </c>
      <c r="I304" t="s">
        <v>14</v>
      </c>
      <c r="J304" s="26">
        <f t="shared" si="22"/>
        <v>35807</v>
      </c>
      <c r="K304" s="26">
        <f t="shared" si="22"/>
        <v>36100</v>
      </c>
      <c r="L304" s="27">
        <f t="shared" si="22"/>
        <v>39752</v>
      </c>
      <c r="M304" s="58">
        <f>VLOOKUP(H304,Fuel!$G$24:$I$35,3,FALSE)*(IF(L304&lt;$B$2,0,1))</f>
        <v>1</v>
      </c>
      <c r="N304" s="18">
        <f>VLOOKUP(I304,Fuel!$B$24:$D$43,3,FALSE)</f>
        <v>1.6799999999999999E-2</v>
      </c>
      <c r="O304" s="19">
        <f t="shared" si="23"/>
        <v>5750.0039999999999</v>
      </c>
      <c r="P304" s="42">
        <f>IF(VLOOKUP(H304,Fuel!$G$24:$I550,2,FALSE)="AB",O304/ABHEAT/28.174,O304/SASKHEAT/28.174)</f>
        <v>5.3863557203423289</v>
      </c>
      <c r="Q304" s="76">
        <f t="shared" si="20"/>
        <v>95.003999999999991</v>
      </c>
      <c r="R304" s="77">
        <f>IF(VLOOKUP(H304,Fuel!$G$24:$I743,2,FALSE)="AB",Q304/ABHEAT/28.174,Q304/SASKHEAT/28.174)</f>
        <v>8.8995649195270574E-2</v>
      </c>
    </row>
    <row r="305" spans="1:18" x14ac:dyDescent="0.2">
      <c r="A305" t="s">
        <v>85</v>
      </c>
      <c r="B305">
        <v>20000510</v>
      </c>
      <c r="C305">
        <v>20000601</v>
      </c>
      <c r="D305">
        <v>20081031</v>
      </c>
      <c r="E305" t="s">
        <v>1</v>
      </c>
      <c r="F305">
        <v>5546</v>
      </c>
      <c r="G305" t="s">
        <v>229</v>
      </c>
      <c r="H305" t="s">
        <v>2</v>
      </c>
      <c r="I305" t="s">
        <v>14</v>
      </c>
      <c r="J305" s="26">
        <f t="shared" si="22"/>
        <v>36656</v>
      </c>
      <c r="K305" s="26">
        <f t="shared" si="22"/>
        <v>36678</v>
      </c>
      <c r="L305" s="27">
        <f t="shared" si="22"/>
        <v>39752</v>
      </c>
      <c r="M305" s="58">
        <f>VLOOKUP(H305,Fuel!$G$24:$I$35,3,FALSE)*(IF(L305&lt;$B$2,0,1))</f>
        <v>1</v>
      </c>
      <c r="N305" s="18">
        <f>VLOOKUP(I305,Fuel!$B$24:$D$43,3,FALSE)</f>
        <v>1.6799999999999999E-2</v>
      </c>
      <c r="O305" s="19">
        <f t="shared" si="23"/>
        <v>5639.1727999999994</v>
      </c>
      <c r="P305" s="42">
        <f>IF(VLOOKUP(H305,Fuel!$G$24:$I674,2,FALSE)="AB",O305/ABHEAT/28.174,O305/SASKHEAT/28.174)</f>
        <v>5.2825338328945275</v>
      </c>
      <c r="Q305" s="76">
        <f t="shared" si="20"/>
        <v>93.172799999999995</v>
      </c>
      <c r="R305" s="77">
        <f>IF(VLOOKUP(H305,Fuel!$G$24:$I744,2,FALSE)="AB",Q305/ABHEAT/28.174,Q305/SASKHEAT/28.174)</f>
        <v>8.7280260024221151E-2</v>
      </c>
    </row>
    <row r="306" spans="1:18" x14ac:dyDescent="0.2">
      <c r="A306" t="s">
        <v>87</v>
      </c>
      <c r="B306">
        <v>19940302</v>
      </c>
      <c r="C306">
        <v>19941101</v>
      </c>
      <c r="D306">
        <v>20081031</v>
      </c>
      <c r="E306" t="s">
        <v>1</v>
      </c>
      <c r="F306">
        <v>10593</v>
      </c>
      <c r="G306" t="s">
        <v>424</v>
      </c>
      <c r="H306" t="s">
        <v>2</v>
      </c>
      <c r="I306" t="s">
        <v>47</v>
      </c>
      <c r="J306" s="26">
        <f t="shared" si="22"/>
        <v>34395</v>
      </c>
      <c r="K306" s="26">
        <f t="shared" si="22"/>
        <v>34639</v>
      </c>
      <c r="L306" s="27">
        <f t="shared" si="22"/>
        <v>39752</v>
      </c>
      <c r="M306" s="58">
        <f>VLOOKUP(H306,Fuel!$G$24:$I$35,3,FALSE)*(IF(L306&lt;$B$2,0,1))</f>
        <v>1</v>
      </c>
      <c r="N306" s="18">
        <f>VLOOKUP(I306,Fuel!$B$24:$D$43,3,FALSE)</f>
        <v>5.0599999999999999E-2</v>
      </c>
      <c r="O306" s="19">
        <f t="shared" si="23"/>
        <v>11129.005799999999</v>
      </c>
      <c r="P306" s="42">
        <f>IF(VLOOKUP(H306,Fuel!$G$24:$I823,2,FALSE)="AB",O306/ABHEAT/28.174,O306/SASKHEAT/28.174)</f>
        <v>10.42517258293263</v>
      </c>
      <c r="Q306" s="76">
        <f t="shared" si="20"/>
        <v>536.00580000000002</v>
      </c>
      <c r="R306" s="77">
        <f>IF(VLOOKUP(H306,Fuel!$G$24:$I748,2,FALSE)="AB",Q306/ABHEAT/28.174,Q306/SASKHEAT/28.174)</f>
        <v>0.50210711278925479</v>
      </c>
    </row>
    <row r="307" spans="1:18" x14ac:dyDescent="0.2">
      <c r="A307" t="s">
        <v>25</v>
      </c>
      <c r="B307">
        <v>19980501</v>
      </c>
      <c r="C307">
        <v>19981101</v>
      </c>
      <c r="D307">
        <v>20081031</v>
      </c>
      <c r="E307" t="s">
        <v>1</v>
      </c>
      <c r="F307">
        <v>10668</v>
      </c>
      <c r="G307" t="s">
        <v>418</v>
      </c>
      <c r="H307" t="s">
        <v>2</v>
      </c>
      <c r="I307" t="s">
        <v>24</v>
      </c>
      <c r="J307" s="26">
        <f t="shared" si="22"/>
        <v>35916</v>
      </c>
      <c r="K307" s="26">
        <f t="shared" si="22"/>
        <v>36100</v>
      </c>
      <c r="L307" s="27">
        <f t="shared" si="22"/>
        <v>39752</v>
      </c>
      <c r="M307" s="58">
        <f>VLOOKUP(H307,Fuel!$G$24:$I$35,3,FALSE)*(IF(L307&lt;$B$2,0,1))</f>
        <v>1</v>
      </c>
      <c r="N307" s="18">
        <f>VLOOKUP(I307,Fuel!$B$24:$D$43,3,FALSE)</f>
        <v>3.9399999999999998E-2</v>
      </c>
      <c r="O307" s="19">
        <f t="shared" si="23"/>
        <v>11088.319200000002</v>
      </c>
      <c r="P307" s="42">
        <f>IF(VLOOKUP(H307,Fuel!$G$24:$I562,2,FALSE)="AB",O307/ABHEAT/28.174,O307/SASKHEAT/28.174)</f>
        <v>10.387059131072203</v>
      </c>
      <c r="Q307" s="76">
        <f t="shared" si="20"/>
        <v>420.31919999999997</v>
      </c>
      <c r="R307" s="77">
        <f>IF(VLOOKUP(H307,Fuel!$G$24:$I761,2,FALSE)="AB",Q307/ABHEAT/28.174,Q307/SASKHEAT/28.174)</f>
        <v>0.39373689605950035</v>
      </c>
    </row>
    <row r="308" spans="1:18" x14ac:dyDescent="0.2">
      <c r="A308" t="s">
        <v>93</v>
      </c>
      <c r="B308">
        <v>19970118</v>
      </c>
      <c r="C308">
        <v>19970101</v>
      </c>
      <c r="D308">
        <v>20081031</v>
      </c>
      <c r="E308" t="s">
        <v>1</v>
      </c>
      <c r="F308">
        <v>8546</v>
      </c>
      <c r="G308" t="s">
        <v>433</v>
      </c>
      <c r="H308" t="s">
        <v>2</v>
      </c>
      <c r="I308" t="s">
        <v>47</v>
      </c>
      <c r="J308" s="26">
        <f t="shared" si="22"/>
        <v>35448</v>
      </c>
      <c r="K308" s="26">
        <f t="shared" si="22"/>
        <v>35431</v>
      </c>
      <c r="L308" s="27">
        <f t="shared" si="22"/>
        <v>39752</v>
      </c>
      <c r="M308" s="58">
        <f>VLOOKUP(H308,Fuel!$G$24:$I$35,3,FALSE)*(IF(L308&lt;$B$2,0,1))</f>
        <v>1</v>
      </c>
      <c r="N308" s="18">
        <f>VLOOKUP(I308,Fuel!$B$24:$D$43,3,FALSE)</f>
        <v>5.0599999999999999E-2</v>
      </c>
      <c r="O308" s="19">
        <f t="shared" si="23"/>
        <v>8978.4275999999991</v>
      </c>
      <c r="P308" s="42">
        <f>IF(VLOOKUP(H308,Fuel!$G$24:$I751,2,FALSE)="AB",O308/ABHEAT/28.174,O308/SASKHEAT/28.174)</f>
        <v>8.4106036905260311</v>
      </c>
      <c r="Q308" s="76">
        <f t="shared" si="20"/>
        <v>432.42759999999998</v>
      </c>
      <c r="R308" s="77">
        <f>IF(VLOOKUP(H308,Fuel!$G$24:$I762,2,FALSE)="AB",Q308/ABHEAT/28.174,Q308/SASKHEAT/28.174)</f>
        <v>0.40507952288275012</v>
      </c>
    </row>
    <row r="309" spans="1:18" x14ac:dyDescent="0.2">
      <c r="A309" t="s">
        <v>96</v>
      </c>
      <c r="B309">
        <v>19980108</v>
      </c>
      <c r="C309">
        <v>19981101</v>
      </c>
      <c r="D309">
        <v>20081031</v>
      </c>
      <c r="E309" t="s">
        <v>1</v>
      </c>
      <c r="F309">
        <v>0</v>
      </c>
      <c r="G309" t="s">
        <v>229</v>
      </c>
      <c r="H309" t="s">
        <v>2</v>
      </c>
      <c r="I309" t="s">
        <v>14</v>
      </c>
      <c r="J309" s="26">
        <f t="shared" si="22"/>
        <v>35803</v>
      </c>
      <c r="K309" s="26">
        <f t="shared" si="22"/>
        <v>36100</v>
      </c>
      <c r="L309" s="27">
        <f t="shared" si="22"/>
        <v>39752</v>
      </c>
      <c r="M309" s="58">
        <f>VLOOKUP(H309,Fuel!$G$24:$I$35,3,FALSE)*(IF(L309&lt;$B$2,0,1))</f>
        <v>1</v>
      </c>
      <c r="N309" s="18">
        <f>VLOOKUP(I309,Fuel!$B$24:$D$43,3,FALSE)</f>
        <v>1.6799999999999999E-2</v>
      </c>
      <c r="O309" s="19">
        <f t="shared" si="23"/>
        <v>0</v>
      </c>
      <c r="P309" s="42">
        <f>IF(VLOOKUP(H309,Fuel!$G$24:$I514,2,FALSE)="AB",O309/ABHEAT/28.174,O309/SASKHEAT/28.174)</f>
        <v>0</v>
      </c>
      <c r="Q309" s="76">
        <f t="shared" si="20"/>
        <v>0</v>
      </c>
      <c r="R309" s="77">
        <f>IF(VLOOKUP(H309,Fuel!$G$24:$I779,2,FALSE)="AB",Q309/ABHEAT/28.174,Q309/SASKHEAT/28.174)</f>
        <v>0</v>
      </c>
    </row>
    <row r="310" spans="1:18" x14ac:dyDescent="0.2">
      <c r="A310" t="s">
        <v>97</v>
      </c>
      <c r="B310">
        <v>19981001</v>
      </c>
      <c r="C310">
        <v>19981101</v>
      </c>
      <c r="D310">
        <v>20081031</v>
      </c>
      <c r="E310" t="s">
        <v>1</v>
      </c>
      <c r="F310">
        <v>1519</v>
      </c>
      <c r="G310" t="s">
        <v>446</v>
      </c>
      <c r="H310" t="s">
        <v>2</v>
      </c>
      <c r="I310" t="s">
        <v>64</v>
      </c>
      <c r="J310" s="26">
        <f t="shared" si="22"/>
        <v>36069</v>
      </c>
      <c r="K310" s="26">
        <f t="shared" si="22"/>
        <v>36100</v>
      </c>
      <c r="L310" s="27">
        <f t="shared" si="22"/>
        <v>39752</v>
      </c>
      <c r="M310" s="58">
        <f>VLOOKUP(H310,Fuel!$G$24:$I$35,3,FALSE)*(IF(L310&lt;$B$2,0,1))</f>
        <v>1</v>
      </c>
      <c r="N310" s="18">
        <f>VLOOKUP(I310,Fuel!$B$24:$D$43,3,FALSE)</f>
        <v>1.6799999999999999E-2</v>
      </c>
      <c r="O310" s="19">
        <f t="shared" si="23"/>
        <v>1544.5192</v>
      </c>
      <c r="P310" s="42">
        <f>IF(VLOOKUP(H310,Fuel!$G$24:$I713,2,FALSE)="AB",O310/ABHEAT/28.174,O310/SASKHEAT/28.174)</f>
        <v>1.4468389636074266</v>
      </c>
      <c r="Q310" s="76">
        <f t="shared" si="20"/>
        <v>25.519199999999998</v>
      </c>
      <c r="R310" s="77">
        <f>IF(VLOOKUP(H310,Fuel!$G$24:$I785,2,FALSE)="AB",Q310/ABHEAT/28.174,Q310/SASKHEAT/28.174)</f>
        <v>2.3905285787376836E-2</v>
      </c>
    </row>
    <row r="311" spans="1:18" x14ac:dyDescent="0.2">
      <c r="A311" t="s">
        <v>29</v>
      </c>
      <c r="B311">
        <v>19980112</v>
      </c>
      <c r="C311">
        <v>19981101</v>
      </c>
      <c r="D311">
        <v>20081031</v>
      </c>
      <c r="E311" t="s">
        <v>1</v>
      </c>
      <c r="F311">
        <v>5480</v>
      </c>
      <c r="G311" t="s">
        <v>364</v>
      </c>
      <c r="H311" t="s">
        <v>2</v>
      </c>
      <c r="I311" t="s">
        <v>64</v>
      </c>
      <c r="J311" s="26">
        <f t="shared" si="22"/>
        <v>35807</v>
      </c>
      <c r="K311" s="26">
        <f t="shared" si="22"/>
        <v>36100</v>
      </c>
      <c r="L311" s="27">
        <f t="shared" si="22"/>
        <v>39752</v>
      </c>
      <c r="M311" s="58">
        <f>VLOOKUP(H311,Fuel!$G$24:$I$35,3,FALSE)*(IF(L311&lt;$B$2,0,1))</f>
        <v>1</v>
      </c>
      <c r="N311" s="18">
        <f>VLOOKUP(I311,Fuel!$B$24:$D$43,3,FALSE)</f>
        <v>1.6799999999999999E-2</v>
      </c>
      <c r="O311" s="19">
        <f t="shared" si="23"/>
        <v>5572.0639999999994</v>
      </c>
      <c r="P311" s="42">
        <f>IF(VLOOKUP(H311,Fuel!$G$24:$I446,2,FALSE)="AB",O311/ABHEAT/28.174,O311/SASKHEAT/28.174)</f>
        <v>5.2196692037976939</v>
      </c>
      <c r="Q311" s="76">
        <f t="shared" si="20"/>
        <v>92.063999999999993</v>
      </c>
      <c r="R311" s="77">
        <f>IF(VLOOKUP(H311,Fuel!$G$24:$I789,2,FALSE)="AB",Q311/ABHEAT/28.174,Q311/SASKHEAT/28.174)</f>
        <v>8.6241584012393069E-2</v>
      </c>
    </row>
    <row r="312" spans="1:18" x14ac:dyDescent="0.2">
      <c r="A312" t="s">
        <v>29</v>
      </c>
      <c r="B312">
        <v>19980112</v>
      </c>
      <c r="C312">
        <v>19981101</v>
      </c>
      <c r="D312">
        <v>20081031</v>
      </c>
      <c r="E312" t="s">
        <v>1</v>
      </c>
      <c r="F312">
        <v>5334</v>
      </c>
      <c r="G312" t="s">
        <v>409</v>
      </c>
      <c r="H312" t="s">
        <v>2</v>
      </c>
      <c r="I312" t="s">
        <v>24</v>
      </c>
      <c r="J312" s="26">
        <f t="shared" si="22"/>
        <v>35807</v>
      </c>
      <c r="K312" s="26">
        <f t="shared" si="22"/>
        <v>36100</v>
      </c>
      <c r="L312" s="27">
        <f t="shared" si="22"/>
        <v>39752</v>
      </c>
      <c r="M312" s="58">
        <f>VLOOKUP(H312,Fuel!$G$24:$I$35,3,FALSE)*(IF(L312&lt;$B$2,0,1))</f>
        <v>1</v>
      </c>
      <c r="N312" s="18">
        <f>VLOOKUP(I312,Fuel!$B$24:$D$43,3,FALSE)</f>
        <v>3.9399999999999998E-2</v>
      </c>
      <c r="O312" s="19">
        <f t="shared" si="23"/>
        <v>5544.1596000000009</v>
      </c>
      <c r="P312" s="42">
        <f>IF(VLOOKUP(H312,Fuel!$G$24:$I629,2,FALSE)="AB",O312/ABHEAT/28.174,O312/SASKHEAT/28.174)</f>
        <v>5.1935295655361013</v>
      </c>
      <c r="Q312" s="76">
        <f t="shared" si="20"/>
        <v>210.15959999999998</v>
      </c>
      <c r="R312" s="77">
        <f>IF(VLOOKUP(H312,Fuel!$G$24:$I790,2,FALSE)="AB",Q312/ABHEAT/28.174,Q312/SASKHEAT/28.174)</f>
        <v>0.19686844802975018</v>
      </c>
    </row>
    <row r="313" spans="1:18" x14ac:dyDescent="0.2">
      <c r="A313" t="s">
        <v>30</v>
      </c>
      <c r="B313">
        <v>19980112</v>
      </c>
      <c r="C313">
        <v>19981101</v>
      </c>
      <c r="D313">
        <v>20081031</v>
      </c>
      <c r="E313" t="s">
        <v>1</v>
      </c>
      <c r="F313">
        <v>11310</v>
      </c>
      <c r="G313" t="s">
        <v>458</v>
      </c>
      <c r="H313" t="s">
        <v>2</v>
      </c>
      <c r="I313" t="s">
        <v>14</v>
      </c>
      <c r="J313" s="26">
        <f t="shared" si="22"/>
        <v>35807</v>
      </c>
      <c r="K313" s="26">
        <f t="shared" si="22"/>
        <v>36100</v>
      </c>
      <c r="L313" s="27">
        <f t="shared" si="22"/>
        <v>39752</v>
      </c>
      <c r="M313" s="58">
        <f>VLOOKUP(H313,Fuel!$G$24:$I$35,3,FALSE)*(IF(L313&lt;$B$2,0,1))</f>
        <v>1</v>
      </c>
      <c r="N313" s="18">
        <f>VLOOKUP(I313,Fuel!$B$24:$D$43,3,FALSE)</f>
        <v>1.6799999999999999E-2</v>
      </c>
      <c r="O313" s="19">
        <f t="shared" si="23"/>
        <v>11500.008</v>
      </c>
      <c r="P313" s="42">
        <f>IF(VLOOKUP(H313,Fuel!$G$24:$I725,2,FALSE)="AB",O313/ABHEAT/28.174,O313/SASKHEAT/28.174)</f>
        <v>10.772711440684658</v>
      </c>
      <c r="Q313" s="76">
        <f t="shared" si="20"/>
        <v>190.00799999999998</v>
      </c>
      <c r="R313" s="77">
        <f>IF(VLOOKUP(H313,Fuel!$G$24:$I804,2,FALSE)="AB",Q313/ABHEAT/28.174,Q313/SASKHEAT/28.174)</f>
        <v>0.17799129839054115</v>
      </c>
    </row>
    <row r="314" spans="1:18" x14ac:dyDescent="0.2">
      <c r="A314" t="s">
        <v>16</v>
      </c>
      <c r="B314">
        <v>20000320</v>
      </c>
      <c r="C314">
        <v>20000401</v>
      </c>
      <c r="D314">
        <v>20081031</v>
      </c>
      <c r="E314" t="s">
        <v>1</v>
      </c>
      <c r="F314">
        <v>19441</v>
      </c>
      <c r="G314" t="s">
        <v>465</v>
      </c>
      <c r="H314" t="s">
        <v>2</v>
      </c>
      <c r="I314" t="s">
        <v>42</v>
      </c>
      <c r="J314" s="26">
        <f t="shared" si="22"/>
        <v>36605</v>
      </c>
      <c r="K314" s="26">
        <f t="shared" si="22"/>
        <v>36617</v>
      </c>
      <c r="L314" s="27">
        <f t="shared" si="22"/>
        <v>39752</v>
      </c>
      <c r="M314" s="58">
        <f>VLOOKUP(H314,Fuel!$G$24:$I$35,3,FALSE)*(IF(L314&lt;$B$2,0,1))</f>
        <v>1</v>
      </c>
      <c r="N314" s="18">
        <f>VLOOKUP(I314,Fuel!$B$24:$D$43,3,FALSE)</f>
        <v>4.6699999999999998E-2</v>
      </c>
      <c r="O314" s="19">
        <f t="shared" si="23"/>
        <v>20348.894700000001</v>
      </c>
      <c r="P314" s="42">
        <f>IF(VLOOKUP(H314,Fuel!$G$24:$I444,2,FALSE)="AB",O314/ABHEAT/28.174,O314/SASKHEAT/28.174)</f>
        <v>19.061966803847216</v>
      </c>
      <c r="Q314" s="76">
        <f t="shared" si="20"/>
        <v>907.89469999999994</v>
      </c>
      <c r="R314" s="77">
        <f>IF(VLOOKUP(H314,Fuel!$G$24:$I817,2,FALSE)="AB",Q314/ABHEAT/28.174,Q314/SASKHEAT/28.174)</f>
        <v>0.85047659285341071</v>
      </c>
    </row>
    <row r="315" spans="1:18" x14ac:dyDescent="0.2">
      <c r="A315" t="s">
        <v>31</v>
      </c>
      <c r="B315">
        <v>19980112</v>
      </c>
      <c r="C315">
        <v>19981101</v>
      </c>
      <c r="D315">
        <v>20081031</v>
      </c>
      <c r="E315" t="s">
        <v>1</v>
      </c>
      <c r="F315">
        <v>2490</v>
      </c>
      <c r="G315" t="s">
        <v>480</v>
      </c>
      <c r="H315" t="s">
        <v>2</v>
      </c>
      <c r="I315" t="s">
        <v>14</v>
      </c>
      <c r="J315" s="26">
        <f t="shared" si="22"/>
        <v>35807</v>
      </c>
      <c r="K315" s="26">
        <f t="shared" si="22"/>
        <v>36100</v>
      </c>
      <c r="L315" s="27">
        <f t="shared" si="22"/>
        <v>39752</v>
      </c>
      <c r="M315" s="58">
        <f>VLOOKUP(H315,Fuel!$G$24:$I$35,3,FALSE)*(IF(L315&lt;$B$2,0,1))</f>
        <v>1</v>
      </c>
      <c r="N315" s="18">
        <f>VLOOKUP(I315,Fuel!$B$24:$D$43,3,FALSE)</f>
        <v>1.6799999999999999E-2</v>
      </c>
      <c r="O315" s="19">
        <f t="shared" si="23"/>
        <v>2531.8319999999999</v>
      </c>
      <c r="P315" s="42">
        <f>IF(VLOOKUP(H315,Fuel!$G$24:$I619,2,FALSE)="AB",O315/ABHEAT/28.174,O315/SASKHEAT/28.174)</f>
        <v>2.371711006835084</v>
      </c>
      <c r="Q315" s="76">
        <f t="shared" si="20"/>
        <v>41.832000000000001</v>
      </c>
      <c r="R315" s="77">
        <f>IF(VLOOKUP(H315,Fuel!$G$24:$I836,2,FALSE)="AB",Q315/ABHEAT/28.174,Q315/SASKHEAT/28.174)</f>
        <v>3.9186413173514366E-2</v>
      </c>
    </row>
    <row r="316" spans="1:18" x14ac:dyDescent="0.2">
      <c r="A316" t="s">
        <v>108</v>
      </c>
      <c r="B316">
        <v>19980108</v>
      </c>
      <c r="C316">
        <v>19981101</v>
      </c>
      <c r="D316">
        <v>20081031</v>
      </c>
      <c r="E316" t="s">
        <v>1</v>
      </c>
      <c r="F316">
        <v>7698</v>
      </c>
      <c r="G316" t="s">
        <v>483</v>
      </c>
      <c r="H316" t="s">
        <v>2</v>
      </c>
      <c r="I316" t="s">
        <v>42</v>
      </c>
      <c r="J316" s="26">
        <f t="shared" si="22"/>
        <v>35803</v>
      </c>
      <c r="K316" s="26">
        <f t="shared" si="22"/>
        <v>36100</v>
      </c>
      <c r="L316" s="27">
        <f t="shared" si="22"/>
        <v>39752</v>
      </c>
      <c r="M316" s="58">
        <f>VLOOKUP(H316,Fuel!$G$24:$I$35,3,FALSE)*(IF(L316&lt;$B$2,0,1))</f>
        <v>1</v>
      </c>
      <c r="N316" s="18">
        <f>VLOOKUP(I316,Fuel!$B$24:$D$43,3,FALSE)</f>
        <v>4.6699999999999998E-2</v>
      </c>
      <c r="O316" s="19">
        <f t="shared" si="23"/>
        <v>8057.4965999999995</v>
      </c>
      <c r="P316" s="42">
        <f>IF(VLOOKUP(H316,Fuel!$G$24:$I523,2,FALSE)="AB",O316/ABHEAT/28.174,O316/SASKHEAT/28.174)</f>
        <v>7.5479152541544092</v>
      </c>
      <c r="Q316" s="76">
        <f t="shared" si="20"/>
        <v>359.4966</v>
      </c>
      <c r="R316" s="77">
        <f>IF(VLOOKUP(H316,Fuel!$G$24:$I840,2,FALSE)="AB",Q316/ABHEAT/28.174,Q316/SASKHEAT/28.174)</f>
        <v>0.33676090796695413</v>
      </c>
    </row>
    <row r="317" spans="1:18" x14ac:dyDescent="0.2">
      <c r="A317" t="s">
        <v>108</v>
      </c>
      <c r="B317">
        <v>19980304</v>
      </c>
      <c r="C317">
        <v>19981101</v>
      </c>
      <c r="D317">
        <v>20081031</v>
      </c>
      <c r="E317" t="s">
        <v>1</v>
      </c>
      <c r="F317">
        <v>3715</v>
      </c>
      <c r="G317" t="s">
        <v>484</v>
      </c>
      <c r="H317" t="s">
        <v>2</v>
      </c>
      <c r="I317" t="s">
        <v>42</v>
      </c>
      <c r="J317" s="26">
        <f t="shared" si="22"/>
        <v>35858</v>
      </c>
      <c r="K317" s="26">
        <f t="shared" si="22"/>
        <v>36100</v>
      </c>
      <c r="L317" s="27">
        <f t="shared" si="22"/>
        <v>39752</v>
      </c>
      <c r="M317" s="58">
        <f>VLOOKUP(H317,Fuel!$G$24:$I$35,3,FALSE)*(IF(L317&lt;$B$2,0,1))</f>
        <v>1</v>
      </c>
      <c r="N317" s="18">
        <f>VLOOKUP(I317,Fuel!$B$24:$D$43,3,FALSE)</f>
        <v>4.6699999999999998E-2</v>
      </c>
      <c r="O317" s="19">
        <f t="shared" si="23"/>
        <v>3888.4904999999999</v>
      </c>
      <c r="P317" s="42">
        <f>IF(VLOOKUP(H317,Fuel!$G$24:$I618,2,FALSE)="AB",O317/ABHEAT/28.174,O317/SASKHEAT/28.174)</f>
        <v>3.6425701700680215</v>
      </c>
      <c r="Q317" s="76">
        <f t="shared" si="20"/>
        <v>173.4905</v>
      </c>
      <c r="R317" s="77">
        <f>IF(VLOOKUP(H317,Fuel!$G$24:$I841,2,FALSE)="AB",Q317/ABHEAT/28.174,Q317/SASKHEAT/28.174)</f>
        <v>0.16251841687415364</v>
      </c>
    </row>
    <row r="318" spans="1:18" x14ac:dyDescent="0.2">
      <c r="A318" t="s">
        <v>108</v>
      </c>
      <c r="B318">
        <v>19980108</v>
      </c>
      <c r="C318">
        <v>19981101</v>
      </c>
      <c r="D318">
        <v>20081031</v>
      </c>
      <c r="E318" t="s">
        <v>1</v>
      </c>
      <c r="F318">
        <v>3200</v>
      </c>
      <c r="G318" t="s">
        <v>485</v>
      </c>
      <c r="H318" t="s">
        <v>2</v>
      </c>
      <c r="I318" t="s">
        <v>47</v>
      </c>
      <c r="J318" s="26">
        <f t="shared" si="22"/>
        <v>35803</v>
      </c>
      <c r="K318" s="26">
        <f t="shared" si="22"/>
        <v>36100</v>
      </c>
      <c r="L318" s="27">
        <f t="shared" si="22"/>
        <v>39752</v>
      </c>
      <c r="M318" s="58">
        <f>VLOOKUP(H318,Fuel!$G$24:$I$35,3,FALSE)*(IF(L318&lt;$B$2,0,1))</f>
        <v>1</v>
      </c>
      <c r="N318" s="18">
        <f>VLOOKUP(I318,Fuel!$B$24:$D$43,3,FALSE)</f>
        <v>5.0599999999999999E-2</v>
      </c>
      <c r="O318" s="19">
        <f t="shared" si="23"/>
        <v>3361.92</v>
      </c>
      <c r="P318" s="42">
        <f>IF(VLOOKUP(H318,Fuel!$G$24:$I542,2,FALSE)="AB",O318/ABHEAT/28.174,O318/SASKHEAT/28.174)</f>
        <v>3.1493016393263873</v>
      </c>
      <c r="Q318" s="76">
        <f t="shared" si="20"/>
        <v>161.91999999999999</v>
      </c>
      <c r="R318" s="77">
        <f>IF(VLOOKUP(H318,Fuel!$G$24:$I842,2,FALSE)="AB",Q318/ABHEAT/28.174,Q318/SASKHEAT/28.174)</f>
        <v>0.15167967156854673</v>
      </c>
    </row>
    <row r="319" spans="1:18" x14ac:dyDescent="0.2">
      <c r="A319" t="s">
        <v>10</v>
      </c>
      <c r="B319">
        <v>19980101</v>
      </c>
      <c r="C319">
        <v>19980101</v>
      </c>
      <c r="D319">
        <v>20081031</v>
      </c>
      <c r="E319" t="s">
        <v>1</v>
      </c>
      <c r="F319">
        <v>21420</v>
      </c>
      <c r="G319" t="s">
        <v>403</v>
      </c>
      <c r="H319" t="s">
        <v>24</v>
      </c>
      <c r="I319" t="s">
        <v>47</v>
      </c>
      <c r="J319" s="26">
        <f t="shared" si="22"/>
        <v>35796</v>
      </c>
      <c r="K319" s="26">
        <f t="shared" si="22"/>
        <v>35796</v>
      </c>
      <c r="L319" s="27">
        <f t="shared" si="22"/>
        <v>39752</v>
      </c>
      <c r="M319" s="58">
        <f>VLOOKUP(H319,Fuel!$G$24:$I$35,3,FALSE)*(IF(L319&lt;$B$2,0,1))</f>
        <v>0</v>
      </c>
      <c r="N319" s="18">
        <f>VLOOKUP(I319,Fuel!$B$24:$D$43,3,FALSE)</f>
        <v>5.0599999999999999E-2</v>
      </c>
      <c r="O319" s="19">
        <f t="shared" si="23"/>
        <v>0</v>
      </c>
      <c r="P319" s="42">
        <f>IF(VLOOKUP(H319,Fuel!$G$24:$I621,2,FALSE)="AB",O319/ABHEAT/28.174,O319/SASKHEAT/28.174)</f>
        <v>0</v>
      </c>
      <c r="Q319" s="76">
        <f t="shared" si="20"/>
        <v>0</v>
      </c>
      <c r="R319" s="77">
        <f>IF(VLOOKUP(H319,Fuel!$G$24:$I715,2,FALSE)="AB",Q319/ABHEAT/28.174,Q319/SASKHEAT/28.174)</f>
        <v>0</v>
      </c>
    </row>
    <row r="320" spans="1:18" x14ac:dyDescent="0.2">
      <c r="A320" t="s">
        <v>128</v>
      </c>
      <c r="B320">
        <v>19930604</v>
      </c>
      <c r="C320">
        <v>19931101</v>
      </c>
      <c r="D320">
        <v>20081031</v>
      </c>
      <c r="E320" t="s">
        <v>1</v>
      </c>
      <c r="F320">
        <v>107541</v>
      </c>
      <c r="G320" t="s">
        <v>448</v>
      </c>
      <c r="H320" t="s">
        <v>24</v>
      </c>
      <c r="I320" t="s">
        <v>47</v>
      </c>
      <c r="J320" s="26">
        <f t="shared" si="22"/>
        <v>34124</v>
      </c>
      <c r="K320" s="26">
        <f t="shared" si="22"/>
        <v>34274</v>
      </c>
      <c r="L320" s="27">
        <f t="shared" si="22"/>
        <v>39752</v>
      </c>
      <c r="M320" s="58">
        <f>VLOOKUP(H320,Fuel!$G$24:$I$35,3,FALSE)*(IF(L320&lt;$B$2,0,1))</f>
        <v>0</v>
      </c>
      <c r="N320" s="18">
        <f>VLOOKUP(I320,Fuel!$B$24:$D$43,3,FALSE)</f>
        <v>5.0599999999999999E-2</v>
      </c>
      <c r="O320" s="19">
        <f t="shared" si="23"/>
        <v>0</v>
      </c>
      <c r="P320" s="42">
        <f>IF(VLOOKUP(H320,Fuel!$G$24:$I513,2,FALSE)="AB",O320/ABHEAT/28.174,O320/SASKHEAT/28.174)</f>
        <v>0</v>
      </c>
      <c r="Q320" s="76">
        <f t="shared" si="20"/>
        <v>0</v>
      </c>
      <c r="R320" s="77">
        <f>IF(VLOOKUP(H320,Fuel!$G$24:$I791,2,FALSE)="AB",Q320/ABHEAT/28.174,Q320/SASKHEAT/28.174)</f>
        <v>0</v>
      </c>
    </row>
    <row r="321" spans="1:18" x14ac:dyDescent="0.2">
      <c r="A321" t="s">
        <v>128</v>
      </c>
      <c r="B321">
        <v>19930604</v>
      </c>
      <c r="C321">
        <v>19931101</v>
      </c>
      <c r="D321">
        <v>20081031</v>
      </c>
      <c r="E321" t="s">
        <v>1</v>
      </c>
      <c r="F321">
        <v>37262</v>
      </c>
      <c r="G321" t="s">
        <v>449</v>
      </c>
      <c r="H321" t="s">
        <v>24</v>
      </c>
      <c r="I321" t="s">
        <v>47</v>
      </c>
      <c r="J321" s="26">
        <f t="shared" si="22"/>
        <v>34124</v>
      </c>
      <c r="K321" s="26">
        <f t="shared" si="22"/>
        <v>34274</v>
      </c>
      <c r="L321" s="27">
        <f t="shared" si="22"/>
        <v>39752</v>
      </c>
      <c r="M321" s="58">
        <f>VLOOKUP(H321,Fuel!$G$24:$I$35,3,FALSE)*(IF(L321&lt;$B$2,0,1))</f>
        <v>0</v>
      </c>
      <c r="N321" s="18">
        <f>VLOOKUP(I321,Fuel!$B$24:$D$43,3,FALSE)</f>
        <v>5.0599999999999999E-2</v>
      </c>
      <c r="O321" s="19">
        <f t="shared" si="23"/>
        <v>0</v>
      </c>
      <c r="P321" s="42">
        <f>IF(VLOOKUP(H321,Fuel!$G$24:$I612,2,FALSE)="AB",O321/ABHEAT/28.174,O321/SASKHEAT/28.174)</f>
        <v>0</v>
      </c>
      <c r="Q321" s="76">
        <f t="shared" si="20"/>
        <v>0</v>
      </c>
      <c r="R321" s="77">
        <f>IF(VLOOKUP(H321,Fuel!$G$24:$I792,2,FALSE)="AB",Q321/ABHEAT/28.174,Q321/SASKHEAT/28.174)</f>
        <v>0</v>
      </c>
    </row>
    <row r="322" spans="1:18" x14ac:dyDescent="0.2">
      <c r="A322" t="s">
        <v>129</v>
      </c>
      <c r="B322">
        <v>19980612</v>
      </c>
      <c r="C322">
        <v>19981101</v>
      </c>
      <c r="D322">
        <v>20081031</v>
      </c>
      <c r="E322" t="s">
        <v>1</v>
      </c>
      <c r="F322">
        <v>2306</v>
      </c>
      <c r="G322" t="s">
        <v>229</v>
      </c>
      <c r="H322" t="s">
        <v>124</v>
      </c>
      <c r="I322" t="s">
        <v>33</v>
      </c>
      <c r="J322" s="26">
        <f t="shared" si="22"/>
        <v>35958</v>
      </c>
      <c r="K322" s="26">
        <f t="shared" si="22"/>
        <v>36100</v>
      </c>
      <c r="L322" s="27">
        <f t="shared" si="22"/>
        <v>39752</v>
      </c>
      <c r="M322" s="58">
        <f>VLOOKUP(H322,Fuel!$G$24:$I$35,3,FALSE)*(IF(L322&lt;$B$2,0,1))</f>
        <v>1</v>
      </c>
      <c r="N322" s="18">
        <f>VLOOKUP(I322,Fuel!$B$24:$D$43,3,FALSE)</f>
        <v>4.9599999999999998E-2</v>
      </c>
      <c r="O322" s="19">
        <f t="shared" si="23"/>
        <v>2420.3776000000003</v>
      </c>
      <c r="P322" s="42">
        <f>IF(VLOOKUP(H322,Fuel!$G$24:$I654,2,FALSE)="AB",O322/ABHEAT/28.174,O322/SASKHEAT/28.174)</f>
        <v>2.353649289007353</v>
      </c>
      <c r="Q322" s="76">
        <f t="shared" si="20"/>
        <v>114.3776</v>
      </c>
      <c r="R322" s="77">
        <f>IF(VLOOKUP(H322,Fuel!$G$24:$I793,2,FALSE)="AB",Q322/ABHEAT/28.174,Q322/SASKHEAT/28.174)</f>
        <v>0.11122428042565234</v>
      </c>
    </row>
    <row r="323" spans="1:18" x14ac:dyDescent="0.2">
      <c r="A323" t="s">
        <v>32</v>
      </c>
      <c r="B323">
        <v>19980402</v>
      </c>
      <c r="C323">
        <v>19981210</v>
      </c>
      <c r="D323">
        <v>20081130</v>
      </c>
      <c r="E323" t="s">
        <v>1</v>
      </c>
      <c r="F323">
        <v>8538</v>
      </c>
      <c r="G323" t="s">
        <v>486</v>
      </c>
      <c r="H323" t="s">
        <v>2</v>
      </c>
      <c r="I323" t="s">
        <v>33</v>
      </c>
      <c r="J323" s="26">
        <f t="shared" si="22"/>
        <v>35887</v>
      </c>
      <c r="K323" s="26">
        <f t="shared" si="22"/>
        <v>36139</v>
      </c>
      <c r="L323" s="27">
        <f t="shared" si="22"/>
        <v>39782</v>
      </c>
      <c r="M323" s="58">
        <f>VLOOKUP(H323,Fuel!$G$24:$I$35,3,FALSE)*(IF(L323&lt;$B$2,0,1))</f>
        <v>1</v>
      </c>
      <c r="N323" s="18">
        <f>VLOOKUP(I323,Fuel!$B$24:$D$43,3,FALSE)</f>
        <v>4.9599999999999998E-2</v>
      </c>
      <c r="O323" s="19">
        <f t="shared" si="23"/>
        <v>8961.4848000000002</v>
      </c>
      <c r="P323" s="42">
        <f>IF(VLOOKUP(H323,Fuel!$G$24:$I684,2,FALSE)="AB",O323/ABHEAT/28.174,O323/SASKHEAT/28.174)</f>
        <v>8.3947324063149935</v>
      </c>
      <c r="Q323" s="76">
        <f t="shared" si="20"/>
        <v>423.48480000000001</v>
      </c>
      <c r="R323" s="77">
        <f>IF(VLOOKUP(H323,Fuel!$G$24:$I844,2,FALSE)="AB",Q323/ABHEAT/28.174,Q323/SASKHEAT/28.174)</f>
        <v>0.39670229359110487</v>
      </c>
    </row>
    <row r="324" spans="1:18" x14ac:dyDescent="0.2">
      <c r="A324" t="s">
        <v>18</v>
      </c>
      <c r="B324">
        <v>19980115</v>
      </c>
      <c r="C324">
        <v>19981210</v>
      </c>
      <c r="D324">
        <v>20081209</v>
      </c>
      <c r="E324" t="s">
        <v>1</v>
      </c>
      <c r="F324">
        <v>44523</v>
      </c>
      <c r="G324" t="s">
        <v>260</v>
      </c>
      <c r="H324" t="s">
        <v>2</v>
      </c>
      <c r="I324" t="s">
        <v>4</v>
      </c>
      <c r="J324" s="26">
        <f t="shared" si="22"/>
        <v>35810</v>
      </c>
      <c r="K324" s="26">
        <f t="shared" si="22"/>
        <v>36139</v>
      </c>
      <c r="L324" s="27">
        <f t="shared" si="22"/>
        <v>39791</v>
      </c>
      <c r="M324" s="58">
        <f>VLOOKUP(H324,Fuel!$G$24:$I$35,3,FALSE)*(IF(L324&lt;$B$2,0,1))</f>
        <v>1</v>
      </c>
      <c r="N324" s="18">
        <f>VLOOKUP(I324,Fuel!$B$24:$D$43,3,FALSE)</f>
        <v>4.5100000000000001E-2</v>
      </c>
      <c r="O324" s="19">
        <f t="shared" si="23"/>
        <v>46530.987299999993</v>
      </c>
      <c r="P324" s="42">
        <f>IF(VLOOKUP(H324,Fuel!$G$24:$I804,2,FALSE)="AB",O324/ABHEAT/28.174,O324/SASKHEAT/28.174)</f>
        <v>43.588221784981585</v>
      </c>
      <c r="Q324" s="76">
        <f t="shared" si="20"/>
        <v>2007.9873</v>
      </c>
      <c r="R324" s="77">
        <f>IF(VLOOKUP(H324,Fuel!$G$24:$I537,2,FALSE)="AB",Q324/ABHEAT/28.174,Q324/SASKHEAT/28.174)</f>
        <v>1.8809958879558601</v>
      </c>
    </row>
    <row r="325" spans="1:18" x14ac:dyDescent="0.2">
      <c r="A325" t="s">
        <v>205</v>
      </c>
      <c r="B325">
        <v>19980407</v>
      </c>
      <c r="C325">
        <v>19990310</v>
      </c>
      <c r="D325">
        <v>20090309</v>
      </c>
      <c r="E325" t="s">
        <v>1</v>
      </c>
      <c r="F325">
        <v>16014</v>
      </c>
      <c r="G325" t="s">
        <v>368</v>
      </c>
      <c r="H325" t="s">
        <v>2</v>
      </c>
      <c r="I325" t="s">
        <v>48</v>
      </c>
      <c r="J325" s="26">
        <f t="shared" si="22"/>
        <v>35892</v>
      </c>
      <c r="K325" s="26">
        <f t="shared" si="22"/>
        <v>36229</v>
      </c>
      <c r="L325" s="27">
        <f t="shared" si="22"/>
        <v>39881</v>
      </c>
      <c r="M325" s="58">
        <f>VLOOKUP(H325,Fuel!$G$24:$I$35,3,FALSE)*(IF(L325&lt;$B$2,0,1))</f>
        <v>1</v>
      </c>
      <c r="N325" s="18">
        <f>VLOOKUP(I325,Fuel!$B$24:$D$43,3,FALSE)</f>
        <v>5.2400000000000002E-2</v>
      </c>
      <c r="O325" s="19">
        <f t="shared" si="23"/>
        <v>16853.133600000001</v>
      </c>
      <c r="P325" s="42">
        <f>IF(VLOOKUP(H325,Fuel!$G$24:$I598,2,FALSE)="AB",O325/ABHEAT/28.174,O325/SASKHEAT/28.174)</f>
        <v>15.787288595286807</v>
      </c>
      <c r="Q325" s="76">
        <f t="shared" si="20"/>
        <v>839.1336</v>
      </c>
      <c r="R325" s="77">
        <f>IF(VLOOKUP(H325,Fuel!$G$24:$I666,2,FALSE)="AB",Q325/ABHEAT/28.174,Q325/SASKHEAT/28.174)</f>
        <v>0.78606416038866267</v>
      </c>
    </row>
    <row r="326" spans="1:18" x14ac:dyDescent="0.2">
      <c r="A326" t="s">
        <v>16</v>
      </c>
      <c r="B326">
        <v>20000318</v>
      </c>
      <c r="C326">
        <v>20000401</v>
      </c>
      <c r="D326">
        <v>20090309</v>
      </c>
      <c r="E326" t="s">
        <v>1</v>
      </c>
      <c r="F326">
        <v>16203</v>
      </c>
      <c r="G326" t="s">
        <v>466</v>
      </c>
      <c r="H326" t="s">
        <v>2</v>
      </c>
      <c r="I326" t="s">
        <v>48</v>
      </c>
      <c r="J326" s="26">
        <f t="shared" si="22"/>
        <v>36603</v>
      </c>
      <c r="K326" s="26">
        <f t="shared" si="22"/>
        <v>36617</v>
      </c>
      <c r="L326" s="27">
        <f t="shared" si="22"/>
        <v>39881</v>
      </c>
      <c r="M326" s="58">
        <f>VLOOKUP(H326,Fuel!$G$24:$I$35,3,FALSE)*(IF(L326&lt;$B$2,0,1))</f>
        <v>1</v>
      </c>
      <c r="N326" s="18">
        <f>VLOOKUP(I326,Fuel!$B$24:$D$43,3,FALSE)</f>
        <v>5.2400000000000002E-2</v>
      </c>
      <c r="O326" s="19">
        <f t="shared" si="23"/>
        <v>17052.037199999999</v>
      </c>
      <c r="P326" s="42">
        <f>IF(VLOOKUP(H326,Fuel!$G$24:$I807,2,FALSE)="AB",O326/ABHEAT/28.174,O326/SASKHEAT/28.174)</f>
        <v>15.973612908044966</v>
      </c>
      <c r="Q326" s="76">
        <f t="shared" si="20"/>
        <v>849.03719999999998</v>
      </c>
      <c r="R326" s="77">
        <f>IF(VLOOKUP(H326,Fuel!$G$24:$I818,2,FALSE)="AB",Q326/ABHEAT/28.174,Q326/SASKHEAT/28.174)</f>
        <v>0.7953414256761272</v>
      </c>
    </row>
    <row r="327" spans="1:18" x14ac:dyDescent="0.2">
      <c r="A327" t="s">
        <v>205</v>
      </c>
      <c r="B327">
        <v>19980407</v>
      </c>
      <c r="C327">
        <v>19990310</v>
      </c>
      <c r="D327">
        <v>20090309</v>
      </c>
      <c r="E327" t="s">
        <v>1</v>
      </c>
      <c r="F327">
        <v>69399</v>
      </c>
      <c r="G327" t="s">
        <v>369</v>
      </c>
      <c r="H327" t="s">
        <v>24</v>
      </c>
      <c r="I327" t="s">
        <v>48</v>
      </c>
      <c r="J327" s="26">
        <f t="shared" si="22"/>
        <v>35892</v>
      </c>
      <c r="K327" s="26">
        <f t="shared" si="22"/>
        <v>36229</v>
      </c>
      <c r="L327" s="27">
        <f t="shared" si="22"/>
        <v>39881</v>
      </c>
      <c r="M327" s="58">
        <f>VLOOKUP(H327,Fuel!$G$24:$I$35,3,FALSE)*(IF(L327&lt;$B$2,0,1))</f>
        <v>0</v>
      </c>
      <c r="N327" s="18">
        <f>VLOOKUP(I327,Fuel!$B$24:$D$43,3,FALSE)</f>
        <v>5.2400000000000002E-2</v>
      </c>
      <c r="O327" s="19">
        <f t="shared" si="23"/>
        <v>0</v>
      </c>
      <c r="P327" s="42">
        <f>IF(VLOOKUP(H327,Fuel!$G$24:$I622,2,FALSE)="AB",O327/ABHEAT/28.174,O327/SASKHEAT/28.174)</f>
        <v>0</v>
      </c>
      <c r="Q327" s="76">
        <f t="shared" si="20"/>
        <v>0</v>
      </c>
      <c r="R327" s="77">
        <f>IF(VLOOKUP(H327,Fuel!$G$24:$I667,2,FALSE)="AB",Q327/ABHEAT/28.174,Q327/SASKHEAT/28.174)</f>
        <v>0</v>
      </c>
    </row>
    <row r="328" spans="1:18" x14ac:dyDescent="0.2">
      <c r="A328" t="s">
        <v>10</v>
      </c>
      <c r="B328">
        <v>19990301</v>
      </c>
      <c r="C328">
        <v>19990311</v>
      </c>
      <c r="D328">
        <v>20090310</v>
      </c>
      <c r="E328" t="s">
        <v>1</v>
      </c>
      <c r="F328">
        <v>1279</v>
      </c>
      <c r="G328" t="s">
        <v>411</v>
      </c>
      <c r="H328" t="s">
        <v>2</v>
      </c>
      <c r="I328" t="s">
        <v>48</v>
      </c>
      <c r="J328" s="26">
        <f t="shared" si="22"/>
        <v>36220</v>
      </c>
      <c r="K328" s="26">
        <f t="shared" si="22"/>
        <v>36230</v>
      </c>
      <c r="L328" s="27">
        <f t="shared" si="22"/>
        <v>39882</v>
      </c>
      <c r="M328" s="58">
        <f>VLOOKUP(H328,Fuel!$G$24:$I$35,3,FALSE)*(IF(L328&lt;$B$2,0,1))</f>
        <v>1</v>
      </c>
      <c r="N328" s="18">
        <f>VLOOKUP(I328,Fuel!$B$24:$D$43,3,FALSE)</f>
        <v>5.2400000000000002E-2</v>
      </c>
      <c r="O328" s="19">
        <f t="shared" si="23"/>
        <v>1346.0196000000001</v>
      </c>
      <c r="P328" s="42">
        <f>IF(VLOOKUP(H328,Fuel!$G$24:$I486,2,FALSE)="AB",O328/ABHEAT/28.174,O328/SASKHEAT/28.174)</f>
        <v>1.2608931006226942</v>
      </c>
      <c r="Q328" s="76">
        <f t="shared" ref="Q328:Q379" si="24">M328*F328*N328</f>
        <v>67.019599999999997</v>
      </c>
      <c r="R328" s="77">
        <f>IF(VLOOKUP(H328,Fuel!$G$24:$I725,2,FALSE)="AB",Q328/ABHEAT/28.174,Q328/SASKHEAT/28.174)</f>
        <v>6.2781070384482301E-2</v>
      </c>
    </row>
    <row r="329" spans="1:18" x14ac:dyDescent="0.2">
      <c r="A329" t="s">
        <v>84</v>
      </c>
      <c r="B329">
        <v>19990501</v>
      </c>
      <c r="C329">
        <v>19990501</v>
      </c>
      <c r="D329">
        <v>20090310</v>
      </c>
      <c r="E329" t="s">
        <v>1</v>
      </c>
      <c r="F329">
        <v>15826</v>
      </c>
      <c r="G329" t="s">
        <v>421</v>
      </c>
      <c r="H329" t="s">
        <v>2</v>
      </c>
      <c r="I329" t="s">
        <v>48</v>
      </c>
      <c r="J329" s="26">
        <f t="shared" si="22"/>
        <v>36281</v>
      </c>
      <c r="K329" s="26">
        <f t="shared" si="22"/>
        <v>36281</v>
      </c>
      <c r="L329" s="27">
        <f t="shared" si="22"/>
        <v>39882</v>
      </c>
      <c r="M329" s="58">
        <f>VLOOKUP(H329,Fuel!$G$24:$I$35,3,FALSE)*(IF(L329&lt;$B$2,0,1))</f>
        <v>1</v>
      </c>
      <c r="N329" s="18">
        <f>VLOOKUP(I329,Fuel!$B$24:$D$43,3,FALSE)</f>
        <v>5.2400000000000002E-2</v>
      </c>
      <c r="O329" s="19">
        <f t="shared" si="23"/>
        <v>16655.2824</v>
      </c>
      <c r="P329" s="42">
        <f>IF(VLOOKUP(H329,Fuel!$G$24:$I573,2,FALSE)="AB",O329/ABHEAT/28.174,O329/SASKHEAT/28.174)</f>
        <v>15.601950125453289</v>
      </c>
      <c r="Q329" s="76">
        <f t="shared" si="24"/>
        <v>829.28240000000005</v>
      </c>
      <c r="R329" s="77">
        <f>IF(VLOOKUP(H329,Fuel!$G$24:$I742,2,FALSE)="AB",Q329/ABHEAT/28.174,Q329/SASKHEAT/28.174)</f>
        <v>0.77683598116092023</v>
      </c>
    </row>
    <row r="330" spans="1:18" x14ac:dyDescent="0.2">
      <c r="A330" t="s">
        <v>10</v>
      </c>
      <c r="B330">
        <v>19991001</v>
      </c>
      <c r="C330">
        <v>19991001</v>
      </c>
      <c r="D330">
        <v>20090331</v>
      </c>
      <c r="E330" t="s">
        <v>1</v>
      </c>
      <c r="F330">
        <v>3581</v>
      </c>
      <c r="G330" t="s">
        <v>412</v>
      </c>
      <c r="H330" t="s">
        <v>2</v>
      </c>
      <c r="I330" t="s">
        <v>48</v>
      </c>
      <c r="J330" s="26">
        <f t="shared" si="22"/>
        <v>36434</v>
      </c>
      <c r="K330" s="26">
        <f t="shared" si="22"/>
        <v>36434</v>
      </c>
      <c r="L330" s="27">
        <f t="shared" si="22"/>
        <v>39903</v>
      </c>
      <c r="M330" s="58">
        <f>VLOOKUP(H330,Fuel!$G$24:$I$35,3,FALSE)*(IF(L330&lt;$B$2,0,1))</f>
        <v>1</v>
      </c>
      <c r="N330" s="18">
        <f>VLOOKUP(I330,Fuel!$B$24:$D$43,3,FALSE)</f>
        <v>5.2400000000000002E-2</v>
      </c>
      <c r="O330" s="19">
        <f t="shared" si="23"/>
        <v>3768.6444000000001</v>
      </c>
      <c r="P330" s="42">
        <f>IF(VLOOKUP(H330,Fuel!$G$24:$I772,2,FALSE)="AB",O330/ABHEAT/28.174,O330/SASKHEAT/28.174)</f>
        <v>3.5303035131586147</v>
      </c>
      <c r="Q330" s="76">
        <f t="shared" si="24"/>
        <v>187.64440000000002</v>
      </c>
      <c r="R330" s="77">
        <f>IF(VLOOKUP(H330,Fuel!$G$24:$I726,2,FALSE)="AB",Q330/ABHEAT/28.174,Q330/SASKHEAT/28.174)</f>
        <v>0.17577717986460606</v>
      </c>
    </row>
    <row r="331" spans="1:18" x14ac:dyDescent="0.2">
      <c r="A331" t="s">
        <v>68</v>
      </c>
      <c r="B331">
        <v>19970530</v>
      </c>
      <c r="C331">
        <v>19970531</v>
      </c>
      <c r="D331">
        <v>20090620</v>
      </c>
      <c r="E331" t="s">
        <v>1</v>
      </c>
      <c r="F331">
        <v>54992</v>
      </c>
      <c r="G331" t="s">
        <v>372</v>
      </c>
      <c r="H331" t="s">
        <v>2</v>
      </c>
      <c r="I331" t="s">
        <v>46</v>
      </c>
      <c r="J331" s="26">
        <f t="shared" si="22"/>
        <v>35580</v>
      </c>
      <c r="K331" s="26">
        <f t="shared" si="22"/>
        <v>35581</v>
      </c>
      <c r="L331" s="27">
        <f t="shared" si="22"/>
        <v>39984</v>
      </c>
      <c r="M331" s="58">
        <f>VLOOKUP(H331,Fuel!$G$24:$I$35,3,FALSE)*(IF(L331&lt;$B$2,0,1))</f>
        <v>1</v>
      </c>
      <c r="N331" s="18">
        <f>VLOOKUP(I331,Fuel!$B$24:$D$43,3,FALSE)</f>
        <v>4.9299999999999997E-2</v>
      </c>
      <c r="O331" s="19">
        <f t="shared" si="23"/>
        <v>57703.105599999995</v>
      </c>
      <c r="P331" s="42">
        <f>IF(VLOOKUP(H331,Fuel!$G$24:$I839,2,FALSE)="AB",O331/ABHEAT/28.174,O331/SASKHEAT/28.174)</f>
        <v>54.053780298253265</v>
      </c>
      <c r="Q331" s="76">
        <f t="shared" si="24"/>
        <v>2711.1055999999999</v>
      </c>
      <c r="R331" s="77">
        <f>IF(VLOOKUP(H331,Fuel!$G$24:$I670,2,FALSE)="AB",Q331/ABHEAT/28.174,Q331/SASKHEAT/28.174)</f>
        <v>2.5396467823347812</v>
      </c>
    </row>
    <row r="332" spans="1:18" x14ac:dyDescent="0.2">
      <c r="A332" t="s">
        <v>0</v>
      </c>
      <c r="B332">
        <v>19980916</v>
      </c>
      <c r="C332">
        <v>19991101</v>
      </c>
      <c r="D332">
        <v>20091031</v>
      </c>
      <c r="E332" t="s">
        <v>1</v>
      </c>
      <c r="F332">
        <v>5878</v>
      </c>
      <c r="G332" t="s">
        <v>214</v>
      </c>
      <c r="H332" t="s">
        <v>2</v>
      </c>
      <c r="I332" t="s">
        <v>4</v>
      </c>
      <c r="J332" s="26">
        <f t="shared" si="22"/>
        <v>36054</v>
      </c>
      <c r="K332" s="26">
        <f t="shared" si="22"/>
        <v>36465</v>
      </c>
      <c r="L332" s="27">
        <f t="shared" si="22"/>
        <v>40117</v>
      </c>
      <c r="M332" s="58">
        <f>VLOOKUP(H332,Fuel!$G$24:$I$35,3,FALSE)*(IF(L332&lt;$B$2,0,1))</f>
        <v>1</v>
      </c>
      <c r="N332" s="18">
        <f>VLOOKUP(I332,Fuel!$B$24:$D$43,3,FALSE)</f>
        <v>4.5100000000000001E-2</v>
      </c>
      <c r="O332" s="19">
        <f t="shared" si="23"/>
        <v>6143.0977999999996</v>
      </c>
      <c r="P332" s="42">
        <f>IF(VLOOKUP(H332,Fuel!$G$24:$I564,2,FALSE)="AB",O332/ABHEAT/28.174,O332/SASKHEAT/28.174)</f>
        <v>5.7545890360515184</v>
      </c>
      <c r="Q332" s="76">
        <f t="shared" si="24"/>
        <v>265.09780000000001</v>
      </c>
      <c r="R332" s="77">
        <f>IF(VLOOKUP(H332,Fuel!$G$24:$I482,2,FALSE)="AB",Q332/ABHEAT/28.174,Q332/SASKHEAT/28.174)</f>
        <v>0.24833218402633575</v>
      </c>
    </row>
    <row r="333" spans="1:18" x14ac:dyDescent="0.2">
      <c r="A333" t="s">
        <v>0</v>
      </c>
      <c r="B333">
        <v>19980916</v>
      </c>
      <c r="C333">
        <v>19991101</v>
      </c>
      <c r="D333">
        <v>20091031</v>
      </c>
      <c r="E333" t="s">
        <v>1</v>
      </c>
      <c r="F333">
        <v>6594</v>
      </c>
      <c r="G333" t="s">
        <v>217</v>
      </c>
      <c r="H333" t="s">
        <v>2</v>
      </c>
      <c r="I333" t="s">
        <v>5</v>
      </c>
      <c r="J333" s="26">
        <f t="shared" si="22"/>
        <v>36054</v>
      </c>
      <c r="K333" s="26">
        <f t="shared" si="22"/>
        <v>36465</v>
      </c>
      <c r="L333" s="27">
        <f t="shared" si="22"/>
        <v>40117</v>
      </c>
      <c r="M333" s="58">
        <f>VLOOKUP(H333,Fuel!$G$24:$I$35,3,FALSE)*(IF(L333&lt;$B$2,0,1))</f>
        <v>1</v>
      </c>
      <c r="N333" s="18">
        <f>VLOOKUP(I333,Fuel!$B$24:$D$43,3,FALSE)</f>
        <v>3.5700000000000003E-2</v>
      </c>
      <c r="O333" s="19">
        <f t="shared" si="23"/>
        <v>6829.4058000000005</v>
      </c>
      <c r="P333" s="42">
        <f>IF(VLOOKUP(H333,Fuel!$G$24:$I722,2,FALSE)="AB",O333/ABHEAT/28.174,O333/SASKHEAT/28.174)</f>
        <v>6.3974927665040031</v>
      </c>
      <c r="Q333" s="76">
        <f t="shared" si="24"/>
        <v>235.40580000000003</v>
      </c>
      <c r="R333" s="77">
        <f>IF(VLOOKUP(H333,Fuel!$G$24:$I485,2,FALSE)="AB",Q333/ABHEAT/28.174,Q333/SASKHEAT/28.174)</f>
        <v>0.22051799919300272</v>
      </c>
    </row>
    <row r="334" spans="1:18" x14ac:dyDescent="0.2">
      <c r="A334" t="s">
        <v>0</v>
      </c>
      <c r="B334">
        <v>19980916</v>
      </c>
      <c r="C334">
        <v>19991101</v>
      </c>
      <c r="D334">
        <v>20091031</v>
      </c>
      <c r="E334" t="s">
        <v>1</v>
      </c>
      <c r="F334">
        <v>2564</v>
      </c>
      <c r="G334" t="s">
        <v>220</v>
      </c>
      <c r="H334" t="s">
        <v>2</v>
      </c>
      <c r="I334" t="s">
        <v>6</v>
      </c>
      <c r="J334" s="26">
        <f t="shared" si="22"/>
        <v>36054</v>
      </c>
      <c r="K334" s="26">
        <f t="shared" si="22"/>
        <v>36465</v>
      </c>
      <c r="L334" s="27">
        <f t="shared" si="22"/>
        <v>40117</v>
      </c>
      <c r="M334" s="58">
        <f>VLOOKUP(H334,Fuel!$G$24:$I$35,3,FALSE)*(IF(L334&lt;$B$2,0,1))</f>
        <v>1</v>
      </c>
      <c r="N334" s="18">
        <f>VLOOKUP(I334,Fuel!$B$24:$D$43,3,FALSE)</f>
        <v>3.5700000000000003E-2</v>
      </c>
      <c r="O334" s="19">
        <f t="shared" si="23"/>
        <v>2655.5348000000004</v>
      </c>
      <c r="P334" s="42">
        <f>IF(VLOOKUP(H334,Fuel!$G$24:$I787,2,FALSE)="AB",O334/ABHEAT/28.174,O334/SASKHEAT/28.174)</f>
        <v>2.4875904539454452</v>
      </c>
      <c r="Q334" s="76">
        <f t="shared" si="24"/>
        <v>91.534800000000004</v>
      </c>
      <c r="R334" s="77">
        <f>IF(VLOOKUP(H334,Fuel!$G$24:$I488,2,FALSE)="AB",Q334/ABHEAT/28.174,Q334/SASKHEAT/28.174)</f>
        <v>8.5745852279475121E-2</v>
      </c>
    </row>
    <row r="335" spans="1:18" x14ac:dyDescent="0.2">
      <c r="A335" t="s">
        <v>167</v>
      </c>
      <c r="B335">
        <v>19990610</v>
      </c>
      <c r="C335">
        <v>19991101</v>
      </c>
      <c r="D335">
        <v>20091031</v>
      </c>
      <c r="E335" t="s">
        <v>1</v>
      </c>
      <c r="F335">
        <v>10666</v>
      </c>
      <c r="G335" t="s">
        <v>229</v>
      </c>
      <c r="H335" t="s">
        <v>2</v>
      </c>
      <c r="I335" t="s">
        <v>4</v>
      </c>
      <c r="J335" s="26">
        <f t="shared" si="22"/>
        <v>36321</v>
      </c>
      <c r="K335" s="26">
        <f t="shared" si="22"/>
        <v>36465</v>
      </c>
      <c r="L335" s="27">
        <f t="shared" si="22"/>
        <v>40117</v>
      </c>
      <c r="M335" s="58">
        <f>VLOOKUP(H335,Fuel!$G$24:$I$35,3,FALSE)*(IF(L335&lt;$B$2,0,1))</f>
        <v>1</v>
      </c>
      <c r="N335" s="18">
        <f>VLOOKUP(I335,Fuel!$B$24:$D$43,3,FALSE)</f>
        <v>4.5100000000000001E-2</v>
      </c>
      <c r="O335" s="19">
        <f t="shared" ref="O335:O379" si="25">M335*F335*(1+N335)</f>
        <v>11147.036599999999</v>
      </c>
      <c r="P335" s="42">
        <f>IF(VLOOKUP(H335,Fuel!$G$24:$I753,2,FALSE)="AB",O335/ABHEAT/28.174,O335/SASKHEAT/28.174)</f>
        <v>10.442063058612707</v>
      </c>
      <c r="Q335" s="76">
        <f t="shared" si="24"/>
        <v>481.03660000000002</v>
      </c>
      <c r="R335" s="77">
        <f>IF(VLOOKUP(H335,Fuel!$G$24:$I508,2,FALSE)="AB",Q335/ABHEAT/28.174,Q335/SASKHEAT/28.174)</f>
        <v>0.45061433732985662</v>
      </c>
    </row>
    <row r="336" spans="1:18" x14ac:dyDescent="0.2">
      <c r="A336" t="s">
        <v>168</v>
      </c>
      <c r="B336">
        <v>19990920</v>
      </c>
      <c r="C336">
        <v>19991101</v>
      </c>
      <c r="D336">
        <v>20091031</v>
      </c>
      <c r="E336" t="s">
        <v>1</v>
      </c>
      <c r="F336">
        <v>4898</v>
      </c>
      <c r="G336" t="s">
        <v>240</v>
      </c>
      <c r="H336" t="s">
        <v>2</v>
      </c>
      <c r="I336" t="s">
        <v>7</v>
      </c>
      <c r="J336" s="26">
        <f t="shared" si="22"/>
        <v>36423</v>
      </c>
      <c r="K336" s="26">
        <f t="shared" si="22"/>
        <v>36465</v>
      </c>
      <c r="L336" s="27">
        <f t="shared" si="22"/>
        <v>40117</v>
      </c>
      <c r="M336" s="58">
        <f>VLOOKUP(H336,Fuel!$G$24:$I$35,3,FALSE)*(IF(L336&lt;$B$2,0,1))</f>
        <v>1</v>
      </c>
      <c r="N336" s="18">
        <f>VLOOKUP(I336,Fuel!$B$24:$D$43,3,FALSE)</f>
        <v>2.3199999999999998E-2</v>
      </c>
      <c r="O336" s="19">
        <f t="shared" si="25"/>
        <v>5011.6336000000001</v>
      </c>
      <c r="P336" s="42">
        <f>IF(VLOOKUP(H336,Fuel!$G$24:$I443,2,FALSE)="AB",O336/ABHEAT/28.174,O336/SASKHEAT/28.174)</f>
        <v>4.694682179285409</v>
      </c>
      <c r="Q336" s="76">
        <f t="shared" si="24"/>
        <v>113.63359999999999</v>
      </c>
      <c r="R336" s="77">
        <f>IF(VLOOKUP(H336,Fuel!$G$24:$I513,2,FALSE)="AB",Q336/ABHEAT/28.174,Q336/SASKHEAT/28.174)</f>
        <v>0.10644705488606478</v>
      </c>
    </row>
    <row r="337" spans="1:18" x14ac:dyDescent="0.2">
      <c r="A337" t="s">
        <v>18</v>
      </c>
      <c r="B337">
        <v>19980916</v>
      </c>
      <c r="C337">
        <v>19991101</v>
      </c>
      <c r="D337">
        <v>20091031</v>
      </c>
      <c r="E337" t="s">
        <v>1</v>
      </c>
      <c r="F337">
        <v>24235</v>
      </c>
      <c r="G337" t="s">
        <v>261</v>
      </c>
      <c r="H337" t="s">
        <v>2</v>
      </c>
      <c r="I337" t="s">
        <v>4</v>
      </c>
      <c r="J337" s="26">
        <f t="shared" si="22"/>
        <v>36054</v>
      </c>
      <c r="K337" s="26">
        <f t="shared" si="22"/>
        <v>36465</v>
      </c>
      <c r="L337" s="27">
        <f t="shared" si="22"/>
        <v>40117</v>
      </c>
      <c r="M337" s="58">
        <f>VLOOKUP(H337,Fuel!$G$24:$I$35,3,FALSE)*(IF(L337&lt;$B$2,0,1))</f>
        <v>1</v>
      </c>
      <c r="N337" s="18">
        <f>VLOOKUP(I337,Fuel!$B$24:$D$43,3,FALSE)</f>
        <v>4.5100000000000001E-2</v>
      </c>
      <c r="O337" s="19">
        <f t="shared" si="25"/>
        <v>25327.998499999998</v>
      </c>
      <c r="P337" s="42">
        <f>IF(VLOOKUP(H337,Fuel!$G$24:$I555,2,FALSE)="AB",O337/ABHEAT/28.174,O337/SASKHEAT/28.174)</f>
        <v>23.726176469668008</v>
      </c>
      <c r="Q337" s="76">
        <f t="shared" si="24"/>
        <v>1092.9984999999999</v>
      </c>
      <c r="R337" s="77">
        <f>IF(VLOOKUP(H337,Fuel!$G$24:$I538,2,FALSE)="AB",Q337/ABHEAT/28.174,Q337/SASKHEAT/28.174)</f>
        <v>1.0238738482269898</v>
      </c>
    </row>
    <row r="338" spans="1:18" x14ac:dyDescent="0.2">
      <c r="A338" t="s">
        <v>196</v>
      </c>
      <c r="B338">
        <v>19981021</v>
      </c>
      <c r="C338">
        <v>19991101</v>
      </c>
      <c r="D338">
        <v>20091031</v>
      </c>
      <c r="E338" t="s">
        <v>1</v>
      </c>
      <c r="F338">
        <v>2948</v>
      </c>
      <c r="G338" t="s">
        <v>330</v>
      </c>
      <c r="H338" t="s">
        <v>2</v>
      </c>
      <c r="I338" t="s">
        <v>3</v>
      </c>
      <c r="J338" s="26">
        <f t="shared" si="22"/>
        <v>36089</v>
      </c>
      <c r="K338" s="26">
        <f t="shared" si="22"/>
        <v>36465</v>
      </c>
      <c r="L338" s="27">
        <f t="shared" si="22"/>
        <v>40117</v>
      </c>
      <c r="M338" s="58">
        <f>VLOOKUP(H338,Fuel!$G$24:$I$35,3,FALSE)*(IF(L338&lt;$B$2,0,1))</f>
        <v>1</v>
      </c>
      <c r="N338" s="18">
        <f>VLOOKUP(I338,Fuel!$B$24:$D$43,3,FALSE)</f>
        <v>4.5100000000000001E-2</v>
      </c>
      <c r="O338" s="19">
        <f t="shared" si="25"/>
        <v>3080.9548</v>
      </c>
      <c r="P338" s="42">
        <f>IF(VLOOKUP(H338,Fuel!$G$24:$I465,2,FALSE)="AB",O338/ABHEAT/28.174,O338/SASKHEAT/28.174)</f>
        <v>2.8861055594215514</v>
      </c>
      <c r="Q338" s="76">
        <f t="shared" si="24"/>
        <v>132.95480000000001</v>
      </c>
      <c r="R338" s="77">
        <f>IF(VLOOKUP(H338,Fuel!$G$24:$I616,2,FALSE)="AB",Q338/ABHEAT/28.174,Q338/SASKHEAT/28.174)</f>
        <v>0.12454632162464067</v>
      </c>
    </row>
    <row r="339" spans="1:18" x14ac:dyDescent="0.2">
      <c r="A339" t="s">
        <v>31</v>
      </c>
      <c r="B339">
        <v>19980116</v>
      </c>
      <c r="C339">
        <v>19991101</v>
      </c>
      <c r="D339">
        <v>20091031</v>
      </c>
      <c r="E339" t="s">
        <v>1</v>
      </c>
      <c r="F339">
        <v>21346</v>
      </c>
      <c r="G339" t="s">
        <v>344</v>
      </c>
      <c r="H339" t="s">
        <v>2</v>
      </c>
      <c r="I339" t="s">
        <v>3</v>
      </c>
      <c r="J339" s="26">
        <f t="shared" si="22"/>
        <v>35811</v>
      </c>
      <c r="K339" s="26">
        <f t="shared" si="22"/>
        <v>36465</v>
      </c>
      <c r="L339" s="27">
        <f t="shared" si="22"/>
        <v>40117</v>
      </c>
      <c r="M339" s="58">
        <f>VLOOKUP(H339,Fuel!$G$24:$I$35,3,FALSE)*(IF(L339&lt;$B$2,0,1))</f>
        <v>1</v>
      </c>
      <c r="N339" s="18">
        <f>VLOOKUP(I339,Fuel!$B$24:$D$43,3,FALSE)</f>
        <v>4.5100000000000001E-2</v>
      </c>
      <c r="O339" s="19">
        <f t="shared" si="25"/>
        <v>22308.704599999997</v>
      </c>
      <c r="P339" s="42">
        <f>IF(VLOOKUP(H339,Fuel!$G$24:$I483,2,FALSE)="AB",O339/ABHEAT/28.174,O339/SASKHEAT/28.174)</f>
        <v>20.897832181618867</v>
      </c>
      <c r="Q339" s="76">
        <f t="shared" si="24"/>
        <v>962.70460000000003</v>
      </c>
      <c r="R339" s="77">
        <f>IF(VLOOKUP(H339,Fuel!$G$24:$I630,2,FALSE)="AB",Q339/ABHEAT/28.174,Q339/SASKHEAT/28.174)</f>
        <v>0.90182014294422641</v>
      </c>
    </row>
    <row r="340" spans="1:18" x14ac:dyDescent="0.2">
      <c r="A340" t="s">
        <v>57</v>
      </c>
      <c r="B340">
        <v>20000629</v>
      </c>
      <c r="C340">
        <v>20000701</v>
      </c>
      <c r="D340">
        <v>20091031</v>
      </c>
      <c r="E340" t="s">
        <v>1</v>
      </c>
      <c r="F340">
        <v>2454</v>
      </c>
      <c r="G340" t="s">
        <v>353</v>
      </c>
      <c r="H340" t="s">
        <v>2</v>
      </c>
      <c r="I340" t="s">
        <v>42</v>
      </c>
      <c r="J340" s="26">
        <f t="shared" si="22"/>
        <v>36706</v>
      </c>
      <c r="K340" s="26">
        <f t="shared" si="22"/>
        <v>36708</v>
      </c>
      <c r="L340" s="27">
        <f t="shared" si="22"/>
        <v>40117</v>
      </c>
      <c r="M340" s="58">
        <f>VLOOKUP(H340,Fuel!$G$24:$I$35,3,FALSE)*(IF(L340&lt;$B$2,0,1))</f>
        <v>1</v>
      </c>
      <c r="N340" s="18">
        <f>VLOOKUP(I340,Fuel!$B$24:$D$43,3,FALSE)</f>
        <v>4.6699999999999998E-2</v>
      </c>
      <c r="O340" s="19">
        <f t="shared" si="25"/>
        <v>2568.6017999999999</v>
      </c>
      <c r="P340" s="42">
        <f>IF(VLOOKUP(H340,Fuel!$G$24:$I749,2,FALSE)="AB",O340/ABHEAT/28.174,O340/SASKHEAT/28.174)</f>
        <v>2.4061553694069784</v>
      </c>
      <c r="Q340" s="76">
        <f t="shared" si="24"/>
        <v>114.6018</v>
      </c>
      <c r="R340" s="77">
        <f>IF(VLOOKUP(H340,Fuel!$G$24:$I640,2,FALSE)="AB",Q340/ABHEAT/28.174,Q340/SASKHEAT/28.174)</f>
        <v>0.10735402288268453</v>
      </c>
    </row>
    <row r="341" spans="1:18" x14ac:dyDescent="0.2">
      <c r="A341" t="s">
        <v>57</v>
      </c>
      <c r="B341">
        <v>20010227</v>
      </c>
      <c r="C341">
        <v>20010301</v>
      </c>
      <c r="D341">
        <v>20091031</v>
      </c>
      <c r="E341" t="s">
        <v>1</v>
      </c>
      <c r="F341">
        <v>2059</v>
      </c>
      <c r="G341" t="s">
        <v>354</v>
      </c>
      <c r="H341" t="s">
        <v>2</v>
      </c>
      <c r="I341" t="s">
        <v>42</v>
      </c>
      <c r="J341" s="26">
        <f t="shared" si="22"/>
        <v>36949</v>
      </c>
      <c r="K341" s="26">
        <f t="shared" si="22"/>
        <v>36951</v>
      </c>
      <c r="L341" s="27">
        <f t="shared" si="22"/>
        <v>40117</v>
      </c>
      <c r="M341" s="58">
        <f>VLOOKUP(H341,Fuel!$G$24:$I$35,3,FALSE)*(IF(L341&lt;$B$2,0,1))</f>
        <v>1</v>
      </c>
      <c r="N341" s="18">
        <f>VLOOKUP(I341,Fuel!$B$24:$D$43,3,FALSE)</f>
        <v>4.6699999999999998E-2</v>
      </c>
      <c r="O341" s="19">
        <f t="shared" si="25"/>
        <v>2155.1552999999999</v>
      </c>
      <c r="P341" s="42">
        <f>IF(VLOOKUP(H341,Fuel!$G$24:$I752,2,FALSE)="AB",O341/ABHEAT/28.174,O341/SASKHEAT/28.174)</f>
        <v>2.018856522253043</v>
      </c>
      <c r="Q341" s="76">
        <f t="shared" si="24"/>
        <v>96.155299999999997</v>
      </c>
      <c r="R341" s="77">
        <f>IF(VLOOKUP(H341,Fuel!$G$24:$I642,2,FALSE)="AB",Q341/ABHEAT/28.174,Q341/SASKHEAT/28.174)</f>
        <v>9.0074137373857957E-2</v>
      </c>
    </row>
    <row r="342" spans="1:18" x14ac:dyDescent="0.2">
      <c r="A342" t="s">
        <v>58</v>
      </c>
      <c r="B342">
        <v>19990312</v>
      </c>
      <c r="C342">
        <v>19990312</v>
      </c>
      <c r="D342">
        <v>20091031</v>
      </c>
      <c r="E342" t="s">
        <v>1</v>
      </c>
      <c r="F342">
        <v>35875</v>
      </c>
      <c r="G342" t="s">
        <v>355</v>
      </c>
      <c r="H342" t="s">
        <v>2</v>
      </c>
      <c r="I342" t="s">
        <v>48</v>
      </c>
      <c r="J342" s="26">
        <f t="shared" si="22"/>
        <v>36231</v>
      </c>
      <c r="K342" s="26">
        <f t="shared" si="22"/>
        <v>36231</v>
      </c>
      <c r="L342" s="27">
        <f t="shared" si="22"/>
        <v>40117</v>
      </c>
      <c r="M342" s="58">
        <f>VLOOKUP(H342,Fuel!$G$24:$I$35,3,FALSE)*(IF(L342&lt;$B$2,0,1))</f>
        <v>1</v>
      </c>
      <c r="N342" s="18">
        <f>VLOOKUP(I342,Fuel!$B$24:$D$43,3,FALSE)</f>
        <v>5.2400000000000002E-2</v>
      </c>
      <c r="O342" s="19">
        <f t="shared" si="25"/>
        <v>37754.85</v>
      </c>
      <c r="P342" s="42">
        <f>IF(VLOOKUP(H342,Fuel!$G$24:$I648,2,FALSE)="AB",O342/ABHEAT/28.174,O342/SASKHEAT/28.174)</f>
        <v>35.367114921688156</v>
      </c>
      <c r="Q342" s="76">
        <f t="shared" si="24"/>
        <v>1879.8500000000001</v>
      </c>
      <c r="R342" s="77">
        <f>IF(VLOOKUP(H342,Fuel!$G$24:$I643,2,FALSE)="AB",Q342/ABHEAT/28.174,Q342/SASKHEAT/28.174)</f>
        <v>1.7609623925279927</v>
      </c>
    </row>
    <row r="343" spans="1:18" x14ac:dyDescent="0.2">
      <c r="A343" t="s">
        <v>28</v>
      </c>
      <c r="B343">
        <v>19990801</v>
      </c>
      <c r="C343">
        <v>19990801</v>
      </c>
      <c r="D343">
        <v>20091031</v>
      </c>
      <c r="E343" t="s">
        <v>1</v>
      </c>
      <c r="F343">
        <v>0</v>
      </c>
      <c r="G343" t="s">
        <v>229</v>
      </c>
      <c r="H343" t="s">
        <v>2</v>
      </c>
      <c r="I343" t="s">
        <v>42</v>
      </c>
      <c r="J343" s="26">
        <f t="shared" ref="J343:L346" si="26">DATE(LEFT(B343,4),RIGHT(LEFT(B343,6),2),RIGHT(B343,2))</f>
        <v>36373</v>
      </c>
      <c r="K343" s="26">
        <f t="shared" si="26"/>
        <v>36373</v>
      </c>
      <c r="L343" s="27">
        <f t="shared" si="26"/>
        <v>40117</v>
      </c>
      <c r="M343" s="58">
        <f>VLOOKUP(H343,Fuel!$G$24:$I$35,3,FALSE)*(IF(L343&lt;$B$2,0,1))</f>
        <v>1</v>
      </c>
      <c r="N343" s="18">
        <f>VLOOKUP(I343,Fuel!$B$24:$D$43,3,FALSE)</f>
        <v>4.6699999999999998E-2</v>
      </c>
      <c r="O343" s="19">
        <f t="shared" si="25"/>
        <v>0</v>
      </c>
      <c r="P343" s="42">
        <f>IF(VLOOKUP(H343,Fuel!$G$24:$I833,2,FALSE)="AB",O343/ABHEAT/28.174,O343/SASKHEAT/28.174)</f>
        <v>0</v>
      </c>
      <c r="Q343" s="76">
        <f t="shared" si="24"/>
        <v>0</v>
      </c>
      <c r="R343" s="77">
        <f>IF(VLOOKUP(H343,Fuel!$G$24:$I699,2,FALSE)="AB",Q343/ABHEAT/28.174,Q343/SASKHEAT/28.174)</f>
        <v>0</v>
      </c>
    </row>
    <row r="344" spans="1:18" x14ac:dyDescent="0.2">
      <c r="A344" t="s">
        <v>78</v>
      </c>
      <c r="B344">
        <v>19980227</v>
      </c>
      <c r="C344">
        <v>19980301</v>
      </c>
      <c r="D344">
        <v>20091031</v>
      </c>
      <c r="E344" t="s">
        <v>1</v>
      </c>
      <c r="F344">
        <v>1258</v>
      </c>
      <c r="G344" t="s">
        <v>229</v>
      </c>
      <c r="H344" t="s">
        <v>2</v>
      </c>
      <c r="I344" t="s">
        <v>42</v>
      </c>
      <c r="J344" s="26">
        <f t="shared" si="26"/>
        <v>35853</v>
      </c>
      <c r="K344" s="26">
        <f t="shared" si="26"/>
        <v>35855</v>
      </c>
      <c r="L344" s="27">
        <f t="shared" si="26"/>
        <v>40117</v>
      </c>
      <c r="M344" s="58">
        <f>VLOOKUP(H344,Fuel!$G$24:$I$35,3,FALSE)*(IF(L344&lt;$B$2,0,1))</f>
        <v>1</v>
      </c>
      <c r="N344" s="18">
        <f>VLOOKUP(I344,Fuel!$B$24:$D$43,3,FALSE)</f>
        <v>4.6699999999999998E-2</v>
      </c>
      <c r="O344" s="19">
        <f t="shared" si="25"/>
        <v>1316.7485999999999</v>
      </c>
      <c r="P344" s="42">
        <f>IF(VLOOKUP(H344,Fuel!$G$24:$I756,2,FALSE)="AB",O344/ABHEAT/28.174,O344/SASKHEAT/28.174)</f>
        <v>1.2334732904294943</v>
      </c>
      <c r="Q344" s="76">
        <f t="shared" si="24"/>
        <v>58.748599999999996</v>
      </c>
      <c r="R344" s="77">
        <f>IF(VLOOKUP(H344,Fuel!$G$24:$I701,2,FALSE)="AB",Q344/ABHEAT/28.174,Q344/SASKHEAT/28.174)</f>
        <v>5.5033154354693206E-2</v>
      </c>
    </row>
    <row r="345" spans="1:18" x14ac:dyDescent="0.2">
      <c r="A345" t="s">
        <v>10</v>
      </c>
      <c r="B345">
        <v>19931101</v>
      </c>
      <c r="C345">
        <v>19931101</v>
      </c>
      <c r="D345">
        <v>20091031</v>
      </c>
      <c r="E345" t="s">
        <v>1</v>
      </c>
      <c r="F345">
        <v>15988</v>
      </c>
      <c r="G345" t="s">
        <v>393</v>
      </c>
      <c r="H345" t="s">
        <v>2</v>
      </c>
      <c r="I345" t="s">
        <v>42</v>
      </c>
      <c r="J345" s="26">
        <f t="shared" si="26"/>
        <v>34274</v>
      </c>
      <c r="K345" s="26">
        <f t="shared" si="26"/>
        <v>34274</v>
      </c>
      <c r="L345" s="27">
        <f t="shared" si="26"/>
        <v>40117</v>
      </c>
      <c r="M345" s="58">
        <f>VLOOKUP(H345,Fuel!$G$24:$I$35,3,FALSE)*(IF(L345&lt;$B$2,0,1))</f>
        <v>1</v>
      </c>
      <c r="N345" s="18">
        <f>VLOOKUP(I345,Fuel!$B$24:$D$43,3,FALSE)</f>
        <v>4.6699999999999998E-2</v>
      </c>
      <c r="O345" s="19">
        <f t="shared" si="25"/>
        <v>16734.639599999999</v>
      </c>
      <c r="P345" s="42">
        <f>IF(VLOOKUP(H345,Fuel!$G$24:$I527,2,FALSE)="AB",O345/ABHEAT/28.174,O345/SASKHEAT/28.174)</f>
        <v>15.676288527334462</v>
      </c>
      <c r="Q345" s="76">
        <f t="shared" si="24"/>
        <v>746.63959999999997</v>
      </c>
      <c r="R345" s="77">
        <f>IF(VLOOKUP(H345,Fuel!$G$24:$I704,2,FALSE)="AB",Q345/ABHEAT/28.174,Q345/SASKHEAT/28.174)</f>
        <v>0.69941977092435215</v>
      </c>
    </row>
    <row r="346" spans="1:18" x14ac:dyDescent="0.2">
      <c r="A346" t="s">
        <v>83</v>
      </c>
      <c r="B346">
        <v>20000628</v>
      </c>
      <c r="C346">
        <v>20000701</v>
      </c>
      <c r="D346">
        <v>20091031</v>
      </c>
      <c r="E346" t="s">
        <v>1</v>
      </c>
      <c r="F346">
        <v>839</v>
      </c>
      <c r="G346" t="s">
        <v>420</v>
      </c>
      <c r="H346" t="s">
        <v>2</v>
      </c>
      <c r="I346" t="s">
        <v>42</v>
      </c>
      <c r="J346" s="26">
        <f t="shared" si="26"/>
        <v>36705</v>
      </c>
      <c r="K346" s="26">
        <f t="shared" si="26"/>
        <v>36708</v>
      </c>
      <c r="L346" s="27">
        <f t="shared" si="26"/>
        <v>40117</v>
      </c>
      <c r="M346" s="58">
        <f>VLOOKUP(H346,Fuel!$G$24:$I$35,3,FALSE)*(IF(L346&lt;$B$2,0,1))</f>
        <v>1</v>
      </c>
      <c r="N346" s="18">
        <f>VLOOKUP(I346,Fuel!$B$24:$D$43,3,FALSE)</f>
        <v>4.6699999999999998E-2</v>
      </c>
      <c r="O346" s="19">
        <f t="shared" si="25"/>
        <v>878.18129999999996</v>
      </c>
      <c r="P346" s="42">
        <f>IF(VLOOKUP(H346,Fuel!$G$24:$I536,2,FALSE)="AB",O346/ABHEAT/28.174,O346/SASKHEAT/28.174)</f>
        <v>0.82264236142316827</v>
      </c>
      <c r="Q346" s="76">
        <f t="shared" si="24"/>
        <v>39.1813</v>
      </c>
      <c r="R346" s="77">
        <f>IF(VLOOKUP(H346,Fuel!$G$24:$I741,2,FALSE)="AB",Q346/ABHEAT/28.174,Q346/SASKHEAT/28.174)</f>
        <v>3.6703351751659459E-2</v>
      </c>
    </row>
    <row r="347" spans="1:18" x14ac:dyDescent="0.2">
      <c r="A347" t="s">
        <v>11</v>
      </c>
      <c r="B347">
        <v>19990801</v>
      </c>
      <c r="C347">
        <v>19991101</v>
      </c>
      <c r="D347">
        <v>20091031</v>
      </c>
      <c r="E347" t="s">
        <v>1</v>
      </c>
      <c r="F347">
        <v>21372</v>
      </c>
      <c r="G347" t="s">
        <v>431</v>
      </c>
      <c r="H347" t="s">
        <v>2</v>
      </c>
      <c r="I347" t="s">
        <v>24</v>
      </c>
      <c r="J347" s="26">
        <f t="shared" ref="J347:J379" si="27">DATE(LEFT(B347,4),RIGHT(LEFT(B347,6),2),RIGHT(B347,2))</f>
        <v>36373</v>
      </c>
      <c r="K347" s="26">
        <f t="shared" ref="K347:K379" si="28">DATE(LEFT(C347,4),RIGHT(LEFT(C347,6),2),RIGHT(C347,2))</f>
        <v>36465</v>
      </c>
      <c r="L347" s="27">
        <f t="shared" ref="L347:L379" si="29">DATE(LEFT(D347,4),RIGHT(LEFT(D347,6),2),RIGHT(D347,2))</f>
        <v>40117</v>
      </c>
      <c r="M347" s="58">
        <f>VLOOKUP(H347,Fuel!$G$24:$I$35,3,FALSE)*(IF(L347&lt;$B$2,0,1))</f>
        <v>1</v>
      </c>
      <c r="N347" s="18">
        <f>VLOOKUP(I347,Fuel!$B$24:$D$43,3,FALSE)</f>
        <v>3.9399999999999998E-2</v>
      </c>
      <c r="O347" s="19">
        <f t="shared" si="25"/>
        <v>22214.056800000002</v>
      </c>
      <c r="P347" s="42">
        <f>IF(VLOOKUP(H347,Fuel!$G$24:$I808,2,FALSE)="AB",O347/ABHEAT/28.174,O347/SASKHEAT/28.174)</f>
        <v>20.809170205218887</v>
      </c>
      <c r="Q347" s="76">
        <f t="shared" si="24"/>
        <v>842.05679999999995</v>
      </c>
      <c r="R347" s="77">
        <f>IF(VLOOKUP(H347,Fuel!$G$24:$I756,2,FALSE)="AB",Q347/ABHEAT/28.174,Q347/SASKHEAT/28.174)</f>
        <v>0.78880248805620945</v>
      </c>
    </row>
    <row r="348" spans="1:18" x14ac:dyDescent="0.2">
      <c r="A348" t="s">
        <v>96</v>
      </c>
      <c r="B348">
        <v>19991209</v>
      </c>
      <c r="C348">
        <v>20000101</v>
      </c>
      <c r="D348">
        <v>20091031</v>
      </c>
      <c r="E348" t="s">
        <v>1</v>
      </c>
      <c r="F348">
        <v>0</v>
      </c>
      <c r="G348" t="s">
        <v>229</v>
      </c>
      <c r="H348" t="s">
        <v>2</v>
      </c>
      <c r="I348" t="s">
        <v>14</v>
      </c>
      <c r="J348" s="26">
        <f t="shared" si="27"/>
        <v>36503</v>
      </c>
      <c r="K348" s="26">
        <f t="shared" si="28"/>
        <v>36526</v>
      </c>
      <c r="L348" s="27">
        <f t="shared" si="29"/>
        <v>40117</v>
      </c>
      <c r="M348" s="58">
        <f>VLOOKUP(H348,Fuel!$G$24:$I$35,3,FALSE)*(IF(L348&lt;$B$2,0,1))</f>
        <v>1</v>
      </c>
      <c r="N348" s="18">
        <f>VLOOKUP(I348,Fuel!$B$24:$D$43,3,FALSE)</f>
        <v>1.6799999999999999E-2</v>
      </c>
      <c r="O348" s="19">
        <f t="shared" si="25"/>
        <v>0</v>
      </c>
      <c r="P348" s="42">
        <f>IF(VLOOKUP(H348,Fuel!$G$24:$I816,2,FALSE)="AB",O348/ABHEAT/28.174,O348/SASKHEAT/28.174)</f>
        <v>0</v>
      </c>
      <c r="Q348" s="76">
        <f t="shared" si="24"/>
        <v>0</v>
      </c>
      <c r="R348" s="77">
        <f>IF(VLOOKUP(H348,Fuel!$G$24:$I780,2,FALSE)="AB",Q348/ABHEAT/28.174,Q348/SASKHEAT/28.174)</f>
        <v>0</v>
      </c>
    </row>
    <row r="349" spans="1:18" x14ac:dyDescent="0.2">
      <c r="A349" t="s">
        <v>30</v>
      </c>
      <c r="B349">
        <v>19951024</v>
      </c>
      <c r="C349">
        <v>19951101</v>
      </c>
      <c r="D349">
        <v>20091031</v>
      </c>
      <c r="E349" t="s">
        <v>1</v>
      </c>
      <c r="F349">
        <v>0</v>
      </c>
      <c r="G349" t="s">
        <v>229</v>
      </c>
      <c r="H349" t="s">
        <v>2</v>
      </c>
      <c r="I349" t="s">
        <v>42</v>
      </c>
      <c r="J349" s="26">
        <f t="shared" si="27"/>
        <v>34996</v>
      </c>
      <c r="K349" s="26">
        <f t="shared" si="28"/>
        <v>35004</v>
      </c>
      <c r="L349" s="27">
        <f t="shared" si="29"/>
        <v>40117</v>
      </c>
      <c r="M349" s="58">
        <f>VLOOKUP(H349,Fuel!$G$24:$I$35,3,FALSE)*(IF(L349&lt;$B$2,0,1))</f>
        <v>1</v>
      </c>
      <c r="N349" s="18">
        <f>VLOOKUP(I349,Fuel!$B$24:$D$43,3,FALSE)</f>
        <v>4.6699999999999998E-2</v>
      </c>
      <c r="O349" s="19">
        <f t="shared" si="25"/>
        <v>0</v>
      </c>
      <c r="P349" s="42">
        <f>IF(VLOOKUP(H349,Fuel!$G$24:$I584,2,FALSE)="AB",O349/ABHEAT/28.174,O349/SASKHEAT/28.174)</f>
        <v>0</v>
      </c>
      <c r="Q349" s="76">
        <f t="shared" si="24"/>
        <v>0</v>
      </c>
      <c r="R349" s="77">
        <f>IF(VLOOKUP(H349,Fuel!$G$24:$I801,2,FALSE)="AB",Q349/ABHEAT/28.174,Q349/SASKHEAT/28.174)</f>
        <v>0</v>
      </c>
    </row>
    <row r="350" spans="1:18" x14ac:dyDescent="0.2">
      <c r="A350" t="s">
        <v>103</v>
      </c>
      <c r="B350">
        <v>19981101</v>
      </c>
      <c r="C350">
        <v>19991101</v>
      </c>
      <c r="D350">
        <v>20091031</v>
      </c>
      <c r="E350" t="s">
        <v>1</v>
      </c>
      <c r="F350">
        <v>6532</v>
      </c>
      <c r="G350" t="s">
        <v>460</v>
      </c>
      <c r="H350" t="s">
        <v>2</v>
      </c>
      <c r="I350" t="s">
        <v>14</v>
      </c>
      <c r="J350" s="26">
        <f t="shared" si="27"/>
        <v>36100</v>
      </c>
      <c r="K350" s="26">
        <f t="shared" si="28"/>
        <v>36465</v>
      </c>
      <c r="L350" s="27">
        <f t="shared" si="29"/>
        <v>40117</v>
      </c>
      <c r="M350" s="58">
        <f>VLOOKUP(H350,Fuel!$G$24:$I$35,3,FALSE)*(IF(L350&lt;$B$2,0,1))</f>
        <v>1</v>
      </c>
      <c r="N350" s="18">
        <f>VLOOKUP(I350,Fuel!$B$24:$D$43,3,FALSE)</f>
        <v>1.6799999999999999E-2</v>
      </c>
      <c r="O350" s="19">
        <f t="shared" si="25"/>
        <v>6641.7375999999995</v>
      </c>
      <c r="P350" s="42">
        <f>IF(VLOOKUP(H350,Fuel!$G$24:$I710,2,FALSE)="AB",O350/ABHEAT/28.174,O350/SASKHEAT/28.174)</f>
        <v>6.2216932918260115</v>
      </c>
      <c r="Q350" s="76">
        <f t="shared" si="24"/>
        <v>109.73759999999999</v>
      </c>
      <c r="R350" s="77">
        <f>IF(VLOOKUP(H350,Fuel!$G$24:$I807,2,FALSE)="AB",Q350/ABHEAT/28.174,Q350/SASKHEAT/28.174)</f>
        <v>0.10279745014031962</v>
      </c>
    </row>
    <row r="351" spans="1:18" x14ac:dyDescent="0.2">
      <c r="A351" t="s">
        <v>8</v>
      </c>
      <c r="B351">
        <v>19881201</v>
      </c>
      <c r="C351">
        <v>19891201</v>
      </c>
      <c r="D351">
        <v>20091130</v>
      </c>
      <c r="E351" t="s">
        <v>1</v>
      </c>
      <c r="F351">
        <v>6089</v>
      </c>
      <c r="G351" t="s">
        <v>227</v>
      </c>
      <c r="H351" t="s">
        <v>2</v>
      </c>
      <c r="I351" t="s">
        <v>5</v>
      </c>
      <c r="J351" s="26">
        <f t="shared" si="27"/>
        <v>32478</v>
      </c>
      <c r="K351" s="26">
        <f t="shared" si="28"/>
        <v>32843</v>
      </c>
      <c r="L351" s="27">
        <f t="shared" si="29"/>
        <v>40147</v>
      </c>
      <c r="M351" s="58">
        <f>VLOOKUP(H351,Fuel!$G$24:$I$35,3,FALSE)*(IF(L351&lt;$B$2,0,1))</f>
        <v>1</v>
      </c>
      <c r="N351" s="18">
        <f>VLOOKUP(I351,Fuel!$B$24:$D$43,3,FALSE)</f>
        <v>3.5700000000000003E-2</v>
      </c>
      <c r="O351" s="19">
        <f t="shared" si="25"/>
        <v>6306.3773000000001</v>
      </c>
      <c r="P351" s="42">
        <f>IF(VLOOKUP(H351,Fuel!$G$24:$I624,2,FALSE)="AB",O351/ABHEAT/28.174,O351/SASKHEAT/28.174)</f>
        <v>5.9075422285779302</v>
      </c>
      <c r="Q351" s="76">
        <f t="shared" si="24"/>
        <v>217.37730000000002</v>
      </c>
      <c r="R351" s="77">
        <f>IF(VLOOKUP(H351,Fuel!$G$24:$I497,2,FALSE)="AB",Q351/ABHEAT/28.174,Q351/SASKHEAT/28.174)</f>
        <v>0.20362967805371454</v>
      </c>
    </row>
    <row r="352" spans="1:18" x14ac:dyDescent="0.2">
      <c r="A352" t="s">
        <v>19</v>
      </c>
      <c r="B352">
        <v>19941122</v>
      </c>
      <c r="C352">
        <v>19951101</v>
      </c>
      <c r="D352">
        <v>20101031</v>
      </c>
      <c r="E352" t="s">
        <v>1</v>
      </c>
      <c r="F352">
        <v>19692</v>
      </c>
      <c r="G352" t="s">
        <v>292</v>
      </c>
      <c r="H352" t="s">
        <v>2</v>
      </c>
      <c r="I352" t="s">
        <v>4</v>
      </c>
      <c r="J352" s="26">
        <f t="shared" si="27"/>
        <v>34660</v>
      </c>
      <c r="K352" s="26">
        <f t="shared" si="28"/>
        <v>35004</v>
      </c>
      <c r="L352" s="27">
        <f t="shared" si="29"/>
        <v>40482</v>
      </c>
      <c r="M352" s="58">
        <f>VLOOKUP(H352,Fuel!$G$24:$I$35,3,FALSE)*(IF(L352&lt;$B$2,0,1))</f>
        <v>1</v>
      </c>
      <c r="N352" s="18">
        <f>VLOOKUP(I352,Fuel!$B$24:$D$43,3,FALSE)</f>
        <v>4.5100000000000001E-2</v>
      </c>
      <c r="O352" s="19">
        <f t="shared" si="25"/>
        <v>20580.109199999999</v>
      </c>
      <c r="P352" s="42">
        <f>IF(VLOOKUP(H352,Fuel!$G$24:$I828,2,FALSE)="AB",O352/ABHEAT/28.174,O352/SASKHEAT/28.174)</f>
        <v>19.27855857399226</v>
      </c>
      <c r="Q352" s="76">
        <f t="shared" si="24"/>
        <v>888.10919999999999</v>
      </c>
      <c r="R352" s="77">
        <f>IF(VLOOKUP(H352,Fuel!$G$24:$I571,2,FALSE)="AB",Q352/ABHEAT/28.174,Q352/SASKHEAT/28.174)</f>
        <v>0.83194238990245051</v>
      </c>
    </row>
    <row r="353" spans="1:18" x14ac:dyDescent="0.2">
      <c r="A353" t="s">
        <v>94</v>
      </c>
      <c r="B353">
        <v>19951219</v>
      </c>
      <c r="C353">
        <v>19960401</v>
      </c>
      <c r="D353">
        <v>20101031</v>
      </c>
      <c r="E353" t="s">
        <v>1</v>
      </c>
      <c r="F353">
        <v>22990</v>
      </c>
      <c r="G353" t="s">
        <v>434</v>
      </c>
      <c r="H353" t="s">
        <v>2</v>
      </c>
      <c r="I353" t="s">
        <v>42</v>
      </c>
      <c r="J353" s="26">
        <f t="shared" si="27"/>
        <v>35052</v>
      </c>
      <c r="K353" s="26">
        <f t="shared" si="28"/>
        <v>35156</v>
      </c>
      <c r="L353" s="27">
        <f t="shared" si="29"/>
        <v>40482</v>
      </c>
      <c r="M353" s="58">
        <f>VLOOKUP(H353,Fuel!$G$24:$I$35,3,FALSE)*(IF(L353&lt;$B$2,0,1))</f>
        <v>1</v>
      </c>
      <c r="N353" s="18">
        <f>VLOOKUP(I353,Fuel!$B$24:$D$43,3,FALSE)</f>
        <v>4.6699999999999998E-2</v>
      </c>
      <c r="O353" s="19">
        <f t="shared" si="25"/>
        <v>24063.632999999998</v>
      </c>
      <c r="P353" s="42">
        <f>IF(VLOOKUP(H353,Fuel!$G$24:$I665,2,FALSE)="AB",O353/ABHEAT/28.174,O353/SASKHEAT/28.174)</f>
        <v>22.541773407769533</v>
      </c>
      <c r="Q353" s="76">
        <f t="shared" si="24"/>
        <v>1073.633</v>
      </c>
      <c r="R353" s="77">
        <f>IF(VLOOKUP(H353,Fuel!$G$24:$I763,2,FALSE)="AB",Q353/ABHEAT/28.174,Q353/SASKHEAT/28.174)</f>
        <v>1.0057330831592981</v>
      </c>
    </row>
    <row r="354" spans="1:18" x14ac:dyDescent="0.2">
      <c r="A354" t="s">
        <v>96</v>
      </c>
      <c r="B354">
        <v>19881227</v>
      </c>
      <c r="C354">
        <v>19901001</v>
      </c>
      <c r="D354">
        <v>20101031</v>
      </c>
      <c r="E354" t="s">
        <v>1</v>
      </c>
      <c r="F354">
        <v>54004</v>
      </c>
      <c r="G354" t="s">
        <v>437</v>
      </c>
      <c r="H354" t="s">
        <v>2</v>
      </c>
      <c r="I354" t="s">
        <v>42</v>
      </c>
      <c r="J354" s="26">
        <f t="shared" si="27"/>
        <v>32504</v>
      </c>
      <c r="K354" s="26">
        <f t="shared" si="28"/>
        <v>33147</v>
      </c>
      <c r="L354" s="27">
        <f t="shared" si="29"/>
        <v>40482</v>
      </c>
      <c r="M354" s="58">
        <f>VLOOKUP(H354,Fuel!$G$24:$I$35,3,FALSE)*(IF(L354&lt;$B$2,0,1))</f>
        <v>1</v>
      </c>
      <c r="N354" s="18">
        <f>VLOOKUP(I354,Fuel!$B$24:$D$43,3,FALSE)</f>
        <v>4.6699999999999998E-2</v>
      </c>
      <c r="O354" s="19">
        <f t="shared" si="25"/>
        <v>56525.986799999999</v>
      </c>
      <c r="P354" s="42">
        <f>IF(VLOOKUP(H354,Fuel!$G$24:$I865,2,FALSE)="AB",O354/ABHEAT/28.174,O354/SASKHEAT/28.174)</f>
        <v>52.951106181521787</v>
      </c>
      <c r="Q354" s="76">
        <f t="shared" si="24"/>
        <v>2521.9868000000001</v>
      </c>
      <c r="R354" s="77">
        <f>IF(VLOOKUP(H354,Fuel!$G$24:$I768,2,FALSE)="AB",Q354/ABHEAT/28.174,Q354/SASKHEAT/28.174)</f>
        <v>2.3624884481485311</v>
      </c>
    </row>
    <row r="355" spans="1:18" x14ac:dyDescent="0.2">
      <c r="A355" t="s">
        <v>130</v>
      </c>
      <c r="B355">
        <v>20000107</v>
      </c>
      <c r="C355">
        <v>20001101</v>
      </c>
      <c r="D355">
        <v>20101031</v>
      </c>
      <c r="E355" t="s">
        <v>1</v>
      </c>
      <c r="F355">
        <v>46403</v>
      </c>
      <c r="G355" t="s">
        <v>450</v>
      </c>
      <c r="H355" t="s">
        <v>24</v>
      </c>
      <c r="I355" t="s">
        <v>48</v>
      </c>
      <c r="J355" s="26">
        <f t="shared" si="27"/>
        <v>36532</v>
      </c>
      <c r="K355" s="26">
        <f t="shared" si="28"/>
        <v>36831</v>
      </c>
      <c r="L355" s="27">
        <f t="shared" si="29"/>
        <v>40482</v>
      </c>
      <c r="M355" s="58">
        <f>VLOOKUP(H355,Fuel!$G$24:$I$35,3,FALSE)*(IF(L355&lt;$B$2,0,1))</f>
        <v>0</v>
      </c>
      <c r="N355" s="18">
        <f>VLOOKUP(I355,Fuel!$B$24:$D$43,3,FALSE)</f>
        <v>5.2400000000000002E-2</v>
      </c>
      <c r="O355" s="19">
        <f t="shared" si="25"/>
        <v>0</v>
      </c>
      <c r="P355" s="42">
        <f>IF(VLOOKUP(H355,Fuel!$G$24:$I652,2,FALSE)="AB",O355/ABHEAT/28.174,O355/SASKHEAT/28.174)</f>
        <v>0</v>
      </c>
      <c r="Q355" s="76">
        <f t="shared" si="24"/>
        <v>0</v>
      </c>
      <c r="R355" s="77">
        <f>IF(VLOOKUP(H355,Fuel!$G$24:$I794,2,FALSE)="AB",Q355/ABHEAT/28.174,Q355/SASKHEAT/28.174)</f>
        <v>0</v>
      </c>
    </row>
    <row r="356" spans="1:18" x14ac:dyDescent="0.2">
      <c r="A356" t="s">
        <v>105</v>
      </c>
      <c r="B356">
        <v>19881228</v>
      </c>
      <c r="C356">
        <v>19911101</v>
      </c>
      <c r="D356">
        <v>20110430</v>
      </c>
      <c r="E356" t="s">
        <v>1</v>
      </c>
      <c r="F356">
        <v>27002</v>
      </c>
      <c r="G356" t="s">
        <v>471</v>
      </c>
      <c r="H356" t="s">
        <v>2</v>
      </c>
      <c r="I356" t="s">
        <v>42</v>
      </c>
      <c r="J356" s="26">
        <f t="shared" si="27"/>
        <v>32505</v>
      </c>
      <c r="K356" s="26">
        <f t="shared" si="28"/>
        <v>33543</v>
      </c>
      <c r="L356" s="27">
        <f t="shared" si="29"/>
        <v>40663</v>
      </c>
      <c r="M356" s="58">
        <f>VLOOKUP(H356,Fuel!$G$24:$I$35,3,FALSE)*(IF(L356&lt;$B$2,0,1))</f>
        <v>1</v>
      </c>
      <c r="N356" s="18">
        <f>VLOOKUP(I356,Fuel!$B$24:$D$43,3,FALSE)</f>
        <v>4.6699999999999998E-2</v>
      </c>
      <c r="O356" s="19">
        <f t="shared" si="25"/>
        <v>28262.993399999999</v>
      </c>
      <c r="P356" s="42">
        <f>IF(VLOOKUP(H356,Fuel!$G$24:$I703,2,FALSE)="AB",O356/ABHEAT/28.174,O356/SASKHEAT/28.174)</f>
        <v>26.475553090760894</v>
      </c>
      <c r="Q356" s="76">
        <f t="shared" si="24"/>
        <v>1260.9934000000001</v>
      </c>
      <c r="R356" s="77">
        <f>IF(VLOOKUP(H356,Fuel!$G$24:$I827,2,FALSE)="AB",Q356/ABHEAT/28.174,Q356/SASKHEAT/28.174)</f>
        <v>1.1812442240742655</v>
      </c>
    </row>
    <row r="357" spans="1:18" x14ac:dyDescent="0.2">
      <c r="A357" t="s">
        <v>200</v>
      </c>
      <c r="B357">
        <v>20000118</v>
      </c>
      <c r="C357">
        <v>20000201</v>
      </c>
      <c r="D357">
        <v>20111031</v>
      </c>
      <c r="E357" t="s">
        <v>1</v>
      </c>
      <c r="F357">
        <v>6502</v>
      </c>
      <c r="G357" t="s">
        <v>271</v>
      </c>
      <c r="H357" t="s">
        <v>2</v>
      </c>
      <c r="I357" t="s">
        <v>7</v>
      </c>
      <c r="J357" s="26">
        <f t="shared" si="27"/>
        <v>36543</v>
      </c>
      <c r="K357" s="26">
        <f t="shared" si="28"/>
        <v>36557</v>
      </c>
      <c r="L357" s="27">
        <f t="shared" si="29"/>
        <v>40847</v>
      </c>
      <c r="M357" s="58">
        <f>VLOOKUP(H357,Fuel!$G$24:$I$35,3,FALSE)*(IF(L357&lt;$B$2,0,1))</f>
        <v>1</v>
      </c>
      <c r="N357" s="18">
        <f>VLOOKUP(I357,Fuel!$B$24:$D$43,3,FALSE)</f>
        <v>2.3199999999999998E-2</v>
      </c>
      <c r="O357" s="19">
        <f t="shared" si="25"/>
        <v>6652.8464000000004</v>
      </c>
      <c r="P357" s="42">
        <f>IF(VLOOKUP(H357,Fuel!$G$24:$I681,2,FALSE)="AB",O357/ABHEAT/28.174,O357/SASKHEAT/28.174)</f>
        <v>6.232099536487083</v>
      </c>
      <c r="Q357" s="76">
        <f t="shared" si="24"/>
        <v>150.84639999999999</v>
      </c>
      <c r="R357" s="77">
        <f>IF(VLOOKUP(H357,Fuel!$G$24:$I548,2,FALSE)="AB",Q357/ABHEAT/28.174,Q357/SASKHEAT/28.174)</f>
        <v>0.14130640074912071</v>
      </c>
    </row>
    <row r="358" spans="1:18" x14ac:dyDescent="0.2">
      <c r="A358" t="s">
        <v>96</v>
      </c>
      <c r="B358">
        <v>19901219</v>
      </c>
      <c r="C358">
        <v>19911101</v>
      </c>
      <c r="D358">
        <v>20111031</v>
      </c>
      <c r="E358" t="s">
        <v>1</v>
      </c>
      <c r="F358">
        <v>27002</v>
      </c>
      <c r="G358" t="s">
        <v>438</v>
      </c>
      <c r="H358" t="s">
        <v>2</v>
      </c>
      <c r="I358" t="s">
        <v>42</v>
      </c>
      <c r="J358" s="26">
        <f t="shared" si="27"/>
        <v>33226</v>
      </c>
      <c r="K358" s="26">
        <f t="shared" si="28"/>
        <v>33543</v>
      </c>
      <c r="L358" s="27">
        <f t="shared" si="29"/>
        <v>40847</v>
      </c>
      <c r="M358" s="58">
        <f>VLOOKUP(H358,Fuel!$G$24:$I$35,3,FALSE)*(IF(L358&lt;$B$2,0,1))</f>
        <v>1</v>
      </c>
      <c r="N358" s="18">
        <f>VLOOKUP(I358,Fuel!$B$24:$D$43,3,FALSE)</f>
        <v>4.6699999999999998E-2</v>
      </c>
      <c r="O358" s="19">
        <f t="shared" si="25"/>
        <v>28262.993399999999</v>
      </c>
      <c r="P358" s="42">
        <f>IF(VLOOKUP(H358,Fuel!$G$24:$I554,2,FALSE)="AB",O358/ABHEAT/28.174,O358/SASKHEAT/28.174)</f>
        <v>26.475553090760894</v>
      </c>
      <c r="Q358" s="76">
        <f t="shared" si="24"/>
        <v>1260.9934000000001</v>
      </c>
      <c r="R358" s="77">
        <f>IF(VLOOKUP(H358,Fuel!$G$24:$I769,2,FALSE)="AB",Q358/ABHEAT/28.174,Q358/SASKHEAT/28.174)</f>
        <v>1.1812442240742655</v>
      </c>
    </row>
    <row r="359" spans="1:18" x14ac:dyDescent="0.2">
      <c r="A359" t="s">
        <v>180</v>
      </c>
      <c r="B359">
        <v>19960202</v>
      </c>
      <c r="C359">
        <v>19961101</v>
      </c>
      <c r="D359">
        <v>20111231</v>
      </c>
      <c r="E359" t="s">
        <v>1</v>
      </c>
      <c r="F359">
        <v>11382</v>
      </c>
      <c r="G359" t="s">
        <v>300</v>
      </c>
      <c r="H359" t="s">
        <v>2</v>
      </c>
      <c r="I359" t="s">
        <v>3</v>
      </c>
      <c r="J359" s="26">
        <f t="shared" si="27"/>
        <v>35097</v>
      </c>
      <c r="K359" s="26">
        <f t="shared" si="28"/>
        <v>35370</v>
      </c>
      <c r="L359" s="27">
        <f t="shared" si="29"/>
        <v>40908</v>
      </c>
      <c r="M359" s="58">
        <f>VLOOKUP(H359,Fuel!$G$24:$I$35,3,FALSE)*(IF(L359&lt;$B$2,0,1))</f>
        <v>1</v>
      </c>
      <c r="N359" s="18">
        <f>VLOOKUP(I359,Fuel!$B$24:$D$43,3,FALSE)</f>
        <v>4.5100000000000001E-2</v>
      </c>
      <c r="O359" s="19">
        <f t="shared" si="25"/>
        <v>11895.3282</v>
      </c>
      <c r="P359" s="42">
        <f>IF(VLOOKUP(H359,Fuel!$G$24:$I528,2,FALSE)="AB",O359/ABHEAT/28.174,O359/SASKHEAT/28.174)</f>
        <v>11.143030351877915</v>
      </c>
      <c r="Q359" s="76">
        <f t="shared" si="24"/>
        <v>513.32820000000004</v>
      </c>
      <c r="R359" s="77">
        <f>IF(VLOOKUP(H359,Fuel!$G$24:$I580,2,FALSE)="AB",Q359/ABHEAT/28.174,Q359/SASKHEAT/28.174)</f>
        <v>0.48086371530924704</v>
      </c>
    </row>
    <row r="360" spans="1:18" x14ac:dyDescent="0.2">
      <c r="A360" t="s">
        <v>31</v>
      </c>
      <c r="B360">
        <v>19961101</v>
      </c>
      <c r="C360">
        <v>19961101</v>
      </c>
      <c r="D360">
        <v>20111231</v>
      </c>
      <c r="E360" t="s">
        <v>1</v>
      </c>
      <c r="F360">
        <v>1979</v>
      </c>
      <c r="G360" t="s">
        <v>340</v>
      </c>
      <c r="H360" t="s">
        <v>2</v>
      </c>
      <c r="I360" t="s">
        <v>3</v>
      </c>
      <c r="J360" s="26">
        <f t="shared" si="27"/>
        <v>35370</v>
      </c>
      <c r="K360" s="26">
        <f t="shared" si="28"/>
        <v>35370</v>
      </c>
      <c r="L360" s="27">
        <f t="shared" si="29"/>
        <v>40908</v>
      </c>
      <c r="M360" s="58">
        <f>VLOOKUP(H360,Fuel!$G$24:$I$35,3,FALSE)*(IF(L360&lt;$B$2,0,1))</f>
        <v>1</v>
      </c>
      <c r="N360" s="18">
        <f>VLOOKUP(I360,Fuel!$B$24:$D$43,3,FALSE)</f>
        <v>4.5100000000000001E-2</v>
      </c>
      <c r="O360" s="19">
        <f t="shared" si="25"/>
        <v>2068.2529</v>
      </c>
      <c r="P360" s="42">
        <f>IF(VLOOKUP(H360,Fuel!$G$24:$I775,2,FALSE)="AB",O360/ABHEAT/28.174,O360/SASKHEAT/28.174)</f>
        <v>1.9374501024746438</v>
      </c>
      <c r="Q360" s="76">
        <f t="shared" si="24"/>
        <v>89.252899999999997</v>
      </c>
      <c r="R360" s="77">
        <f>IF(VLOOKUP(H360,Fuel!$G$24:$I626,2,FALSE)="AB",Q360/ABHEAT/28.174,Q360/SASKHEAT/28.174)</f>
        <v>8.3608266789404292E-2</v>
      </c>
    </row>
    <row r="361" spans="1:18" x14ac:dyDescent="0.2">
      <c r="A361" t="s">
        <v>96</v>
      </c>
      <c r="B361">
        <v>19910819</v>
      </c>
      <c r="C361">
        <v>19921101</v>
      </c>
      <c r="D361">
        <v>20120430</v>
      </c>
      <c r="E361" t="s">
        <v>1</v>
      </c>
      <c r="F361">
        <v>26952</v>
      </c>
      <c r="G361" t="s">
        <v>436</v>
      </c>
      <c r="H361" t="s">
        <v>2</v>
      </c>
      <c r="I361" t="s">
        <v>54</v>
      </c>
      <c r="J361" s="26">
        <f t="shared" si="27"/>
        <v>33469</v>
      </c>
      <c r="K361" s="26">
        <f t="shared" si="28"/>
        <v>33909</v>
      </c>
      <c r="L361" s="27">
        <f t="shared" si="29"/>
        <v>41029</v>
      </c>
      <c r="M361" s="58">
        <f>VLOOKUP(H361,Fuel!$G$24:$I$35,3,FALSE)*(IF(L361&lt;$B$2,0,1))</f>
        <v>1</v>
      </c>
      <c r="N361" s="18">
        <f>VLOOKUP(I361,Fuel!$B$24:$D$43,3,FALSE)</f>
        <v>5.0799999999999998E-2</v>
      </c>
      <c r="O361" s="19">
        <f t="shared" si="25"/>
        <v>28321.161599999999</v>
      </c>
      <c r="P361" s="42">
        <f>IF(VLOOKUP(H361,Fuel!$G$24:$I854,2,FALSE)="AB",O361/ABHEAT/28.174,O361/SASKHEAT/28.174)</f>
        <v>26.530042551431183</v>
      </c>
      <c r="Q361" s="76">
        <f t="shared" si="24"/>
        <v>1369.1615999999999</v>
      </c>
      <c r="R361" s="77">
        <f>IF(VLOOKUP(H361,Fuel!$G$24:$I767,2,FALSE)="AB",Q361/ABHEAT/28.174,Q361/SASKHEAT/28.174)</f>
        <v>1.2825715279907728</v>
      </c>
    </row>
    <row r="362" spans="1:18" x14ac:dyDescent="0.2">
      <c r="A362" t="s">
        <v>68</v>
      </c>
      <c r="B362">
        <v>19970530</v>
      </c>
      <c r="C362">
        <v>19970531</v>
      </c>
      <c r="D362">
        <v>20120701</v>
      </c>
      <c r="E362" t="s">
        <v>1</v>
      </c>
      <c r="F362">
        <v>15934</v>
      </c>
      <c r="G362" t="s">
        <v>373</v>
      </c>
      <c r="H362" t="s">
        <v>2</v>
      </c>
      <c r="I362" t="s">
        <v>42</v>
      </c>
      <c r="J362" s="26">
        <f t="shared" si="27"/>
        <v>35580</v>
      </c>
      <c r="K362" s="26">
        <f t="shared" si="28"/>
        <v>35581</v>
      </c>
      <c r="L362" s="27">
        <f t="shared" si="29"/>
        <v>41091</v>
      </c>
      <c r="M362" s="58">
        <f>VLOOKUP(H362,Fuel!$G$24:$I$35,3,FALSE)*(IF(L362&lt;$B$2,0,1))</f>
        <v>1</v>
      </c>
      <c r="N362" s="18">
        <f>VLOOKUP(I362,Fuel!$B$24:$D$43,3,FALSE)</f>
        <v>4.6699999999999998E-2</v>
      </c>
      <c r="O362" s="19">
        <f t="shared" si="25"/>
        <v>16678.1178</v>
      </c>
      <c r="P362" s="42">
        <f>IF(VLOOKUP(H362,Fuel!$G$24:$I746,2,FALSE)="AB",O362/ABHEAT/28.174,O362/SASKHEAT/28.174)</f>
        <v>15.623341343166583</v>
      </c>
      <c r="Q362" s="76">
        <f t="shared" si="24"/>
        <v>744.11779999999999</v>
      </c>
      <c r="R362" s="77">
        <f>IF(VLOOKUP(H362,Fuel!$G$24:$I671,2,FALSE)="AB",Q362/ABHEAT/28.174,Q362/SASKHEAT/28.174)</f>
        <v>0.69705745746238601</v>
      </c>
    </row>
    <row r="363" spans="1:18" x14ac:dyDescent="0.2">
      <c r="A363" t="s">
        <v>91</v>
      </c>
      <c r="B363">
        <v>19980720</v>
      </c>
      <c r="C363">
        <v>19981101</v>
      </c>
      <c r="D363">
        <v>20121031</v>
      </c>
      <c r="E363" t="s">
        <v>1</v>
      </c>
      <c r="F363">
        <v>6406</v>
      </c>
      <c r="G363" t="s">
        <v>229</v>
      </c>
      <c r="H363" t="s">
        <v>2</v>
      </c>
      <c r="I363" t="s">
        <v>54</v>
      </c>
      <c r="J363" s="26">
        <f t="shared" si="27"/>
        <v>35996</v>
      </c>
      <c r="K363" s="26">
        <f t="shared" si="28"/>
        <v>36100</v>
      </c>
      <c r="L363" s="27">
        <f t="shared" si="29"/>
        <v>41213</v>
      </c>
      <c r="M363" s="58">
        <f>VLOOKUP(H363,Fuel!$G$24:$I$35,3,FALSE)*(IF(L363&lt;$B$2,0,1))</f>
        <v>1</v>
      </c>
      <c r="N363" s="18">
        <f>VLOOKUP(I363,Fuel!$B$24:$D$43,3,FALSE)</f>
        <v>5.0799999999999998E-2</v>
      </c>
      <c r="O363" s="19">
        <f t="shared" si="25"/>
        <v>6731.4247999999998</v>
      </c>
      <c r="P363" s="42">
        <f>IF(VLOOKUP(H363,Fuel!$G$24:$I530,2,FALSE)="AB",O363/ABHEAT/28.174,O363/SASKHEAT/28.174)</f>
        <v>6.3057083921218515</v>
      </c>
      <c r="Q363" s="76">
        <f t="shared" si="24"/>
        <v>325.4248</v>
      </c>
      <c r="R363" s="77">
        <f>IF(VLOOKUP(H363,Fuel!$G$24:$I757,2,FALSE)="AB",Q363/ABHEAT/28.174,Q363/SASKHEAT/28.174)</f>
        <v>0.30484391541662553</v>
      </c>
    </row>
    <row r="364" spans="1:18" x14ac:dyDescent="0.2">
      <c r="A364" t="s">
        <v>92</v>
      </c>
      <c r="B364">
        <v>19920205</v>
      </c>
      <c r="C364">
        <v>19921101</v>
      </c>
      <c r="D364">
        <v>20121031</v>
      </c>
      <c r="E364" t="s">
        <v>1</v>
      </c>
      <c r="F364">
        <v>13557</v>
      </c>
      <c r="G364" t="s">
        <v>432</v>
      </c>
      <c r="H364" t="s">
        <v>2</v>
      </c>
      <c r="I364" t="s">
        <v>54</v>
      </c>
      <c r="J364" s="26">
        <f t="shared" si="27"/>
        <v>33639</v>
      </c>
      <c r="K364" s="26">
        <f t="shared" si="28"/>
        <v>33909</v>
      </c>
      <c r="L364" s="27">
        <f t="shared" si="29"/>
        <v>41213</v>
      </c>
      <c r="M364" s="58">
        <f>VLOOKUP(H364,Fuel!$G$24:$I$35,3,FALSE)*(IF(L364&lt;$B$2,0,1))</f>
        <v>1</v>
      </c>
      <c r="N364" s="18">
        <f>VLOOKUP(I364,Fuel!$B$24:$D$43,3,FALSE)</f>
        <v>5.0799999999999998E-2</v>
      </c>
      <c r="O364" s="19">
        <f t="shared" si="25"/>
        <v>14245.695599999999</v>
      </c>
      <c r="P364" s="42">
        <f>IF(VLOOKUP(H364,Fuel!$G$24:$I759,2,FALSE)="AB",O364/ABHEAT/28.174,O364/SASKHEAT/28.174)</f>
        <v>13.344753148922253</v>
      </c>
      <c r="Q364" s="76">
        <f t="shared" si="24"/>
        <v>688.69560000000001</v>
      </c>
      <c r="R364" s="77">
        <f>IF(VLOOKUP(H364,Fuel!$G$24:$I759,2,FALSE)="AB",Q364/ABHEAT/28.174,Q364/SASKHEAT/28.174)</f>
        <v>0.64514033114317704</v>
      </c>
    </row>
    <row r="365" spans="1:18" x14ac:dyDescent="0.2">
      <c r="A365" t="s">
        <v>99</v>
      </c>
      <c r="B365">
        <v>19910906</v>
      </c>
      <c r="C365">
        <v>19921101</v>
      </c>
      <c r="D365">
        <v>20121031</v>
      </c>
      <c r="E365" t="s">
        <v>1</v>
      </c>
      <c r="F365">
        <v>16234</v>
      </c>
      <c r="G365" t="s">
        <v>451</v>
      </c>
      <c r="H365" t="s">
        <v>2</v>
      </c>
      <c r="I365" t="s">
        <v>54</v>
      </c>
      <c r="J365" s="26">
        <f t="shared" si="27"/>
        <v>33487</v>
      </c>
      <c r="K365" s="26">
        <f t="shared" si="28"/>
        <v>33909</v>
      </c>
      <c r="L365" s="27">
        <f t="shared" si="29"/>
        <v>41213</v>
      </c>
      <c r="M365" s="58">
        <f>VLOOKUP(H365,Fuel!$G$24:$I$35,3,FALSE)*(IF(L365&lt;$B$2,0,1))</f>
        <v>1</v>
      </c>
      <c r="N365" s="18">
        <f>VLOOKUP(I365,Fuel!$B$24:$D$43,3,FALSE)</f>
        <v>5.0799999999999998E-2</v>
      </c>
      <c r="O365" s="19">
        <f t="shared" si="25"/>
        <v>17058.6872</v>
      </c>
      <c r="P365" s="42">
        <f>IF(VLOOKUP(H365,Fuel!$G$24:$I452,2,FALSE)="AB",O365/ABHEAT/28.174,O365/SASKHEAT/28.174)</f>
        <v>15.979842341196713</v>
      </c>
      <c r="Q365" s="76">
        <f t="shared" si="24"/>
        <v>824.68719999999996</v>
      </c>
      <c r="R365" s="77">
        <f>IF(VLOOKUP(H365,Fuel!$G$24:$I795,2,FALSE)="AB",Q365/ABHEAT/28.174,Q365/SASKHEAT/28.174)</f>
        <v>0.77253139601521992</v>
      </c>
    </row>
    <row r="366" spans="1:18" x14ac:dyDescent="0.2">
      <c r="A366" t="s">
        <v>72</v>
      </c>
      <c r="B366">
        <v>19921022</v>
      </c>
      <c r="C366">
        <v>19931101</v>
      </c>
      <c r="D366">
        <v>20131031</v>
      </c>
      <c r="E366" t="s">
        <v>1</v>
      </c>
      <c r="F366">
        <v>15103</v>
      </c>
      <c r="G366" t="s">
        <v>381</v>
      </c>
      <c r="H366" t="s">
        <v>2</v>
      </c>
      <c r="I366" t="s">
        <v>54</v>
      </c>
      <c r="J366" s="26">
        <f t="shared" si="27"/>
        <v>33899</v>
      </c>
      <c r="K366" s="26">
        <f t="shared" si="28"/>
        <v>34274</v>
      </c>
      <c r="L366" s="27">
        <f t="shared" si="29"/>
        <v>41578</v>
      </c>
      <c r="M366" s="58">
        <f>VLOOKUP(H366,Fuel!$G$24:$I$35,3,FALSE)*(IF(L366&lt;$B$2,0,1))</f>
        <v>1</v>
      </c>
      <c r="N366" s="18">
        <f>VLOOKUP(I366,Fuel!$B$24:$D$43,3,FALSE)</f>
        <v>5.0799999999999998E-2</v>
      </c>
      <c r="O366" s="19">
        <f t="shared" si="25"/>
        <v>15870.232399999999</v>
      </c>
      <c r="P366" s="42">
        <f>IF(VLOOKUP(H366,Fuel!$G$24:$I506,2,FALSE)="AB",O366/ABHEAT/28.174,O366/SASKHEAT/28.174)</f>
        <v>14.866549148644447</v>
      </c>
      <c r="Q366" s="76">
        <f t="shared" si="24"/>
        <v>767.23239999999998</v>
      </c>
      <c r="R366" s="77">
        <f>IF(VLOOKUP(H366,Fuel!$G$24:$I679,2,FALSE)="AB",Q366/ABHEAT/28.174,Q366/SASKHEAT/28.174)</f>
        <v>0.71871021769236576</v>
      </c>
    </row>
    <row r="367" spans="1:18" x14ac:dyDescent="0.2">
      <c r="A367" t="s">
        <v>10</v>
      </c>
      <c r="B367">
        <v>19930311</v>
      </c>
      <c r="C367">
        <v>19940701</v>
      </c>
      <c r="D367">
        <v>20141031</v>
      </c>
      <c r="E367" t="s">
        <v>1</v>
      </c>
      <c r="F367">
        <v>33563</v>
      </c>
      <c r="G367" t="s">
        <v>231</v>
      </c>
      <c r="H367" t="s">
        <v>2</v>
      </c>
      <c r="I367" t="s">
        <v>4</v>
      </c>
      <c r="J367" s="26">
        <f t="shared" si="27"/>
        <v>34039</v>
      </c>
      <c r="K367" s="26">
        <f t="shared" si="28"/>
        <v>34516</v>
      </c>
      <c r="L367" s="27">
        <f t="shared" si="29"/>
        <v>41943</v>
      </c>
      <c r="M367" s="58">
        <f>VLOOKUP(H367,Fuel!$G$24:$I$35,3,FALSE)*(IF(L367&lt;$B$2,0,1))</f>
        <v>1</v>
      </c>
      <c r="N367" s="18">
        <f>VLOOKUP(I367,Fuel!$B$24:$D$43,3,FALSE)</f>
        <v>4.5100000000000001E-2</v>
      </c>
      <c r="O367" s="19">
        <f t="shared" si="25"/>
        <v>35076.691299999999</v>
      </c>
      <c r="P367" s="42">
        <f>IF(VLOOKUP(H367,Fuel!$G$24:$I793,2,FALSE)="AB",O367/ABHEAT/28.174,O367/SASKHEAT/28.174)</f>
        <v>32.858331374106349</v>
      </c>
      <c r="Q367" s="76">
        <f t="shared" si="24"/>
        <v>1513.6913</v>
      </c>
      <c r="R367" s="77">
        <f>IF(VLOOKUP(H367,Fuel!$G$24:$I501,2,FALSE)="AB",Q367/ABHEAT/28.174,Q367/SASKHEAT/28.174)</f>
        <v>1.4179607166512262</v>
      </c>
    </row>
    <row r="368" spans="1:18" x14ac:dyDescent="0.2">
      <c r="A368" t="s">
        <v>200</v>
      </c>
      <c r="B368">
        <v>19940330</v>
      </c>
      <c r="C368">
        <v>19941101</v>
      </c>
      <c r="D368">
        <v>20141031</v>
      </c>
      <c r="E368" t="s">
        <v>1</v>
      </c>
      <c r="F368">
        <v>7536</v>
      </c>
      <c r="G368" t="s">
        <v>270</v>
      </c>
      <c r="H368" t="s">
        <v>2</v>
      </c>
      <c r="I368" t="s">
        <v>5</v>
      </c>
      <c r="J368" s="26">
        <f t="shared" si="27"/>
        <v>34423</v>
      </c>
      <c r="K368" s="26">
        <f t="shared" si="28"/>
        <v>34639</v>
      </c>
      <c r="L368" s="27">
        <f t="shared" si="29"/>
        <v>41943</v>
      </c>
      <c r="M368" s="58">
        <f>VLOOKUP(H368,Fuel!$G$24:$I$35,3,FALSE)*(IF(L368&lt;$B$2,0,1))</f>
        <v>1</v>
      </c>
      <c r="N368" s="18">
        <f>VLOOKUP(I368,Fuel!$B$24:$D$43,3,FALSE)</f>
        <v>3.5700000000000003E-2</v>
      </c>
      <c r="O368" s="19">
        <f t="shared" si="25"/>
        <v>7805.0352000000003</v>
      </c>
      <c r="P368" s="42">
        <f>IF(VLOOKUP(H368,Fuel!$G$24:$I863,2,FALSE)="AB",O368/ABHEAT/28.174,O368/SASKHEAT/28.174)</f>
        <v>7.3114203045760036</v>
      </c>
      <c r="Q368" s="76">
        <f t="shared" si="24"/>
        <v>269.03520000000003</v>
      </c>
      <c r="R368" s="77">
        <f>IF(VLOOKUP(H368,Fuel!$G$24:$I547,2,FALSE)="AB",Q368/ABHEAT/28.174,Q368/SASKHEAT/28.174)</f>
        <v>0.25202057050628884</v>
      </c>
    </row>
    <row r="369" spans="1:18" x14ac:dyDescent="0.2">
      <c r="A369" t="s">
        <v>22</v>
      </c>
      <c r="B369">
        <v>19941031</v>
      </c>
      <c r="C369">
        <v>19950901</v>
      </c>
      <c r="D369">
        <v>20141031</v>
      </c>
      <c r="E369" t="s">
        <v>1</v>
      </c>
      <c r="F369">
        <v>30101</v>
      </c>
      <c r="G369" t="s">
        <v>388</v>
      </c>
      <c r="H369" t="s">
        <v>2</v>
      </c>
      <c r="I369" t="s">
        <v>47</v>
      </c>
      <c r="J369" s="26">
        <f t="shared" si="27"/>
        <v>34638</v>
      </c>
      <c r="K369" s="26">
        <f t="shared" si="28"/>
        <v>34943</v>
      </c>
      <c r="L369" s="27">
        <f t="shared" si="29"/>
        <v>41943</v>
      </c>
      <c r="M369" s="58">
        <f>VLOOKUP(H369,Fuel!$G$24:$I$35,3,FALSE)*(IF(L369&lt;$B$2,0,1))</f>
        <v>1</v>
      </c>
      <c r="N369" s="18">
        <f>VLOOKUP(I369,Fuel!$B$24:$D$43,3,FALSE)</f>
        <v>5.0599999999999999E-2</v>
      </c>
      <c r="O369" s="19">
        <f t="shared" si="25"/>
        <v>31624.1106</v>
      </c>
      <c r="P369" s="42">
        <f>IF(VLOOKUP(H369,Fuel!$G$24:$I492,2,FALSE)="AB",O369/ABHEAT/28.174,O369/SASKHEAT/28.174)</f>
        <v>29.624102701676119</v>
      </c>
      <c r="Q369" s="76">
        <f t="shared" si="24"/>
        <v>1523.1106</v>
      </c>
      <c r="R369" s="77">
        <f>IF(VLOOKUP(H369,Fuel!$G$24:$I692,2,FALSE)="AB",Q369/ABHEAT/28.174,Q369/SASKHEAT/28.174)</f>
        <v>1.4267843105890079</v>
      </c>
    </row>
    <row r="370" spans="1:18" x14ac:dyDescent="0.2">
      <c r="A370" t="s">
        <v>91</v>
      </c>
      <c r="B370">
        <v>20000418</v>
      </c>
      <c r="C370">
        <v>20000501</v>
      </c>
      <c r="D370">
        <v>20141031</v>
      </c>
      <c r="E370" t="s">
        <v>1</v>
      </c>
      <c r="F370">
        <v>811</v>
      </c>
      <c r="G370" t="s">
        <v>229</v>
      </c>
      <c r="H370" t="s">
        <v>2</v>
      </c>
      <c r="I370" t="s">
        <v>54</v>
      </c>
      <c r="J370" s="26">
        <f t="shared" si="27"/>
        <v>36634</v>
      </c>
      <c r="K370" s="26">
        <f t="shared" si="28"/>
        <v>36647</v>
      </c>
      <c r="L370" s="27">
        <f t="shared" si="29"/>
        <v>41943</v>
      </c>
      <c r="M370" s="58">
        <f>VLOOKUP(H370,Fuel!$G$24:$I$35,3,FALSE)*(IF(L370&lt;$B$2,0,1))</f>
        <v>1</v>
      </c>
      <c r="N370" s="18">
        <f>VLOOKUP(I370,Fuel!$B$24:$D$43,3,FALSE)</f>
        <v>5.0799999999999998E-2</v>
      </c>
      <c r="O370" s="19">
        <f t="shared" si="25"/>
        <v>852.19880000000001</v>
      </c>
      <c r="P370" s="42">
        <f>IF(VLOOKUP(H370,Fuel!$G$24:$I590,2,FALSE)="AB",O370/ABHEAT/28.174,O370/SASKHEAT/28.174)</f>
        <v>0.79830307618027196</v>
      </c>
      <c r="Q370" s="76">
        <f t="shared" si="24"/>
        <v>41.198799999999999</v>
      </c>
      <c r="R370" s="77">
        <f>IF(VLOOKUP(H370,Fuel!$G$24:$I758,2,FALSE)="AB",Q370/ABHEAT/28.174,Q370/SASKHEAT/28.174)</f>
        <v>3.8593258726644285E-2</v>
      </c>
    </row>
    <row r="371" spans="1:18" x14ac:dyDescent="0.2">
      <c r="A371" t="s">
        <v>99</v>
      </c>
      <c r="B371">
        <v>19940316</v>
      </c>
      <c r="C371">
        <v>19941101</v>
      </c>
      <c r="D371">
        <v>20141031</v>
      </c>
      <c r="E371" t="s">
        <v>1</v>
      </c>
      <c r="F371">
        <v>58485</v>
      </c>
      <c r="G371" t="s">
        <v>452</v>
      </c>
      <c r="H371" t="s">
        <v>2</v>
      </c>
      <c r="I371" t="s">
        <v>54</v>
      </c>
      <c r="J371" s="26">
        <f t="shared" si="27"/>
        <v>34409</v>
      </c>
      <c r="K371" s="26">
        <f t="shared" si="28"/>
        <v>34639</v>
      </c>
      <c r="L371" s="27">
        <f t="shared" si="29"/>
        <v>41943</v>
      </c>
      <c r="M371" s="58">
        <f>VLOOKUP(H371,Fuel!$G$24:$I$35,3,FALSE)*(IF(L371&lt;$B$2,0,1))</f>
        <v>1</v>
      </c>
      <c r="N371" s="18">
        <f>VLOOKUP(I371,Fuel!$B$24:$D$43,3,FALSE)</f>
        <v>5.0799999999999998E-2</v>
      </c>
      <c r="O371" s="19">
        <f t="shared" si="25"/>
        <v>61456.038</v>
      </c>
      <c r="P371" s="42">
        <f>IF(VLOOKUP(H371,Fuel!$G$24:$I708,2,FALSE)="AB",O371/ABHEAT/28.174,O371/SASKHEAT/28.174)</f>
        <v>57.569365487550193</v>
      </c>
      <c r="Q371" s="76">
        <f t="shared" si="24"/>
        <v>2971.038</v>
      </c>
      <c r="R371" s="77">
        <f>IF(VLOOKUP(H371,Fuel!$G$24:$I796,2,FALSE)="AB",Q371/ABHEAT/28.174,Q371/SASKHEAT/28.174)</f>
        <v>2.783140242451037</v>
      </c>
    </row>
    <row r="372" spans="1:18" x14ac:dyDescent="0.2">
      <c r="A372" t="s">
        <v>131</v>
      </c>
      <c r="B372">
        <v>19940309</v>
      </c>
      <c r="C372">
        <v>19941101</v>
      </c>
      <c r="D372">
        <v>20151031</v>
      </c>
      <c r="E372" t="s">
        <v>1</v>
      </c>
      <c r="F372">
        <v>41491</v>
      </c>
      <c r="G372" t="s">
        <v>454</v>
      </c>
      <c r="H372" t="s">
        <v>132</v>
      </c>
      <c r="I372" t="s">
        <v>47</v>
      </c>
      <c r="J372" s="26">
        <f t="shared" si="27"/>
        <v>34402</v>
      </c>
      <c r="K372" s="26">
        <f t="shared" si="28"/>
        <v>34639</v>
      </c>
      <c r="L372" s="27">
        <f t="shared" si="29"/>
        <v>42308</v>
      </c>
      <c r="M372" s="58">
        <f>VLOOKUP(H372,Fuel!$G$24:$I$35,3,FALSE)*(IF(L372&lt;$B$2,0,1))</f>
        <v>0</v>
      </c>
      <c r="N372" s="18">
        <f>VLOOKUP(I372,Fuel!$B$24:$D$43,3,FALSE)</f>
        <v>5.0599999999999999E-2</v>
      </c>
      <c r="O372" s="19">
        <f t="shared" si="25"/>
        <v>0</v>
      </c>
      <c r="P372" s="42">
        <f>IF(VLOOKUP(H372,Fuel!$G$24:$I487,2,FALSE)="AB",O372/ABHEAT/28.174,O372/SASKHEAT/28.174)</f>
        <v>0</v>
      </c>
      <c r="Q372" s="76">
        <f t="shared" si="24"/>
        <v>0</v>
      </c>
      <c r="R372" s="77">
        <f>IF(VLOOKUP(H372,Fuel!$G$24:$I798,2,FALSE)="AB",Q372/ABHEAT/28.174,Q372/SASKHEAT/28.174)</f>
        <v>0</v>
      </c>
    </row>
    <row r="373" spans="1:18" x14ac:dyDescent="0.2">
      <c r="A373" t="s">
        <v>131</v>
      </c>
      <c r="B373">
        <v>19940309</v>
      </c>
      <c r="C373">
        <v>19941101</v>
      </c>
      <c r="D373">
        <v>20151031</v>
      </c>
      <c r="E373" t="s">
        <v>1</v>
      </c>
      <c r="F373">
        <v>124142</v>
      </c>
      <c r="G373" t="s">
        <v>455</v>
      </c>
      <c r="H373" t="s">
        <v>24</v>
      </c>
      <c r="I373" t="s">
        <v>47</v>
      </c>
      <c r="J373" s="26">
        <f t="shared" si="27"/>
        <v>34402</v>
      </c>
      <c r="K373" s="26">
        <f t="shared" si="28"/>
        <v>34639</v>
      </c>
      <c r="L373" s="27">
        <f t="shared" si="29"/>
        <v>42308</v>
      </c>
      <c r="M373" s="58">
        <f>VLOOKUP(H373,Fuel!$G$24:$I$35,3,FALSE)*(IF(L373&lt;$B$2,0,1))</f>
        <v>0</v>
      </c>
      <c r="N373" s="18">
        <f>VLOOKUP(I373,Fuel!$B$24:$D$43,3,FALSE)</f>
        <v>5.0599999999999999E-2</v>
      </c>
      <c r="O373" s="19">
        <f t="shared" si="25"/>
        <v>0</v>
      </c>
      <c r="P373" s="42">
        <f>IF(VLOOKUP(H373,Fuel!$G$24:$I638,2,FALSE)="AB",O373/ABHEAT/28.174,O373/SASKHEAT/28.174)</f>
        <v>0</v>
      </c>
      <c r="Q373" s="76">
        <f t="shared" si="24"/>
        <v>0</v>
      </c>
      <c r="R373" s="77">
        <f>IF(VLOOKUP(H373,Fuel!$G$24:$I799,2,FALSE)="AB",Q373/ABHEAT/28.174,Q373/SASKHEAT/28.174)</f>
        <v>0</v>
      </c>
    </row>
    <row r="374" spans="1:18" x14ac:dyDescent="0.2">
      <c r="A374" t="s">
        <v>197</v>
      </c>
      <c r="B374">
        <v>19940325</v>
      </c>
      <c r="C374">
        <v>19950901</v>
      </c>
      <c r="D374">
        <v>20151231</v>
      </c>
      <c r="E374" t="s">
        <v>1</v>
      </c>
      <c r="F374">
        <v>20645</v>
      </c>
      <c r="G374" t="s">
        <v>345</v>
      </c>
      <c r="H374" t="s">
        <v>2</v>
      </c>
      <c r="I374" t="s">
        <v>3</v>
      </c>
      <c r="J374" s="26">
        <f t="shared" si="27"/>
        <v>34418</v>
      </c>
      <c r="K374" s="26">
        <f t="shared" si="28"/>
        <v>34943</v>
      </c>
      <c r="L374" s="27">
        <f t="shared" si="29"/>
        <v>42369</v>
      </c>
      <c r="M374" s="58">
        <f>VLOOKUP(H374,Fuel!$G$24:$I$35,3,FALSE)*(IF(L374&lt;$B$2,0,1))</f>
        <v>1</v>
      </c>
      <c r="N374" s="18">
        <f>VLOOKUP(I374,Fuel!$B$24:$D$43,3,FALSE)</f>
        <v>4.5100000000000001E-2</v>
      </c>
      <c r="O374" s="19">
        <f t="shared" si="25"/>
        <v>21576.089499999998</v>
      </c>
      <c r="P374" s="42">
        <f>IF(VLOOKUP(H374,Fuel!$G$24:$I602,2,FALSE)="AB",O374/ABHEAT/28.174,O374/SASKHEAT/28.174)</f>
        <v>20.211549957346651</v>
      </c>
      <c r="Q374" s="76">
        <f t="shared" si="24"/>
        <v>931.08950000000004</v>
      </c>
      <c r="R374" s="77">
        <f>IF(VLOOKUP(H374,Fuel!$G$24:$I631,2,FALSE)="AB",Q374/ABHEAT/28.174,Q374/SASKHEAT/28.174)</f>
        <v>0.87220448098395742</v>
      </c>
    </row>
    <row r="375" spans="1:18" x14ac:dyDescent="0.2">
      <c r="A375" t="s">
        <v>162</v>
      </c>
      <c r="B375">
        <v>19950120</v>
      </c>
      <c r="C375">
        <v>19960901</v>
      </c>
      <c r="D375">
        <v>20160831</v>
      </c>
      <c r="E375" t="s">
        <v>1</v>
      </c>
      <c r="F375">
        <v>20874</v>
      </c>
      <c r="G375" t="s">
        <v>233</v>
      </c>
      <c r="H375" t="s">
        <v>2</v>
      </c>
      <c r="I375" t="s">
        <v>5</v>
      </c>
      <c r="J375" s="26">
        <f t="shared" si="27"/>
        <v>34719</v>
      </c>
      <c r="K375" s="26">
        <f t="shared" si="28"/>
        <v>35309</v>
      </c>
      <c r="L375" s="27">
        <f t="shared" si="29"/>
        <v>42613</v>
      </c>
      <c r="M375" s="58">
        <f>VLOOKUP(H375,Fuel!$G$24:$I$35,3,FALSE)*(IF(L375&lt;$B$2,0,1))</f>
        <v>1</v>
      </c>
      <c r="N375" s="18">
        <f>VLOOKUP(I375,Fuel!$B$24:$D$43,3,FALSE)</f>
        <v>3.5700000000000003E-2</v>
      </c>
      <c r="O375" s="19">
        <f t="shared" si="25"/>
        <v>21619.201800000003</v>
      </c>
      <c r="P375" s="42">
        <f>IF(VLOOKUP(H375,Fuel!$G$24:$I548,2,FALSE)="AB",O375/ABHEAT/28.174,O375/SASKHEAT/28.174)</f>
        <v>20.251935700334329</v>
      </c>
      <c r="Q375" s="76">
        <f t="shared" si="24"/>
        <v>745.20180000000005</v>
      </c>
      <c r="R375" s="77">
        <f>IF(VLOOKUP(H375,Fuel!$G$24:$I503,2,FALSE)="AB",Q375/ABHEAT/28.174,Q375/SASKHEAT/28.174)</f>
        <v>0.69807290190396398</v>
      </c>
    </row>
    <row r="376" spans="1:18" x14ac:dyDescent="0.2">
      <c r="A376" t="s">
        <v>163</v>
      </c>
      <c r="B376">
        <v>19941215</v>
      </c>
      <c r="C376">
        <v>19961001</v>
      </c>
      <c r="D376">
        <v>20161031</v>
      </c>
      <c r="E376" t="s">
        <v>1</v>
      </c>
      <c r="F376">
        <v>21045</v>
      </c>
      <c r="G376" t="s">
        <v>234</v>
      </c>
      <c r="H376" t="s">
        <v>2</v>
      </c>
      <c r="I376" t="s">
        <v>4</v>
      </c>
      <c r="J376" s="26">
        <f t="shared" si="27"/>
        <v>34683</v>
      </c>
      <c r="K376" s="26">
        <f t="shared" si="28"/>
        <v>35339</v>
      </c>
      <c r="L376" s="27">
        <f t="shared" si="29"/>
        <v>42674</v>
      </c>
      <c r="M376" s="58">
        <f>VLOOKUP(H376,Fuel!$G$24:$I$35,3,FALSE)*(IF(L376&lt;$B$2,0,1))</f>
        <v>1</v>
      </c>
      <c r="N376" s="18">
        <f>VLOOKUP(I376,Fuel!$B$24:$D$43,3,FALSE)</f>
        <v>4.5100000000000001E-2</v>
      </c>
      <c r="O376" s="19">
        <f t="shared" si="25"/>
        <v>21994.129499999999</v>
      </c>
      <c r="P376" s="42">
        <f>IF(VLOOKUP(H376,Fuel!$G$24:$I745,2,FALSE)="AB",O376/ABHEAT/28.174,O376/SASKHEAT/28.174)</f>
        <v>20.603151797159615</v>
      </c>
      <c r="Q376" s="76">
        <f t="shared" si="24"/>
        <v>949.12950000000001</v>
      </c>
      <c r="R376" s="77">
        <f>IF(VLOOKUP(H376,Fuel!$G$24:$I504,2,FALSE)="AB",Q376/ABHEAT/28.174,Q376/SASKHEAT/28.174)</f>
        <v>0.88910357482719227</v>
      </c>
    </row>
    <row r="377" spans="1:18" x14ac:dyDescent="0.2">
      <c r="A377" t="s">
        <v>200</v>
      </c>
      <c r="B377">
        <v>19970618</v>
      </c>
      <c r="C377">
        <v>20000201</v>
      </c>
      <c r="D377">
        <v>20161031</v>
      </c>
      <c r="E377" t="s">
        <v>1</v>
      </c>
      <c r="F377">
        <v>8182</v>
      </c>
      <c r="G377" t="s">
        <v>239</v>
      </c>
      <c r="H377" t="s">
        <v>2</v>
      </c>
      <c r="I377" t="s">
        <v>5</v>
      </c>
      <c r="J377" s="26">
        <f t="shared" si="27"/>
        <v>35599</v>
      </c>
      <c r="K377" s="26">
        <f t="shared" si="28"/>
        <v>36557</v>
      </c>
      <c r="L377" s="27">
        <f t="shared" si="29"/>
        <v>42674</v>
      </c>
      <c r="M377" s="58">
        <f>VLOOKUP(H377,Fuel!$G$24:$I$35,3,FALSE)*(IF(L377&lt;$B$2,0,1))</f>
        <v>1</v>
      </c>
      <c r="N377" s="18">
        <f>VLOOKUP(I377,Fuel!$B$24:$D$43,3,FALSE)</f>
        <v>3.5700000000000003E-2</v>
      </c>
      <c r="O377" s="19">
        <f t="shared" si="25"/>
        <v>8474.0974000000006</v>
      </c>
      <c r="P377" s="42">
        <f>IF(VLOOKUP(H377,Fuel!$G$24:$I531,2,FALSE)="AB",O377/ABHEAT/28.174,O377/SASKHEAT/28.174)</f>
        <v>7.9381689134873747</v>
      </c>
      <c r="Q377" s="76">
        <f t="shared" si="24"/>
        <v>292.09739999999999</v>
      </c>
      <c r="R377" s="77">
        <f>IF(VLOOKUP(H377,Fuel!$G$24:$I511,2,FALSE)="AB",Q377/ABHEAT/28.174,Q377/SASKHEAT/28.174)</f>
        <v>0.27362424467654656</v>
      </c>
    </row>
    <row r="378" spans="1:18" x14ac:dyDescent="0.2">
      <c r="A378" t="s">
        <v>200</v>
      </c>
      <c r="B378">
        <v>20000119</v>
      </c>
      <c r="C378">
        <v>20000201</v>
      </c>
      <c r="D378">
        <v>20161031</v>
      </c>
      <c r="E378" t="s">
        <v>1</v>
      </c>
      <c r="F378">
        <v>8182</v>
      </c>
      <c r="G378" t="s">
        <v>239</v>
      </c>
      <c r="H378" t="s">
        <v>2</v>
      </c>
      <c r="I378" t="s">
        <v>5</v>
      </c>
      <c r="J378" s="26">
        <f t="shared" si="27"/>
        <v>36544</v>
      </c>
      <c r="K378" s="26">
        <f t="shared" si="28"/>
        <v>36557</v>
      </c>
      <c r="L378" s="27">
        <f t="shared" si="29"/>
        <v>42674</v>
      </c>
      <c r="M378" s="58">
        <f>VLOOKUP(H378,Fuel!$G$24:$I$35,3,FALSE)*(IF(L378&lt;$B$2,0,1))</f>
        <v>1</v>
      </c>
      <c r="N378" s="18">
        <f>VLOOKUP(I378,Fuel!$B$24:$D$43,3,FALSE)</f>
        <v>3.5700000000000003E-2</v>
      </c>
      <c r="O378" s="19">
        <f t="shared" si="25"/>
        <v>8474.0974000000006</v>
      </c>
      <c r="P378" s="42">
        <f>IF(VLOOKUP(H378,Fuel!$G$24:$I815,2,FALSE)="AB",O378/ABHEAT/28.174,O378/SASKHEAT/28.174)</f>
        <v>7.9381689134873747</v>
      </c>
      <c r="Q378" s="76">
        <f t="shared" si="24"/>
        <v>292.09739999999999</v>
      </c>
      <c r="R378" s="77">
        <f>IF(VLOOKUP(H378,Fuel!$G$24:$I512,2,FALSE)="AB",Q378/ABHEAT/28.174,Q378/SASKHEAT/28.174)</f>
        <v>0.27362424467654656</v>
      </c>
    </row>
    <row r="379" spans="1:18" x14ac:dyDescent="0.2">
      <c r="A379" t="s">
        <v>61</v>
      </c>
      <c r="B379">
        <v>19950125</v>
      </c>
      <c r="C379">
        <v>19961001</v>
      </c>
      <c r="D379">
        <v>20161031</v>
      </c>
      <c r="E379" t="s">
        <v>1</v>
      </c>
      <c r="F379">
        <v>26956</v>
      </c>
      <c r="G379" t="s">
        <v>229</v>
      </c>
      <c r="H379" t="s">
        <v>2</v>
      </c>
      <c r="I379" t="s">
        <v>54</v>
      </c>
      <c r="J379" s="26">
        <f t="shared" si="27"/>
        <v>34724</v>
      </c>
      <c r="K379" s="26">
        <f t="shared" si="28"/>
        <v>35339</v>
      </c>
      <c r="L379" s="27">
        <f t="shared" si="29"/>
        <v>42674</v>
      </c>
      <c r="M379" s="58">
        <f>VLOOKUP(H379,Fuel!$G$24:$I$35,3,FALSE)*(IF(L379&lt;$B$2,0,1))</f>
        <v>1</v>
      </c>
      <c r="N379" s="18">
        <f>VLOOKUP(I379,Fuel!$B$24:$D$43,3,FALSE)</f>
        <v>5.0799999999999998E-2</v>
      </c>
      <c r="O379" s="19">
        <f t="shared" si="25"/>
        <v>28325.364799999999</v>
      </c>
      <c r="P379" s="42">
        <f>IF(VLOOKUP(H379,Fuel!$G$24:$I595,2,FALSE)="AB",O379/ABHEAT/28.174,O379/SASKHEAT/28.174)</f>
        <v>26.533979927885831</v>
      </c>
      <c r="Q379" s="76">
        <f t="shared" si="24"/>
        <v>1369.3647999999998</v>
      </c>
      <c r="R379" s="77">
        <f>IF(VLOOKUP(H379,Fuel!$G$24:$I648,2,FALSE)="AB",Q379/ABHEAT/28.174,Q379/SASKHEAT/28.174)</f>
        <v>1.2827618769857254</v>
      </c>
    </row>
    <row r="380" spans="1:18" x14ac:dyDescent="0.2">
      <c r="J380" s="26"/>
      <c r="K380" s="26"/>
      <c r="L380" s="27"/>
      <c r="M380" s="58"/>
      <c r="N380" s="18"/>
      <c r="O380" s="19"/>
      <c r="P380" s="42"/>
    </row>
    <row r="381" spans="1:18" x14ac:dyDescent="0.2">
      <c r="J381" s="26"/>
      <c r="K381" s="26"/>
      <c r="L381" s="27"/>
      <c r="M381" s="58"/>
      <c r="N381" s="18"/>
      <c r="O381" s="19"/>
      <c r="P381" s="42"/>
    </row>
    <row r="382" spans="1:18" x14ac:dyDescent="0.2">
      <c r="J382" s="26"/>
      <c r="K382" s="26"/>
      <c r="L382" s="27"/>
      <c r="M382" s="58"/>
      <c r="N382" s="18"/>
      <c r="O382" s="19"/>
      <c r="P382" s="42"/>
    </row>
    <row r="383" spans="1:18" x14ac:dyDescent="0.2">
      <c r="J383" s="26"/>
      <c r="K383" s="26"/>
      <c r="L383" s="27"/>
      <c r="M383" s="58"/>
      <c r="N383" s="18"/>
      <c r="O383" s="19"/>
      <c r="P383" s="42"/>
    </row>
    <row r="384" spans="1:18" x14ac:dyDescent="0.2">
      <c r="J384" s="26"/>
      <c r="K384" s="26"/>
      <c r="L384" s="27"/>
      <c r="M384" s="58"/>
      <c r="N384" s="18"/>
      <c r="O384" s="19"/>
      <c r="P384" s="42"/>
    </row>
    <row r="385" spans="10:16" x14ac:dyDescent="0.2">
      <c r="J385" s="26"/>
      <c r="K385" s="26"/>
      <c r="L385" s="27"/>
      <c r="M385" s="58"/>
      <c r="N385" s="18"/>
      <c r="O385" s="19"/>
      <c r="P385" s="42"/>
    </row>
    <row r="386" spans="10:16" x14ac:dyDescent="0.2">
      <c r="J386" s="26"/>
      <c r="K386" s="26"/>
      <c r="L386" s="27"/>
      <c r="M386" s="58"/>
      <c r="N386" s="18"/>
      <c r="O386" s="19"/>
      <c r="P386" s="42"/>
    </row>
    <row r="387" spans="10:16" x14ac:dyDescent="0.2">
      <c r="J387" s="26"/>
      <c r="K387" s="26"/>
      <c r="L387" s="27"/>
      <c r="M387" s="58"/>
      <c r="N387" s="18"/>
      <c r="O387" s="19"/>
      <c r="P387" s="42"/>
    </row>
    <row r="388" spans="10:16" x14ac:dyDescent="0.2">
      <c r="J388" s="26"/>
      <c r="K388" s="26"/>
      <c r="L388" s="27"/>
      <c r="M388" s="58"/>
      <c r="N388" s="18"/>
      <c r="O388" s="19"/>
      <c r="P388" s="42"/>
    </row>
    <row r="389" spans="10:16" x14ac:dyDescent="0.2">
      <c r="J389" s="26"/>
      <c r="K389" s="26"/>
      <c r="L389" s="27"/>
      <c r="M389" s="58"/>
      <c r="N389" s="18"/>
      <c r="O389" s="19"/>
      <c r="P389" s="42"/>
    </row>
    <row r="390" spans="10:16" x14ac:dyDescent="0.2">
      <c r="J390" s="26"/>
      <c r="K390" s="26"/>
      <c r="L390" s="27"/>
      <c r="M390" s="58"/>
      <c r="N390" s="18"/>
      <c r="O390" s="19"/>
      <c r="P390" s="42"/>
    </row>
    <row r="391" spans="10:16" x14ac:dyDescent="0.2">
      <c r="J391" s="26"/>
      <c r="K391" s="26"/>
      <c r="L391" s="27"/>
      <c r="M391" s="58"/>
      <c r="N391" s="18"/>
      <c r="O391" s="19"/>
      <c r="P391" s="42"/>
    </row>
    <row r="392" spans="10:16" x14ac:dyDescent="0.2">
      <c r="J392" s="26"/>
      <c r="K392" s="26"/>
      <c r="L392" s="27"/>
      <c r="M392" s="58"/>
      <c r="N392" s="18"/>
      <c r="O392" s="19"/>
      <c r="P392" s="42"/>
    </row>
    <row r="393" spans="10:16" x14ac:dyDescent="0.2">
      <c r="J393" s="26"/>
      <c r="K393" s="26"/>
      <c r="L393" s="27"/>
      <c r="M393" s="58"/>
      <c r="N393" s="18"/>
      <c r="O393" s="19"/>
      <c r="P393" s="42"/>
    </row>
    <row r="394" spans="10:16" x14ac:dyDescent="0.2">
      <c r="J394" s="26"/>
      <c r="K394" s="26"/>
      <c r="L394" s="27"/>
      <c r="M394" s="58"/>
      <c r="N394" s="18"/>
      <c r="O394" s="19"/>
      <c r="P394" s="42"/>
    </row>
    <row r="395" spans="10:16" x14ac:dyDescent="0.2">
      <c r="J395" s="26"/>
      <c r="K395" s="26"/>
      <c r="L395" s="27"/>
      <c r="M395" s="58"/>
      <c r="N395" s="18"/>
      <c r="O395" s="19"/>
      <c r="P395" s="42"/>
    </row>
    <row r="396" spans="10:16" x14ac:dyDescent="0.2">
      <c r="J396" s="26"/>
      <c r="K396" s="26"/>
      <c r="L396" s="27"/>
      <c r="M396" s="58"/>
      <c r="N396" s="18"/>
      <c r="O396" s="19"/>
      <c r="P396" s="42"/>
    </row>
    <row r="397" spans="10:16" x14ac:dyDescent="0.2">
      <c r="J397" s="26"/>
      <c r="K397" s="26"/>
      <c r="L397" s="27"/>
      <c r="M397" s="58"/>
      <c r="N397" s="18"/>
      <c r="O397" s="19"/>
      <c r="P397" s="42"/>
    </row>
    <row r="398" spans="10:16" x14ac:dyDescent="0.2">
      <c r="J398" s="26"/>
      <c r="K398" s="26"/>
      <c r="L398" s="27"/>
      <c r="M398" s="58"/>
      <c r="N398" s="18"/>
      <c r="O398" s="19"/>
      <c r="P398" s="42"/>
    </row>
    <row r="399" spans="10:16" x14ac:dyDescent="0.2">
      <c r="J399" s="26"/>
      <c r="K399" s="26"/>
      <c r="L399" s="27"/>
      <c r="M399" s="58"/>
      <c r="N399" s="18"/>
      <c r="O399" s="19"/>
      <c r="P399" s="42"/>
    </row>
    <row r="400" spans="10:16" x14ac:dyDescent="0.2">
      <c r="J400" s="26"/>
      <c r="K400" s="26"/>
      <c r="L400" s="27"/>
      <c r="M400" s="58"/>
      <c r="N400" s="18"/>
      <c r="O400" s="19"/>
      <c r="P400" s="42"/>
    </row>
    <row r="401" spans="10:16" x14ac:dyDescent="0.2">
      <c r="J401" s="26"/>
      <c r="K401" s="26"/>
      <c r="L401" s="27"/>
      <c r="M401" s="58"/>
      <c r="N401" s="18"/>
      <c r="O401" s="19"/>
      <c r="P401" s="42"/>
    </row>
    <row r="402" spans="10:16" x14ac:dyDescent="0.2">
      <c r="J402" s="26"/>
      <c r="K402" s="26"/>
      <c r="L402" s="27"/>
      <c r="M402" s="58"/>
      <c r="N402" s="18"/>
      <c r="O402" s="19"/>
      <c r="P402" s="42"/>
    </row>
    <row r="403" spans="10:16" x14ac:dyDescent="0.2">
      <c r="J403" s="26"/>
      <c r="K403" s="26"/>
      <c r="L403" s="27"/>
      <c r="M403" s="58"/>
      <c r="N403" s="18"/>
      <c r="O403" s="19"/>
      <c r="P403" s="42"/>
    </row>
    <row r="404" spans="10:16" x14ac:dyDescent="0.2">
      <c r="J404" s="26"/>
      <c r="K404" s="26"/>
      <c r="L404" s="27"/>
      <c r="M404" s="58"/>
      <c r="N404" s="18"/>
      <c r="O404" s="19"/>
      <c r="P404" s="42"/>
    </row>
    <row r="405" spans="10:16" x14ac:dyDescent="0.2">
      <c r="J405" s="26"/>
      <c r="K405" s="26"/>
      <c r="L405" s="27"/>
      <c r="M405" s="58"/>
      <c r="N405" s="18"/>
      <c r="O405" s="19"/>
      <c r="P405" s="42"/>
    </row>
    <row r="406" spans="10:16" x14ac:dyDescent="0.2">
      <c r="J406" s="26"/>
      <c r="K406" s="26"/>
      <c r="L406" s="27"/>
      <c r="M406" s="58"/>
      <c r="N406" s="18"/>
      <c r="O406" s="19"/>
      <c r="P406" s="42"/>
    </row>
    <row r="407" spans="10:16" x14ac:dyDescent="0.2">
      <c r="J407" s="26"/>
      <c r="K407" s="26"/>
      <c r="L407" s="27"/>
      <c r="M407" s="58"/>
      <c r="N407" s="18"/>
      <c r="O407" s="19"/>
      <c r="P407" s="42"/>
    </row>
    <row r="408" spans="10:16" x14ac:dyDescent="0.2">
      <c r="J408" s="26"/>
      <c r="K408" s="26"/>
      <c r="L408" s="27"/>
      <c r="M408" s="58"/>
      <c r="N408" s="18"/>
      <c r="O408" s="19"/>
      <c r="P408" s="42"/>
    </row>
    <row r="409" spans="10:16" x14ac:dyDescent="0.2">
      <c r="J409" s="26"/>
      <c r="K409" s="26"/>
      <c r="L409" s="27"/>
      <c r="M409" s="58"/>
      <c r="N409" s="18"/>
      <c r="O409" s="19"/>
      <c r="P409" s="42"/>
    </row>
    <row r="410" spans="10:16" x14ac:dyDescent="0.2">
      <c r="J410" s="26"/>
      <c r="K410" s="26"/>
      <c r="L410" s="27"/>
      <c r="M410" s="58"/>
      <c r="N410" s="18"/>
      <c r="O410" s="19"/>
      <c r="P410" s="42"/>
    </row>
    <row r="411" spans="10:16" x14ac:dyDescent="0.2">
      <c r="J411" s="26"/>
      <c r="K411" s="26"/>
      <c r="L411" s="27"/>
      <c r="M411" s="58"/>
      <c r="N411" s="18"/>
      <c r="O411" s="19"/>
      <c r="P411" s="42"/>
    </row>
    <row r="412" spans="10:16" x14ac:dyDescent="0.2">
      <c r="J412" s="26"/>
      <c r="K412" s="26"/>
      <c r="L412" s="27"/>
      <c r="M412" s="58"/>
      <c r="N412" s="18"/>
      <c r="O412" s="19"/>
      <c r="P412" s="42"/>
    </row>
    <row r="413" spans="10:16" x14ac:dyDescent="0.2">
      <c r="J413" s="26"/>
      <c r="K413" s="26"/>
      <c r="L413" s="27"/>
      <c r="M413" s="58"/>
      <c r="N413" s="18"/>
      <c r="O413" s="19"/>
      <c r="P413" s="42"/>
    </row>
    <row r="414" spans="10:16" x14ac:dyDescent="0.2">
      <c r="J414" s="26"/>
      <c r="K414" s="26"/>
      <c r="L414" s="27"/>
      <c r="M414" s="58"/>
      <c r="N414" s="18"/>
      <c r="O414" s="19"/>
      <c r="P414" s="42"/>
    </row>
    <row r="415" spans="10:16" x14ac:dyDescent="0.2">
      <c r="J415" s="26"/>
      <c r="K415" s="26"/>
      <c r="L415" s="27"/>
      <c r="M415" s="58"/>
      <c r="N415" s="18"/>
      <c r="O415" s="19"/>
      <c r="P415" s="42"/>
    </row>
    <row r="416" spans="10:16" x14ac:dyDescent="0.2">
      <c r="J416" s="26"/>
      <c r="K416" s="26"/>
      <c r="L416" s="27"/>
      <c r="M416" s="58"/>
      <c r="N416" s="18"/>
      <c r="O416" s="19"/>
      <c r="P416" s="42"/>
    </row>
    <row r="417" spans="10:16" x14ac:dyDescent="0.2">
      <c r="J417" s="26"/>
      <c r="K417" s="26"/>
      <c r="L417" s="27"/>
      <c r="M417" s="58"/>
      <c r="N417" s="18"/>
      <c r="O417" s="19"/>
      <c r="P417" s="42"/>
    </row>
    <row r="418" spans="10:16" x14ac:dyDescent="0.2">
      <c r="J418" s="26"/>
      <c r="K418" s="26"/>
      <c r="L418" s="27"/>
      <c r="M418" s="58"/>
      <c r="N418" s="18"/>
      <c r="O418" s="19"/>
      <c r="P418" s="42"/>
    </row>
    <row r="419" spans="10:16" x14ac:dyDescent="0.2">
      <c r="J419" s="26"/>
      <c r="K419" s="26"/>
      <c r="L419" s="27"/>
      <c r="M419" s="58"/>
      <c r="N419" s="18"/>
      <c r="O419" s="19"/>
      <c r="P419" s="42"/>
    </row>
    <row r="420" spans="10:16" x14ac:dyDescent="0.2">
      <c r="J420" s="26"/>
      <c r="K420" s="26"/>
      <c r="L420" s="27"/>
      <c r="M420" s="58"/>
      <c r="N420" s="18"/>
      <c r="O420" s="19"/>
      <c r="P420" s="42"/>
    </row>
    <row r="421" spans="10:16" x14ac:dyDescent="0.2">
      <c r="J421" s="26"/>
      <c r="K421" s="26"/>
      <c r="L421" s="27"/>
      <c r="M421" s="58"/>
      <c r="N421" s="18"/>
      <c r="O421" s="19"/>
      <c r="P421" s="42"/>
    </row>
    <row r="422" spans="10:16" x14ac:dyDescent="0.2">
      <c r="J422" s="26"/>
      <c r="K422" s="26"/>
      <c r="L422" s="27"/>
      <c r="M422" s="58"/>
      <c r="N422" s="18"/>
      <c r="O422" s="19"/>
      <c r="P422" s="42"/>
    </row>
    <row r="423" spans="10:16" x14ac:dyDescent="0.2">
      <c r="J423" s="26"/>
      <c r="K423" s="26"/>
      <c r="L423" s="27"/>
      <c r="M423" s="58"/>
      <c r="N423" s="18"/>
      <c r="O423" s="19"/>
      <c r="P423" s="42"/>
    </row>
    <row r="424" spans="10:16" x14ac:dyDescent="0.2">
      <c r="J424" s="26"/>
      <c r="K424" s="26"/>
      <c r="L424" s="27"/>
      <c r="M424" s="58"/>
      <c r="N424" s="18"/>
      <c r="O424" s="19"/>
      <c r="P424" s="42"/>
    </row>
    <row r="425" spans="10:16" x14ac:dyDescent="0.2">
      <c r="J425" s="26"/>
      <c r="K425" s="26"/>
      <c r="L425" s="27"/>
      <c r="M425" s="58"/>
      <c r="N425" s="18"/>
      <c r="O425" s="19"/>
      <c r="P425" s="42"/>
    </row>
    <row r="426" spans="10:16" x14ac:dyDescent="0.2">
      <c r="J426" s="26"/>
      <c r="K426" s="26"/>
      <c r="L426" s="27"/>
      <c r="M426" s="58"/>
      <c r="N426" s="18"/>
      <c r="O426" s="19"/>
      <c r="P426" s="42"/>
    </row>
    <row r="427" spans="10:16" x14ac:dyDescent="0.2">
      <c r="J427" s="26"/>
      <c r="K427" s="26"/>
      <c r="L427" s="27"/>
      <c r="M427" s="58"/>
      <c r="N427" s="18"/>
      <c r="O427" s="19"/>
      <c r="P427" s="42"/>
    </row>
    <row r="428" spans="10:16" x14ac:dyDescent="0.2">
      <c r="J428" s="26"/>
      <c r="K428" s="26"/>
      <c r="L428" s="27"/>
      <c r="M428" s="58"/>
      <c r="N428" s="18"/>
      <c r="O428" s="19"/>
      <c r="P428" s="42"/>
    </row>
    <row r="429" spans="10:16" x14ac:dyDescent="0.2">
      <c r="J429" s="26"/>
      <c r="K429" s="26"/>
      <c r="L429" s="27"/>
      <c r="M429" s="58"/>
      <c r="N429" s="18"/>
      <c r="O429" s="19"/>
      <c r="P429" s="42"/>
    </row>
    <row r="430" spans="10:16" x14ac:dyDescent="0.2">
      <c r="J430" s="26"/>
      <c r="K430" s="26"/>
      <c r="L430" s="27"/>
      <c r="M430" s="58"/>
      <c r="N430" s="18"/>
      <c r="O430" s="19"/>
      <c r="P430" s="42"/>
    </row>
    <row r="431" spans="10:16" x14ac:dyDescent="0.2">
      <c r="J431" s="26"/>
      <c r="K431" s="26"/>
      <c r="L431" s="27"/>
      <c r="M431" s="58"/>
      <c r="N431" s="18"/>
      <c r="O431" s="19"/>
      <c r="P431" s="42"/>
    </row>
    <row r="432" spans="10:16" x14ac:dyDescent="0.2">
      <c r="J432" s="26"/>
      <c r="K432" s="26"/>
      <c r="L432" s="27"/>
      <c r="M432" s="58"/>
      <c r="N432" s="18"/>
      <c r="O432" s="19"/>
      <c r="P432" s="42"/>
    </row>
    <row r="433" spans="10:16" x14ac:dyDescent="0.2">
      <c r="J433" s="26"/>
      <c r="K433" s="26"/>
      <c r="L433" s="27"/>
      <c r="M433" s="58"/>
      <c r="N433" s="18"/>
      <c r="O433" s="19"/>
      <c r="P433" s="42"/>
    </row>
    <row r="434" spans="10:16" x14ac:dyDescent="0.2">
      <c r="J434" s="26"/>
      <c r="K434" s="26"/>
      <c r="L434" s="27"/>
      <c r="M434" s="58"/>
      <c r="N434" s="18"/>
      <c r="O434" s="19"/>
      <c r="P434" s="42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67"/>
  <sheetViews>
    <sheetView workbookViewId="0">
      <selection activeCell="C13" sqref="C13"/>
    </sheetView>
  </sheetViews>
  <sheetFormatPr defaultRowHeight="12.75" x14ac:dyDescent="0.2"/>
  <cols>
    <col min="1" max="2" width="3.85546875" customWidth="1"/>
    <col min="3" max="3" width="22" bestFit="1" customWidth="1"/>
    <col min="4" max="4" width="12" customWidth="1"/>
    <col min="5" max="5" width="12" bestFit="1" customWidth="1"/>
    <col min="7" max="7" width="10.28515625" customWidth="1"/>
    <col min="12" max="12" width="10.85546875" bestFit="1" customWidth="1"/>
  </cols>
  <sheetData>
    <row r="1" spans="1:19" ht="20.25" x14ac:dyDescent="0.3">
      <c r="A1" s="50" t="s">
        <v>159</v>
      </c>
      <c r="B1" s="28"/>
      <c r="C1" s="28"/>
      <c r="D1" s="28"/>
      <c r="E1" s="28"/>
      <c r="F1" s="28"/>
      <c r="G1" s="28"/>
      <c r="H1" s="28"/>
      <c r="I1" s="49">
        <v>36951</v>
      </c>
      <c r="J1" s="49"/>
    </row>
    <row r="2" spans="1:19" x14ac:dyDescent="0.2">
      <c r="H2" s="11"/>
    </row>
    <row r="3" spans="1:19" x14ac:dyDescent="0.2">
      <c r="H3" s="11" t="s">
        <v>2</v>
      </c>
      <c r="J3" s="11" t="s">
        <v>2</v>
      </c>
    </row>
    <row r="4" spans="1:19" x14ac:dyDescent="0.2">
      <c r="C4" s="52" t="s">
        <v>118</v>
      </c>
      <c r="D4" s="53"/>
      <c r="H4" s="11" t="s">
        <v>116</v>
      </c>
      <c r="J4" s="11" t="s">
        <v>117</v>
      </c>
      <c r="L4" s="73"/>
      <c r="M4" s="73"/>
      <c r="N4" s="73"/>
      <c r="O4" s="73"/>
      <c r="P4" s="73"/>
      <c r="Q4" s="73"/>
      <c r="R4" s="73"/>
      <c r="S4" s="73"/>
    </row>
    <row r="5" spans="1:19" x14ac:dyDescent="0.2">
      <c r="C5" s="78" t="s">
        <v>158</v>
      </c>
      <c r="D5" s="54"/>
      <c r="G5" s="47" t="s">
        <v>135</v>
      </c>
      <c r="H5" s="51">
        <f>'Raw Data'!P1</f>
        <v>5518.3809036605953</v>
      </c>
      <c r="J5" s="51">
        <f>H5-575</f>
        <v>4943.3809036605953</v>
      </c>
      <c r="L5" s="73"/>
      <c r="M5" s="73"/>
      <c r="N5" s="73"/>
      <c r="O5" s="73"/>
      <c r="P5" s="73"/>
      <c r="Q5" s="73"/>
      <c r="R5" s="73"/>
      <c r="S5" s="73"/>
    </row>
    <row r="6" spans="1:19" x14ac:dyDescent="0.2">
      <c r="C6" s="78" t="s">
        <v>154</v>
      </c>
      <c r="D6" s="54" t="s">
        <v>113</v>
      </c>
      <c r="H6" s="51"/>
      <c r="J6" s="51"/>
      <c r="L6" s="73"/>
      <c r="M6" s="74"/>
      <c r="N6" s="75"/>
      <c r="O6" s="73"/>
      <c r="P6" s="73"/>
      <c r="Q6" s="73"/>
      <c r="R6" s="73"/>
      <c r="S6" s="73"/>
    </row>
    <row r="7" spans="1:19" x14ac:dyDescent="0.2">
      <c r="C7" s="43">
        <v>36981</v>
      </c>
      <c r="D7" s="71">
        <v>190.99687021506119</v>
      </c>
      <c r="G7" s="48">
        <f>C7+1</f>
        <v>36982</v>
      </c>
      <c r="H7" s="51">
        <f>H5-D7</f>
        <v>5327.3840334455344</v>
      </c>
      <c r="J7" s="51">
        <f>J5-D7</f>
        <v>4752.3840334455344</v>
      </c>
      <c r="L7" s="75"/>
      <c r="M7" s="73"/>
      <c r="N7" s="73"/>
      <c r="O7" s="73"/>
      <c r="P7" s="73"/>
      <c r="Q7" s="73"/>
      <c r="R7" s="73"/>
      <c r="S7" s="73"/>
    </row>
    <row r="8" spans="1:19" x14ac:dyDescent="0.2">
      <c r="C8" s="44">
        <v>37011</v>
      </c>
      <c r="D8" s="72">
        <v>1.4939610188864609</v>
      </c>
      <c r="G8" s="48">
        <f t="shared" ref="G8:G59" si="0">C8+1</f>
        <v>37012</v>
      </c>
      <c r="H8" s="51">
        <f>H7-D8</f>
        <v>5325.8900724266477</v>
      </c>
      <c r="J8" s="51">
        <f>J7-D8</f>
        <v>4750.8900724266477</v>
      </c>
      <c r="L8" s="73"/>
      <c r="M8" s="73"/>
      <c r="N8" s="73"/>
      <c r="O8" s="73"/>
      <c r="P8" s="73"/>
      <c r="Q8" s="73"/>
      <c r="R8" s="73"/>
      <c r="S8" s="73"/>
    </row>
    <row r="9" spans="1:19" x14ac:dyDescent="0.2">
      <c r="C9" s="44">
        <v>37042</v>
      </c>
      <c r="D9" s="72">
        <v>0.22908707629058439</v>
      </c>
      <c r="G9" s="48">
        <f t="shared" si="0"/>
        <v>37043</v>
      </c>
      <c r="H9" s="51">
        <f t="shared" ref="H9:H59" si="1">H8-D9</f>
        <v>5325.6609853503569</v>
      </c>
      <c r="J9" s="51">
        <f t="shared" ref="J9:J59" si="2">J8-D9</f>
        <v>4750.6609853503569</v>
      </c>
      <c r="L9" s="73"/>
      <c r="M9" s="73"/>
      <c r="N9" s="73"/>
      <c r="O9" s="73"/>
      <c r="P9" s="73"/>
      <c r="Q9" s="73"/>
      <c r="R9" s="73"/>
      <c r="S9" s="73"/>
    </row>
    <row r="10" spans="1:19" x14ac:dyDescent="0.2">
      <c r="C10" s="44">
        <v>37072</v>
      </c>
      <c r="D10" s="72">
        <v>0.24377214528357063</v>
      </c>
      <c r="G10" s="48">
        <f t="shared" si="0"/>
        <v>37073</v>
      </c>
      <c r="H10" s="51">
        <f t="shared" si="1"/>
        <v>5325.4172132050735</v>
      </c>
      <c r="J10" s="51">
        <f t="shared" si="2"/>
        <v>4750.4172132050735</v>
      </c>
      <c r="L10" s="73"/>
      <c r="M10" s="73"/>
      <c r="N10" s="73"/>
      <c r="O10" s="73"/>
      <c r="P10" s="73"/>
      <c r="Q10" s="73"/>
      <c r="R10" s="73"/>
      <c r="S10" s="73"/>
    </row>
    <row r="11" spans="1:19" x14ac:dyDescent="0.2">
      <c r="C11" s="44">
        <v>37103</v>
      </c>
      <c r="D11" s="72">
        <v>7.5109232876126653</v>
      </c>
      <c r="G11" s="48">
        <f t="shared" si="0"/>
        <v>37104</v>
      </c>
      <c r="H11" s="51">
        <f t="shared" si="1"/>
        <v>5317.9062899174605</v>
      </c>
      <c r="J11" s="51">
        <f t="shared" si="2"/>
        <v>4742.9062899174605</v>
      </c>
      <c r="L11" s="73"/>
      <c r="M11" s="73"/>
      <c r="N11" s="73"/>
      <c r="O11" s="73"/>
      <c r="P11" s="73"/>
      <c r="Q11" s="73"/>
      <c r="R11" s="73"/>
      <c r="S11" s="73"/>
    </row>
    <row r="12" spans="1:19" x14ac:dyDescent="0.2">
      <c r="C12" s="44">
        <v>37134</v>
      </c>
      <c r="D12" s="72">
        <v>5.0007554944115613</v>
      </c>
      <c r="G12" s="48">
        <f t="shared" si="0"/>
        <v>37135</v>
      </c>
      <c r="H12" s="51">
        <f t="shared" si="1"/>
        <v>5312.9055344230492</v>
      </c>
      <c r="J12" s="51">
        <f t="shared" si="2"/>
        <v>4737.9055344230492</v>
      </c>
    </row>
    <row r="13" spans="1:19" x14ac:dyDescent="0.2">
      <c r="C13" s="44">
        <v>37195</v>
      </c>
      <c r="D13" s="72">
        <v>283.52430448570061</v>
      </c>
      <c r="G13" s="48">
        <f t="shared" si="0"/>
        <v>37196</v>
      </c>
      <c r="H13" s="51">
        <f t="shared" si="1"/>
        <v>5029.3812299373485</v>
      </c>
      <c r="J13" s="51">
        <f t="shared" si="2"/>
        <v>4454.3812299373485</v>
      </c>
    </row>
    <row r="14" spans="1:19" x14ac:dyDescent="0.2">
      <c r="C14" s="44">
        <v>37225</v>
      </c>
      <c r="D14" s="72">
        <v>7.9971428166214311</v>
      </c>
      <c r="G14" s="48">
        <f t="shared" si="0"/>
        <v>37226</v>
      </c>
      <c r="H14" s="51">
        <f t="shared" si="1"/>
        <v>5021.3840871207267</v>
      </c>
      <c r="J14" s="51">
        <f t="shared" si="2"/>
        <v>4446.3840871207267</v>
      </c>
    </row>
    <row r="15" spans="1:19" x14ac:dyDescent="0.2">
      <c r="C15" s="44">
        <v>37256</v>
      </c>
      <c r="D15" s="72">
        <v>5.3238270122572571</v>
      </c>
      <c r="G15" s="48">
        <f t="shared" si="0"/>
        <v>37257</v>
      </c>
      <c r="H15" s="51">
        <f t="shared" si="1"/>
        <v>5016.0602601084693</v>
      </c>
      <c r="J15" s="51">
        <f t="shared" si="2"/>
        <v>4441.0602601084693</v>
      </c>
    </row>
    <row r="16" spans="1:19" x14ac:dyDescent="0.2">
      <c r="C16" s="44">
        <v>37287</v>
      </c>
      <c r="D16" s="72">
        <v>3.6213380136703921</v>
      </c>
      <c r="G16" s="48">
        <f t="shared" si="0"/>
        <v>37288</v>
      </c>
      <c r="H16" s="51">
        <f t="shared" si="1"/>
        <v>5012.4389220947987</v>
      </c>
      <c r="J16" s="51">
        <f t="shared" si="2"/>
        <v>4437.4389220947987</v>
      </c>
    </row>
    <row r="17" spans="3:10" x14ac:dyDescent="0.2">
      <c r="C17" s="44">
        <v>37346</v>
      </c>
      <c r="D17" s="72">
        <v>4.0961552444436125</v>
      </c>
      <c r="G17" s="48">
        <f t="shared" si="0"/>
        <v>37347</v>
      </c>
      <c r="H17" s="51">
        <f t="shared" si="1"/>
        <v>5008.3427668503555</v>
      </c>
      <c r="J17" s="51">
        <f t="shared" si="2"/>
        <v>4433.3427668503555</v>
      </c>
    </row>
    <row r="18" spans="3:10" x14ac:dyDescent="0.2">
      <c r="C18" s="44">
        <v>37361</v>
      </c>
      <c r="D18" s="72">
        <v>0</v>
      </c>
      <c r="G18" s="48">
        <f t="shared" si="0"/>
        <v>37362</v>
      </c>
      <c r="H18" s="51">
        <f t="shared" si="1"/>
        <v>5008.3427668503555</v>
      </c>
      <c r="J18" s="51">
        <f t="shared" si="2"/>
        <v>4433.3427668503555</v>
      </c>
    </row>
    <row r="19" spans="3:10" x14ac:dyDescent="0.2">
      <c r="C19" s="44">
        <v>37376</v>
      </c>
      <c r="D19" s="72">
        <v>4.9027962061272028</v>
      </c>
      <c r="G19" s="48">
        <f t="shared" si="0"/>
        <v>37377</v>
      </c>
      <c r="H19" s="51">
        <f t="shared" si="1"/>
        <v>5003.4399706442282</v>
      </c>
      <c r="J19" s="51">
        <f t="shared" si="2"/>
        <v>4428.4399706442282</v>
      </c>
    </row>
    <row r="20" spans="3:10" x14ac:dyDescent="0.2">
      <c r="C20" s="44">
        <v>37382</v>
      </c>
      <c r="D20" s="72">
        <v>10.506677362181847</v>
      </c>
      <c r="G20" s="48">
        <f t="shared" si="0"/>
        <v>37383</v>
      </c>
      <c r="H20" s="51">
        <f t="shared" si="1"/>
        <v>4992.9332932820462</v>
      </c>
      <c r="J20" s="51">
        <f t="shared" si="2"/>
        <v>4417.9332932820462</v>
      </c>
    </row>
    <row r="21" spans="3:10" x14ac:dyDescent="0.2">
      <c r="C21" s="44">
        <v>37407</v>
      </c>
      <c r="D21" s="72">
        <v>0.10671150134903291</v>
      </c>
      <c r="G21" s="48">
        <f t="shared" si="0"/>
        <v>37408</v>
      </c>
      <c r="H21" s="51">
        <f t="shared" si="1"/>
        <v>4992.8265817806969</v>
      </c>
      <c r="J21" s="51">
        <f t="shared" si="2"/>
        <v>4417.8265817806969</v>
      </c>
    </row>
    <row r="22" spans="3:10" x14ac:dyDescent="0.2">
      <c r="C22" s="44">
        <v>37437</v>
      </c>
      <c r="D22" s="72">
        <v>17.117162691604481</v>
      </c>
      <c r="G22" s="48">
        <f t="shared" si="0"/>
        <v>37438</v>
      </c>
      <c r="H22" s="51">
        <f t="shared" si="1"/>
        <v>4975.7094190890921</v>
      </c>
      <c r="J22" s="51">
        <f t="shared" si="2"/>
        <v>4400.7094190890921</v>
      </c>
    </row>
    <row r="23" spans="3:10" x14ac:dyDescent="0.2">
      <c r="C23" s="44">
        <v>37529</v>
      </c>
      <c r="D23" s="72">
        <v>0.80865779921377245</v>
      </c>
      <c r="G23" s="48">
        <f t="shared" si="0"/>
        <v>37530</v>
      </c>
      <c r="H23" s="51">
        <f t="shared" si="1"/>
        <v>4974.9007612898786</v>
      </c>
      <c r="J23" s="51">
        <f t="shared" si="2"/>
        <v>4399.9007612898786</v>
      </c>
    </row>
    <row r="24" spans="3:10" x14ac:dyDescent="0.2">
      <c r="C24" s="44">
        <v>37560</v>
      </c>
      <c r="D24" s="72">
        <v>312.83556574361552</v>
      </c>
      <c r="G24" s="48">
        <f t="shared" si="0"/>
        <v>37561</v>
      </c>
      <c r="H24" s="51">
        <f t="shared" si="1"/>
        <v>4662.0651955462627</v>
      </c>
      <c r="J24" s="51">
        <f t="shared" si="2"/>
        <v>4087.0651955462631</v>
      </c>
    </row>
    <row r="25" spans="3:10" x14ac:dyDescent="0.2">
      <c r="C25" s="44">
        <v>37590</v>
      </c>
      <c r="D25" s="72">
        <v>0.54628456653908597</v>
      </c>
      <c r="G25" s="48">
        <f t="shared" si="0"/>
        <v>37591</v>
      </c>
      <c r="H25" s="51">
        <f t="shared" si="1"/>
        <v>4661.5189109797238</v>
      </c>
      <c r="J25" s="51">
        <f t="shared" si="2"/>
        <v>4086.5189109797238</v>
      </c>
    </row>
    <row r="26" spans="3:10" x14ac:dyDescent="0.2">
      <c r="C26" s="44">
        <v>37711</v>
      </c>
      <c r="D26" s="72">
        <v>0</v>
      </c>
      <c r="G26" s="48">
        <f t="shared" si="0"/>
        <v>37712</v>
      </c>
      <c r="H26" s="51">
        <f t="shared" si="1"/>
        <v>4661.5189109797238</v>
      </c>
      <c r="J26" s="51">
        <f t="shared" si="2"/>
        <v>4086.5189109797238</v>
      </c>
    </row>
    <row r="27" spans="3:10" x14ac:dyDescent="0.2">
      <c r="C27" s="44">
        <v>37925</v>
      </c>
      <c r="D27" s="72">
        <v>1188.339979904317</v>
      </c>
      <c r="G27" s="48">
        <f t="shared" si="0"/>
        <v>37926</v>
      </c>
      <c r="H27" s="51">
        <f t="shared" si="1"/>
        <v>3473.1789310754066</v>
      </c>
      <c r="J27" s="51">
        <f t="shared" si="2"/>
        <v>2898.1789310754066</v>
      </c>
    </row>
    <row r="28" spans="3:10" x14ac:dyDescent="0.2">
      <c r="C28" s="44">
        <v>37986</v>
      </c>
      <c r="D28" s="72">
        <v>296.72094657482626</v>
      </c>
      <c r="G28" s="48">
        <f t="shared" si="0"/>
        <v>37987</v>
      </c>
      <c r="H28" s="51">
        <f t="shared" si="1"/>
        <v>3176.4579845005801</v>
      </c>
      <c r="J28" s="51">
        <f t="shared" si="2"/>
        <v>2601.4579845005801</v>
      </c>
    </row>
    <row r="29" spans="3:10" x14ac:dyDescent="0.2">
      <c r="C29" s="44">
        <v>38092</v>
      </c>
      <c r="D29" s="72">
        <v>0</v>
      </c>
      <c r="G29" s="48">
        <f t="shared" si="0"/>
        <v>38093</v>
      </c>
      <c r="H29" s="51">
        <f t="shared" si="1"/>
        <v>3176.4579845005801</v>
      </c>
      <c r="J29" s="51">
        <f t="shared" si="2"/>
        <v>2601.4579845005801</v>
      </c>
    </row>
    <row r="30" spans="3:10" x14ac:dyDescent="0.2">
      <c r="C30" s="44">
        <v>38213</v>
      </c>
      <c r="D30" s="72">
        <v>45.183475916158983</v>
      </c>
      <c r="G30" s="48">
        <f t="shared" si="0"/>
        <v>38214</v>
      </c>
      <c r="H30" s="51">
        <f t="shared" si="1"/>
        <v>3131.2745085844213</v>
      </c>
      <c r="J30" s="51">
        <f t="shared" si="2"/>
        <v>2556.2745085844213</v>
      </c>
    </row>
    <row r="31" spans="3:10" x14ac:dyDescent="0.2">
      <c r="C31" s="44">
        <v>38291</v>
      </c>
      <c r="D31" s="72">
        <v>225.35914358914607</v>
      </c>
      <c r="G31" s="48">
        <f t="shared" si="0"/>
        <v>38292</v>
      </c>
      <c r="H31" s="51">
        <f t="shared" si="1"/>
        <v>2905.915364995275</v>
      </c>
      <c r="J31" s="51">
        <f t="shared" si="2"/>
        <v>2330.915364995275</v>
      </c>
    </row>
    <row r="32" spans="3:10" x14ac:dyDescent="0.2">
      <c r="C32" s="44">
        <v>38352</v>
      </c>
      <c r="D32" s="72">
        <v>221.64533399625739</v>
      </c>
      <c r="G32" s="48">
        <f t="shared" si="0"/>
        <v>38353</v>
      </c>
      <c r="H32" s="51">
        <f t="shared" si="1"/>
        <v>2684.2700309990178</v>
      </c>
      <c r="J32" s="51">
        <f t="shared" si="2"/>
        <v>2109.2700309990178</v>
      </c>
    </row>
    <row r="33" spans="3:10" x14ac:dyDescent="0.2">
      <c r="C33" s="44">
        <v>38442</v>
      </c>
      <c r="D33" s="72">
        <v>78.736635360064895</v>
      </c>
      <c r="G33" s="48">
        <f t="shared" si="0"/>
        <v>38443</v>
      </c>
      <c r="H33" s="51">
        <f t="shared" si="1"/>
        <v>2605.5333956389527</v>
      </c>
      <c r="J33" s="51">
        <f t="shared" si="2"/>
        <v>2030.5333956389529</v>
      </c>
    </row>
    <row r="34" spans="3:10" x14ac:dyDescent="0.2">
      <c r="C34" s="44">
        <v>38656</v>
      </c>
      <c r="D34" s="72">
        <v>223.27397526620899</v>
      </c>
      <c r="G34" s="48">
        <f t="shared" si="0"/>
        <v>38657</v>
      </c>
      <c r="H34" s="51">
        <f t="shared" si="1"/>
        <v>2382.2594203727435</v>
      </c>
      <c r="J34" s="51">
        <f t="shared" si="2"/>
        <v>1807.259420372744</v>
      </c>
    </row>
    <row r="35" spans="3:10" x14ac:dyDescent="0.2">
      <c r="C35" s="44">
        <v>38807</v>
      </c>
      <c r="D35" s="72">
        <v>0</v>
      </c>
      <c r="G35" s="48">
        <f t="shared" si="0"/>
        <v>38808</v>
      </c>
      <c r="H35" s="51">
        <f t="shared" si="1"/>
        <v>2382.2594203727435</v>
      </c>
      <c r="J35" s="51">
        <f t="shared" si="2"/>
        <v>1807.259420372744</v>
      </c>
    </row>
    <row r="36" spans="3:10" x14ac:dyDescent="0.2">
      <c r="C36" s="44">
        <v>38822</v>
      </c>
      <c r="D36" s="72">
        <v>0</v>
      </c>
      <c r="G36" s="48">
        <f t="shared" si="0"/>
        <v>38823</v>
      </c>
      <c r="H36" s="51">
        <f t="shared" si="1"/>
        <v>2382.2594203727435</v>
      </c>
      <c r="J36" s="51">
        <f t="shared" si="2"/>
        <v>1807.259420372744</v>
      </c>
    </row>
    <row r="37" spans="3:10" x14ac:dyDescent="0.2">
      <c r="C37" s="44">
        <v>38841</v>
      </c>
      <c r="D37" s="72">
        <v>12.414547961511207</v>
      </c>
      <c r="G37" s="48">
        <f t="shared" si="0"/>
        <v>38842</v>
      </c>
      <c r="H37" s="51">
        <f t="shared" si="1"/>
        <v>2369.8448724112322</v>
      </c>
      <c r="J37" s="51">
        <f t="shared" si="2"/>
        <v>1794.8448724112327</v>
      </c>
    </row>
    <row r="38" spans="3:10" x14ac:dyDescent="0.2">
      <c r="C38" s="44">
        <v>38929</v>
      </c>
      <c r="D38" s="72">
        <v>0.81965822875426542</v>
      </c>
      <c r="G38" s="48">
        <f t="shared" si="0"/>
        <v>38930</v>
      </c>
      <c r="H38" s="51">
        <f t="shared" si="1"/>
        <v>2369.0252141824781</v>
      </c>
      <c r="J38" s="51">
        <f t="shared" si="2"/>
        <v>1794.0252141824785</v>
      </c>
    </row>
    <row r="39" spans="3:10" x14ac:dyDescent="0.2">
      <c r="C39" s="44">
        <v>38960</v>
      </c>
      <c r="D39" s="72">
        <v>0.74600150484369798</v>
      </c>
      <c r="G39" s="48">
        <f t="shared" si="0"/>
        <v>38961</v>
      </c>
      <c r="H39" s="51">
        <f t="shared" si="1"/>
        <v>2368.2792126776344</v>
      </c>
      <c r="J39" s="51">
        <f t="shared" si="2"/>
        <v>1793.2792126776349</v>
      </c>
    </row>
    <row r="40" spans="3:10" x14ac:dyDescent="0.2">
      <c r="C40" s="44">
        <v>39021</v>
      </c>
      <c r="D40" s="72">
        <v>917.97209846122871</v>
      </c>
      <c r="G40" s="48">
        <f t="shared" si="0"/>
        <v>39022</v>
      </c>
      <c r="H40" s="51">
        <f t="shared" si="1"/>
        <v>1450.3071142164058</v>
      </c>
      <c r="J40" s="51">
        <f t="shared" si="2"/>
        <v>875.30711421640615</v>
      </c>
    </row>
    <row r="41" spans="3:10" x14ac:dyDescent="0.2">
      <c r="C41" s="44">
        <v>39172</v>
      </c>
      <c r="D41" s="72">
        <v>37.053665470596769</v>
      </c>
      <c r="G41" s="48">
        <f t="shared" si="0"/>
        <v>39173</v>
      </c>
      <c r="H41" s="51">
        <f t="shared" si="1"/>
        <v>1413.253448745809</v>
      </c>
      <c r="J41" s="51">
        <f t="shared" si="2"/>
        <v>838.25344874580935</v>
      </c>
    </row>
    <row r="42" spans="3:10" x14ac:dyDescent="0.2">
      <c r="C42" s="44">
        <v>39202</v>
      </c>
      <c r="D42" s="72">
        <v>5.3819832203239217</v>
      </c>
      <c r="G42" s="48">
        <f t="shared" si="0"/>
        <v>39203</v>
      </c>
      <c r="H42" s="51">
        <f t="shared" si="1"/>
        <v>1407.8714655254851</v>
      </c>
      <c r="J42" s="51">
        <f t="shared" si="2"/>
        <v>832.87146552548541</v>
      </c>
    </row>
    <row r="43" spans="3:10" x14ac:dyDescent="0.2">
      <c r="C43" s="44">
        <v>39386</v>
      </c>
      <c r="D43" s="72">
        <v>313.4780215121358</v>
      </c>
      <c r="G43" s="48">
        <f t="shared" si="0"/>
        <v>39387</v>
      </c>
      <c r="H43" s="51">
        <f t="shared" si="1"/>
        <v>1094.3934440133494</v>
      </c>
      <c r="J43" s="51">
        <f t="shared" si="2"/>
        <v>519.39344401334961</v>
      </c>
    </row>
    <row r="44" spans="3:10" x14ac:dyDescent="0.2">
      <c r="C44" s="44">
        <v>39752</v>
      </c>
      <c r="D44" s="72">
        <v>277.12935344305379</v>
      </c>
      <c r="G44" s="48">
        <f t="shared" si="0"/>
        <v>39753</v>
      </c>
      <c r="H44" s="51">
        <f t="shared" si="1"/>
        <v>817.26409057029559</v>
      </c>
      <c r="J44" s="51">
        <f t="shared" si="2"/>
        <v>242.26409057029582</v>
      </c>
    </row>
    <row r="45" spans="3:10" x14ac:dyDescent="0.2">
      <c r="C45" s="44">
        <v>39782</v>
      </c>
      <c r="D45" s="72">
        <v>8.3947324063149935</v>
      </c>
      <c r="G45" s="48">
        <f t="shared" si="0"/>
        <v>39783</v>
      </c>
      <c r="H45" s="51">
        <f t="shared" si="1"/>
        <v>808.86935816398056</v>
      </c>
      <c r="J45" s="51">
        <f t="shared" si="2"/>
        <v>233.86935816398082</v>
      </c>
    </row>
    <row r="46" spans="3:10" x14ac:dyDescent="0.2">
      <c r="C46" s="44">
        <v>39791</v>
      </c>
      <c r="D46" s="72">
        <v>43.588221784981585</v>
      </c>
      <c r="G46" s="48">
        <f t="shared" si="0"/>
        <v>39792</v>
      </c>
      <c r="H46" s="51">
        <f t="shared" si="1"/>
        <v>765.28113637899901</v>
      </c>
      <c r="J46" s="51">
        <f t="shared" si="2"/>
        <v>190.28113637899924</v>
      </c>
    </row>
    <row r="47" spans="3:10" x14ac:dyDescent="0.2">
      <c r="C47" s="44">
        <v>39881</v>
      </c>
      <c r="D47" s="72">
        <v>31.760901503331773</v>
      </c>
      <c r="G47" s="48">
        <f t="shared" si="0"/>
        <v>39882</v>
      </c>
      <c r="H47" s="51">
        <f t="shared" si="1"/>
        <v>733.52023487566726</v>
      </c>
      <c r="J47" s="51">
        <f t="shared" si="2"/>
        <v>158.52023487566746</v>
      </c>
    </row>
    <row r="48" spans="3:10" x14ac:dyDescent="0.2">
      <c r="C48" s="44">
        <v>39882</v>
      </c>
      <c r="D48" s="72">
        <v>16.862843226075984</v>
      </c>
      <c r="G48" s="48">
        <f t="shared" si="0"/>
        <v>39883</v>
      </c>
      <c r="H48" s="51">
        <f t="shared" si="1"/>
        <v>716.65739164959132</v>
      </c>
      <c r="J48" s="51">
        <f t="shared" si="2"/>
        <v>141.65739164959146</v>
      </c>
    </row>
    <row r="49" spans="3:10" x14ac:dyDescent="0.2">
      <c r="C49" s="44">
        <v>39903</v>
      </c>
      <c r="D49" s="72">
        <v>3.5303035131586147</v>
      </c>
      <c r="G49" s="48">
        <f t="shared" si="0"/>
        <v>39904</v>
      </c>
      <c r="H49" s="51">
        <f t="shared" si="1"/>
        <v>713.12708813643269</v>
      </c>
      <c r="J49" s="51">
        <f t="shared" si="2"/>
        <v>138.12708813643283</v>
      </c>
    </row>
    <row r="50" spans="3:10" x14ac:dyDescent="0.2">
      <c r="C50" s="44">
        <v>39984</v>
      </c>
      <c r="D50" s="72">
        <v>54.053780298253265</v>
      </c>
      <c r="G50" s="48">
        <f t="shared" si="0"/>
        <v>39985</v>
      </c>
      <c r="H50" s="51">
        <f t="shared" si="1"/>
        <v>659.0733078381794</v>
      </c>
      <c r="J50" s="51">
        <f t="shared" si="2"/>
        <v>84.073307838179574</v>
      </c>
    </row>
    <row r="51" spans="3:10" x14ac:dyDescent="0.2">
      <c r="C51" s="44">
        <v>40117</v>
      </c>
      <c r="D51" s="72">
        <v>161.84192619468769</v>
      </c>
      <c r="G51" s="48">
        <f t="shared" si="0"/>
        <v>40118</v>
      </c>
      <c r="H51" s="51">
        <f t="shared" si="1"/>
        <v>497.23138164349172</v>
      </c>
      <c r="J51" s="51">
        <f t="shared" si="2"/>
        <v>-77.768618356508114</v>
      </c>
    </row>
    <row r="52" spans="3:10" x14ac:dyDescent="0.2">
      <c r="C52" s="44">
        <v>40147</v>
      </c>
      <c r="D52" s="72">
        <v>5.9075422285779302</v>
      </c>
      <c r="G52" s="48">
        <f t="shared" si="0"/>
        <v>40148</v>
      </c>
      <c r="H52" s="51">
        <f t="shared" si="1"/>
        <v>491.32383941491378</v>
      </c>
      <c r="J52" s="51">
        <f t="shared" si="2"/>
        <v>-83.676160585086038</v>
      </c>
    </row>
    <row r="53" spans="3:10" x14ac:dyDescent="0.2">
      <c r="C53" s="44">
        <v>40482</v>
      </c>
      <c r="D53" s="72">
        <v>94.771438163283591</v>
      </c>
      <c r="G53" s="48">
        <f t="shared" si="0"/>
        <v>40483</v>
      </c>
      <c r="H53" s="51">
        <f t="shared" si="1"/>
        <v>396.55240125163016</v>
      </c>
      <c r="J53" s="51">
        <f t="shared" si="2"/>
        <v>-178.44759874836961</v>
      </c>
    </row>
    <row r="54" spans="3:10" x14ac:dyDescent="0.2">
      <c r="C54" s="44">
        <v>40663</v>
      </c>
      <c r="D54" s="72">
        <v>26.475553090760894</v>
      </c>
      <c r="G54" s="48">
        <f t="shared" si="0"/>
        <v>40664</v>
      </c>
      <c r="H54" s="51">
        <f t="shared" si="1"/>
        <v>370.07684816086925</v>
      </c>
      <c r="J54" s="51">
        <f t="shared" si="2"/>
        <v>-204.9231518391305</v>
      </c>
    </row>
    <row r="55" spans="3:10" x14ac:dyDescent="0.2">
      <c r="C55" s="44">
        <v>40847</v>
      </c>
      <c r="D55" s="72">
        <v>32.707652627247974</v>
      </c>
      <c r="G55" s="48">
        <f t="shared" si="0"/>
        <v>40848</v>
      </c>
      <c r="H55" s="51">
        <f t="shared" si="1"/>
        <v>337.36919553362128</v>
      </c>
      <c r="J55" s="51">
        <f t="shared" si="2"/>
        <v>-237.63080446637846</v>
      </c>
    </row>
    <row r="56" spans="3:10" x14ac:dyDescent="0.2">
      <c r="C56" s="44">
        <v>40908</v>
      </c>
      <c r="D56" s="72">
        <v>13.080480454352559</v>
      </c>
      <c r="G56" s="48">
        <f t="shared" si="0"/>
        <v>40909</v>
      </c>
      <c r="H56" s="51">
        <f t="shared" si="1"/>
        <v>324.28871507926874</v>
      </c>
      <c r="J56" s="51">
        <f t="shared" si="2"/>
        <v>-250.71128492073103</v>
      </c>
    </row>
    <row r="57" spans="3:10" x14ac:dyDescent="0.2">
      <c r="C57" s="44">
        <v>41029</v>
      </c>
      <c r="D57" s="72">
        <v>26.530042551431183</v>
      </c>
      <c r="G57" s="48">
        <f t="shared" si="0"/>
        <v>41030</v>
      </c>
      <c r="H57" s="51">
        <f t="shared" si="1"/>
        <v>297.75867252783758</v>
      </c>
      <c r="J57" s="51">
        <f t="shared" si="2"/>
        <v>-277.2413274721622</v>
      </c>
    </row>
    <row r="58" spans="3:10" x14ac:dyDescent="0.2">
      <c r="C58" s="44">
        <v>41091</v>
      </c>
      <c r="D58" s="72">
        <v>15.623341343166583</v>
      </c>
      <c r="G58" s="48">
        <f t="shared" si="0"/>
        <v>41092</v>
      </c>
      <c r="H58" s="51">
        <f t="shared" si="1"/>
        <v>282.13533118467097</v>
      </c>
      <c r="J58" s="51">
        <f t="shared" si="2"/>
        <v>-292.8646688153288</v>
      </c>
    </row>
    <row r="59" spans="3:10" x14ac:dyDescent="0.2">
      <c r="C59" s="44">
        <v>41213</v>
      </c>
      <c r="D59" s="72">
        <v>35.630303882240817</v>
      </c>
      <c r="G59" s="48">
        <f t="shared" si="0"/>
        <v>41214</v>
      </c>
      <c r="H59" s="51">
        <f t="shared" si="1"/>
        <v>246.50502730243016</v>
      </c>
      <c r="J59" s="51">
        <f t="shared" si="2"/>
        <v>-328.49497269756961</v>
      </c>
    </row>
    <row r="60" spans="3:10" x14ac:dyDescent="0.2">
      <c r="C60" s="44">
        <v>41578</v>
      </c>
      <c r="D60" s="72">
        <v>14.866549148644447</v>
      </c>
    </row>
    <row r="61" spans="3:10" x14ac:dyDescent="0.2">
      <c r="C61" s="44">
        <v>41943</v>
      </c>
      <c r="D61" s="72">
        <v>128.16152294408894</v>
      </c>
      <c r="E61" s="2" t="s">
        <v>120</v>
      </c>
    </row>
    <row r="62" spans="3:10" x14ac:dyDescent="0.2">
      <c r="C62" s="44">
        <v>42308</v>
      </c>
      <c r="D62" s="72">
        <v>0</v>
      </c>
    </row>
    <row r="63" spans="3:10" x14ac:dyDescent="0.2">
      <c r="C63" s="44">
        <v>42369</v>
      </c>
      <c r="D63" s="72">
        <v>20.211549957346651</v>
      </c>
    </row>
    <row r="64" spans="3:10" x14ac:dyDescent="0.2">
      <c r="C64" s="44">
        <v>42613</v>
      </c>
      <c r="D64" s="72">
        <v>20.251935700334329</v>
      </c>
    </row>
    <row r="65" spans="3:4" x14ac:dyDescent="0.2">
      <c r="C65" s="44">
        <v>42674</v>
      </c>
      <c r="D65" s="72">
        <v>63.013469552020197</v>
      </c>
    </row>
    <row r="66" spans="3:4" x14ac:dyDescent="0.2">
      <c r="C66" s="45" t="s">
        <v>115</v>
      </c>
      <c r="D66" s="69"/>
    </row>
    <row r="67" spans="3:4" x14ac:dyDescent="0.2">
      <c r="C67" s="46" t="s">
        <v>114</v>
      </c>
      <c r="D67" s="70">
        <v>5518.3809036605935</v>
      </c>
    </row>
  </sheetData>
  <phoneticPr fontId="0" type="noConversion"/>
  <pageMargins left="0.75" right="0.75" top="0.65" bottom="0.55000000000000004" header="0.5" footer="0.5"/>
  <pageSetup scale="78" orientation="portrait" horizontalDpi="0" r:id="rId2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workbookViewId="0">
      <selection activeCell="C4" sqref="C4"/>
    </sheetView>
  </sheetViews>
  <sheetFormatPr defaultRowHeight="12.75" x14ac:dyDescent="0.2"/>
  <cols>
    <col min="2" max="2" width="16" customWidth="1"/>
    <col min="3" max="3" width="12.7109375" customWidth="1"/>
    <col min="4" max="4" width="8.28515625" customWidth="1"/>
    <col min="5" max="5" width="11.85546875" customWidth="1"/>
    <col min="7" max="7" width="13.28515625" customWidth="1"/>
    <col min="14" max="14" width="10.28515625" customWidth="1"/>
  </cols>
  <sheetData>
    <row r="1" spans="1:11" x14ac:dyDescent="0.2">
      <c r="A1" s="12"/>
      <c r="B1" s="13"/>
      <c r="C1" s="64" t="s">
        <v>51</v>
      </c>
      <c r="D1" s="14">
        <v>36861</v>
      </c>
      <c r="E1" s="14">
        <v>36892</v>
      </c>
      <c r="F1" s="14">
        <v>36923</v>
      </c>
      <c r="G1" s="14">
        <v>36951</v>
      </c>
      <c r="H1" s="14">
        <v>36982</v>
      </c>
      <c r="I1" s="13"/>
      <c r="J1" s="13"/>
      <c r="K1" s="13"/>
    </row>
    <row r="2" spans="1:11" x14ac:dyDescent="0.2">
      <c r="A2" s="5"/>
      <c r="B2" s="6"/>
      <c r="C2" s="9" t="s">
        <v>40</v>
      </c>
      <c r="D2" s="7" t="s">
        <v>39</v>
      </c>
      <c r="E2" s="7" t="s">
        <v>39</v>
      </c>
      <c r="F2" s="7" t="s">
        <v>39</v>
      </c>
      <c r="G2" s="7" t="s">
        <v>39</v>
      </c>
      <c r="H2" s="7" t="s">
        <v>39</v>
      </c>
      <c r="I2" s="6"/>
      <c r="J2" s="6"/>
      <c r="K2" s="6"/>
    </row>
    <row r="3" spans="1:11" x14ac:dyDescent="0.2">
      <c r="A3" s="12" t="s">
        <v>2</v>
      </c>
      <c r="B3" s="15" t="s">
        <v>13</v>
      </c>
      <c r="C3" s="65">
        <f>H3</f>
        <v>8.0999999999999996E-3</v>
      </c>
      <c r="D3" s="10">
        <v>7.4999999999999997E-3</v>
      </c>
      <c r="E3" s="10">
        <v>4.5999999999999999E-3</v>
      </c>
      <c r="F3" s="10">
        <v>3.8999999999999998E-3</v>
      </c>
      <c r="G3" s="10">
        <v>1.0800000000000001E-2</v>
      </c>
      <c r="H3" s="10">
        <v>8.0999999999999996E-3</v>
      </c>
    </row>
    <row r="4" spans="1:11" x14ac:dyDescent="0.2">
      <c r="A4" s="16" t="s">
        <v>2</v>
      </c>
      <c r="B4" s="8" t="s">
        <v>12</v>
      </c>
      <c r="C4" s="65">
        <f t="shared" ref="C4:C18" si="0">H4</f>
        <v>1.3899999999999999E-2</v>
      </c>
      <c r="D4" s="10">
        <v>1.83E-2</v>
      </c>
      <c r="E4" s="10">
        <v>1.52E-2</v>
      </c>
      <c r="F4" s="10">
        <v>1.6E-2</v>
      </c>
      <c r="G4" s="10">
        <v>1.89E-2</v>
      </c>
      <c r="H4" s="10">
        <v>1.3899999999999999E-2</v>
      </c>
    </row>
    <row r="5" spans="1:11" x14ac:dyDescent="0.2">
      <c r="A5" s="16" t="s">
        <v>2</v>
      </c>
      <c r="B5" s="8" t="s">
        <v>7</v>
      </c>
      <c r="C5" s="65">
        <f t="shared" si="0"/>
        <v>2.3199999999999998E-2</v>
      </c>
      <c r="D5" s="10">
        <v>0.03</v>
      </c>
      <c r="E5" s="10">
        <v>2.6599999999999999E-2</v>
      </c>
      <c r="F5" s="10">
        <v>2.9100000000000001E-2</v>
      </c>
      <c r="G5" s="10">
        <v>3.1600000000000003E-2</v>
      </c>
      <c r="H5" s="10">
        <v>2.3199999999999998E-2</v>
      </c>
    </row>
    <row r="6" spans="1:11" x14ac:dyDescent="0.2">
      <c r="A6" s="16" t="s">
        <v>2</v>
      </c>
      <c r="B6" s="8" t="s">
        <v>5</v>
      </c>
      <c r="C6" s="65">
        <f t="shared" si="0"/>
        <v>3.5700000000000003E-2</v>
      </c>
      <c r="D6" s="10">
        <v>4.5999999999999999E-2</v>
      </c>
      <c r="E6" s="10">
        <v>4.2200000000000001E-2</v>
      </c>
      <c r="F6" s="10">
        <v>4.7E-2</v>
      </c>
      <c r="G6" s="10">
        <v>4.8800000000000003E-2</v>
      </c>
      <c r="H6" s="10">
        <v>3.5700000000000003E-2</v>
      </c>
    </row>
    <row r="7" spans="1:11" x14ac:dyDescent="0.2">
      <c r="A7" s="16" t="s">
        <v>2</v>
      </c>
      <c r="B7" s="8" t="s">
        <v>4</v>
      </c>
      <c r="C7" s="65">
        <f t="shared" si="0"/>
        <v>4.5100000000000001E-2</v>
      </c>
      <c r="D7" s="10">
        <v>5.7000000000000002E-2</v>
      </c>
      <c r="E7" s="10">
        <v>5.2900000000000003E-2</v>
      </c>
      <c r="F7" s="10">
        <v>5.9299999999999999E-2</v>
      </c>
      <c r="G7" s="10">
        <v>6.1699999999999998E-2</v>
      </c>
      <c r="H7" s="10">
        <v>4.5100000000000001E-2</v>
      </c>
    </row>
    <row r="8" spans="1:11" x14ac:dyDescent="0.2">
      <c r="A8" s="16" t="s">
        <v>2</v>
      </c>
      <c r="B8" s="8" t="s">
        <v>15</v>
      </c>
      <c r="C8" s="65">
        <f t="shared" si="0"/>
        <v>1.5599999999999999E-2</v>
      </c>
      <c r="D8" s="10">
        <v>2.0299999999999999E-2</v>
      </c>
      <c r="E8" s="10">
        <v>1.7100000000000001E-2</v>
      </c>
      <c r="F8" s="10">
        <v>1.8200000000000001E-2</v>
      </c>
      <c r="G8" s="10">
        <v>2.12E-2</v>
      </c>
      <c r="H8" s="10">
        <v>1.5599999999999999E-2</v>
      </c>
    </row>
    <row r="9" spans="1:11" x14ac:dyDescent="0.2">
      <c r="A9" s="16" t="s">
        <v>2</v>
      </c>
      <c r="B9" s="8" t="s">
        <v>41</v>
      </c>
      <c r="C9" s="65">
        <f t="shared" si="0"/>
        <v>1.6799999999999999E-2</v>
      </c>
      <c r="D9" s="10">
        <v>2.0899999999999998E-2</v>
      </c>
      <c r="E9" s="10">
        <v>1.77E-2</v>
      </c>
      <c r="F9" s="10">
        <v>1.89E-2</v>
      </c>
      <c r="G9" s="10">
        <v>2.2499999999999999E-2</v>
      </c>
      <c r="H9" s="10">
        <v>1.6799999999999999E-2</v>
      </c>
    </row>
    <row r="10" spans="1:11" x14ac:dyDescent="0.2">
      <c r="A10" s="16" t="s">
        <v>2</v>
      </c>
      <c r="B10" s="8" t="s">
        <v>42</v>
      </c>
      <c r="C10" s="65">
        <f t="shared" si="0"/>
        <v>4.6699999999999998E-2</v>
      </c>
      <c r="D10" s="10">
        <v>5.96E-2</v>
      </c>
      <c r="E10" s="10">
        <v>5.5399999999999998E-2</v>
      </c>
      <c r="F10" s="10">
        <v>6.2100000000000002E-2</v>
      </c>
      <c r="G10" s="10">
        <v>6.3500000000000001E-2</v>
      </c>
      <c r="H10" s="10">
        <v>4.6699999999999998E-2</v>
      </c>
    </row>
    <row r="11" spans="1:11" x14ac:dyDescent="0.2">
      <c r="A11" s="16" t="s">
        <v>2</v>
      </c>
      <c r="B11" s="8" t="s">
        <v>20</v>
      </c>
      <c r="C11" s="65">
        <f t="shared" si="0"/>
        <v>4.7E-2</v>
      </c>
      <c r="D11" s="10">
        <v>5.9499999999999997E-2</v>
      </c>
      <c r="E11" s="10">
        <v>5.5300000000000002E-2</v>
      </c>
      <c r="F11" s="10">
        <v>6.2100000000000002E-2</v>
      </c>
      <c r="G11" s="10">
        <v>6.4299999999999996E-2</v>
      </c>
      <c r="H11" s="10">
        <v>4.7E-2</v>
      </c>
    </row>
    <row r="12" spans="1:11" x14ac:dyDescent="0.2">
      <c r="A12" s="16" t="s">
        <v>2</v>
      </c>
      <c r="B12" s="8" t="s">
        <v>43</v>
      </c>
      <c r="C12" s="65">
        <f t="shared" si="0"/>
        <v>4.9099999999999998E-2</v>
      </c>
      <c r="D12" s="10">
        <v>6.2300000000000001E-2</v>
      </c>
      <c r="E12" s="10">
        <v>5.8000000000000003E-2</v>
      </c>
      <c r="F12" s="10">
        <v>6.5100000000000005E-2</v>
      </c>
      <c r="G12" s="10">
        <v>6.7199999999999996E-2</v>
      </c>
      <c r="H12" s="10">
        <v>4.9099999999999998E-2</v>
      </c>
    </row>
    <row r="13" spans="1:11" x14ac:dyDescent="0.2">
      <c r="A13" s="16" t="s">
        <v>2</v>
      </c>
      <c r="B13" s="8" t="s">
        <v>44</v>
      </c>
      <c r="C13" s="65">
        <f t="shared" si="0"/>
        <v>4.9599999999999998E-2</v>
      </c>
      <c r="D13" s="10">
        <v>6.2899999999999998E-2</v>
      </c>
      <c r="E13" s="10">
        <v>5.8599999999999999E-2</v>
      </c>
      <c r="F13" s="10">
        <v>6.5799999999999997E-2</v>
      </c>
      <c r="G13" s="10">
        <v>6.7900000000000002E-2</v>
      </c>
      <c r="H13" s="10">
        <v>4.9599999999999998E-2</v>
      </c>
    </row>
    <row r="14" spans="1:11" x14ac:dyDescent="0.2">
      <c r="A14" s="16" t="s">
        <v>2</v>
      </c>
      <c r="B14" s="8" t="s">
        <v>45</v>
      </c>
      <c r="C14" s="65">
        <f t="shared" si="0"/>
        <v>5.0799999999999998E-2</v>
      </c>
      <c r="D14" s="10">
        <v>5.4300000000000001E-2</v>
      </c>
      <c r="E14" s="10">
        <v>6.0100000000000001E-2</v>
      </c>
      <c r="F14" s="10">
        <v>6.6799999999999998E-2</v>
      </c>
      <c r="G14" s="10">
        <v>6.7699999999999996E-2</v>
      </c>
      <c r="H14" s="10">
        <v>5.0799999999999998E-2</v>
      </c>
    </row>
    <row r="15" spans="1:11" x14ac:dyDescent="0.2">
      <c r="A15" s="16" t="s">
        <v>2</v>
      </c>
      <c r="B15" s="8" t="s">
        <v>24</v>
      </c>
      <c r="C15" s="65">
        <f t="shared" si="0"/>
        <v>3.9399999999999998E-2</v>
      </c>
      <c r="D15" s="10">
        <v>5.0599999999999999E-2</v>
      </c>
      <c r="E15" s="10">
        <v>4.6699999999999998E-2</v>
      </c>
      <c r="F15" s="10">
        <v>5.21E-2</v>
      </c>
      <c r="G15" s="10">
        <v>5.3800000000000001E-2</v>
      </c>
      <c r="H15" s="10">
        <v>3.9399999999999998E-2</v>
      </c>
    </row>
    <row r="16" spans="1:11" x14ac:dyDescent="0.2">
      <c r="A16" s="16" t="s">
        <v>2</v>
      </c>
      <c r="B16" s="8" t="s">
        <v>46</v>
      </c>
      <c r="C16" s="65">
        <f t="shared" si="0"/>
        <v>4.9299999999999997E-2</v>
      </c>
      <c r="D16" s="10">
        <v>6.25E-2</v>
      </c>
      <c r="E16" s="10">
        <v>5.8200000000000002E-2</v>
      </c>
      <c r="F16" s="10">
        <v>6.54E-2</v>
      </c>
      <c r="G16" s="10">
        <v>6.7500000000000004E-2</v>
      </c>
      <c r="H16" s="10">
        <v>4.9299999999999997E-2</v>
      </c>
    </row>
    <row r="17" spans="1:9" x14ac:dyDescent="0.2">
      <c r="A17" s="16" t="s">
        <v>2</v>
      </c>
      <c r="B17" s="8" t="s">
        <v>47</v>
      </c>
      <c r="C17" s="65">
        <f t="shared" si="0"/>
        <v>5.0599999999999999E-2</v>
      </c>
      <c r="D17" s="10">
        <v>6.2300000000000001E-2</v>
      </c>
      <c r="E17" s="10">
        <v>5.91E-2</v>
      </c>
      <c r="F17" s="10">
        <v>6.5699999999999995E-2</v>
      </c>
      <c r="G17" s="10">
        <v>6.7400000000000002E-2</v>
      </c>
      <c r="H17" s="10">
        <v>5.0599999999999999E-2</v>
      </c>
    </row>
    <row r="18" spans="1:9" x14ac:dyDescent="0.2">
      <c r="A18" s="16" t="s">
        <v>2</v>
      </c>
      <c r="B18" s="8" t="s">
        <v>48</v>
      </c>
      <c r="C18" s="65">
        <f t="shared" si="0"/>
        <v>5.2400000000000002E-2</v>
      </c>
      <c r="D18" s="10">
        <v>6.6400000000000001E-2</v>
      </c>
      <c r="E18" s="10">
        <v>6.2E-2</v>
      </c>
      <c r="F18" s="10">
        <v>6.9800000000000001E-2</v>
      </c>
      <c r="G18" s="10">
        <v>7.17E-2</v>
      </c>
      <c r="H18" s="10">
        <v>5.2400000000000002E-2</v>
      </c>
    </row>
    <row r="19" spans="1:9" x14ac:dyDescent="0.2">
      <c r="A19" s="16"/>
      <c r="B19" s="8"/>
      <c r="C19" s="66"/>
      <c r="G19" s="10"/>
    </row>
    <row r="20" spans="1:9" x14ac:dyDescent="0.2">
      <c r="A20" s="16" t="s">
        <v>49</v>
      </c>
      <c r="B20" s="8"/>
      <c r="C20" s="66">
        <v>37.89</v>
      </c>
      <c r="G20" s="67">
        <v>37.700000000000003</v>
      </c>
      <c r="H20" s="67">
        <v>37.700000000000003</v>
      </c>
    </row>
    <row r="21" spans="1:9" x14ac:dyDescent="0.2">
      <c r="A21" s="5" t="s">
        <v>50</v>
      </c>
      <c r="B21" s="17"/>
      <c r="C21" s="66">
        <v>36.5</v>
      </c>
      <c r="G21" s="67">
        <v>36.5</v>
      </c>
      <c r="H21" s="67">
        <v>36.5</v>
      </c>
    </row>
    <row r="23" spans="1:9" x14ac:dyDescent="0.2">
      <c r="B23" s="1" t="s">
        <v>110</v>
      </c>
      <c r="D23" s="67" t="s">
        <v>39</v>
      </c>
      <c r="G23" s="1" t="s">
        <v>136</v>
      </c>
      <c r="H23" s="1" t="s">
        <v>140</v>
      </c>
      <c r="I23" s="1" t="s">
        <v>141</v>
      </c>
    </row>
    <row r="24" spans="1:9" x14ac:dyDescent="0.2">
      <c r="B24" s="55" t="s">
        <v>3</v>
      </c>
      <c r="C24" s="55" t="s">
        <v>4</v>
      </c>
      <c r="D24" s="68">
        <f>VLOOKUP(C24,$B$3:$C$18,2,FALSE)</f>
        <v>4.5100000000000001E-2</v>
      </c>
      <c r="G24" s="59" t="s">
        <v>2</v>
      </c>
      <c r="H24" s="29" t="s">
        <v>137</v>
      </c>
      <c r="I24" s="30">
        <v>1</v>
      </c>
    </row>
    <row r="25" spans="1:9" x14ac:dyDescent="0.2">
      <c r="B25" s="55" t="s">
        <v>47</v>
      </c>
      <c r="C25" s="55" t="s">
        <v>47</v>
      </c>
      <c r="D25" s="68">
        <f t="shared" ref="D25:D43" si="1">VLOOKUP(C25,$B$3:$C$18,2,FALSE)</f>
        <v>5.0599999999999999E-2</v>
      </c>
      <c r="G25" s="60" t="s">
        <v>126</v>
      </c>
      <c r="H25" s="31" t="s">
        <v>138</v>
      </c>
      <c r="I25" s="21">
        <v>1</v>
      </c>
    </row>
    <row r="26" spans="1:9" x14ac:dyDescent="0.2">
      <c r="B26" s="55" t="s">
        <v>20</v>
      </c>
      <c r="C26" s="55" t="s">
        <v>20</v>
      </c>
      <c r="D26" s="68">
        <f t="shared" si="1"/>
        <v>4.7E-2</v>
      </c>
      <c r="G26" s="60" t="s">
        <v>124</v>
      </c>
      <c r="H26" s="31" t="s">
        <v>138</v>
      </c>
      <c r="I26" s="21">
        <v>1</v>
      </c>
    </row>
    <row r="27" spans="1:9" x14ac:dyDescent="0.2">
      <c r="B27" s="55" t="s">
        <v>48</v>
      </c>
      <c r="C27" s="55" t="s">
        <v>48</v>
      </c>
      <c r="D27" s="68">
        <f t="shared" si="1"/>
        <v>5.2400000000000002E-2</v>
      </c>
      <c r="G27" s="60" t="s">
        <v>133</v>
      </c>
      <c r="H27" s="31" t="s">
        <v>138</v>
      </c>
      <c r="I27" s="21">
        <v>1</v>
      </c>
    </row>
    <row r="28" spans="1:9" x14ac:dyDescent="0.2">
      <c r="B28" s="55" t="s">
        <v>4</v>
      </c>
      <c r="C28" s="55" t="s">
        <v>4</v>
      </c>
      <c r="D28" s="68">
        <f t="shared" si="1"/>
        <v>4.5100000000000001E-2</v>
      </c>
      <c r="G28" s="60" t="s">
        <v>123</v>
      </c>
      <c r="H28" s="31" t="s">
        <v>139</v>
      </c>
      <c r="I28" s="21">
        <v>0</v>
      </c>
    </row>
    <row r="29" spans="1:9" x14ac:dyDescent="0.2">
      <c r="B29" s="55" t="s">
        <v>64</v>
      </c>
      <c r="C29" s="55" t="s">
        <v>41</v>
      </c>
      <c r="D29" s="68">
        <f t="shared" si="1"/>
        <v>1.6799999999999999E-2</v>
      </c>
      <c r="G29" s="60" t="s">
        <v>24</v>
      </c>
      <c r="H29" s="31" t="s">
        <v>139</v>
      </c>
      <c r="I29" s="21">
        <v>0</v>
      </c>
    </row>
    <row r="30" spans="1:9" x14ac:dyDescent="0.2">
      <c r="B30" s="55" t="s">
        <v>14</v>
      </c>
      <c r="C30" s="55" t="s">
        <v>41</v>
      </c>
      <c r="D30" s="68">
        <f t="shared" si="1"/>
        <v>1.6799999999999999E-2</v>
      </c>
      <c r="G30" s="60" t="s">
        <v>132</v>
      </c>
      <c r="H30" s="31" t="s">
        <v>139</v>
      </c>
      <c r="I30" s="21">
        <v>0</v>
      </c>
    </row>
    <row r="31" spans="1:9" x14ac:dyDescent="0.2">
      <c r="B31" s="55" t="s">
        <v>54</v>
      </c>
      <c r="C31" s="55" t="s">
        <v>45</v>
      </c>
      <c r="D31" s="68">
        <f t="shared" si="1"/>
        <v>5.0799999999999998E-2</v>
      </c>
      <c r="G31" s="60" t="s">
        <v>134</v>
      </c>
      <c r="H31" s="31" t="s">
        <v>139</v>
      </c>
      <c r="I31" s="21">
        <v>0</v>
      </c>
    </row>
    <row r="32" spans="1:9" x14ac:dyDescent="0.2">
      <c r="B32" s="55" t="s">
        <v>12</v>
      </c>
      <c r="C32" s="55" t="s">
        <v>12</v>
      </c>
      <c r="D32" s="68">
        <f t="shared" si="1"/>
        <v>1.3899999999999999E-2</v>
      </c>
      <c r="G32" s="61" t="s">
        <v>14</v>
      </c>
      <c r="H32" s="32" t="s">
        <v>139</v>
      </c>
      <c r="I32" s="33">
        <v>0</v>
      </c>
    </row>
    <row r="33" spans="2:4" x14ac:dyDescent="0.2">
      <c r="B33" s="55" t="s">
        <v>46</v>
      </c>
      <c r="C33" s="55" t="s">
        <v>46</v>
      </c>
      <c r="D33" s="68">
        <f t="shared" si="1"/>
        <v>4.9299999999999997E-2</v>
      </c>
    </row>
    <row r="34" spans="2:4" x14ac:dyDescent="0.2">
      <c r="B34" s="55" t="s">
        <v>5</v>
      </c>
      <c r="C34" s="55" t="s">
        <v>5</v>
      </c>
      <c r="D34" s="68">
        <f t="shared" si="1"/>
        <v>3.5700000000000003E-2</v>
      </c>
    </row>
    <row r="35" spans="2:4" x14ac:dyDescent="0.2">
      <c r="B35" s="55" t="s">
        <v>42</v>
      </c>
      <c r="C35" s="55" t="s">
        <v>42</v>
      </c>
      <c r="D35" s="68">
        <f t="shared" si="1"/>
        <v>4.6699999999999998E-2</v>
      </c>
    </row>
    <row r="36" spans="2:4" x14ac:dyDescent="0.2">
      <c r="B36" s="55" t="s">
        <v>33</v>
      </c>
      <c r="C36" s="55" t="s">
        <v>44</v>
      </c>
      <c r="D36" s="68">
        <f t="shared" si="1"/>
        <v>4.9599999999999998E-2</v>
      </c>
    </row>
    <row r="37" spans="2:4" x14ac:dyDescent="0.2">
      <c r="B37" s="55" t="s">
        <v>43</v>
      </c>
      <c r="C37" s="55" t="s">
        <v>43</v>
      </c>
      <c r="D37" s="68">
        <f t="shared" si="1"/>
        <v>4.9099999999999998E-2</v>
      </c>
    </row>
    <row r="38" spans="2:4" x14ac:dyDescent="0.2">
      <c r="B38" s="55" t="s">
        <v>15</v>
      </c>
      <c r="C38" s="55" t="s">
        <v>15</v>
      </c>
      <c r="D38" s="68">
        <f t="shared" si="1"/>
        <v>1.5599999999999999E-2</v>
      </c>
    </row>
    <row r="39" spans="2:4" x14ac:dyDescent="0.2">
      <c r="B39" s="55" t="s">
        <v>13</v>
      </c>
      <c r="C39" s="55" t="s">
        <v>13</v>
      </c>
      <c r="D39" s="68">
        <f t="shared" si="1"/>
        <v>8.0999999999999996E-3</v>
      </c>
    </row>
    <row r="40" spans="2:4" x14ac:dyDescent="0.2">
      <c r="B40" s="55" t="s">
        <v>6</v>
      </c>
      <c r="C40" s="55" t="s">
        <v>5</v>
      </c>
      <c r="D40" s="68">
        <f t="shared" si="1"/>
        <v>3.5700000000000003E-2</v>
      </c>
    </row>
    <row r="41" spans="2:4" x14ac:dyDescent="0.2">
      <c r="B41" s="55" t="s">
        <v>24</v>
      </c>
      <c r="C41" s="55" t="s">
        <v>24</v>
      </c>
      <c r="D41" s="68">
        <f t="shared" si="1"/>
        <v>3.9399999999999998E-2</v>
      </c>
    </row>
    <row r="42" spans="2:4" x14ac:dyDescent="0.2">
      <c r="B42" s="55" t="s">
        <v>127</v>
      </c>
      <c r="C42" s="55" t="s">
        <v>4</v>
      </c>
      <c r="D42" s="68">
        <f t="shared" si="1"/>
        <v>4.5100000000000001E-2</v>
      </c>
    </row>
    <row r="43" spans="2:4" x14ac:dyDescent="0.2">
      <c r="B43" s="55" t="s">
        <v>7</v>
      </c>
      <c r="C43" s="55" t="s">
        <v>7</v>
      </c>
      <c r="D43" s="68">
        <f t="shared" si="1"/>
        <v>2.3199999999999998E-2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4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18</vt:i4>
      </vt:variant>
    </vt:vector>
  </HeadingPairs>
  <TitlesOfParts>
    <vt:vector size="23" baseType="lpstr">
      <vt:lpstr>Methods</vt:lpstr>
      <vt:lpstr>Raw Data</vt:lpstr>
      <vt:lpstr>Summary</vt:lpstr>
      <vt:lpstr>Fuel</vt:lpstr>
      <vt:lpstr>Turnbacks</vt:lpstr>
      <vt:lpstr>ABHEAT</vt:lpstr>
      <vt:lpstr>CHIP</vt:lpstr>
      <vt:lpstr>CORN</vt:lpstr>
      <vt:lpstr>EDA</vt:lpstr>
      <vt:lpstr>EHER</vt:lpstr>
      <vt:lpstr>EMER</vt:lpstr>
      <vt:lpstr>IROQ</vt:lpstr>
      <vt:lpstr>MDA</vt:lpstr>
      <vt:lpstr>NAPI</vt:lpstr>
      <vt:lpstr>NDA</vt:lpstr>
      <vt:lpstr>NIAG</vt:lpstr>
      <vt:lpstr>PHIL</vt:lpstr>
      <vt:lpstr>SABR</vt:lpstr>
      <vt:lpstr>SASKHEAT</vt:lpstr>
      <vt:lpstr>SPRU</vt:lpstr>
      <vt:lpstr>SSDA</vt:lpstr>
      <vt:lpstr>STCL</vt:lpstr>
      <vt:lpstr>WDA</vt:lpstr>
    </vt:vector>
  </TitlesOfParts>
  <Company>Andersen Worldwide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rwatt</dc:creator>
  <cp:lastModifiedBy>Felienne</cp:lastModifiedBy>
  <cp:lastPrinted>2001-03-23T23:00:38Z</cp:lastPrinted>
  <dcterms:created xsi:type="dcterms:W3CDTF">2001-02-22T19:05:02Z</dcterms:created>
  <dcterms:modified xsi:type="dcterms:W3CDTF">2014-09-03T17:32:58Z</dcterms:modified>
</cp:coreProperties>
</file>