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3"/>
  </bookViews>
  <sheets>
    <sheet name="Sheet1" sheetId="1" r:id="rId1"/>
    <sheet name="compare" sheetId="4" r:id="rId2"/>
    <sheet name="Notes" sheetId="2" r:id="rId3"/>
    <sheet name="PG&amp;E tables" sheetId="5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M2" i="4" l="1"/>
  <c r="T2" i="4"/>
  <c r="M3" i="4"/>
  <c r="T3" i="4"/>
  <c r="M4" i="4"/>
  <c r="T4" i="4"/>
  <c r="M5" i="4"/>
  <c r="T5" i="4"/>
  <c r="M6" i="4"/>
  <c r="T6" i="4"/>
  <c r="F7" i="4"/>
  <c r="M7" i="4"/>
  <c r="T7" i="4"/>
  <c r="F8" i="4"/>
  <c r="M8" i="4"/>
  <c r="T8" i="4"/>
  <c r="F9" i="4"/>
  <c r="M9" i="4"/>
  <c r="T9" i="4"/>
  <c r="F10" i="4"/>
  <c r="M10" i="4"/>
  <c r="T10" i="4"/>
  <c r="F11" i="4"/>
  <c r="M11" i="4"/>
  <c r="T11" i="4"/>
  <c r="M12" i="4"/>
  <c r="M18" i="4"/>
  <c r="M19" i="4"/>
  <c r="Q19" i="4"/>
  <c r="M20" i="4"/>
  <c r="M21" i="4"/>
  <c r="M22" i="4"/>
  <c r="Q22" i="4"/>
  <c r="M23" i="4"/>
  <c r="M24" i="4"/>
  <c r="Q24" i="4"/>
  <c r="M25" i="4"/>
  <c r="O26" i="4"/>
  <c r="P26" i="4"/>
  <c r="E10" i="5"/>
  <c r="D19" i="5"/>
  <c r="E19" i="5" s="1"/>
  <c r="E20" i="5"/>
  <c r="G23" i="5"/>
  <c r="N13" i="5" s="1"/>
  <c r="Q23" i="5"/>
  <c r="E33" i="5"/>
  <c r="E34" i="5"/>
  <c r="E35" i="5"/>
  <c r="E36" i="5"/>
  <c r="E37" i="5"/>
  <c r="D38" i="5"/>
  <c r="E38" i="5"/>
  <c r="E11" i="5" s="1"/>
  <c r="E39" i="5"/>
  <c r="G40" i="5"/>
  <c r="H40" i="5"/>
  <c r="H13" i="5" s="1"/>
  <c r="K40" i="5"/>
  <c r="K13" i="5" s="1"/>
  <c r="Q40" i="5"/>
  <c r="Q13" i="5" s="1"/>
  <c r="F2" i="1"/>
  <c r="F3" i="1"/>
  <c r="F4" i="1"/>
  <c r="F5" i="1"/>
  <c r="F6" i="1"/>
  <c r="F9" i="1"/>
  <c r="F10" i="1"/>
  <c r="F11" i="1"/>
  <c r="F12" i="1"/>
  <c r="F13" i="1"/>
  <c r="F14" i="1"/>
  <c r="F15" i="1"/>
  <c r="F16" i="1"/>
  <c r="F17" i="1"/>
  <c r="F18" i="1"/>
  <c r="F21" i="1"/>
  <c r="F22" i="1"/>
  <c r="F23" i="1"/>
  <c r="F24" i="1"/>
  <c r="F25" i="1"/>
  <c r="F26" i="1"/>
  <c r="F27" i="1"/>
  <c r="F28" i="1"/>
  <c r="F29" i="1"/>
  <c r="F30" i="1"/>
  <c r="F31" i="1"/>
  <c r="K15" i="5" l="1"/>
  <c r="N15" i="5"/>
  <c r="Q15" i="5"/>
  <c r="H15" i="5"/>
  <c r="N23" i="5"/>
  <c r="K38" i="5"/>
  <c r="Q38" i="5" s="1"/>
  <c r="K23" i="5"/>
  <c r="E42" i="5"/>
  <c r="M40" i="5"/>
  <c r="N40" i="5" s="1"/>
  <c r="H38" i="5"/>
  <c r="N38" i="5" s="1"/>
  <c r="H23" i="5"/>
  <c r="H42" i="5" l="1"/>
  <c r="H41" i="5" s="1"/>
  <c r="E12" i="5"/>
  <c r="K42" i="5"/>
  <c r="K41" i="5" s="1"/>
  <c r="Q42" i="5"/>
  <c r="Q41" i="5" s="1"/>
  <c r="N42" i="5"/>
  <c r="N41" i="5" s="1"/>
  <c r="K12" i="5" l="1"/>
  <c r="H12" i="5"/>
  <c r="E14" i="5"/>
  <c r="E21" i="5" s="1"/>
  <c r="E24" i="5" s="1"/>
  <c r="K14" i="5" l="1"/>
  <c r="Q12" i="5"/>
  <c r="Q14" i="5" s="1"/>
  <c r="H14" i="5"/>
  <c r="N12" i="5"/>
  <c r="N14" i="5" s="1"/>
  <c r="N16" i="5" l="1"/>
  <c r="N21" i="5"/>
  <c r="N24" i="5" s="1"/>
  <c r="H21" i="5"/>
  <c r="H24" i="5" s="1"/>
  <c r="H16" i="5"/>
  <c r="Q16" i="5"/>
  <c r="Q21" i="5"/>
  <c r="Q24" i="5" s="1"/>
  <c r="K16" i="5"/>
  <c r="K21" i="5"/>
  <c r="K24" i="5" s="1"/>
</calcChain>
</file>

<file path=xl/sharedStrings.xml><?xml version="1.0" encoding="utf-8"?>
<sst xmlns="http://schemas.openxmlformats.org/spreadsheetml/2006/main" count="205" uniqueCount="130">
  <si>
    <t>SCE</t>
  </si>
  <si>
    <t>to</t>
  </si>
  <si>
    <t>SDGE</t>
  </si>
  <si>
    <t>PGE</t>
  </si>
  <si>
    <t>PX Value</t>
  </si>
  <si>
    <t>All Values are Residential, 4-Week Average</t>
  </si>
  <si>
    <t>San Jose IBM</t>
  </si>
  <si>
    <t>January 1 to 31</t>
  </si>
  <si>
    <t>January 31 to March 5</t>
  </si>
  <si>
    <t>March 1 to April 1</t>
  </si>
  <si>
    <t>April 1 to May 1</t>
  </si>
  <si>
    <t>May 1 to May 31</t>
  </si>
  <si>
    <t>PX Credit ($)</t>
  </si>
  <si>
    <t>kWh Sales</t>
  </si>
  <si>
    <t>$/MWh PX Credit</t>
  </si>
  <si>
    <t>Advice Letter 2085-E</t>
  </si>
  <si>
    <t>cost based pricing for URG</t>
  </si>
  <si>
    <t>requested to be effective Dec 28, 2000</t>
  </si>
  <si>
    <t>URG pricing to be used in acctng proc. (TRA, TCBA, gen memo accts) from Dec 28 to Jan 31/01)</t>
  </si>
  <si>
    <t xml:space="preserve"> And in CPA</t>
  </si>
  <si>
    <t>revised Schedule PX for Dec 28 to Jan 31/01</t>
  </si>
  <si>
    <t>=&gt; implem PX change on Mar 5/01</t>
  </si>
  <si>
    <t>to provide for use of "net costs assoc. w. URG"</t>
  </si>
  <si>
    <t>PG&amp;E stopped bidding URG into PX on Dec 28/00</t>
  </si>
  <si>
    <t>PG&amp;E filed calc of retained gen on Feb 23</t>
  </si>
  <si>
    <t>URG = hydro, fossil, Diablo Canyon</t>
  </si>
  <si>
    <t>Diablo Canyon pricing = ICIP during freeze, benefit-sharing after freeze</t>
  </si>
  <si>
    <t>TCBA = revenues from URG, power purchase agreements and QF contracts</t>
  </si>
  <si>
    <t>TRA (transition revenue acct) = revenues from customers</t>
  </si>
  <si>
    <t>positive CTC amounts go from TRA to TCBA</t>
  </si>
  <si>
    <t>for Dec 28 to Jan 31/01, cost based URG pricing used to record</t>
  </si>
  <si>
    <t>costs and revenues into TCBA and TRA</t>
  </si>
  <si>
    <t xml:space="preserve">All the submitted tariff sheets show is a change in the "development of hourly forward market costs. These costs equal: </t>
  </si>
  <si>
    <t xml:space="preserve"> "the sum of the cost in the day-ahead market in each zone, plus the costs of the hour ahead market in each zone, </t>
  </si>
  <si>
    <t>plus the net gain or loss on transactions in the block forward market,</t>
  </si>
  <si>
    <r>
      <t>plus the net costs associated with PG&amp;E's retained generation,</t>
    </r>
    <r>
      <rPr>
        <sz val="10"/>
        <rFont val="Arial"/>
      </rPr>
      <t xml:space="preserve"> all divided by the kWh purchased in all zones in all forward energy market for that hour. </t>
    </r>
  </si>
  <si>
    <t>Advice Letter 2101-E</t>
  </si>
  <si>
    <t>billing method for CDWR</t>
  </si>
  <si>
    <t>submits new schedule E-GEN</t>
  </si>
  <si>
    <t>from D01-03-081</t>
  </si>
  <si>
    <t>from D01-01-061 order# 11</t>
  </si>
  <si>
    <t>2 parts</t>
  </si>
  <si>
    <t>1) charges for power provided by CDWR</t>
  </si>
  <si>
    <t>2) other gen. charges</t>
  </si>
  <si>
    <t>= %sales served by CDWR x gen charges for each rate schedule</t>
  </si>
  <si>
    <t>QF's, purchased power agreements (PPA's), URG</t>
  </si>
  <si>
    <t>also any charges from ISO relating to real time energy purchase costs</t>
  </si>
  <si>
    <t>= sales x system avg rate each month</t>
  </si>
  <si>
    <t>system avg rate det. By CPUC in A00-11-056 and 2085-E</t>
  </si>
  <si>
    <t>will implement billing within 30 days following CPUC approval</t>
  </si>
  <si>
    <t>generation-rel. component is</t>
  </si>
  <si>
    <t>total bundled electric rate, including one cent</t>
  </si>
  <si>
    <t>less non-gen</t>
  </si>
  <si>
    <t>T&amp;D</t>
  </si>
  <si>
    <t>PPP, ND and FTA</t>
  </si>
  <si>
    <t>company wide rates</t>
  </si>
  <si>
    <t>7.277 cents for SCE</t>
  </si>
  <si>
    <t>6.471 cents for PG&amp;E</t>
  </si>
  <si>
    <t>the CPA rate = CPA revenues divided by all kWh sales, including DA sales</t>
  </si>
  <si>
    <t>CPA revenue = generation-related revenue less</t>
  </si>
  <si>
    <t>I) URG</t>
  </si>
  <si>
    <t>ii) QF contracts (est. at $80)</t>
  </si>
  <si>
    <t>iii) existing bilateral conracts</t>
  </si>
  <si>
    <t>iv) ancillary services</t>
  </si>
  <si>
    <t>D01-04-005 sets the CPA rate, but does not allocate between DWR and the utilities</t>
  </si>
  <si>
    <t>D01-05-064 May 15</t>
  </si>
  <si>
    <t>orders utilities to switch to more precise method of segregating funds for CDWR</t>
  </si>
  <si>
    <t>D01-03-081</t>
  </si>
  <si>
    <t>use method of calc number of CDWR supplied kWh in D01 03 081.</t>
  </si>
  <si>
    <t>June 3 to July 2</t>
  </si>
  <si>
    <t>May 31 to June 30</t>
  </si>
  <si>
    <t>Advice letter 2085-E =&gt;</t>
  </si>
  <si>
    <t>Advice Letter 2119-E</t>
  </si>
  <si>
    <t>to be effective June 1</t>
  </si>
  <si>
    <t>requested to be effective on May 21, 2001 (filed April 11)</t>
  </si>
  <si>
    <t>Assume 1000 kWh per month.</t>
  </si>
  <si>
    <t>Residential rate class.</t>
  </si>
  <si>
    <t>less</t>
  </si>
  <si>
    <t>PX Credit</t>
  </si>
  <si>
    <t>varies</t>
  </si>
  <si>
    <t>plus</t>
  </si>
  <si>
    <t>EPS Surcharge</t>
  </si>
  <si>
    <t>May 27 3-cent surcharge</t>
  </si>
  <si>
    <t>Transmission</t>
  </si>
  <si>
    <t>Distribution</t>
  </si>
  <si>
    <t>FTA</t>
  </si>
  <si>
    <t>Bundled</t>
  </si>
  <si>
    <t>Direct Access</t>
  </si>
  <si>
    <t>PPP</t>
  </si>
  <si>
    <t>ND</t>
  </si>
  <si>
    <t>kWh</t>
  </si>
  <si>
    <t>RESIDUAL Gen</t>
  </si>
  <si>
    <r>
      <t xml:space="preserve">PG&amp;E's Energy "Cost" </t>
    </r>
    <r>
      <rPr>
        <b/>
        <sz val="10"/>
        <rFont val="Arial"/>
        <family val="2"/>
      </rPr>
      <t>(PX CREDIT)</t>
    </r>
  </si>
  <si>
    <t>TOTAL COST to SERVE</t>
  </si>
  <si>
    <t>Unbundle Tariff</t>
  </si>
  <si>
    <t>Enron's Energy Cost*</t>
  </si>
  <si>
    <t>CASE ONE:  Assume PX Credit equals the Generation Cost in the existing frozen rate.</t>
  </si>
  <si>
    <t>CASE TWO:  Set PX Credit equal to PG&amp;E's JULY value.</t>
  </si>
  <si>
    <t>CTC payment</t>
  </si>
  <si>
    <t>Subtotal</t>
  </si>
  <si>
    <t>$/MWh</t>
  </si>
  <si>
    <t>Total FROZEN TARIFF</t>
  </si>
  <si>
    <t>TOTAL TARIFF PAYMENT</t>
  </si>
  <si>
    <t>T&amp;D&amp;Other</t>
  </si>
  <si>
    <r>
      <t xml:space="preserve">Generation </t>
    </r>
    <r>
      <rPr>
        <i/>
        <sz val="10"/>
        <rFont val="Arial"/>
        <family val="2"/>
      </rPr>
      <t>(= OAS less T&amp;D&amp;Other)</t>
    </r>
  </si>
  <si>
    <t>"Normal Revenue" (NR)</t>
  </si>
  <si>
    <t>back out T&amp;D&amp;Other</t>
  </si>
  <si>
    <t>TARIFF COMPONENT</t>
  </si>
  <si>
    <t>OTHER COSTS</t>
  </si>
  <si>
    <t>Implied CTC payment ("NEGATIVE PX CREDIT")</t>
  </si>
  <si>
    <t>ILLUSTRATION OF PX CREDIT</t>
  </si>
  <si>
    <t>on Sample Bill</t>
  </si>
  <si>
    <t xml:space="preserve">        equal to RESIDUAL GEN + 3 cents  =  $99/MWh</t>
  </si>
  <si>
    <t>CASE THREE(b)  Set PX Credit equal to LOWER MARKET</t>
  </si>
  <si>
    <t>Forward</t>
  </si>
  <si>
    <t>Market</t>
  </si>
  <si>
    <t>Price</t>
  </si>
  <si>
    <t>+</t>
  </si>
  <si>
    <t>7 Day</t>
  </si>
  <si>
    <t>Adjustment</t>
  </si>
  <si>
    <t>98 Day</t>
  </si>
  <si>
    <t>x</t>
  </si>
  <si>
    <t>Undercollection</t>
  </si>
  <si>
    <t>Loss</t>
  </si>
  <si>
    <t>Factor</t>
  </si>
  <si>
    <t>(FM)</t>
  </si>
  <si>
    <t>CASE THREE(a)  Set PX Credit equal to MARKET*</t>
  </si>
  <si>
    <t>* Enron's Energy Cost is set to break-even point:   (where CTC = 0)</t>
  </si>
  <si>
    <t>"SCE METHOD"</t>
  </si>
  <si>
    <t>"PG&amp;E METHOD"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</si>
</sst>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0.00000"/>
    <numFmt numFmtId="165" formatCode="&quot;$&quot;#,##0"/>
    <numFmt numFmtId="168" formatCode="0\ &quot;$/MWh&quot;"/>
  </numFmts>
  <fonts count="15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i/>
      <sz val="9"/>
      <color indexed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3" fontId="1" fillId="0" borderId="0" xfId="0" applyNumberFormat="1" applyFont="1"/>
    <xf numFmtId="0" fontId="2" fillId="0" borderId="0" xfId="0" applyFont="1"/>
    <xf numFmtId="165" fontId="1" fillId="2" borderId="0" xfId="0" applyNumberFormat="1" applyFont="1" applyFill="1"/>
    <xf numFmtId="1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165" fontId="1" fillId="3" borderId="0" xfId="0" applyNumberFormat="1" applyFont="1" applyFill="1"/>
    <xf numFmtId="14" fontId="1" fillId="3" borderId="0" xfId="0" applyNumberFormat="1" applyFont="1" applyFill="1" applyBorder="1" applyAlignment="1">
      <alignment horizontal="center"/>
    </xf>
    <xf numFmtId="14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0" borderId="0" xfId="0" quotePrefix="1"/>
    <xf numFmtId="0" fontId="0" fillId="3" borderId="0" xfId="0" applyFill="1"/>
    <xf numFmtId="0" fontId="3" fillId="0" borderId="0" xfId="0" applyFont="1"/>
    <xf numFmtId="16" fontId="0" fillId="0" borderId="0" xfId="0" applyNumberFormat="1"/>
    <xf numFmtId="0" fontId="1" fillId="0" borderId="3" xfId="0" applyFont="1" applyBorder="1"/>
    <xf numFmtId="0" fontId="4" fillId="0" borderId="0" xfId="0" applyFont="1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/>
    <xf numFmtId="3" fontId="1" fillId="2" borderId="3" xfId="0" applyNumberFormat="1" applyFont="1" applyFill="1" applyBorder="1"/>
    <xf numFmtId="165" fontId="1" fillId="2" borderId="3" xfId="0" applyNumberFormat="1" applyFont="1" applyFill="1" applyBorder="1"/>
    <xf numFmtId="0" fontId="1" fillId="2" borderId="0" xfId="0" applyFont="1" applyFill="1"/>
    <xf numFmtId="3" fontId="1" fillId="2" borderId="0" xfId="0" applyNumberFormat="1" applyFont="1" applyFill="1"/>
    <xf numFmtId="0" fontId="1" fillId="0" borderId="0" xfId="0" applyFont="1" applyFill="1"/>
    <xf numFmtId="3" fontId="1" fillId="0" borderId="0" xfId="0" applyNumberFormat="1" applyFont="1" applyFill="1"/>
    <xf numFmtId="165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5" fillId="0" borderId="0" xfId="0" quotePrefix="1" applyFont="1"/>
    <xf numFmtId="0" fontId="0" fillId="0" borderId="0" xfId="0" applyAlignment="1">
      <alignment horizontal="center"/>
    </xf>
    <xf numFmtId="5" fontId="0" fillId="0" borderId="0" xfId="0" applyNumberFormat="1"/>
    <xf numFmtId="5" fontId="0" fillId="3" borderId="0" xfId="0" applyNumberFormat="1" applyFill="1"/>
    <xf numFmtId="5" fontId="0" fillId="0" borderId="3" xfId="0" applyNumberFormat="1" applyBorder="1"/>
    <xf numFmtId="5" fontId="0" fillId="0" borderId="0" xfId="0" applyNumberFormat="1" applyBorder="1"/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0" fillId="0" borderId="0" xfId="0" applyBorder="1"/>
    <xf numFmtId="0" fontId="0" fillId="0" borderId="2" xfId="0" applyBorder="1"/>
    <xf numFmtId="5" fontId="0" fillId="0" borderId="4" xfId="0" applyNumberFormat="1" applyBorder="1"/>
    <xf numFmtId="5" fontId="0" fillId="0" borderId="0" xfId="0" applyNumberFormat="1" applyFill="1"/>
    <xf numFmtId="5" fontId="0" fillId="2" borderId="0" xfId="0" applyNumberFormat="1" applyFill="1"/>
    <xf numFmtId="0" fontId="0" fillId="2" borderId="0" xfId="0" applyFill="1"/>
    <xf numFmtId="0" fontId="5" fillId="0" borderId="0" xfId="0" applyFont="1"/>
    <xf numFmtId="0" fontId="6" fillId="0" borderId="0" xfId="0" applyFont="1" applyAlignment="1">
      <alignment horizontal="center"/>
    </xf>
    <xf numFmtId="168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6" fillId="2" borderId="0" xfId="0" applyNumberFormat="1" applyFont="1" applyFill="1" applyAlignment="1">
      <alignment horizontal="center"/>
    </xf>
    <xf numFmtId="0" fontId="0" fillId="0" borderId="0" xfId="0" applyFill="1"/>
    <xf numFmtId="165" fontId="6" fillId="0" borderId="3" xfId="0" applyNumberFormat="1" applyFont="1" applyBorder="1" applyAlignment="1">
      <alignment horizontal="center"/>
    </xf>
    <xf numFmtId="0" fontId="7" fillId="0" borderId="4" xfId="0" applyFont="1" applyBorder="1"/>
    <xf numFmtId="0" fontId="0" fillId="0" borderId="4" xfId="0" applyBorder="1"/>
    <xf numFmtId="5" fontId="0" fillId="0" borderId="0" xfId="0" applyNumberFormat="1" applyFill="1" applyBorder="1"/>
    <xf numFmtId="0" fontId="0" fillId="3" borderId="2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2" xfId="0" applyFill="1" applyBorder="1"/>
    <xf numFmtId="5" fontId="0" fillId="0" borderId="0" xfId="0" applyNumberFormat="1" applyFill="1" applyAlignment="1">
      <alignment horizontal="left"/>
    </xf>
    <xf numFmtId="5" fontId="4" fillId="0" borderId="3" xfId="0" applyNumberFormat="1" applyFont="1" applyBorder="1"/>
    <xf numFmtId="0" fontId="4" fillId="0" borderId="0" xfId="0" applyFont="1" applyFill="1"/>
    <xf numFmtId="0" fontId="5" fillId="0" borderId="0" xfId="0" applyFont="1" applyAlignment="1">
      <alignment vertical="top" wrapText="1"/>
    </xf>
    <xf numFmtId="0" fontId="9" fillId="0" borderId="0" xfId="0" applyFont="1"/>
    <xf numFmtId="0" fontId="10" fillId="0" borderId="0" xfId="0" applyFont="1"/>
    <xf numFmtId="0" fontId="10" fillId="3" borderId="0" xfId="0" applyFont="1" applyFill="1"/>
    <xf numFmtId="0" fontId="10" fillId="0" borderId="0" xfId="0" applyFont="1" applyFill="1"/>
    <xf numFmtId="5" fontId="10" fillId="0" borderId="0" xfId="0" applyNumberFormat="1" applyFont="1"/>
    <xf numFmtId="0" fontId="11" fillId="0" borderId="0" xfId="0" applyFont="1"/>
    <xf numFmtId="5" fontId="11" fillId="0" borderId="0" xfId="0" applyNumberFormat="1" applyFont="1"/>
    <xf numFmtId="0" fontId="12" fillId="0" borderId="0" xfId="0" applyFont="1" applyAlignment="1">
      <alignment horizontal="center"/>
    </xf>
    <xf numFmtId="0" fontId="14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quotePrefix="1" applyFont="1" applyAlignment="1">
      <alignment horizontal="center" vertical="top"/>
    </xf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</xdr:row>
      <xdr:rowOff>85725</xdr:rowOff>
    </xdr:from>
    <xdr:to>
      <xdr:col>2</xdr:col>
      <xdr:colOff>57150</xdr:colOff>
      <xdr:row>5</xdr:row>
      <xdr:rowOff>66675</xdr:rowOff>
    </xdr:to>
    <xdr:sp macro="" textlink="">
      <xdr:nvSpPr>
        <xdr:cNvPr id="2049" name="AutoShape 1"/>
        <xdr:cNvSpPr>
          <a:spLocks/>
        </xdr:cNvSpPr>
      </xdr:nvSpPr>
      <xdr:spPr bwMode="auto">
        <a:xfrm>
          <a:off x="1123950" y="247650"/>
          <a:ext cx="152400" cy="628650"/>
        </a:xfrm>
        <a:prstGeom prst="leftBracket">
          <a:avLst>
            <a:gd name="adj" fmla="val 34375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609600</xdr:colOff>
      <xdr:row>1</xdr:row>
      <xdr:rowOff>123825</xdr:rowOff>
    </xdr:from>
    <xdr:to>
      <xdr:col>7</xdr:col>
      <xdr:colOff>38100</xdr:colOff>
      <xdr:row>5</xdr:row>
      <xdr:rowOff>85725</xdr:rowOff>
    </xdr:to>
    <xdr:sp macro="" textlink="">
      <xdr:nvSpPr>
        <xdr:cNvPr id="2050" name="AutoShape 2"/>
        <xdr:cNvSpPr>
          <a:spLocks/>
        </xdr:cNvSpPr>
      </xdr:nvSpPr>
      <xdr:spPr bwMode="auto">
        <a:xfrm>
          <a:off x="4410075" y="285750"/>
          <a:ext cx="161925" cy="609600"/>
        </a:xfrm>
        <a:prstGeom prst="rightBracket">
          <a:avLst>
            <a:gd name="adj" fmla="val 3137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</xdr:col>
      <xdr:colOff>542925</xdr:colOff>
      <xdr:row>1</xdr:row>
      <xdr:rowOff>133350</xdr:rowOff>
    </xdr:from>
    <xdr:to>
      <xdr:col>7</xdr:col>
      <xdr:colOff>571500</xdr:colOff>
      <xdr:row>4</xdr:row>
      <xdr:rowOff>152400</xdr:rowOff>
    </xdr:to>
    <xdr:sp macro="" textlink="">
      <xdr:nvSpPr>
        <xdr:cNvPr id="2051" name="AutoShape 3"/>
        <xdr:cNvSpPr>
          <a:spLocks/>
        </xdr:cNvSpPr>
      </xdr:nvSpPr>
      <xdr:spPr bwMode="auto">
        <a:xfrm>
          <a:off x="5076825" y="295275"/>
          <a:ext cx="28575" cy="504825"/>
        </a:xfrm>
        <a:prstGeom prst="leftBracket">
          <a:avLst>
            <a:gd name="adj" fmla="val 14722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533400</xdr:colOff>
      <xdr:row>1</xdr:row>
      <xdr:rowOff>133350</xdr:rowOff>
    </xdr:from>
    <xdr:to>
      <xdr:col>10</xdr:col>
      <xdr:colOff>590550</xdr:colOff>
      <xdr:row>5</xdr:row>
      <xdr:rowOff>0</xdr:rowOff>
    </xdr:to>
    <xdr:sp macro="" textlink="">
      <xdr:nvSpPr>
        <xdr:cNvPr id="2052" name="AutoShape 4"/>
        <xdr:cNvSpPr>
          <a:spLocks/>
        </xdr:cNvSpPr>
      </xdr:nvSpPr>
      <xdr:spPr bwMode="auto">
        <a:xfrm>
          <a:off x="6829425" y="295275"/>
          <a:ext cx="57150" cy="514350"/>
        </a:xfrm>
        <a:prstGeom prst="rightBracket">
          <a:avLst>
            <a:gd name="adj" fmla="val 75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F30" sqref="F30"/>
    </sheetView>
  </sheetViews>
  <sheetFormatPr defaultRowHeight="15" x14ac:dyDescent="0.2"/>
  <cols>
    <col min="1" max="1" width="8.85546875" style="2" bestFit="1" customWidth="1"/>
    <col min="2" max="2" width="3" style="2" customWidth="1"/>
    <col min="3" max="3" width="8.85546875" style="2" bestFit="1" customWidth="1"/>
    <col min="4" max="4" width="4" style="2" customWidth="1"/>
    <col min="5" max="5" width="10.7109375" style="2" bestFit="1" customWidth="1"/>
    <col min="6" max="16384" width="9.140625" style="2"/>
  </cols>
  <sheetData>
    <row r="1" spans="1:8" ht="15.75" thickBot="1" x14ac:dyDescent="0.25">
      <c r="A1" s="1" t="s">
        <v>0</v>
      </c>
      <c r="E1" s="3" t="s">
        <v>4</v>
      </c>
    </row>
    <row r="2" spans="1:8" x14ac:dyDescent="0.2">
      <c r="A2" s="6">
        <v>37038</v>
      </c>
      <c r="B2" s="2" t="s">
        <v>1</v>
      </c>
      <c r="C2" s="8">
        <v>37045</v>
      </c>
      <c r="E2" s="7">
        <v>0.14041000000000001</v>
      </c>
      <c r="F2" s="10">
        <f>E2*1000</f>
        <v>140.41</v>
      </c>
    </row>
    <row r="3" spans="1:8" x14ac:dyDescent="0.2">
      <c r="A3" s="4">
        <v>37031</v>
      </c>
      <c r="B3" s="5" t="s">
        <v>1</v>
      </c>
      <c r="C3" s="4">
        <v>37038</v>
      </c>
      <c r="E3" s="5">
        <v>0.14077000000000001</v>
      </c>
      <c r="F3" s="10">
        <f t="shared" ref="F3:F31" si="0">E3*1000</f>
        <v>140.77000000000001</v>
      </c>
    </row>
    <row r="4" spans="1:8" x14ac:dyDescent="0.2">
      <c r="A4" s="4">
        <v>37024</v>
      </c>
      <c r="B4" s="5" t="s">
        <v>1</v>
      </c>
      <c r="C4" s="4">
        <v>37031</v>
      </c>
      <c r="E4" s="5">
        <v>0.14293</v>
      </c>
      <c r="F4" s="10">
        <f t="shared" si="0"/>
        <v>142.93</v>
      </c>
    </row>
    <row r="5" spans="1:8" x14ac:dyDescent="0.2">
      <c r="A5" s="4">
        <v>37017</v>
      </c>
      <c r="B5" s="5" t="s">
        <v>1</v>
      </c>
      <c r="C5" s="4">
        <v>37024</v>
      </c>
      <c r="E5" s="5">
        <v>0.13580999999999999</v>
      </c>
      <c r="F5" s="10">
        <f t="shared" si="0"/>
        <v>135.80999999999997</v>
      </c>
    </row>
    <row r="6" spans="1:8" x14ac:dyDescent="0.2">
      <c r="A6" s="4">
        <v>37010</v>
      </c>
      <c r="B6" s="5" t="s">
        <v>1</v>
      </c>
      <c r="C6" s="4">
        <v>37017</v>
      </c>
      <c r="E6" s="5">
        <v>0.13641</v>
      </c>
      <c r="F6" s="10">
        <f t="shared" si="0"/>
        <v>136.41</v>
      </c>
    </row>
    <row r="7" spans="1:8" ht="15.75" thickBot="1" x14ac:dyDescent="0.25">
      <c r="A7" s="5"/>
      <c r="B7" s="5"/>
      <c r="C7" s="5"/>
      <c r="E7" s="5"/>
      <c r="F7" s="10"/>
    </row>
    <row r="8" spans="1:8" ht="15.75" thickBot="1" x14ac:dyDescent="0.25">
      <c r="A8" s="1" t="s">
        <v>2</v>
      </c>
      <c r="B8" s="5"/>
      <c r="C8" s="5"/>
      <c r="E8" s="5"/>
      <c r="F8" s="10"/>
    </row>
    <row r="9" spans="1:8" x14ac:dyDescent="0.2">
      <c r="A9" s="6">
        <v>37073</v>
      </c>
      <c r="B9" s="5" t="s">
        <v>1</v>
      </c>
      <c r="C9" s="4">
        <v>37079</v>
      </c>
      <c r="E9" s="5">
        <v>7.7640000000000001E-2</v>
      </c>
      <c r="F9" s="10">
        <f t="shared" si="0"/>
        <v>77.64</v>
      </c>
    </row>
    <row r="10" spans="1:8" x14ac:dyDescent="0.2">
      <c r="A10" s="6">
        <v>37066</v>
      </c>
      <c r="B10" s="5" t="s">
        <v>1</v>
      </c>
      <c r="C10" s="4">
        <v>37072</v>
      </c>
      <c r="E10" s="5">
        <v>7.306E-2</v>
      </c>
      <c r="F10" s="10">
        <f t="shared" si="0"/>
        <v>73.06</v>
      </c>
    </row>
    <row r="11" spans="1:8" x14ac:dyDescent="0.2">
      <c r="A11" s="6">
        <v>37059</v>
      </c>
      <c r="B11" s="5" t="s">
        <v>1</v>
      </c>
      <c r="C11" s="4">
        <v>37065</v>
      </c>
      <c r="E11" s="9">
        <v>6.83E-2</v>
      </c>
      <c r="F11" s="10">
        <f t="shared" si="0"/>
        <v>68.3</v>
      </c>
    </row>
    <row r="12" spans="1:8" x14ac:dyDescent="0.2">
      <c r="A12" s="6">
        <v>37052</v>
      </c>
      <c r="B12" s="5" t="s">
        <v>1</v>
      </c>
      <c r="C12" s="4">
        <v>37058</v>
      </c>
      <c r="E12" s="5">
        <v>6.2649999999999997E-2</v>
      </c>
      <c r="F12" s="10">
        <f t="shared" si="0"/>
        <v>62.65</v>
      </c>
    </row>
    <row r="13" spans="1:8" x14ac:dyDescent="0.2">
      <c r="A13" s="6">
        <v>37045</v>
      </c>
      <c r="B13" s="5" t="s">
        <v>1</v>
      </c>
      <c r="C13" s="4">
        <v>37051</v>
      </c>
      <c r="E13" s="5">
        <v>7.0319999999999994E-2</v>
      </c>
      <c r="F13" s="10">
        <f t="shared" si="0"/>
        <v>70.319999999999993</v>
      </c>
    </row>
    <row r="14" spans="1:8" x14ac:dyDescent="0.2">
      <c r="A14" s="6">
        <v>37038</v>
      </c>
      <c r="B14" s="5" t="s">
        <v>1</v>
      </c>
      <c r="C14" s="4">
        <v>37044</v>
      </c>
      <c r="E14" s="5">
        <v>7.986E-2</v>
      </c>
      <c r="F14" s="10">
        <f t="shared" si="0"/>
        <v>79.86</v>
      </c>
    </row>
    <row r="15" spans="1:8" x14ac:dyDescent="0.2">
      <c r="A15" s="4">
        <v>37031</v>
      </c>
      <c r="B15" s="5" t="s">
        <v>1</v>
      </c>
      <c r="C15" s="4">
        <v>37037</v>
      </c>
      <c r="E15" s="5">
        <v>8.949E-2</v>
      </c>
      <c r="F15" s="10">
        <f t="shared" si="0"/>
        <v>89.49</v>
      </c>
    </row>
    <row r="16" spans="1:8" x14ac:dyDescent="0.2">
      <c r="A16" s="4">
        <v>37024</v>
      </c>
      <c r="B16" s="5" t="s">
        <v>1</v>
      </c>
      <c r="C16" s="4">
        <v>37030</v>
      </c>
      <c r="E16" s="5">
        <v>9.8320000000000005E-2</v>
      </c>
      <c r="F16" s="10">
        <f t="shared" si="0"/>
        <v>98.320000000000007</v>
      </c>
      <c r="H16" s="2" t="s">
        <v>5</v>
      </c>
    </row>
    <row r="17" spans="1:8" x14ac:dyDescent="0.2">
      <c r="A17" s="4">
        <v>37017</v>
      </c>
      <c r="B17" s="5" t="s">
        <v>1</v>
      </c>
      <c r="C17" s="4">
        <v>37023</v>
      </c>
      <c r="E17" s="5">
        <v>9.9940000000000001E-2</v>
      </c>
      <c r="F17" s="10">
        <f t="shared" si="0"/>
        <v>99.94</v>
      </c>
    </row>
    <row r="18" spans="1:8" x14ac:dyDescent="0.2">
      <c r="A18" s="4">
        <v>37010</v>
      </c>
      <c r="B18" s="5" t="s">
        <v>1</v>
      </c>
      <c r="C18" s="4">
        <v>37016</v>
      </c>
      <c r="E18" s="5">
        <v>0.12279</v>
      </c>
      <c r="F18" s="10">
        <f t="shared" si="0"/>
        <v>122.78999999999999</v>
      </c>
    </row>
    <row r="19" spans="1:8" ht="15.75" thickBot="1" x14ac:dyDescent="0.25">
      <c r="A19" s="5"/>
      <c r="B19" s="5"/>
      <c r="C19" s="5"/>
      <c r="E19" s="5"/>
      <c r="F19" s="10"/>
    </row>
    <row r="20" spans="1:8" ht="15.75" thickBot="1" x14ac:dyDescent="0.25">
      <c r="A20" s="1" t="s">
        <v>3</v>
      </c>
      <c r="B20" s="5"/>
      <c r="C20" s="5"/>
      <c r="E20" s="5"/>
      <c r="F20" s="10"/>
    </row>
    <row r="21" spans="1:8" x14ac:dyDescent="0.2">
      <c r="A21" s="6">
        <v>37070</v>
      </c>
      <c r="B21" s="5" t="s">
        <v>1</v>
      </c>
      <c r="C21" s="4">
        <v>37077</v>
      </c>
      <c r="E21" s="9">
        <v>3.6700000000000003E-2</v>
      </c>
      <c r="F21" s="10">
        <f t="shared" si="0"/>
        <v>36.700000000000003</v>
      </c>
    </row>
    <row r="22" spans="1:8" x14ac:dyDescent="0.2">
      <c r="A22" s="6">
        <v>37064</v>
      </c>
      <c r="B22" s="5" t="s">
        <v>1</v>
      </c>
      <c r="C22" s="4">
        <v>37070</v>
      </c>
      <c r="E22" s="5">
        <v>4.0480000000000002E-2</v>
      </c>
      <c r="F22" s="10">
        <f t="shared" si="0"/>
        <v>40.480000000000004</v>
      </c>
    </row>
    <row r="23" spans="1:8" x14ac:dyDescent="0.2">
      <c r="A23" s="6">
        <v>37057</v>
      </c>
      <c r="B23" s="5" t="s">
        <v>1</v>
      </c>
      <c r="C23" s="4">
        <v>37063</v>
      </c>
      <c r="E23" s="5">
        <v>4.614E-2</v>
      </c>
      <c r="F23" s="10">
        <f t="shared" si="0"/>
        <v>46.14</v>
      </c>
      <c r="H23" s="2" t="s">
        <v>5</v>
      </c>
    </row>
    <row r="24" spans="1:8" x14ac:dyDescent="0.2">
      <c r="A24" s="6">
        <v>37050</v>
      </c>
      <c r="B24" s="5" t="s">
        <v>1</v>
      </c>
      <c r="C24" s="4">
        <v>37056</v>
      </c>
      <c r="E24" s="5">
        <v>3.9019999999999999E-2</v>
      </c>
      <c r="F24" s="10">
        <f t="shared" si="0"/>
        <v>39.019999999999996</v>
      </c>
    </row>
    <row r="25" spans="1:8" x14ac:dyDescent="0.2">
      <c r="A25" s="6">
        <v>37043</v>
      </c>
      <c r="B25" s="5" t="s">
        <v>1</v>
      </c>
      <c r="C25" s="4">
        <v>37049</v>
      </c>
      <c r="E25" s="5">
        <v>4.9790000000000001E-2</v>
      </c>
      <c r="F25" s="10">
        <f t="shared" si="0"/>
        <v>49.79</v>
      </c>
    </row>
    <row r="26" spans="1:8" x14ac:dyDescent="0.2">
      <c r="A26" s="6">
        <v>37036</v>
      </c>
      <c r="B26" s="5" t="s">
        <v>1</v>
      </c>
      <c r="C26" s="4">
        <v>37042</v>
      </c>
      <c r="E26" s="5">
        <v>4.0570000000000002E-2</v>
      </c>
      <c r="F26" s="10">
        <f t="shared" si="0"/>
        <v>40.57</v>
      </c>
    </row>
    <row r="27" spans="1:8" x14ac:dyDescent="0.2">
      <c r="A27" s="6">
        <v>37029</v>
      </c>
      <c r="B27" s="5" t="s">
        <v>1</v>
      </c>
      <c r="C27" s="4">
        <v>37035</v>
      </c>
      <c r="E27" s="5">
        <v>4.1619999999999997E-2</v>
      </c>
      <c r="F27" s="10">
        <f t="shared" si="0"/>
        <v>41.62</v>
      </c>
    </row>
    <row r="28" spans="1:8" x14ac:dyDescent="0.2">
      <c r="A28" s="4">
        <v>37022</v>
      </c>
      <c r="B28" s="5" t="s">
        <v>1</v>
      </c>
      <c r="C28" s="4">
        <v>37028</v>
      </c>
      <c r="E28" s="5">
        <v>5.9709999999999999E-2</v>
      </c>
      <c r="F28" s="10">
        <f t="shared" si="0"/>
        <v>59.71</v>
      </c>
    </row>
    <row r="29" spans="1:8" x14ac:dyDescent="0.2">
      <c r="A29" s="4">
        <v>37015</v>
      </c>
      <c r="B29" s="5" t="s">
        <v>1</v>
      </c>
      <c r="C29" s="4">
        <v>37021</v>
      </c>
      <c r="E29" s="5">
        <v>8.1159999999999996E-2</v>
      </c>
      <c r="F29" s="10">
        <f t="shared" si="0"/>
        <v>81.16</v>
      </c>
    </row>
    <row r="30" spans="1:8" x14ac:dyDescent="0.2">
      <c r="A30" s="4">
        <v>37008</v>
      </c>
      <c r="B30" s="5" t="s">
        <v>1</v>
      </c>
      <c r="C30" s="4">
        <v>37014</v>
      </c>
      <c r="E30" s="5">
        <v>0.10292</v>
      </c>
      <c r="F30" s="10">
        <f t="shared" si="0"/>
        <v>102.92</v>
      </c>
    </row>
    <row r="31" spans="1:8" x14ac:dyDescent="0.2">
      <c r="A31" s="4">
        <v>37001</v>
      </c>
      <c r="B31" s="5" t="s">
        <v>1</v>
      </c>
      <c r="C31" s="4">
        <v>37007</v>
      </c>
      <c r="E31" s="5">
        <v>0.12417</v>
      </c>
      <c r="F31" s="10">
        <f t="shared" si="0"/>
        <v>124.17</v>
      </c>
    </row>
  </sheetData>
  <pageMargins left="0.75" right="0.75" top="1" bottom="1" header="0.5" footer="0.5"/>
  <pageSetup orientation="landscape" r:id="rId1"/>
  <headerFooter alignWithMargins="0">
    <oddHeader>&amp;C&amp;14AVERAGE PX - SCE, SDGE, PGE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75" workbookViewId="0">
      <selection activeCell="M21" sqref="M21"/>
    </sheetView>
  </sheetViews>
  <sheetFormatPr defaultRowHeight="15" x14ac:dyDescent="0.2"/>
  <cols>
    <col min="1" max="1" width="8.85546875" style="2" bestFit="1" customWidth="1"/>
    <col min="2" max="2" width="3" style="2" customWidth="1"/>
    <col min="3" max="3" width="8.85546875" style="2" bestFit="1" customWidth="1"/>
    <col min="4" max="4" width="4" style="2" customWidth="1"/>
    <col min="5" max="5" width="10.7109375" style="2" bestFit="1" customWidth="1"/>
    <col min="6" max="6" width="9.140625" style="2"/>
    <col min="7" max="7" width="4.28515625" style="2" customWidth="1"/>
    <col min="8" max="8" width="13" style="2" customWidth="1"/>
    <col min="9" max="9" width="9.140625" style="2"/>
    <col min="10" max="10" width="11.7109375" style="2" bestFit="1" customWidth="1"/>
    <col min="11" max="11" width="4.140625" style="2" customWidth="1"/>
    <col min="12" max="12" width="15.42578125" style="2" customWidth="1"/>
    <col min="13" max="13" width="9.140625" style="2"/>
    <col min="14" max="14" width="5.5703125" style="2" customWidth="1"/>
    <col min="15" max="16" width="16" style="2" customWidth="1"/>
    <col min="17" max="17" width="9.28515625" style="2" bestFit="1" customWidth="1"/>
    <col min="18" max="18" width="9.140625" style="2"/>
    <col min="19" max="19" width="9.85546875" style="2" customWidth="1"/>
    <col min="20" max="16384" width="9.140625" style="2"/>
  </cols>
  <sheetData>
    <row r="1" spans="1:20" ht="15.75" thickBot="1" x14ac:dyDescent="0.25">
      <c r="A1" s="1" t="s">
        <v>0</v>
      </c>
      <c r="E1" s="3" t="s">
        <v>4</v>
      </c>
      <c r="H1" s="1" t="s">
        <v>3</v>
      </c>
      <c r="I1" s="5"/>
      <c r="J1" s="5"/>
      <c r="L1" s="5"/>
      <c r="M1" s="5" t="s">
        <v>14</v>
      </c>
      <c r="O1" s="19" t="s">
        <v>2</v>
      </c>
      <c r="P1" s="20"/>
      <c r="Q1" s="20"/>
      <c r="R1" s="21"/>
      <c r="S1" s="20"/>
      <c r="T1" s="22"/>
    </row>
    <row r="2" spans="1:20" x14ac:dyDescent="0.2">
      <c r="H2" s="6">
        <v>37070</v>
      </c>
      <c r="I2" s="5" t="s">
        <v>1</v>
      </c>
      <c r="J2" s="4">
        <v>37077</v>
      </c>
      <c r="L2" s="9">
        <v>3.6700000000000003E-2</v>
      </c>
      <c r="M2" s="10">
        <f t="shared" ref="M2:M12" si="0">L2*1000</f>
        <v>36.700000000000003</v>
      </c>
      <c r="O2" s="23">
        <v>37073</v>
      </c>
      <c r="P2" s="20" t="s">
        <v>1</v>
      </c>
      <c r="Q2" s="24">
        <v>37079</v>
      </c>
      <c r="R2" s="21"/>
      <c r="S2" s="20">
        <v>7.7640000000000001E-2</v>
      </c>
      <c r="T2" s="22">
        <f t="shared" ref="T2:T11" si="1">S2*1000</f>
        <v>77.64</v>
      </c>
    </row>
    <row r="3" spans="1:20" x14ac:dyDescent="0.2">
      <c r="H3" s="6">
        <v>37064</v>
      </c>
      <c r="I3" s="5" t="s">
        <v>1</v>
      </c>
      <c r="J3" s="4">
        <v>37070</v>
      </c>
      <c r="L3" s="5">
        <v>4.0480000000000002E-2</v>
      </c>
      <c r="M3" s="10">
        <f t="shared" si="0"/>
        <v>40.480000000000004</v>
      </c>
      <c r="O3" s="23">
        <v>37066</v>
      </c>
      <c r="P3" s="20" t="s">
        <v>1</v>
      </c>
      <c r="Q3" s="24">
        <v>37072</v>
      </c>
      <c r="R3" s="21"/>
      <c r="S3" s="20">
        <v>7.306E-2</v>
      </c>
      <c r="T3" s="22">
        <f t="shared" si="1"/>
        <v>73.06</v>
      </c>
    </row>
    <row r="4" spans="1:20" x14ac:dyDescent="0.2">
      <c r="H4" s="6">
        <v>37057</v>
      </c>
      <c r="I4" s="5" t="s">
        <v>1</v>
      </c>
      <c r="J4" s="4">
        <v>37063</v>
      </c>
      <c r="L4" s="5">
        <v>4.614E-2</v>
      </c>
      <c r="M4" s="10">
        <f t="shared" si="0"/>
        <v>46.14</v>
      </c>
      <c r="O4" s="23">
        <v>37059</v>
      </c>
      <c r="P4" s="20" t="s">
        <v>1</v>
      </c>
      <c r="Q4" s="24">
        <v>37065</v>
      </c>
      <c r="R4" s="21"/>
      <c r="S4" s="25">
        <v>6.83E-2</v>
      </c>
      <c r="T4" s="22">
        <f t="shared" si="1"/>
        <v>68.3</v>
      </c>
    </row>
    <row r="5" spans="1:20" x14ac:dyDescent="0.2">
      <c r="H5" s="6">
        <v>37050</v>
      </c>
      <c r="I5" s="5" t="s">
        <v>1</v>
      </c>
      <c r="J5" s="4">
        <v>37056</v>
      </c>
      <c r="L5" s="5">
        <v>3.9019999999999999E-2</v>
      </c>
      <c r="M5" s="10">
        <f t="shared" si="0"/>
        <v>39.019999999999996</v>
      </c>
      <c r="O5" s="23">
        <v>37052</v>
      </c>
      <c r="P5" s="20" t="s">
        <v>1</v>
      </c>
      <c r="Q5" s="24">
        <v>37058</v>
      </c>
      <c r="R5" s="21"/>
      <c r="S5" s="20">
        <v>6.2649999999999997E-2</v>
      </c>
      <c r="T5" s="22">
        <f t="shared" si="1"/>
        <v>62.65</v>
      </c>
    </row>
    <row r="6" spans="1:20" x14ac:dyDescent="0.2">
      <c r="H6" s="6">
        <v>37043</v>
      </c>
      <c r="I6" s="5" t="s">
        <v>1</v>
      </c>
      <c r="J6" s="4">
        <v>37049</v>
      </c>
      <c r="L6" s="5">
        <v>4.9790000000000001E-2</v>
      </c>
      <c r="M6" s="10">
        <f t="shared" si="0"/>
        <v>49.79</v>
      </c>
      <c r="O6" s="23">
        <v>37045</v>
      </c>
      <c r="P6" s="20" t="s">
        <v>1</v>
      </c>
      <c r="Q6" s="24">
        <v>37051</v>
      </c>
      <c r="R6" s="21"/>
      <c r="S6" s="20">
        <v>7.0319999999999994E-2</v>
      </c>
      <c r="T6" s="22">
        <f t="shared" si="1"/>
        <v>70.319999999999993</v>
      </c>
    </row>
    <row r="7" spans="1:20" x14ac:dyDescent="0.2">
      <c r="A7" s="6">
        <v>37038</v>
      </c>
      <c r="B7" s="2" t="s">
        <v>1</v>
      </c>
      <c r="C7" s="8">
        <v>37045</v>
      </c>
      <c r="E7" s="7">
        <v>0.14041000000000001</v>
      </c>
      <c r="F7" s="10">
        <f>E7*1000</f>
        <v>140.41</v>
      </c>
      <c r="H7" s="14">
        <v>37036</v>
      </c>
      <c r="I7" s="15" t="s">
        <v>1</v>
      </c>
      <c r="J7" s="16">
        <v>37042</v>
      </c>
      <c r="L7" s="5">
        <v>4.0570000000000002E-2</v>
      </c>
      <c r="M7" s="13">
        <f t="shared" si="0"/>
        <v>40.57</v>
      </c>
      <c r="O7" s="23">
        <v>37038</v>
      </c>
      <c r="P7" s="20" t="s">
        <v>1</v>
      </c>
      <c r="Q7" s="24">
        <v>37044</v>
      </c>
      <c r="R7" s="21"/>
      <c r="S7" s="20">
        <v>7.986E-2</v>
      </c>
      <c r="T7" s="22">
        <f t="shared" si="1"/>
        <v>79.86</v>
      </c>
    </row>
    <row r="8" spans="1:20" x14ac:dyDescent="0.2">
      <c r="A8" s="4">
        <v>37031</v>
      </c>
      <c r="B8" s="5" t="s">
        <v>1</v>
      </c>
      <c r="C8" s="4">
        <v>37038</v>
      </c>
      <c r="E8" s="5">
        <v>0.14077000000000001</v>
      </c>
      <c r="F8" s="10">
        <f>E8*1000</f>
        <v>140.77000000000001</v>
      </c>
      <c r="H8" s="14">
        <v>37029</v>
      </c>
      <c r="I8" s="15" t="s">
        <v>1</v>
      </c>
      <c r="J8" s="16">
        <v>37035</v>
      </c>
      <c r="L8" s="5">
        <v>4.1619999999999997E-2</v>
      </c>
      <c r="M8" s="13">
        <f t="shared" si="0"/>
        <v>41.62</v>
      </c>
      <c r="O8" s="24">
        <v>37031</v>
      </c>
      <c r="P8" s="20" t="s">
        <v>1</v>
      </c>
      <c r="Q8" s="24">
        <v>37037</v>
      </c>
      <c r="R8" s="21"/>
      <c r="S8" s="20">
        <v>8.949E-2</v>
      </c>
      <c r="T8" s="22">
        <f t="shared" si="1"/>
        <v>89.49</v>
      </c>
    </row>
    <row r="9" spans="1:20" x14ac:dyDescent="0.2">
      <c r="A9" s="4">
        <v>37024</v>
      </c>
      <c r="B9" s="5" t="s">
        <v>1</v>
      </c>
      <c r="C9" s="4">
        <v>37031</v>
      </c>
      <c r="E9" s="5">
        <v>0.14293</v>
      </c>
      <c r="F9" s="10">
        <f>E9*1000</f>
        <v>142.93</v>
      </c>
      <c r="H9" s="16">
        <v>37022</v>
      </c>
      <c r="I9" s="15" t="s">
        <v>1</v>
      </c>
      <c r="J9" s="16">
        <v>37028</v>
      </c>
      <c r="L9" s="5">
        <v>5.9709999999999999E-2</v>
      </c>
      <c r="M9" s="13">
        <f t="shared" si="0"/>
        <v>59.71</v>
      </c>
      <c r="O9" s="24">
        <v>37024</v>
      </c>
      <c r="P9" s="20" t="s">
        <v>1</v>
      </c>
      <c r="Q9" s="24">
        <v>37030</v>
      </c>
      <c r="R9" s="21"/>
      <c r="S9" s="20">
        <v>9.8320000000000005E-2</v>
      </c>
      <c r="T9" s="22">
        <f t="shared" si="1"/>
        <v>98.320000000000007</v>
      </c>
    </row>
    <row r="10" spans="1:20" x14ac:dyDescent="0.2">
      <c r="A10" s="4">
        <v>37017</v>
      </c>
      <c r="B10" s="5" t="s">
        <v>1</v>
      </c>
      <c r="C10" s="4">
        <v>37024</v>
      </c>
      <c r="E10" s="5">
        <v>0.13580999999999999</v>
      </c>
      <c r="F10" s="10">
        <f>E10*1000</f>
        <v>135.80999999999997</v>
      </c>
      <c r="H10" s="16">
        <v>37015</v>
      </c>
      <c r="I10" s="15" t="s">
        <v>1</v>
      </c>
      <c r="J10" s="16">
        <v>37021</v>
      </c>
      <c r="L10" s="5">
        <v>8.1159999999999996E-2</v>
      </c>
      <c r="M10" s="13">
        <f t="shared" si="0"/>
        <v>81.16</v>
      </c>
      <c r="O10" s="24">
        <v>37017</v>
      </c>
      <c r="P10" s="20" t="s">
        <v>1</v>
      </c>
      <c r="Q10" s="24">
        <v>37023</v>
      </c>
      <c r="R10" s="21"/>
      <c r="S10" s="20">
        <v>9.9940000000000001E-2</v>
      </c>
      <c r="T10" s="22">
        <f t="shared" si="1"/>
        <v>99.94</v>
      </c>
    </row>
    <row r="11" spans="1:20" x14ac:dyDescent="0.2">
      <c r="A11" s="4">
        <v>37010</v>
      </c>
      <c r="B11" s="5" t="s">
        <v>1</v>
      </c>
      <c r="C11" s="4">
        <v>37017</v>
      </c>
      <c r="E11" s="5">
        <v>0.13641</v>
      </c>
      <c r="F11" s="10">
        <f>E11*1000</f>
        <v>136.41</v>
      </c>
      <c r="H11" s="4">
        <v>37008</v>
      </c>
      <c r="I11" s="5" t="s">
        <v>1</v>
      </c>
      <c r="J11" s="4">
        <v>37014</v>
      </c>
      <c r="L11" s="5">
        <v>0.10292</v>
      </c>
      <c r="M11" s="10">
        <f t="shared" si="0"/>
        <v>102.92</v>
      </c>
      <c r="O11" s="24">
        <v>37010</v>
      </c>
      <c r="P11" s="20" t="s">
        <v>1</v>
      </c>
      <c r="Q11" s="24">
        <v>37016</v>
      </c>
      <c r="R11" s="21"/>
      <c r="S11" s="20">
        <v>0.12279</v>
      </c>
      <c r="T11" s="22">
        <f t="shared" si="1"/>
        <v>122.78999999999999</v>
      </c>
    </row>
    <row r="12" spans="1:20" x14ac:dyDescent="0.2">
      <c r="H12" s="4">
        <v>37001</v>
      </c>
      <c r="I12" s="5" t="s">
        <v>1</v>
      </c>
      <c r="J12" s="4">
        <v>37007</v>
      </c>
      <c r="L12" s="5">
        <v>0.12417</v>
      </c>
      <c r="M12" s="10">
        <f t="shared" si="0"/>
        <v>124.17</v>
      </c>
      <c r="O12" s="21"/>
      <c r="P12" s="20"/>
      <c r="Q12" s="20"/>
      <c r="R12" s="21"/>
      <c r="S12" s="20"/>
      <c r="T12" s="22"/>
    </row>
    <row r="13" spans="1:20" x14ac:dyDescent="0.2">
      <c r="H13" s="2" t="s">
        <v>5</v>
      </c>
      <c r="O13" s="21" t="s">
        <v>5</v>
      </c>
      <c r="P13" s="21"/>
      <c r="Q13" s="21"/>
      <c r="R13" s="21"/>
      <c r="S13" s="21"/>
      <c r="T13" s="21"/>
    </row>
    <row r="15" spans="1:20" ht="15.75" x14ac:dyDescent="0.25">
      <c r="H15" s="12" t="s">
        <v>6</v>
      </c>
    </row>
    <row r="16" spans="1:20" x14ac:dyDescent="0.2">
      <c r="J16" s="5" t="s">
        <v>12</v>
      </c>
      <c r="K16" s="5"/>
      <c r="L16" s="5" t="s">
        <v>13</v>
      </c>
      <c r="M16" s="2" t="s">
        <v>14</v>
      </c>
      <c r="Q16" s="2" t="s">
        <v>14</v>
      </c>
    </row>
    <row r="18" spans="7:17" x14ac:dyDescent="0.2">
      <c r="H18" s="38" t="s">
        <v>69</v>
      </c>
      <c r="I18" s="38"/>
      <c r="J18" s="39">
        <v>85705.56</v>
      </c>
      <c r="K18" s="38"/>
      <c r="L18" s="39">
        <v>2324625</v>
      </c>
      <c r="M18" s="40">
        <f t="shared" ref="M18:M25" si="2">J18/L18*1000</f>
        <v>36.868552992418131</v>
      </c>
    </row>
    <row r="19" spans="7:17" x14ac:dyDescent="0.2">
      <c r="H19" s="38" t="s">
        <v>69</v>
      </c>
      <c r="I19" s="38"/>
      <c r="J19" s="39">
        <v>81612.06</v>
      </c>
      <c r="K19" s="38"/>
      <c r="L19" s="39">
        <v>2264220</v>
      </c>
      <c r="M19" s="40">
        <f t="shared" si="2"/>
        <v>36.044227151071887</v>
      </c>
      <c r="O19" s="2">
        <v>4.0479040000000001E-2</v>
      </c>
      <c r="P19" s="2">
        <v>2068</v>
      </c>
      <c r="Q19" s="2">
        <f>1000*O19/P19</f>
        <v>1.9574003868471954E-2</v>
      </c>
    </row>
    <row r="20" spans="7:17" x14ac:dyDescent="0.2">
      <c r="H20" s="38" t="s">
        <v>70</v>
      </c>
      <c r="I20" s="38"/>
      <c r="J20" s="39">
        <v>870955.06</v>
      </c>
      <c r="K20" s="38"/>
      <c r="L20" s="39">
        <v>23316876</v>
      </c>
      <c r="M20" s="40">
        <f t="shared" si="2"/>
        <v>37.352991026756762</v>
      </c>
    </row>
    <row r="21" spans="7:17" x14ac:dyDescent="0.2">
      <c r="H21" s="41" t="s">
        <v>11</v>
      </c>
      <c r="I21" s="38"/>
      <c r="J21" s="39">
        <v>899339.94</v>
      </c>
      <c r="K21" s="39"/>
      <c r="L21" s="39">
        <v>23705316</v>
      </c>
      <c r="M21" s="40">
        <f t="shared" si="2"/>
        <v>37.938323201428737</v>
      </c>
    </row>
    <row r="22" spans="7:17" x14ac:dyDescent="0.2">
      <c r="H22" s="18" t="s">
        <v>10</v>
      </c>
      <c r="J22" s="11">
        <v>2237040</v>
      </c>
      <c r="K22" s="11"/>
      <c r="L22" s="11">
        <v>17093466</v>
      </c>
      <c r="M22" s="10">
        <f t="shared" si="2"/>
        <v>130.87105915207601</v>
      </c>
      <c r="O22" s="2">
        <v>0.12417089000000001</v>
      </c>
      <c r="P22" s="2">
        <v>1345</v>
      </c>
      <c r="Q22" s="2">
        <f>1000*O22/P22</f>
        <v>9.2320364312267658E-2</v>
      </c>
    </row>
    <row r="23" spans="7:17" ht="15.75" x14ac:dyDescent="0.25">
      <c r="G23" s="42" t="s">
        <v>71</v>
      </c>
      <c r="H23" s="18" t="s">
        <v>9</v>
      </c>
      <c r="J23" s="11">
        <v>3660206</v>
      </c>
      <c r="K23" s="11"/>
      <c r="L23" s="11">
        <v>22842108</v>
      </c>
      <c r="M23" s="10">
        <f t="shared" si="2"/>
        <v>160.23941398053105</v>
      </c>
    </row>
    <row r="24" spans="7:17" x14ac:dyDescent="0.2">
      <c r="H24" s="32" t="s">
        <v>8</v>
      </c>
      <c r="I24" s="33"/>
      <c r="J24" s="34">
        <v>413094.88</v>
      </c>
      <c r="K24" s="34"/>
      <c r="L24" s="34">
        <v>2149620</v>
      </c>
      <c r="M24" s="35">
        <f t="shared" si="2"/>
        <v>192.17111861631358</v>
      </c>
      <c r="N24" s="30"/>
      <c r="O24" s="30">
        <v>0.20939873000000001</v>
      </c>
      <c r="P24" s="30">
        <v>1614</v>
      </c>
      <c r="Q24" s="30">
        <f>(O24/P24)*1000</f>
        <v>0.129738990086741</v>
      </c>
    </row>
    <row r="25" spans="7:17" x14ac:dyDescent="0.2">
      <c r="H25" s="17" t="s">
        <v>7</v>
      </c>
      <c r="I25" s="36"/>
      <c r="J25" s="37">
        <v>4121809</v>
      </c>
      <c r="K25" s="37"/>
      <c r="L25" s="37">
        <v>19563030</v>
      </c>
      <c r="M25" s="13">
        <f t="shared" si="2"/>
        <v>210.69379334387361</v>
      </c>
    </row>
    <row r="26" spans="7:17" x14ac:dyDescent="0.2">
      <c r="O26" s="11">
        <f>1000000*O24</f>
        <v>209398.73</v>
      </c>
      <c r="P26" s="11">
        <f>1000000*P24</f>
        <v>1614000000</v>
      </c>
    </row>
  </sheetData>
  <pageMargins left="0.75" right="0.75" top="1" bottom="1" header="0.5" footer="0.5"/>
  <pageSetup orientation="landscape" r:id="rId1"/>
  <headerFooter alignWithMargins="0">
    <oddHeader>&amp;C&amp;14AVERAGE PX - SCE, SDGE, PGE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7"/>
  <sheetViews>
    <sheetView topLeftCell="A58" zoomScale="114" workbookViewId="0">
      <selection activeCell="A34" sqref="A34"/>
    </sheetView>
  </sheetViews>
  <sheetFormatPr defaultRowHeight="12.75" x14ac:dyDescent="0.2"/>
  <cols>
    <col min="2" max="2" width="9.42578125" customWidth="1"/>
    <col min="7" max="7" width="15.85546875" customWidth="1"/>
  </cols>
  <sheetData>
    <row r="2" spans="1:2" x14ac:dyDescent="0.2">
      <c r="A2" s="31" t="s">
        <v>15</v>
      </c>
    </row>
    <row r="3" spans="1:2" x14ac:dyDescent="0.2">
      <c r="A3" t="s">
        <v>16</v>
      </c>
    </row>
    <row r="4" spans="1:2" x14ac:dyDescent="0.2">
      <c r="A4" t="s">
        <v>17</v>
      </c>
    </row>
    <row r="5" spans="1:2" x14ac:dyDescent="0.2">
      <c r="A5" t="s">
        <v>40</v>
      </c>
    </row>
    <row r="6" spans="1:2" x14ac:dyDescent="0.2">
      <c r="B6" t="s">
        <v>18</v>
      </c>
    </row>
    <row r="7" spans="1:2" x14ac:dyDescent="0.2">
      <c r="B7" t="s">
        <v>19</v>
      </c>
    </row>
    <row r="9" spans="1:2" x14ac:dyDescent="0.2">
      <c r="B9" t="s">
        <v>20</v>
      </c>
    </row>
    <row r="10" spans="1:2" x14ac:dyDescent="0.2">
      <c r="B10" t="s">
        <v>22</v>
      </c>
    </row>
    <row r="11" spans="1:2" x14ac:dyDescent="0.2">
      <c r="B11" s="43" t="s">
        <v>21</v>
      </c>
    </row>
    <row r="13" spans="1:2" x14ac:dyDescent="0.2">
      <c r="B13" t="s">
        <v>23</v>
      </c>
    </row>
    <row r="15" spans="1:2" x14ac:dyDescent="0.2">
      <c r="B15" t="s">
        <v>24</v>
      </c>
    </row>
    <row r="16" spans="1:2" x14ac:dyDescent="0.2">
      <c r="B16" t="s">
        <v>25</v>
      </c>
    </row>
    <row r="17" spans="1:7" x14ac:dyDescent="0.2">
      <c r="B17" t="s">
        <v>26</v>
      </c>
    </row>
    <row r="19" spans="1:7" x14ac:dyDescent="0.2">
      <c r="B19" s="27" t="s">
        <v>27</v>
      </c>
      <c r="C19" s="27"/>
      <c r="D19" s="27"/>
      <c r="E19" s="27"/>
      <c r="F19" s="27"/>
      <c r="G19" s="27"/>
    </row>
    <row r="20" spans="1:7" x14ac:dyDescent="0.2">
      <c r="B20" s="27" t="s">
        <v>28</v>
      </c>
      <c r="C20" s="27"/>
      <c r="D20" s="27"/>
      <c r="E20" s="27"/>
      <c r="F20" s="27"/>
      <c r="G20" s="27"/>
    </row>
    <row r="21" spans="1:7" x14ac:dyDescent="0.2">
      <c r="B21" s="27"/>
      <c r="C21" s="27" t="s">
        <v>29</v>
      </c>
      <c r="D21" s="27"/>
      <c r="E21" s="27"/>
      <c r="F21" s="27"/>
      <c r="G21" s="27"/>
    </row>
    <row r="22" spans="1:7" x14ac:dyDescent="0.2">
      <c r="B22" t="s">
        <v>30</v>
      </c>
    </row>
    <row r="23" spans="1:7" x14ac:dyDescent="0.2">
      <c r="B23" t="s">
        <v>31</v>
      </c>
    </row>
    <row r="25" spans="1:7" x14ac:dyDescent="0.2">
      <c r="B25" t="s">
        <v>32</v>
      </c>
    </row>
    <row r="26" spans="1:7" x14ac:dyDescent="0.2">
      <c r="B26" t="s">
        <v>33</v>
      </c>
    </row>
    <row r="27" spans="1:7" x14ac:dyDescent="0.2">
      <c r="B27" t="s">
        <v>34</v>
      </c>
    </row>
    <row r="28" spans="1:7" x14ac:dyDescent="0.2">
      <c r="B28" s="28" t="s">
        <v>35</v>
      </c>
    </row>
    <row r="31" spans="1:7" x14ac:dyDescent="0.2">
      <c r="A31" s="31" t="s">
        <v>36</v>
      </c>
    </row>
    <row r="32" spans="1:7" x14ac:dyDescent="0.2">
      <c r="A32" t="s">
        <v>37</v>
      </c>
    </row>
    <row r="33" spans="1:3" x14ac:dyDescent="0.2">
      <c r="A33" t="s">
        <v>74</v>
      </c>
    </row>
    <row r="34" spans="1:3" x14ac:dyDescent="0.2">
      <c r="A34" t="s">
        <v>49</v>
      </c>
    </row>
    <row r="35" spans="1:3" x14ac:dyDescent="0.2">
      <c r="A35" t="s">
        <v>39</v>
      </c>
    </row>
    <row r="36" spans="1:3" x14ac:dyDescent="0.2">
      <c r="B36" t="s">
        <v>38</v>
      </c>
    </row>
    <row r="37" spans="1:3" x14ac:dyDescent="0.2">
      <c r="B37" t="s">
        <v>41</v>
      </c>
    </row>
    <row r="38" spans="1:3" x14ac:dyDescent="0.2">
      <c r="B38" s="26" t="s">
        <v>42</v>
      </c>
    </row>
    <row r="39" spans="1:3" x14ac:dyDescent="0.2">
      <c r="C39" s="26" t="s">
        <v>44</v>
      </c>
    </row>
    <row r="40" spans="1:3" x14ac:dyDescent="0.2">
      <c r="B40" s="26" t="s">
        <v>43</v>
      </c>
    </row>
    <row r="41" spans="1:3" x14ac:dyDescent="0.2">
      <c r="C41" t="s">
        <v>45</v>
      </c>
    </row>
    <row r="42" spans="1:3" x14ac:dyDescent="0.2">
      <c r="C42" t="s">
        <v>46</v>
      </c>
    </row>
    <row r="43" spans="1:3" x14ac:dyDescent="0.2">
      <c r="C43" s="26" t="s">
        <v>47</v>
      </c>
    </row>
    <row r="44" spans="1:3" x14ac:dyDescent="0.2">
      <c r="C44" t="s">
        <v>48</v>
      </c>
    </row>
    <row r="47" spans="1:3" x14ac:dyDescent="0.2">
      <c r="A47" t="s">
        <v>67</v>
      </c>
    </row>
    <row r="48" spans="1:3" x14ac:dyDescent="0.2">
      <c r="A48" s="29"/>
    </row>
    <row r="49" spans="2:3" x14ac:dyDescent="0.2">
      <c r="B49" t="s">
        <v>50</v>
      </c>
    </row>
    <row r="50" spans="2:3" x14ac:dyDescent="0.2">
      <c r="B50" t="s">
        <v>51</v>
      </c>
    </row>
    <row r="51" spans="2:3" x14ac:dyDescent="0.2">
      <c r="B51" t="s">
        <v>52</v>
      </c>
    </row>
    <row r="52" spans="2:3" x14ac:dyDescent="0.2">
      <c r="C52" t="s">
        <v>53</v>
      </c>
    </row>
    <row r="53" spans="2:3" x14ac:dyDescent="0.2">
      <c r="C53" t="s">
        <v>54</v>
      </c>
    </row>
    <row r="55" spans="2:3" x14ac:dyDescent="0.2">
      <c r="B55" t="s">
        <v>55</v>
      </c>
    </row>
    <row r="56" spans="2:3" x14ac:dyDescent="0.2">
      <c r="C56" t="s">
        <v>56</v>
      </c>
    </row>
    <row r="57" spans="2:3" x14ac:dyDescent="0.2">
      <c r="C57" t="s">
        <v>57</v>
      </c>
    </row>
    <row r="59" spans="2:3" x14ac:dyDescent="0.2">
      <c r="B59" t="s">
        <v>58</v>
      </c>
    </row>
    <row r="60" spans="2:3" x14ac:dyDescent="0.2">
      <c r="B60" t="s">
        <v>59</v>
      </c>
    </row>
    <row r="61" spans="2:3" x14ac:dyDescent="0.2">
      <c r="C61" s="26" t="s">
        <v>60</v>
      </c>
    </row>
    <row r="62" spans="2:3" x14ac:dyDescent="0.2">
      <c r="C62" s="26" t="s">
        <v>61</v>
      </c>
    </row>
    <row r="63" spans="2:3" x14ac:dyDescent="0.2">
      <c r="C63" s="26" t="s">
        <v>62</v>
      </c>
    </row>
    <row r="64" spans="2:3" x14ac:dyDescent="0.2">
      <c r="C64" s="26" t="s">
        <v>63</v>
      </c>
    </row>
    <row r="67" spans="1:2" x14ac:dyDescent="0.2">
      <c r="B67" t="s">
        <v>64</v>
      </c>
    </row>
    <row r="70" spans="1:2" x14ac:dyDescent="0.2">
      <c r="A70" t="s">
        <v>65</v>
      </c>
    </row>
    <row r="73" spans="1:2" x14ac:dyDescent="0.2">
      <c r="B73" t="s">
        <v>66</v>
      </c>
    </row>
    <row r="74" spans="1:2" x14ac:dyDescent="0.2">
      <c r="B74" t="s">
        <v>68</v>
      </c>
    </row>
    <row r="76" spans="1:2" x14ac:dyDescent="0.2">
      <c r="A76" t="s">
        <v>72</v>
      </c>
    </row>
    <row r="77" spans="1:2" x14ac:dyDescent="0.2">
      <c r="A77" t="s">
        <v>73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tabSelected="1" zoomScale="75" zoomScaleNormal="100" workbookViewId="0">
      <selection activeCell="K6" sqref="K6"/>
    </sheetView>
  </sheetViews>
  <sheetFormatPr defaultRowHeight="12.75" x14ac:dyDescent="0.2"/>
  <cols>
    <col min="1" max="1" width="5" customWidth="1"/>
    <col min="3" max="3" width="32.5703125" customWidth="1"/>
    <col min="4" max="4" width="11" customWidth="1"/>
    <col min="5" max="5" width="10.28515625" customWidth="1"/>
    <col min="6" max="6" width="4.85546875" style="63" customWidth="1"/>
    <col min="7" max="7" width="9.140625" customWidth="1"/>
    <col min="8" max="8" width="9.28515625" customWidth="1"/>
    <col min="9" max="9" width="15.5703125" customWidth="1"/>
    <col min="10" max="10" width="5.7109375" customWidth="1"/>
    <col min="11" max="11" width="9" customWidth="1"/>
    <col min="12" max="12" width="12.85546875" customWidth="1"/>
    <col min="13" max="13" width="7.140625" customWidth="1"/>
  </cols>
  <sheetData>
    <row r="1" spans="1:18" ht="20.25" x14ac:dyDescent="0.3">
      <c r="I1" s="82" t="s">
        <v>110</v>
      </c>
    </row>
    <row r="2" spans="1:18" ht="20.25" x14ac:dyDescent="0.3">
      <c r="I2" s="82" t="s">
        <v>111</v>
      </c>
    </row>
    <row r="5" spans="1:18" ht="54" customHeight="1" x14ac:dyDescent="0.2">
      <c r="B5" t="s">
        <v>76</v>
      </c>
      <c r="H5" s="87" t="s">
        <v>96</v>
      </c>
      <c r="I5" s="87"/>
      <c r="J5" s="74"/>
      <c r="K5" s="87" t="s">
        <v>97</v>
      </c>
      <c r="L5" s="87"/>
      <c r="N5" s="87" t="s">
        <v>126</v>
      </c>
      <c r="O5" s="87"/>
      <c r="Q5" s="87" t="s">
        <v>113</v>
      </c>
      <c r="R5" s="87"/>
    </row>
    <row r="6" spans="1:18" x14ac:dyDescent="0.2">
      <c r="B6" t="s">
        <v>75</v>
      </c>
      <c r="H6" s="31" t="s">
        <v>128</v>
      </c>
      <c r="K6" s="31" t="s">
        <v>129</v>
      </c>
    </row>
    <row r="8" spans="1:18" ht="25.5" x14ac:dyDescent="0.2">
      <c r="E8" s="50" t="s">
        <v>86</v>
      </c>
      <c r="F8" s="69"/>
      <c r="H8" s="50" t="s">
        <v>87</v>
      </c>
      <c r="K8" s="50" t="s">
        <v>87</v>
      </c>
      <c r="N8" s="50" t="s">
        <v>87</v>
      </c>
      <c r="Q8" s="50" t="s">
        <v>87</v>
      </c>
    </row>
    <row r="9" spans="1:18" x14ac:dyDescent="0.2">
      <c r="A9" s="57" t="s">
        <v>107</v>
      </c>
    </row>
    <row r="10" spans="1:18" x14ac:dyDescent="0.2">
      <c r="C10" s="71" t="s">
        <v>104</v>
      </c>
      <c r="E10" s="45">
        <f>E39</f>
        <v>69.290000000000006</v>
      </c>
      <c r="F10" s="54"/>
      <c r="H10" s="45"/>
      <c r="K10" s="45"/>
      <c r="N10" s="45"/>
      <c r="Q10" s="45"/>
    </row>
    <row r="11" spans="1:18" x14ac:dyDescent="0.2">
      <c r="C11" s="71" t="s">
        <v>103</v>
      </c>
      <c r="E11" s="54">
        <f>E38</f>
        <v>63.920000000000009</v>
      </c>
      <c r="F11" s="54"/>
    </row>
    <row r="12" spans="1:18" x14ac:dyDescent="0.2">
      <c r="B12" t="s">
        <v>105</v>
      </c>
      <c r="E12" s="47">
        <f>E42</f>
        <v>133.21</v>
      </c>
      <c r="F12" s="54"/>
      <c r="H12" s="45">
        <f>E12</f>
        <v>133.21</v>
      </c>
      <c r="K12" s="45">
        <f>E12</f>
        <v>133.21</v>
      </c>
      <c r="N12" s="45">
        <f>H12</f>
        <v>133.21</v>
      </c>
      <c r="Q12" s="45">
        <f>K12</f>
        <v>133.21</v>
      </c>
    </row>
    <row r="13" spans="1:18" ht="20.25" customHeight="1" x14ac:dyDescent="0.2">
      <c r="B13" s="44" t="s">
        <v>77</v>
      </c>
      <c r="C13" t="s">
        <v>78</v>
      </c>
      <c r="D13" s="44" t="s">
        <v>79</v>
      </c>
      <c r="E13" s="46">
        <v>0</v>
      </c>
      <c r="F13" s="54"/>
      <c r="H13" s="45">
        <f>-H40</f>
        <v>-69.290000000000006</v>
      </c>
      <c r="K13" s="45">
        <f>-K40</f>
        <v>-35</v>
      </c>
      <c r="N13" s="45">
        <f>-G23</f>
        <v>-99.29</v>
      </c>
      <c r="Q13" s="45">
        <f>-Q40</f>
        <v>-55</v>
      </c>
    </row>
    <row r="14" spans="1:18" x14ac:dyDescent="0.2">
      <c r="B14" s="31" t="s">
        <v>102</v>
      </c>
      <c r="C14" s="31"/>
      <c r="D14" s="31"/>
      <c r="E14" s="72">
        <f>SUM(E12:E13)</f>
        <v>133.21</v>
      </c>
      <c r="F14" s="73"/>
      <c r="G14" s="31"/>
      <c r="H14" s="72">
        <f>SUM(H12:H13)</f>
        <v>63.92</v>
      </c>
      <c r="I14" s="31"/>
      <c r="J14" s="31"/>
      <c r="K14" s="72">
        <f>SUM(K12:K13)</f>
        <v>98.210000000000008</v>
      </c>
      <c r="N14" s="72">
        <f>SUM(N12:N13)</f>
        <v>33.92</v>
      </c>
      <c r="Q14" s="72">
        <f>SUM(Q12:Q13)</f>
        <v>78.210000000000008</v>
      </c>
    </row>
    <row r="15" spans="1:18" ht="19.5" customHeight="1" x14ac:dyDescent="0.2">
      <c r="C15" s="76" t="s">
        <v>106</v>
      </c>
      <c r="D15" s="76"/>
      <c r="E15" s="77"/>
      <c r="F15" s="78"/>
      <c r="G15" s="76"/>
      <c r="H15" s="79">
        <f>E11</f>
        <v>63.920000000000009</v>
      </c>
      <c r="I15" s="76"/>
      <c r="J15" s="76"/>
      <c r="K15" s="79">
        <f>E11</f>
        <v>63.920000000000009</v>
      </c>
      <c r="L15" s="76"/>
      <c r="M15" s="76"/>
      <c r="N15" s="79">
        <f>E11</f>
        <v>63.920000000000009</v>
      </c>
      <c r="P15" s="76"/>
      <c r="Q15" s="79">
        <f>$E$11</f>
        <v>63.920000000000009</v>
      </c>
    </row>
    <row r="16" spans="1:18" x14ac:dyDescent="0.2">
      <c r="C16" s="80" t="s">
        <v>109</v>
      </c>
      <c r="D16" s="76"/>
      <c r="E16" s="77"/>
      <c r="F16" s="78"/>
      <c r="G16" s="76"/>
      <c r="H16" s="81">
        <f>H14-H15</f>
        <v>0</v>
      </c>
      <c r="I16" s="76"/>
      <c r="J16" s="76"/>
      <c r="K16" s="81">
        <f>K14-K15</f>
        <v>34.29</v>
      </c>
      <c r="L16" s="76"/>
      <c r="M16" s="76"/>
      <c r="N16" s="81">
        <f>N14-N15</f>
        <v>-30.000000000000007</v>
      </c>
      <c r="P16" s="76"/>
      <c r="Q16" s="81">
        <f>Q14-Q15</f>
        <v>14.29</v>
      </c>
    </row>
    <row r="17" spans="1:18" ht="13.5" thickBot="1" x14ac:dyDescent="0.25">
      <c r="B17" s="52"/>
      <c r="C17" s="52"/>
      <c r="D17" s="52"/>
      <c r="E17" s="52"/>
      <c r="F17" s="70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</row>
    <row r="18" spans="1:18" x14ac:dyDescent="0.2">
      <c r="A18" s="57" t="s">
        <v>108</v>
      </c>
    </row>
    <row r="19" spans="1:18" x14ac:dyDescent="0.2">
      <c r="B19" s="44" t="s">
        <v>80</v>
      </c>
      <c r="C19" t="s">
        <v>81</v>
      </c>
      <c r="D19" s="59">
        <f>10</f>
        <v>10</v>
      </c>
      <c r="E19" s="45">
        <f>D19*$A$31/1000</f>
        <v>10</v>
      </c>
      <c r="F19" s="54"/>
      <c r="H19" s="45">
        <v>10</v>
      </c>
      <c r="K19" s="45">
        <v>10</v>
      </c>
      <c r="N19" s="45">
        <v>10</v>
      </c>
      <c r="Q19" s="45">
        <v>10</v>
      </c>
    </row>
    <row r="20" spans="1:18" x14ac:dyDescent="0.2">
      <c r="B20" s="44" t="s">
        <v>80</v>
      </c>
      <c r="C20" t="s">
        <v>82</v>
      </c>
      <c r="D20" s="59">
        <v>30</v>
      </c>
      <c r="E20" s="45">
        <f>D20*$A$31/1000</f>
        <v>30</v>
      </c>
      <c r="F20" s="54"/>
      <c r="H20" s="46">
        <v>0</v>
      </c>
      <c r="K20" s="46">
        <v>0</v>
      </c>
      <c r="N20" s="46">
        <v>0</v>
      </c>
      <c r="Q20" s="46">
        <v>0</v>
      </c>
    </row>
    <row r="21" spans="1:18" x14ac:dyDescent="0.2">
      <c r="E21" s="47">
        <f>E14+SUM(E19:E20)</f>
        <v>173.21</v>
      </c>
      <c r="F21" s="67"/>
      <c r="H21" s="47">
        <f>H14+SUM(H19:H20)</f>
        <v>73.92</v>
      </c>
      <c r="K21" s="47">
        <f>K14+SUM(K19:K20)</f>
        <v>108.21000000000001</v>
      </c>
      <c r="N21" s="47">
        <f>N14+SUM(N19:N20)</f>
        <v>43.92</v>
      </c>
      <c r="Q21" s="47">
        <f>Q14+SUM(Q19:Q20)</f>
        <v>88.210000000000008</v>
      </c>
    </row>
    <row r="23" spans="1:18" x14ac:dyDescent="0.2">
      <c r="B23" s="44" t="s">
        <v>80</v>
      </c>
      <c r="C23" t="s">
        <v>95</v>
      </c>
      <c r="E23" s="46"/>
      <c r="F23" s="54"/>
      <c r="G23" s="59">
        <f>D39+D20</f>
        <v>99.29</v>
      </c>
      <c r="H23" s="54">
        <f>$G$23*A31/1000</f>
        <v>99.29</v>
      </c>
      <c r="K23" s="54">
        <f>$G$23*$A$31/1000</f>
        <v>99.29</v>
      </c>
      <c r="N23" s="54">
        <f>$G$23*$A$31/1000</f>
        <v>99.29</v>
      </c>
      <c r="Q23" s="54">
        <f>P40</f>
        <v>55</v>
      </c>
    </row>
    <row r="24" spans="1:18" x14ac:dyDescent="0.2">
      <c r="B24" s="31" t="s">
        <v>93</v>
      </c>
      <c r="E24" s="72">
        <f>SUM(E21:E23)</f>
        <v>173.21</v>
      </c>
      <c r="F24" s="67"/>
      <c r="H24" s="72">
        <f>SUM(H21:H23)</f>
        <v>173.21</v>
      </c>
      <c r="K24" s="72">
        <f>SUM(K21:K23)</f>
        <v>207.5</v>
      </c>
      <c r="N24" s="72">
        <f>SUM(N21:N23)</f>
        <v>143.21</v>
      </c>
      <c r="Q24" s="72">
        <f>SUM(Q21:Q23)</f>
        <v>143.21</v>
      </c>
    </row>
    <row r="27" spans="1:18" x14ac:dyDescent="0.2">
      <c r="C27" s="75" t="s">
        <v>127</v>
      </c>
      <c r="D27" s="75"/>
      <c r="I27" s="51"/>
      <c r="J27" s="51"/>
    </row>
    <row r="28" spans="1:18" x14ac:dyDescent="0.2">
      <c r="C28" s="75" t="s">
        <v>112</v>
      </c>
      <c r="I28" s="51"/>
      <c r="J28" s="51"/>
    </row>
    <row r="29" spans="1:18" x14ac:dyDescent="0.2">
      <c r="I29" s="51"/>
      <c r="J29" s="51"/>
    </row>
    <row r="30" spans="1:18" ht="13.5" thickBot="1" x14ac:dyDescent="0.25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8" x14ac:dyDescent="0.2">
      <c r="A31" s="44">
        <v>1000</v>
      </c>
      <c r="B31" s="31" t="s">
        <v>94</v>
      </c>
      <c r="D31" s="58" t="s">
        <v>100</v>
      </c>
      <c r="G31" s="58" t="s">
        <v>100</v>
      </c>
      <c r="J31" s="58" t="s">
        <v>100</v>
      </c>
      <c r="M31" s="58" t="s">
        <v>100</v>
      </c>
      <c r="P31" s="58" t="s">
        <v>100</v>
      </c>
    </row>
    <row r="32" spans="1:18" x14ac:dyDescent="0.2">
      <c r="A32" t="s">
        <v>90</v>
      </c>
    </row>
    <row r="33" spans="2:17" x14ac:dyDescent="0.2">
      <c r="B33" s="44"/>
      <c r="C33" t="s">
        <v>83</v>
      </c>
      <c r="D33" s="60">
        <v>4.59</v>
      </c>
      <c r="E33" s="45">
        <f>$A$31*D33/1000</f>
        <v>4.59</v>
      </c>
      <c r="F33" s="54"/>
      <c r="H33" s="45"/>
      <c r="K33" s="45"/>
    </row>
    <row r="34" spans="2:17" x14ac:dyDescent="0.2">
      <c r="C34" t="s">
        <v>84</v>
      </c>
      <c r="D34" s="60">
        <v>42.06</v>
      </c>
      <c r="E34" s="45">
        <f>$A$31*D34/1000</f>
        <v>42.06</v>
      </c>
      <c r="F34" s="54"/>
      <c r="H34" s="45"/>
      <c r="K34" s="45"/>
    </row>
    <row r="35" spans="2:17" x14ac:dyDescent="0.2">
      <c r="C35" t="s">
        <v>88</v>
      </c>
      <c r="D35" s="60">
        <v>4.2300000000000004</v>
      </c>
      <c r="E35" s="45">
        <f>$A$31*D35/1000</f>
        <v>4.2300000000000004</v>
      </c>
      <c r="F35" s="54"/>
      <c r="G35" s="45"/>
    </row>
    <row r="36" spans="2:17" x14ac:dyDescent="0.2">
      <c r="C36" t="s">
        <v>89</v>
      </c>
      <c r="D36" s="60">
        <v>0.55000000000000004</v>
      </c>
      <c r="E36" s="45">
        <f>$A$31*D36/1000</f>
        <v>0.55000000000000004</v>
      </c>
      <c r="F36" s="54"/>
      <c r="G36" s="45"/>
    </row>
    <row r="37" spans="2:17" x14ac:dyDescent="0.2">
      <c r="C37" t="s">
        <v>85</v>
      </c>
      <c r="D37" s="60">
        <v>12.49</v>
      </c>
      <c r="E37" s="45">
        <f>$A$31*D37/1000</f>
        <v>12.49</v>
      </c>
      <c r="F37" s="54"/>
      <c r="H37" s="48"/>
      <c r="K37" s="48"/>
    </row>
    <row r="38" spans="2:17" x14ac:dyDescent="0.2">
      <c r="B38" s="49" t="s">
        <v>99</v>
      </c>
      <c r="C38" s="49"/>
      <c r="D38" s="64">
        <f>SUM(D33:D37)</f>
        <v>63.920000000000009</v>
      </c>
      <c r="E38" s="47">
        <f>SUM(E33:E37)</f>
        <v>63.920000000000009</v>
      </c>
      <c r="F38" s="67"/>
      <c r="G38" s="51"/>
      <c r="H38" s="47">
        <f>E38</f>
        <v>63.920000000000009</v>
      </c>
      <c r="J38" s="51"/>
      <c r="K38" s="47">
        <f>E38</f>
        <v>63.920000000000009</v>
      </c>
      <c r="M38" s="51"/>
      <c r="N38" s="47">
        <f>H38</f>
        <v>63.920000000000009</v>
      </c>
      <c r="P38" s="51"/>
      <c r="Q38" s="47">
        <f>K38</f>
        <v>63.920000000000009</v>
      </c>
    </row>
    <row r="39" spans="2:17" ht="17.25" customHeight="1" x14ac:dyDescent="0.2">
      <c r="C39" s="56" t="s">
        <v>91</v>
      </c>
      <c r="D39" s="62">
        <v>69.290000000000006</v>
      </c>
      <c r="E39" s="55">
        <f>$A$31*D39/1000</f>
        <v>69.290000000000006</v>
      </c>
      <c r="F39" s="54"/>
    </row>
    <row r="40" spans="2:17" ht="16.5" customHeight="1" x14ac:dyDescent="0.2">
      <c r="C40" t="s">
        <v>92</v>
      </c>
      <c r="D40" s="27"/>
      <c r="E40" s="27"/>
      <c r="G40" s="61">
        <f>(D39)</f>
        <v>69.290000000000006</v>
      </c>
      <c r="H40" s="45">
        <f>$A$31*G40/1000</f>
        <v>69.290000000000006</v>
      </c>
      <c r="J40" s="61">
        <v>35</v>
      </c>
      <c r="K40" s="45">
        <f>J40*$A$31/1000</f>
        <v>35</v>
      </c>
      <c r="M40" s="61">
        <f>G23</f>
        <v>99.29</v>
      </c>
      <c r="N40" s="45">
        <f>M40*$A$31/1000</f>
        <v>99.29</v>
      </c>
      <c r="P40" s="61">
        <v>55</v>
      </c>
      <c r="Q40" s="45">
        <f>P40*$A$31/1000</f>
        <v>55</v>
      </c>
    </row>
    <row r="41" spans="2:17" ht="16.5" customHeight="1" x14ac:dyDescent="0.2">
      <c r="C41" t="s">
        <v>98</v>
      </c>
      <c r="D41" s="27"/>
      <c r="E41" s="27"/>
      <c r="G41" s="61"/>
      <c r="H41" s="45">
        <f>H42-SUM(H38:H40)</f>
        <v>0</v>
      </c>
      <c r="I41" s="61"/>
      <c r="J41" s="61"/>
      <c r="K41" s="45">
        <f>K42-SUM(K38:K40)</f>
        <v>34.289999999999992</v>
      </c>
      <c r="N41" s="45">
        <f>N42-SUM(N38:N40)</f>
        <v>-30</v>
      </c>
      <c r="Q41" s="45">
        <f>Q42-SUM(Q38:Q40)</f>
        <v>14.289999999999992</v>
      </c>
    </row>
    <row r="42" spans="2:17" ht="18.75" customHeight="1" thickBot="1" x14ac:dyDescent="0.25">
      <c r="B42" s="65" t="s">
        <v>101</v>
      </c>
      <c r="C42" s="66"/>
      <c r="D42" s="66"/>
      <c r="E42" s="53">
        <f>SUM(E38:E39)</f>
        <v>133.21</v>
      </c>
      <c r="F42" s="67"/>
      <c r="H42" s="53">
        <f>$E$42</f>
        <v>133.21</v>
      </c>
      <c r="K42" s="53">
        <f>$E$42</f>
        <v>133.21</v>
      </c>
      <c r="N42" s="53">
        <f>$E$42</f>
        <v>133.21</v>
      </c>
      <c r="Q42" s="53">
        <f>$E$42</f>
        <v>133.21</v>
      </c>
    </row>
    <row r="43" spans="2:17" ht="13.5" thickTop="1" x14ac:dyDescent="0.2"/>
    <row r="44" spans="2:17" ht="20.25" customHeight="1" x14ac:dyDescent="0.2">
      <c r="B44" s="44"/>
    </row>
    <row r="45" spans="2:17" x14ac:dyDescent="0.2">
      <c r="D45" s="44"/>
      <c r="E45" s="45"/>
      <c r="F45" s="54"/>
    </row>
    <row r="46" spans="2:17" x14ac:dyDescent="0.2">
      <c r="E46" s="45"/>
      <c r="F46" s="54"/>
    </row>
  </sheetData>
  <mergeCells count="4">
    <mergeCell ref="H5:I5"/>
    <mergeCell ref="K5:L5"/>
    <mergeCell ref="N5:O5"/>
    <mergeCell ref="Q5:R5"/>
  </mergeCells>
  <pageMargins left="0.75" right="0.75" top="0.66" bottom="0.75" header="0.5" footer="0.5"/>
  <pageSetup scale="65" orientation="landscape" verticalDpi="0" r:id="rId1"/>
  <headerFooter alignWithMargins="0">
    <oddFooter>&amp;L&amp;F &amp;A&amp;R&amp;D TJJ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6"/>
  <sheetViews>
    <sheetView workbookViewId="0">
      <selection activeCell="B2" sqref="B2:L7"/>
    </sheetView>
  </sheetViews>
  <sheetFormatPr defaultRowHeight="12.75" x14ac:dyDescent="0.2"/>
  <cols>
    <col min="5" max="5" width="11.28515625" customWidth="1"/>
    <col min="7" max="7" width="11" customWidth="1"/>
    <col min="9" max="9" width="12.28515625" customWidth="1"/>
    <col min="10" max="10" width="5" customWidth="1"/>
  </cols>
  <sheetData>
    <row r="3" spans="3:11" x14ac:dyDescent="0.2">
      <c r="C3" s="44" t="s">
        <v>114</v>
      </c>
      <c r="E3" s="44" t="s">
        <v>118</v>
      </c>
      <c r="G3" s="44" t="s">
        <v>120</v>
      </c>
      <c r="I3" s="58" t="s">
        <v>122</v>
      </c>
      <c r="K3" s="58" t="s">
        <v>84</v>
      </c>
    </row>
    <row r="4" spans="3:11" ht="12.75" customHeight="1" x14ac:dyDescent="0.25">
      <c r="C4" s="84" t="s">
        <v>115</v>
      </c>
      <c r="D4" s="83" t="s">
        <v>117</v>
      </c>
      <c r="E4" s="84" t="s">
        <v>119</v>
      </c>
      <c r="F4" s="83" t="s">
        <v>117</v>
      </c>
      <c r="G4" s="84" t="s">
        <v>119</v>
      </c>
      <c r="H4" s="83" t="s">
        <v>121</v>
      </c>
      <c r="I4" s="85" t="s">
        <v>119</v>
      </c>
      <c r="J4" s="86" t="s">
        <v>121</v>
      </c>
      <c r="K4" s="85" t="s">
        <v>123</v>
      </c>
    </row>
    <row r="5" spans="3:11" x14ac:dyDescent="0.2">
      <c r="C5" s="44" t="s">
        <v>116</v>
      </c>
      <c r="K5" s="58" t="s">
        <v>124</v>
      </c>
    </row>
    <row r="6" spans="3:11" x14ac:dyDescent="0.2">
      <c r="C6" s="44" t="s">
        <v>125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compare</vt:lpstr>
      <vt:lpstr>Notes</vt:lpstr>
      <vt:lpstr>PG&amp;E tables</vt:lpstr>
      <vt:lpstr>Sheet3</vt:lpstr>
    </vt:vector>
  </TitlesOfParts>
  <Company>Electric America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Shultz</dc:creator>
  <cp:lastModifiedBy>Felienne</cp:lastModifiedBy>
  <cp:lastPrinted>2001-08-07T19:24:12Z</cp:lastPrinted>
  <dcterms:created xsi:type="dcterms:W3CDTF">2001-05-25T14:13:12Z</dcterms:created>
  <dcterms:modified xsi:type="dcterms:W3CDTF">2014-09-03T19:18:41Z</dcterms:modified>
</cp:coreProperties>
</file>