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E11" i="6"/>
  <c r="F11" i="6"/>
  <c r="G11" i="6"/>
  <c r="I11" i="6"/>
  <c r="J11" i="6"/>
  <c r="M11" i="6"/>
  <c r="N11" i="6"/>
  <c r="O11" i="6"/>
  <c r="Q11" i="6"/>
  <c r="D12" i="6"/>
  <c r="E12" i="6" s="1"/>
  <c r="F12" i="6" s="1"/>
  <c r="G12" i="6"/>
  <c r="H12" i="6"/>
  <c r="I12" i="6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/>
  <c r="B39" i="6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H1" i="5"/>
  <c r="I1" i="5" s="1"/>
  <c r="J1" i="5" s="1"/>
  <c r="K1" i="5" s="1"/>
  <c r="L1" i="5"/>
  <c r="M1" i="5" s="1"/>
  <c r="N1" i="5" s="1"/>
  <c r="O1" i="5" s="1"/>
  <c r="P1" i="5" s="1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G2" i="5" s="1"/>
  <c r="AF2" i="5"/>
  <c r="AH2" i="5" s="1"/>
  <c r="AI2" i="5" s="1"/>
  <c r="B3" i="5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L34" i="4" s="1"/>
  <c r="R22" i="4"/>
  <c r="T22" i="4"/>
  <c r="V22" i="4"/>
  <c r="X22" i="4"/>
  <c r="Z22" i="4"/>
  <c r="AB22" i="4"/>
  <c r="AD22" i="4"/>
  <c r="AF22" i="4"/>
  <c r="AH22" i="4"/>
  <c r="P25" i="4"/>
  <c r="R26" i="4"/>
  <c r="O29" i="4"/>
  <c r="L30" i="4"/>
  <c r="L31" i="4"/>
  <c r="O33" i="4"/>
  <c r="K34" i="4"/>
  <c r="K35" i="4"/>
  <c r="L36" i="4"/>
  <c r="AL37" i="4"/>
  <c r="AJ38" i="4"/>
  <c r="AL38" i="4"/>
  <c r="O39" i="4"/>
  <c r="K40" i="4"/>
  <c r="O40" i="4"/>
  <c r="O42" i="4"/>
  <c r="AL44" i="4"/>
  <c r="AJ45" i="4"/>
  <c r="AL45" i="4"/>
  <c r="AJ46" i="4"/>
  <c r="AL46" i="4"/>
  <c r="AJ47" i="4"/>
  <c r="AL47" i="4"/>
  <c r="AL48" i="4"/>
  <c r="J49" i="4"/>
  <c r="O49" i="4"/>
  <c r="Q49" i="4" s="1"/>
  <c r="R58" i="4"/>
  <c r="K62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U66" i="514" s="1"/>
  <c r="V8" i="514"/>
  <c r="C9" i="514"/>
  <c r="D9" i="514"/>
  <c r="E9" i="514"/>
  <c r="H9" i="514"/>
  <c r="K9" i="514"/>
  <c r="J9" i="514" s="1"/>
  <c r="P9" i="514"/>
  <c r="P28" i="514" s="1"/>
  <c r="Q9" i="514"/>
  <c r="AG9" i="514"/>
  <c r="AH9" i="514"/>
  <c r="AH28" i="514" s="1"/>
  <c r="AI9" i="514"/>
  <c r="AJ9" i="514"/>
  <c r="L9" i="514" s="1"/>
  <c r="AK9" i="514"/>
  <c r="M9" i="514" s="1"/>
  <c r="AL9" i="514"/>
  <c r="N9" i="514" s="1"/>
  <c r="AM9" i="514"/>
  <c r="AN9" i="514"/>
  <c r="AO9" i="514"/>
  <c r="R9" i="514" s="1"/>
  <c r="AP9" i="514"/>
  <c r="AQ9" i="514"/>
  <c r="U9" i="514" s="1"/>
  <c r="AR9" i="514"/>
  <c r="V9" i="514" s="1"/>
  <c r="AS9" i="514"/>
  <c r="AT9" i="514"/>
  <c r="AU9" i="514"/>
  <c r="AV9" i="514"/>
  <c r="AW9" i="514"/>
  <c r="AX9" i="514"/>
  <c r="AX28" i="514" s="1"/>
  <c r="AY9" i="514"/>
  <c r="AZ9" i="514"/>
  <c r="BA9" i="514"/>
  <c r="BB9" i="514"/>
  <c r="BC9" i="514"/>
  <c r="BD9" i="514"/>
  <c r="BE9" i="514"/>
  <c r="BF9" i="514"/>
  <c r="BF28" i="514" s="1"/>
  <c r="BG9" i="514"/>
  <c r="BH9" i="514"/>
  <c r="BI9" i="514"/>
  <c r="BJ9" i="514"/>
  <c r="BK9" i="514"/>
  <c r="BL9" i="514"/>
  <c r="BM9" i="514"/>
  <c r="BN9" i="514"/>
  <c r="BN28" i="514" s="1"/>
  <c r="BO9" i="514"/>
  <c r="BP9" i="514"/>
  <c r="BQ9" i="514"/>
  <c r="BR9" i="514"/>
  <c r="BS9" i="514"/>
  <c r="BT9" i="514"/>
  <c r="BU9" i="514"/>
  <c r="BV9" i="514"/>
  <c r="BV28" i="514" s="1"/>
  <c r="BW9" i="514"/>
  <c r="BX9" i="514"/>
  <c r="BY9" i="514"/>
  <c r="BZ9" i="514"/>
  <c r="CA9" i="514"/>
  <c r="CB9" i="514"/>
  <c r="CC9" i="514"/>
  <c r="CD9" i="514"/>
  <c r="CD28" i="514" s="1"/>
  <c r="CE9" i="514"/>
  <c r="CF9" i="514"/>
  <c r="CG9" i="514"/>
  <c r="CH9" i="514"/>
  <c r="CI9" i="514"/>
  <c r="CJ9" i="514"/>
  <c r="CK9" i="514"/>
  <c r="CL9" i="514"/>
  <c r="CL28" i="514" s="1"/>
  <c r="CM9" i="514"/>
  <c r="CN9" i="514"/>
  <c r="CO9" i="514"/>
  <c r="CP9" i="514"/>
  <c r="CQ9" i="514"/>
  <c r="CR9" i="514"/>
  <c r="CS9" i="514"/>
  <c r="CT9" i="514"/>
  <c r="CT28" i="514" s="1"/>
  <c r="CU9" i="514"/>
  <c r="CV9" i="514"/>
  <c r="CW9" i="514"/>
  <c r="CX9" i="514"/>
  <c r="CY9" i="514"/>
  <c r="CZ9" i="514"/>
  <c r="DA9" i="514"/>
  <c r="DB9" i="514"/>
  <c r="DB28" i="514" s="1"/>
  <c r="DC9" i="514"/>
  <c r="DD9" i="514"/>
  <c r="DE9" i="514"/>
  <c r="DF9" i="514"/>
  <c r="DG9" i="514"/>
  <c r="DH9" i="514"/>
  <c r="DI9" i="514"/>
  <c r="DJ9" i="514"/>
  <c r="DJ28" i="514" s="1"/>
  <c r="DK9" i="514"/>
  <c r="DL9" i="514"/>
  <c r="DM9" i="514"/>
  <c r="DN9" i="514"/>
  <c r="DO9" i="514"/>
  <c r="DP9" i="514"/>
  <c r="DQ9" i="514"/>
  <c r="DR9" i="514"/>
  <c r="DR28" i="514" s="1"/>
  <c r="DS9" i="514"/>
  <c r="DT9" i="514"/>
  <c r="DU9" i="514"/>
  <c r="DV9" i="514"/>
  <c r="DW9" i="514"/>
  <c r="DX9" i="514"/>
  <c r="DY9" i="514"/>
  <c r="DZ9" i="514"/>
  <c r="DZ28" i="514" s="1"/>
  <c r="EA9" i="514"/>
  <c r="EB9" i="514"/>
  <c r="EC9" i="514"/>
  <c r="ED9" i="514"/>
  <c r="EE9" i="514"/>
  <c r="EF9" i="514"/>
  <c r="EG9" i="514"/>
  <c r="EH9" i="514"/>
  <c r="EH28" i="514" s="1"/>
  <c r="EI9" i="514"/>
  <c r="EJ9" i="514"/>
  <c r="C10" i="514"/>
  <c r="D10" i="514"/>
  <c r="E10" i="514"/>
  <c r="H10" i="514"/>
  <c r="H29" i="514" s="1"/>
  <c r="P10" i="514"/>
  <c r="Q10" i="514"/>
  <c r="Q29" i="514" s="1"/>
  <c r="R10" i="514"/>
  <c r="R68" i="514" s="1"/>
  <c r="R88" i="514" s="1"/>
  <c r="T10" i="514"/>
  <c r="AG10" i="514"/>
  <c r="AH10" i="514"/>
  <c r="I10" i="514" s="1"/>
  <c r="I29" i="514" s="1"/>
  <c r="AI10" i="514"/>
  <c r="AJ10" i="514"/>
  <c r="L10" i="514" s="1"/>
  <c r="AK10" i="514"/>
  <c r="M10" i="514" s="1"/>
  <c r="AL10" i="514"/>
  <c r="N10" i="514" s="1"/>
  <c r="AM10" i="514"/>
  <c r="AN10" i="514"/>
  <c r="AO10" i="514"/>
  <c r="AP10" i="514"/>
  <c r="AQ10" i="514"/>
  <c r="AR10" i="514"/>
  <c r="V10" i="514" s="1"/>
  <c r="AS10" i="514"/>
  <c r="AT10" i="514"/>
  <c r="AU10" i="514"/>
  <c r="AV10" i="514"/>
  <c r="AW10" i="514"/>
  <c r="AX10" i="514"/>
  <c r="AY10" i="514"/>
  <c r="AY29" i="514" s="1"/>
  <c r="AZ10" i="514"/>
  <c r="BA10" i="514"/>
  <c r="BB10" i="514"/>
  <c r="BC10" i="514"/>
  <c r="BD10" i="514"/>
  <c r="BE10" i="514"/>
  <c r="BF10" i="514"/>
  <c r="BG10" i="514"/>
  <c r="BG29" i="514" s="1"/>
  <c r="BH10" i="514"/>
  <c r="BI10" i="514"/>
  <c r="BJ10" i="514"/>
  <c r="BK10" i="514"/>
  <c r="BL10" i="514"/>
  <c r="BM10" i="514"/>
  <c r="BN10" i="514"/>
  <c r="BO10" i="514"/>
  <c r="BO29" i="514" s="1"/>
  <c r="BP10" i="514"/>
  <c r="BQ10" i="514"/>
  <c r="BR10" i="514"/>
  <c r="BS10" i="514"/>
  <c r="BT10" i="514"/>
  <c r="BU10" i="514"/>
  <c r="BV10" i="514"/>
  <c r="BW10" i="514"/>
  <c r="BW29" i="514" s="1"/>
  <c r="BX10" i="514"/>
  <c r="BY10" i="514"/>
  <c r="BZ10" i="514"/>
  <c r="CA10" i="514"/>
  <c r="CB10" i="514"/>
  <c r="CC10" i="514"/>
  <c r="CD10" i="514"/>
  <c r="CE10" i="514"/>
  <c r="CE29" i="514" s="1"/>
  <c r="CF10" i="514"/>
  <c r="CG10" i="514"/>
  <c r="CH10" i="514"/>
  <c r="CI10" i="514"/>
  <c r="CJ10" i="514"/>
  <c r="CK10" i="514"/>
  <c r="CL10" i="514"/>
  <c r="CM10" i="514"/>
  <c r="CM29" i="514" s="1"/>
  <c r="CN10" i="514"/>
  <c r="CO10" i="514"/>
  <c r="CP10" i="514"/>
  <c r="CQ10" i="514"/>
  <c r="CR10" i="514"/>
  <c r="CS10" i="514"/>
  <c r="CT10" i="514"/>
  <c r="CU10" i="514"/>
  <c r="CU29" i="514" s="1"/>
  <c r="CV10" i="514"/>
  <c r="CW10" i="514"/>
  <c r="CX10" i="514"/>
  <c r="CY10" i="514"/>
  <c r="CZ10" i="514"/>
  <c r="DA10" i="514"/>
  <c r="DB10" i="514"/>
  <c r="DC10" i="514"/>
  <c r="DC29" i="514" s="1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F11" i="514" s="1"/>
  <c r="D11" i="514"/>
  <c r="E11" i="514"/>
  <c r="I11" i="514"/>
  <c r="K11" i="514"/>
  <c r="J11" i="514" s="1"/>
  <c r="J30" i="514" s="1"/>
  <c r="L11" i="514"/>
  <c r="M11" i="514"/>
  <c r="R11" i="514"/>
  <c r="R30" i="514" s="1"/>
  <c r="T11" i="514"/>
  <c r="T30" i="514" s="1"/>
  <c r="U11" i="514"/>
  <c r="AG11" i="514"/>
  <c r="H11" i="514" s="1"/>
  <c r="AH11" i="514"/>
  <c r="AI11" i="514"/>
  <c r="AJ11" i="514"/>
  <c r="AK11" i="514"/>
  <c r="AL11" i="514"/>
  <c r="N11" i="514" s="1"/>
  <c r="AM11" i="514"/>
  <c r="P11" i="514" s="1"/>
  <c r="O11" i="514" s="1"/>
  <c r="AN11" i="514"/>
  <c r="Q11" i="514" s="1"/>
  <c r="AO11" i="514"/>
  <c r="AP11" i="514"/>
  <c r="AQ11" i="514"/>
  <c r="AR11" i="514"/>
  <c r="V11" i="514" s="1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 s="1"/>
  <c r="F31" i="514" s="1"/>
  <c r="L12" i="514"/>
  <c r="M12" i="514"/>
  <c r="M31" i="514" s="1"/>
  <c r="N12" i="514"/>
  <c r="N31" i="514" s="1"/>
  <c r="U12" i="514"/>
  <c r="V12" i="514"/>
  <c r="AG12" i="514"/>
  <c r="AH12" i="514"/>
  <c r="I12" i="514" s="1"/>
  <c r="I70" i="514" s="1"/>
  <c r="AI12" i="514"/>
  <c r="K12" i="514" s="1"/>
  <c r="AJ12" i="514"/>
  <c r="AK12" i="514"/>
  <c r="AL12" i="514"/>
  <c r="AM12" i="514"/>
  <c r="P12" i="514" s="1"/>
  <c r="AN12" i="514"/>
  <c r="AO12" i="514"/>
  <c r="AP12" i="514"/>
  <c r="T12" i="514" s="1"/>
  <c r="AQ12" i="514"/>
  <c r="AR12" i="514"/>
  <c r="AS12" i="514"/>
  <c r="AT12" i="514"/>
  <c r="AU12" i="514"/>
  <c r="AV12" i="514"/>
  <c r="AV31" i="514" s="1"/>
  <c r="AW12" i="514"/>
  <c r="AW31" i="514" s="1"/>
  <c r="AX12" i="514"/>
  <c r="AX31" i="514" s="1"/>
  <c r="AY12" i="514"/>
  <c r="AZ12" i="514"/>
  <c r="BA12" i="514"/>
  <c r="BB12" i="514"/>
  <c r="BC12" i="514"/>
  <c r="BD12" i="514"/>
  <c r="BD31" i="514" s="1"/>
  <c r="BE12" i="514"/>
  <c r="BE31" i="514" s="1"/>
  <c r="BF12" i="514"/>
  <c r="BF31" i="514" s="1"/>
  <c r="BG12" i="514"/>
  <c r="BH12" i="514"/>
  <c r="BI12" i="514"/>
  <c r="BJ12" i="514"/>
  <c r="BK12" i="514"/>
  <c r="BL12" i="514"/>
  <c r="BL31" i="514" s="1"/>
  <c r="BM12" i="514"/>
  <c r="BM31" i="514" s="1"/>
  <c r="BN12" i="514"/>
  <c r="BO12" i="514"/>
  <c r="BP12" i="514"/>
  <c r="BQ12" i="514"/>
  <c r="BR12" i="514"/>
  <c r="BS12" i="514"/>
  <c r="BT12" i="514"/>
  <c r="BT31" i="514" s="1"/>
  <c r="BU12" i="514"/>
  <c r="BU31" i="514" s="1"/>
  <c r="BV12" i="514"/>
  <c r="BW12" i="514"/>
  <c r="BX12" i="514"/>
  <c r="BY12" i="514"/>
  <c r="BZ12" i="514"/>
  <c r="CA12" i="514"/>
  <c r="CB12" i="514"/>
  <c r="CB31" i="514" s="1"/>
  <c r="CC12" i="514"/>
  <c r="CC31" i="514" s="1"/>
  <c r="CD12" i="514"/>
  <c r="CD31" i="514" s="1"/>
  <c r="CE12" i="514"/>
  <c r="CF12" i="514"/>
  <c r="CG12" i="514"/>
  <c r="CH12" i="514"/>
  <c r="CI12" i="514"/>
  <c r="CJ12" i="514"/>
  <c r="CJ31" i="514" s="1"/>
  <c r="CK12" i="514"/>
  <c r="CK31" i="514" s="1"/>
  <c r="CL12" i="514"/>
  <c r="CL31" i="514" s="1"/>
  <c r="CM12" i="514"/>
  <c r="CN12" i="514"/>
  <c r="CO12" i="514"/>
  <c r="CP12" i="514"/>
  <c r="CQ12" i="514"/>
  <c r="CR12" i="514"/>
  <c r="CR31" i="514" s="1"/>
  <c r="CS12" i="514"/>
  <c r="CS31" i="514" s="1"/>
  <c r="CT12" i="514"/>
  <c r="CU12" i="514"/>
  <c r="CV12" i="514"/>
  <c r="CW12" i="514"/>
  <c r="CX12" i="514"/>
  <c r="CY12" i="514"/>
  <c r="CZ12" i="514"/>
  <c r="CZ31" i="514" s="1"/>
  <c r="DA12" i="514"/>
  <c r="DA31" i="514" s="1"/>
  <c r="DB12" i="514"/>
  <c r="DC12" i="514"/>
  <c r="DD12" i="514"/>
  <c r="DE12" i="514"/>
  <c r="DF12" i="514"/>
  <c r="DG12" i="514"/>
  <c r="DH12" i="514"/>
  <c r="DH31" i="514" s="1"/>
  <c r="DI12" i="514"/>
  <c r="DI31" i="514" s="1"/>
  <c r="DJ12" i="514"/>
  <c r="DJ31" i="514" s="1"/>
  <c r="DK12" i="514"/>
  <c r="DL12" i="514"/>
  <c r="DM12" i="514"/>
  <c r="DN12" i="514"/>
  <c r="DO12" i="514"/>
  <c r="DP12" i="514"/>
  <c r="DP31" i="514" s="1"/>
  <c r="DQ12" i="514"/>
  <c r="DQ31" i="514" s="1"/>
  <c r="DR12" i="514"/>
  <c r="DR31" i="514" s="1"/>
  <c r="DS12" i="514"/>
  <c r="DT12" i="514"/>
  <c r="DU12" i="514"/>
  <c r="DV12" i="514"/>
  <c r="DW12" i="514"/>
  <c r="DX12" i="514"/>
  <c r="DX31" i="514" s="1"/>
  <c r="DY12" i="514"/>
  <c r="DY31" i="514" s="1"/>
  <c r="AB12" i="514" s="1"/>
  <c r="AB70" i="514" s="1"/>
  <c r="AB90" i="514" s="1"/>
  <c r="DZ12" i="514"/>
  <c r="EA12" i="514"/>
  <c r="EB12" i="514"/>
  <c r="EC12" i="514"/>
  <c r="ED12" i="514"/>
  <c r="EE12" i="514"/>
  <c r="EF12" i="514"/>
  <c r="EF31" i="514" s="1"/>
  <c r="EG12" i="514"/>
  <c r="EG31" i="514" s="1"/>
  <c r="EH12" i="514"/>
  <c r="EI12" i="514"/>
  <c r="EJ12" i="514"/>
  <c r="C13" i="514"/>
  <c r="D13" i="514"/>
  <c r="E13" i="514"/>
  <c r="F13" i="514"/>
  <c r="F32" i="514" s="1"/>
  <c r="M13" i="514"/>
  <c r="N13" i="514"/>
  <c r="P13" i="514"/>
  <c r="O13" i="514" s="1"/>
  <c r="O32" i="514" s="1"/>
  <c r="V13" i="514"/>
  <c r="V32" i="514" s="1"/>
  <c r="AG13" i="514"/>
  <c r="AG32" i="514" s="1"/>
  <c r="AH13" i="514"/>
  <c r="AI13" i="514"/>
  <c r="K13" i="514" s="1"/>
  <c r="J13" i="514" s="1"/>
  <c r="J32" i="514" s="1"/>
  <c r="AJ13" i="514"/>
  <c r="L13" i="514" s="1"/>
  <c r="AK13" i="514"/>
  <c r="AL13" i="514"/>
  <c r="AM13" i="514"/>
  <c r="AN13" i="514"/>
  <c r="Q13" i="514" s="1"/>
  <c r="AO13" i="514"/>
  <c r="AP13" i="514"/>
  <c r="AQ13" i="514"/>
  <c r="U13" i="514" s="1"/>
  <c r="U32" i="514" s="1"/>
  <c r="AR13" i="514"/>
  <c r="AS13" i="514"/>
  <c r="AT13" i="514"/>
  <c r="AU13" i="514"/>
  <c r="AV13" i="514"/>
  <c r="AW13" i="514"/>
  <c r="AW32" i="514" s="1"/>
  <c r="AX13" i="514"/>
  <c r="AX32" i="514" s="1"/>
  <c r="AY13" i="514"/>
  <c r="AY32" i="514" s="1"/>
  <c r="AZ13" i="514"/>
  <c r="BA13" i="514"/>
  <c r="BB13" i="514"/>
  <c r="BC13" i="514"/>
  <c r="BD13" i="514"/>
  <c r="BE13" i="514"/>
  <c r="BE32" i="514" s="1"/>
  <c r="BF13" i="514"/>
  <c r="BF32" i="514" s="1"/>
  <c r="BG13" i="514"/>
  <c r="BG32" i="514" s="1"/>
  <c r="BH13" i="514"/>
  <c r="BI13" i="514"/>
  <c r="BJ13" i="514"/>
  <c r="BK13" i="514"/>
  <c r="BL13" i="514"/>
  <c r="BM13" i="514"/>
  <c r="BM32" i="514" s="1"/>
  <c r="BN13" i="514"/>
  <c r="BN32" i="514" s="1"/>
  <c r="BO13" i="514"/>
  <c r="BO32" i="514" s="1"/>
  <c r="BP13" i="514"/>
  <c r="BQ13" i="514"/>
  <c r="BR13" i="514"/>
  <c r="BS13" i="514"/>
  <c r="BT13" i="514"/>
  <c r="BU13" i="514"/>
  <c r="BU32" i="514" s="1"/>
  <c r="BV13" i="514"/>
  <c r="BV32" i="514" s="1"/>
  <c r="BW13" i="514"/>
  <c r="BW32" i="514" s="1"/>
  <c r="BX13" i="514"/>
  <c r="BY13" i="514"/>
  <c r="BZ13" i="514"/>
  <c r="CA13" i="514"/>
  <c r="CB13" i="514"/>
  <c r="CC13" i="514"/>
  <c r="CC32" i="514" s="1"/>
  <c r="CD13" i="514"/>
  <c r="CD32" i="514" s="1"/>
  <c r="CE13" i="514"/>
  <c r="CE32" i="514" s="1"/>
  <c r="CF13" i="514"/>
  <c r="CG13" i="514"/>
  <c r="CH13" i="514"/>
  <c r="CI13" i="514"/>
  <c r="CJ13" i="514"/>
  <c r="CK13" i="514"/>
  <c r="CK32" i="514" s="1"/>
  <c r="CL13" i="514"/>
  <c r="CL32" i="514" s="1"/>
  <c r="CM13" i="514"/>
  <c r="CM32" i="514" s="1"/>
  <c r="CN13" i="514"/>
  <c r="CO13" i="514"/>
  <c r="CP13" i="514"/>
  <c r="CQ13" i="514"/>
  <c r="CR13" i="514"/>
  <c r="CS13" i="514"/>
  <c r="CS32" i="514" s="1"/>
  <c r="CT13" i="514"/>
  <c r="CT32" i="514" s="1"/>
  <c r="CU13" i="514"/>
  <c r="CU32" i="514" s="1"/>
  <c r="CV13" i="514"/>
  <c r="CW13" i="514"/>
  <c r="CX13" i="514"/>
  <c r="CY13" i="514"/>
  <c r="CZ13" i="514"/>
  <c r="DA13" i="514"/>
  <c r="DA32" i="514" s="1"/>
  <c r="DB13" i="514"/>
  <c r="DB32" i="514" s="1"/>
  <c r="DC13" i="514"/>
  <c r="DC32" i="514" s="1"/>
  <c r="DD13" i="514"/>
  <c r="DE13" i="514"/>
  <c r="DF13" i="514"/>
  <c r="DG13" i="514"/>
  <c r="DH13" i="514"/>
  <c r="DI13" i="514"/>
  <c r="DI32" i="514" s="1"/>
  <c r="DJ13" i="514"/>
  <c r="DJ32" i="514" s="1"/>
  <c r="DK13" i="514"/>
  <c r="DK32" i="514" s="1"/>
  <c r="DL13" i="514"/>
  <c r="DM13" i="514"/>
  <c r="DN13" i="514"/>
  <c r="DO13" i="514"/>
  <c r="DP13" i="514"/>
  <c r="DQ13" i="514"/>
  <c r="DQ32" i="514" s="1"/>
  <c r="DR13" i="514"/>
  <c r="DR32" i="514" s="1"/>
  <c r="DS13" i="514"/>
  <c r="DS32" i="514" s="1"/>
  <c r="DT13" i="514"/>
  <c r="DU13" i="514"/>
  <c r="DV13" i="514"/>
  <c r="DW13" i="514"/>
  <c r="DX13" i="514"/>
  <c r="DY13" i="514"/>
  <c r="DY32" i="514" s="1"/>
  <c r="DZ13" i="514"/>
  <c r="DZ32" i="514" s="1"/>
  <c r="EA13" i="514"/>
  <c r="EA32" i="514" s="1"/>
  <c r="EB13" i="514"/>
  <c r="EC13" i="514"/>
  <c r="ED13" i="514"/>
  <c r="EE13" i="514"/>
  <c r="EF13" i="514"/>
  <c r="EG13" i="514"/>
  <c r="EG32" i="514" s="1"/>
  <c r="EH13" i="514"/>
  <c r="EH32" i="514" s="1"/>
  <c r="EI13" i="514"/>
  <c r="EI32" i="514" s="1"/>
  <c r="EJ13" i="514"/>
  <c r="C14" i="514"/>
  <c r="F14" i="514" s="1"/>
  <c r="D14" i="514"/>
  <c r="E14" i="514"/>
  <c r="H14" i="514"/>
  <c r="I14" i="514"/>
  <c r="I33" i="514" s="1"/>
  <c r="K14" i="514"/>
  <c r="K33" i="514" s="1"/>
  <c r="O14" i="514"/>
  <c r="P14" i="514"/>
  <c r="Q14" i="514"/>
  <c r="V14" i="514"/>
  <c r="V72" i="514" s="1"/>
  <c r="V92" i="514" s="1"/>
  <c r="AG14" i="514"/>
  <c r="AH14" i="514"/>
  <c r="AI14" i="514"/>
  <c r="AI33" i="514" s="1"/>
  <c r="AJ14" i="514"/>
  <c r="L14" i="514" s="1"/>
  <c r="AK14" i="514"/>
  <c r="M14" i="514" s="1"/>
  <c r="AL14" i="514"/>
  <c r="N14" i="514" s="1"/>
  <c r="N72" i="514" s="1"/>
  <c r="N92" i="514" s="1"/>
  <c r="AM14" i="514"/>
  <c r="AN14" i="514"/>
  <c r="AO14" i="514"/>
  <c r="R14" i="514" s="1"/>
  <c r="AP14" i="514"/>
  <c r="T14" i="514" s="1"/>
  <c r="AQ14" i="514"/>
  <c r="AR14" i="514"/>
  <c r="AS14" i="514"/>
  <c r="AT14" i="514"/>
  <c r="AT33" i="514" s="1"/>
  <c r="AU14" i="514"/>
  <c r="AV14" i="514"/>
  <c r="AW14" i="514"/>
  <c r="AX14" i="514"/>
  <c r="AY14" i="514"/>
  <c r="AY33" i="514" s="1"/>
  <c r="AZ14" i="514"/>
  <c r="BA14" i="514"/>
  <c r="BB14" i="514"/>
  <c r="BC14" i="514"/>
  <c r="BD14" i="514"/>
  <c r="BE14" i="514"/>
  <c r="BF14" i="514"/>
  <c r="BG14" i="514"/>
  <c r="BG33" i="514" s="1"/>
  <c r="BH14" i="514"/>
  <c r="BI14" i="514"/>
  <c r="BJ14" i="514"/>
  <c r="BK14" i="514"/>
  <c r="BL14" i="514"/>
  <c r="BM14" i="514"/>
  <c r="BN14" i="514"/>
  <c r="BO14" i="514"/>
  <c r="BO33" i="514" s="1"/>
  <c r="BP14" i="514"/>
  <c r="BQ14" i="514"/>
  <c r="BR14" i="514"/>
  <c r="BS14" i="514"/>
  <c r="BT14" i="514"/>
  <c r="BU14" i="514"/>
  <c r="BV14" i="514"/>
  <c r="BW14" i="514"/>
  <c r="BW33" i="514" s="1"/>
  <c r="BX14" i="514"/>
  <c r="BY14" i="514"/>
  <c r="BZ14" i="514"/>
  <c r="CA14" i="514"/>
  <c r="CB14" i="514"/>
  <c r="CC14" i="514"/>
  <c r="CD14" i="514"/>
  <c r="CE14" i="514"/>
  <c r="CE33" i="514" s="1"/>
  <c r="CF14" i="514"/>
  <c r="CG14" i="514"/>
  <c r="CH14" i="514"/>
  <c r="CH33" i="514" s="1"/>
  <c r="CI14" i="514"/>
  <c r="CJ14" i="514"/>
  <c r="CK14" i="514"/>
  <c r="CL14" i="514"/>
  <c r="CM14" i="514"/>
  <c r="CM33" i="514" s="1"/>
  <c r="CN14" i="514"/>
  <c r="CO14" i="514"/>
  <c r="CP14" i="514"/>
  <c r="CP33" i="514" s="1"/>
  <c r="CQ14" i="514"/>
  <c r="CR14" i="514"/>
  <c r="CS14" i="514"/>
  <c r="CT14" i="514"/>
  <c r="CU14" i="514"/>
  <c r="CU33" i="514" s="1"/>
  <c r="CV14" i="514"/>
  <c r="CW14" i="514"/>
  <c r="CX14" i="514"/>
  <c r="CX33" i="514" s="1"/>
  <c r="CY14" i="514"/>
  <c r="CZ14" i="514"/>
  <c r="DA14" i="514"/>
  <c r="DB14" i="514"/>
  <c r="DC14" i="514"/>
  <c r="DC33" i="514" s="1"/>
  <c r="DD14" i="514"/>
  <c r="DE14" i="514"/>
  <c r="DF14" i="514"/>
  <c r="DF33" i="514" s="1"/>
  <c r="DG14" i="514"/>
  <c r="DH14" i="514"/>
  <c r="DI14" i="514"/>
  <c r="DJ14" i="514"/>
  <c r="DK14" i="514"/>
  <c r="DK33" i="514" s="1"/>
  <c r="DL14" i="514"/>
  <c r="DM14" i="514"/>
  <c r="DN14" i="514"/>
  <c r="DO14" i="514"/>
  <c r="DP14" i="514"/>
  <c r="DQ14" i="514"/>
  <c r="DR14" i="514"/>
  <c r="DS14" i="514"/>
  <c r="DS33" i="514" s="1"/>
  <c r="DT14" i="514"/>
  <c r="DU14" i="514"/>
  <c r="DV14" i="514"/>
  <c r="DV33" i="514" s="1"/>
  <c r="DW14" i="514"/>
  <c r="DX14" i="514"/>
  <c r="DY14" i="514"/>
  <c r="DZ14" i="514"/>
  <c r="EA14" i="514"/>
  <c r="EA33" i="514" s="1"/>
  <c r="EB14" i="514"/>
  <c r="EC14" i="514"/>
  <c r="ED14" i="514"/>
  <c r="ED33" i="514" s="1"/>
  <c r="EE14" i="514"/>
  <c r="EF14" i="514"/>
  <c r="EG14" i="514"/>
  <c r="EH14" i="514"/>
  <c r="EI14" i="514"/>
  <c r="EI33" i="514" s="1"/>
  <c r="EJ14" i="514"/>
  <c r="C15" i="514"/>
  <c r="D15" i="514"/>
  <c r="E15" i="514"/>
  <c r="H15" i="514"/>
  <c r="Q15" i="514"/>
  <c r="R15" i="514"/>
  <c r="T15" i="514"/>
  <c r="AG15" i="514"/>
  <c r="AH15" i="514"/>
  <c r="I15" i="514" s="1"/>
  <c r="AI15" i="514"/>
  <c r="K15" i="514" s="1"/>
  <c r="AJ15" i="514"/>
  <c r="AK15" i="514"/>
  <c r="AL15" i="514"/>
  <c r="N15" i="514" s="1"/>
  <c r="AM15" i="514"/>
  <c r="P15" i="514" s="1"/>
  <c r="AN15" i="514"/>
  <c r="AO15" i="514"/>
  <c r="AP15" i="514"/>
  <c r="AQ15" i="514"/>
  <c r="U15" i="514" s="1"/>
  <c r="AR15" i="514"/>
  <c r="AS15" i="514"/>
  <c r="AS34" i="514" s="1"/>
  <c r="X15" i="514" s="1"/>
  <c r="AT15" i="514"/>
  <c r="AU15" i="514"/>
  <c r="AV15" i="514"/>
  <c r="AW15" i="514"/>
  <c r="AX15" i="514"/>
  <c r="AY15" i="514"/>
  <c r="AZ15" i="514"/>
  <c r="AZ34" i="514" s="1"/>
  <c r="BA15" i="514"/>
  <c r="BA34" i="514" s="1"/>
  <c r="BB15" i="514"/>
  <c r="BC15" i="514"/>
  <c r="BD15" i="514"/>
  <c r="BE15" i="514"/>
  <c r="BF15" i="514"/>
  <c r="BG15" i="514"/>
  <c r="BH15" i="514"/>
  <c r="BH34" i="514" s="1"/>
  <c r="BI15" i="514"/>
  <c r="BI34" i="514" s="1"/>
  <c r="BJ15" i="514"/>
  <c r="BK15" i="514"/>
  <c r="BL15" i="514"/>
  <c r="BM15" i="514"/>
  <c r="BN15" i="514"/>
  <c r="BO15" i="514"/>
  <c r="BP15" i="514"/>
  <c r="BP34" i="514" s="1"/>
  <c r="BQ15" i="514"/>
  <c r="BQ34" i="514" s="1"/>
  <c r="BR15" i="514"/>
  <c r="BS15" i="514"/>
  <c r="BT15" i="514"/>
  <c r="BU15" i="514"/>
  <c r="BV15" i="514"/>
  <c r="BW15" i="514"/>
  <c r="BX15" i="514"/>
  <c r="BX34" i="514" s="1"/>
  <c r="BY15" i="514"/>
  <c r="BY34" i="514" s="1"/>
  <c r="BZ15" i="514"/>
  <c r="CA15" i="514"/>
  <c r="CB15" i="514"/>
  <c r="CC15" i="514"/>
  <c r="CD15" i="514"/>
  <c r="CE15" i="514"/>
  <c r="CF15" i="514"/>
  <c r="CF34" i="514" s="1"/>
  <c r="CG15" i="514"/>
  <c r="CG34" i="514" s="1"/>
  <c r="CH15" i="514"/>
  <c r="CI15" i="514"/>
  <c r="CJ15" i="514"/>
  <c r="CK15" i="514"/>
  <c r="CL15" i="514"/>
  <c r="CM15" i="514"/>
  <c r="CN15" i="514"/>
  <c r="CN34" i="514" s="1"/>
  <c r="CO15" i="514"/>
  <c r="CO34" i="514" s="1"/>
  <c r="CP15" i="514"/>
  <c r="CQ15" i="514"/>
  <c r="CR15" i="514"/>
  <c r="CS15" i="514"/>
  <c r="CT15" i="514"/>
  <c r="CU15" i="514"/>
  <c r="CV15" i="514"/>
  <c r="CV34" i="514" s="1"/>
  <c r="CW15" i="514"/>
  <c r="CW34" i="514" s="1"/>
  <c r="CX15" i="514"/>
  <c r="CY15" i="514"/>
  <c r="CZ15" i="514"/>
  <c r="DA15" i="514"/>
  <c r="DB15" i="514"/>
  <c r="DC15" i="514"/>
  <c r="DD15" i="514"/>
  <c r="DD34" i="514" s="1"/>
  <c r="DE15" i="514"/>
  <c r="DE34" i="514" s="1"/>
  <c r="DF15" i="514"/>
  <c r="DG15" i="514"/>
  <c r="DH15" i="514"/>
  <c r="DI15" i="514"/>
  <c r="DJ15" i="514"/>
  <c r="DK15" i="514"/>
  <c r="DL15" i="514"/>
  <c r="DL34" i="514" s="1"/>
  <c r="DM15" i="514"/>
  <c r="DM34" i="514" s="1"/>
  <c r="DN15" i="514"/>
  <c r="DO15" i="514"/>
  <c r="DP15" i="514"/>
  <c r="DQ15" i="514"/>
  <c r="DR15" i="514"/>
  <c r="DS15" i="514"/>
  <c r="DT15" i="514"/>
  <c r="DT34" i="514" s="1"/>
  <c r="DU15" i="514"/>
  <c r="DU34" i="514" s="1"/>
  <c r="DV15" i="514"/>
  <c r="DW15" i="514"/>
  <c r="DX15" i="514"/>
  <c r="DY15" i="514"/>
  <c r="DZ15" i="514"/>
  <c r="EA15" i="514"/>
  <c r="EB15" i="514"/>
  <c r="EB34" i="514" s="1"/>
  <c r="EC15" i="514"/>
  <c r="EC34" i="514" s="1"/>
  <c r="ED15" i="514"/>
  <c r="EE15" i="514"/>
  <c r="EF15" i="514"/>
  <c r="EG15" i="514"/>
  <c r="EH15" i="514"/>
  <c r="EI15" i="514"/>
  <c r="EJ15" i="514"/>
  <c r="EJ34" i="514" s="1"/>
  <c r="C18" i="514"/>
  <c r="D18" i="514"/>
  <c r="E18" i="514"/>
  <c r="H18" i="514"/>
  <c r="G18" i="514" s="1"/>
  <c r="I18" i="514"/>
  <c r="L18" i="514"/>
  <c r="L37" i="514" s="1"/>
  <c r="M18" i="514"/>
  <c r="M37" i="514" s="1"/>
  <c r="P18" i="514"/>
  <c r="Q18" i="514"/>
  <c r="R18" i="514"/>
  <c r="T18" i="514"/>
  <c r="AG18" i="514"/>
  <c r="AH18" i="514"/>
  <c r="AI18" i="514"/>
  <c r="K18" i="514" s="1"/>
  <c r="AJ18" i="514"/>
  <c r="AK18" i="514"/>
  <c r="AL18" i="514"/>
  <c r="N18" i="514" s="1"/>
  <c r="AM18" i="514"/>
  <c r="AN18" i="514"/>
  <c r="AO18" i="514"/>
  <c r="AP18" i="514"/>
  <c r="AQ18" i="514"/>
  <c r="U18" i="514" s="1"/>
  <c r="U37" i="514" s="1"/>
  <c r="AR18" i="514"/>
  <c r="V18" i="514" s="1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D28" i="514"/>
  <c r="E28" i="514"/>
  <c r="H28" i="514"/>
  <c r="J28" i="514"/>
  <c r="K28" i="514"/>
  <c r="L28" i="514"/>
  <c r="M28" i="514"/>
  <c r="N28" i="514"/>
  <c r="Q28" i="514"/>
  <c r="R28" i="514"/>
  <c r="U28" i="514"/>
  <c r="V28" i="514"/>
  <c r="AG28" i="514"/>
  <c r="AI28" i="514"/>
  <c r="AJ28" i="514"/>
  <c r="AK28" i="514"/>
  <c r="AL28" i="514"/>
  <c r="AM28" i="514"/>
  <c r="AN28" i="514"/>
  <c r="AO28" i="514"/>
  <c r="AQ28" i="514"/>
  <c r="AR28" i="514"/>
  <c r="AS28" i="514"/>
  <c r="AT28" i="514"/>
  <c r="AU28" i="514"/>
  <c r="AV28" i="514"/>
  <c r="AW28" i="514"/>
  <c r="AY28" i="514"/>
  <c r="AZ28" i="514"/>
  <c r="BA28" i="514"/>
  <c r="BB28" i="514"/>
  <c r="BC28" i="514"/>
  <c r="BD28" i="514"/>
  <c r="BE28" i="514"/>
  <c r="BG28" i="514"/>
  <c r="BH28" i="514"/>
  <c r="BI28" i="514"/>
  <c r="BJ28" i="514"/>
  <c r="BK28" i="514"/>
  <c r="BL28" i="514"/>
  <c r="BM28" i="514"/>
  <c r="BO28" i="514"/>
  <c r="BP28" i="514"/>
  <c r="BQ28" i="514"/>
  <c r="BR28" i="514"/>
  <c r="BS28" i="514"/>
  <c r="BT28" i="514"/>
  <c r="BU28" i="514"/>
  <c r="BW28" i="514"/>
  <c r="BX28" i="514"/>
  <c r="BY28" i="514"/>
  <c r="BZ28" i="514"/>
  <c r="CA28" i="514"/>
  <c r="CB28" i="514"/>
  <c r="CC28" i="514"/>
  <c r="CE28" i="514"/>
  <c r="CF28" i="514"/>
  <c r="CG28" i="514"/>
  <c r="CH28" i="514"/>
  <c r="CI28" i="514"/>
  <c r="CJ28" i="514"/>
  <c r="CK28" i="514"/>
  <c r="CM28" i="514"/>
  <c r="CN28" i="514"/>
  <c r="CO28" i="514"/>
  <c r="CP28" i="514"/>
  <c r="CQ28" i="514"/>
  <c r="CR28" i="514"/>
  <c r="CS28" i="514"/>
  <c r="CU28" i="514"/>
  <c r="CV28" i="514"/>
  <c r="CW28" i="514"/>
  <c r="CX28" i="514"/>
  <c r="CY28" i="514"/>
  <c r="CZ28" i="514"/>
  <c r="DA28" i="514"/>
  <c r="DC28" i="514"/>
  <c r="DD28" i="514"/>
  <c r="DE28" i="514"/>
  <c r="DF28" i="514"/>
  <c r="DG28" i="514"/>
  <c r="DH28" i="514"/>
  <c r="DI28" i="514"/>
  <c r="DK28" i="514"/>
  <c r="DL28" i="514"/>
  <c r="DM28" i="514"/>
  <c r="DN28" i="514"/>
  <c r="DO28" i="514"/>
  <c r="DP28" i="514"/>
  <c r="DQ28" i="514"/>
  <c r="DS28" i="514"/>
  <c r="DT28" i="514"/>
  <c r="DU28" i="514"/>
  <c r="DV28" i="514"/>
  <c r="DW28" i="514"/>
  <c r="DX28" i="514"/>
  <c r="DY28" i="514"/>
  <c r="EA28" i="514"/>
  <c r="EB28" i="514"/>
  <c r="EC28" i="514"/>
  <c r="ED28" i="514"/>
  <c r="EE28" i="514"/>
  <c r="EF28" i="514"/>
  <c r="EG28" i="514"/>
  <c r="EI28" i="514"/>
  <c r="EJ28" i="514"/>
  <c r="C29" i="514"/>
  <c r="D29" i="514"/>
  <c r="E29" i="514"/>
  <c r="L29" i="514"/>
  <c r="M29" i="514"/>
  <c r="N29" i="514"/>
  <c r="P29" i="514"/>
  <c r="R29" i="514"/>
  <c r="T29" i="514"/>
  <c r="V29" i="514"/>
  <c r="AG29" i="514"/>
  <c r="AH29" i="514"/>
  <c r="AJ29" i="514"/>
  <c r="AK29" i="514"/>
  <c r="AL29" i="514"/>
  <c r="AM29" i="514"/>
  <c r="AN29" i="514"/>
  <c r="AO29" i="514"/>
  <c r="AP29" i="514"/>
  <c r="AR29" i="514"/>
  <c r="AS29" i="514"/>
  <c r="AT29" i="514"/>
  <c r="AU29" i="514"/>
  <c r="AV29" i="514"/>
  <c r="AW29" i="514"/>
  <c r="AX29" i="514"/>
  <c r="AZ29" i="514"/>
  <c r="BA29" i="514"/>
  <c r="BB29" i="514"/>
  <c r="BC29" i="514"/>
  <c r="BD29" i="514"/>
  <c r="BE29" i="514"/>
  <c r="BF29" i="514"/>
  <c r="BH29" i="514"/>
  <c r="BI29" i="514"/>
  <c r="BJ29" i="514"/>
  <c r="BK29" i="514"/>
  <c r="BL29" i="514"/>
  <c r="BM29" i="514"/>
  <c r="BN29" i="514"/>
  <c r="BP29" i="514"/>
  <c r="BQ29" i="514"/>
  <c r="BR29" i="514"/>
  <c r="BS29" i="514"/>
  <c r="BT29" i="514"/>
  <c r="BU29" i="514"/>
  <c r="BV29" i="514"/>
  <c r="BX29" i="514"/>
  <c r="BY29" i="514"/>
  <c r="BZ29" i="514"/>
  <c r="CA29" i="514"/>
  <c r="CB29" i="514"/>
  <c r="CC29" i="514"/>
  <c r="CD29" i="514"/>
  <c r="CF29" i="514"/>
  <c r="CG29" i="514"/>
  <c r="CH29" i="514"/>
  <c r="CI29" i="514"/>
  <c r="CJ29" i="514"/>
  <c r="CK29" i="514"/>
  <c r="CL29" i="514"/>
  <c r="CN29" i="514"/>
  <c r="CO29" i="514"/>
  <c r="CP29" i="514"/>
  <c r="CQ29" i="514"/>
  <c r="CR29" i="514"/>
  <c r="CS29" i="514"/>
  <c r="CT29" i="514"/>
  <c r="CV29" i="514"/>
  <c r="CW29" i="514"/>
  <c r="CX29" i="514"/>
  <c r="CY29" i="514"/>
  <c r="CZ29" i="514"/>
  <c r="DA29" i="514"/>
  <c r="DB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H30" i="514"/>
  <c r="I30" i="514"/>
  <c r="K30" i="514"/>
  <c r="L30" i="514"/>
  <c r="M30" i="514"/>
  <c r="N30" i="514"/>
  <c r="O30" i="514"/>
  <c r="P30" i="514"/>
  <c r="Q30" i="514"/>
  <c r="V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I31" i="514"/>
  <c r="K31" i="514"/>
  <c r="P31" i="514"/>
  <c r="T31" i="514"/>
  <c r="U31" i="514"/>
  <c r="V31" i="514"/>
  <c r="AH31" i="514"/>
  <c r="AI31" i="514"/>
  <c r="AJ31" i="514"/>
  <c r="AK31" i="514"/>
  <c r="AL31" i="514"/>
  <c r="AM31" i="514"/>
  <c r="AP31" i="514"/>
  <c r="AQ31" i="514"/>
  <c r="AR31" i="514"/>
  <c r="AS31" i="514"/>
  <c r="AT31" i="514"/>
  <c r="AU31" i="514"/>
  <c r="AY31" i="514"/>
  <c r="AZ31" i="514"/>
  <c r="BA31" i="514"/>
  <c r="BB31" i="514"/>
  <c r="BC31" i="514"/>
  <c r="BG31" i="514"/>
  <c r="BH31" i="514"/>
  <c r="BI31" i="514"/>
  <c r="BJ31" i="514"/>
  <c r="BK31" i="514"/>
  <c r="BN31" i="514"/>
  <c r="BO31" i="514"/>
  <c r="BP31" i="514"/>
  <c r="BQ31" i="514"/>
  <c r="BR31" i="514"/>
  <c r="BS31" i="514"/>
  <c r="BV31" i="514"/>
  <c r="BW31" i="514"/>
  <c r="BX31" i="514"/>
  <c r="BY31" i="514"/>
  <c r="BZ31" i="514"/>
  <c r="CA31" i="514"/>
  <c r="CE31" i="514"/>
  <c r="CF31" i="514"/>
  <c r="CG31" i="514"/>
  <c r="CH31" i="514"/>
  <c r="CI31" i="514"/>
  <c r="CM31" i="514"/>
  <c r="CN31" i="514"/>
  <c r="CO31" i="514"/>
  <c r="CP31" i="514"/>
  <c r="CQ31" i="514"/>
  <c r="CT31" i="514"/>
  <c r="CU31" i="514"/>
  <c r="CV31" i="514"/>
  <c r="CW31" i="514"/>
  <c r="CX31" i="514"/>
  <c r="CY31" i="514"/>
  <c r="DB31" i="514"/>
  <c r="DC31" i="514"/>
  <c r="DD31" i="514"/>
  <c r="DE31" i="514"/>
  <c r="DF31" i="514"/>
  <c r="DG31" i="514"/>
  <c r="DK31" i="514"/>
  <c r="DL31" i="514"/>
  <c r="DM31" i="514"/>
  <c r="DN31" i="514"/>
  <c r="DO31" i="514"/>
  <c r="DS31" i="514"/>
  <c r="DT31" i="514"/>
  <c r="DU31" i="514"/>
  <c r="DV31" i="514"/>
  <c r="DW31" i="514"/>
  <c r="DZ31" i="514"/>
  <c r="EA31" i="514"/>
  <c r="EB31" i="514"/>
  <c r="EC31" i="514"/>
  <c r="ED31" i="514"/>
  <c r="EE31" i="514"/>
  <c r="EH31" i="514"/>
  <c r="EI31" i="514"/>
  <c r="EJ31" i="514"/>
  <c r="C32" i="514"/>
  <c r="D32" i="514"/>
  <c r="E32" i="514"/>
  <c r="L32" i="514"/>
  <c r="M32" i="514"/>
  <c r="N32" i="514"/>
  <c r="P32" i="514"/>
  <c r="Q32" i="514"/>
  <c r="AJ32" i="514"/>
  <c r="AK32" i="514"/>
  <c r="AL32" i="514"/>
  <c r="AM32" i="514"/>
  <c r="AN32" i="514"/>
  <c r="AR32" i="514"/>
  <c r="AS32" i="514"/>
  <c r="AT32" i="514"/>
  <c r="AU32" i="514"/>
  <c r="AV32" i="514"/>
  <c r="AZ32" i="514"/>
  <c r="BA32" i="514"/>
  <c r="BB32" i="514"/>
  <c r="BC32" i="514"/>
  <c r="BD32" i="514"/>
  <c r="BH32" i="514"/>
  <c r="BI32" i="514"/>
  <c r="BJ32" i="514"/>
  <c r="BK32" i="514"/>
  <c r="BL32" i="514"/>
  <c r="BP32" i="514"/>
  <c r="BQ32" i="514"/>
  <c r="BR32" i="514"/>
  <c r="BS32" i="514"/>
  <c r="BT32" i="514"/>
  <c r="BX32" i="514"/>
  <c r="BY32" i="514"/>
  <c r="BZ32" i="514"/>
  <c r="CA32" i="514"/>
  <c r="CB32" i="514"/>
  <c r="CF32" i="514"/>
  <c r="CG32" i="514"/>
  <c r="CH32" i="514"/>
  <c r="CI32" i="514"/>
  <c r="CJ32" i="514"/>
  <c r="CN32" i="514"/>
  <c r="CO32" i="514"/>
  <c r="CP32" i="514"/>
  <c r="CQ32" i="514"/>
  <c r="CR32" i="514"/>
  <c r="CV32" i="514"/>
  <c r="CW32" i="514"/>
  <c r="CX32" i="514"/>
  <c r="CY32" i="514"/>
  <c r="CZ32" i="514"/>
  <c r="DD32" i="514"/>
  <c r="DE32" i="514"/>
  <c r="DF32" i="514"/>
  <c r="DG32" i="514"/>
  <c r="DH32" i="514"/>
  <c r="DL32" i="514"/>
  <c r="DM32" i="514"/>
  <c r="DN32" i="514"/>
  <c r="DO32" i="514"/>
  <c r="DP32" i="514"/>
  <c r="DT32" i="514"/>
  <c r="DU32" i="514"/>
  <c r="DV32" i="514"/>
  <c r="DW32" i="514"/>
  <c r="DX32" i="514"/>
  <c r="EB32" i="514"/>
  <c r="EC32" i="514"/>
  <c r="ED32" i="514"/>
  <c r="EE32" i="514"/>
  <c r="EF32" i="514"/>
  <c r="EJ32" i="514"/>
  <c r="C33" i="514"/>
  <c r="D33" i="514"/>
  <c r="E33" i="514"/>
  <c r="F33" i="514"/>
  <c r="L33" i="514"/>
  <c r="M33" i="514"/>
  <c r="N33" i="514"/>
  <c r="O33" i="514"/>
  <c r="P33" i="514"/>
  <c r="Q33" i="514"/>
  <c r="R33" i="514"/>
  <c r="T33" i="514"/>
  <c r="V33" i="514"/>
  <c r="AG33" i="514"/>
  <c r="AH33" i="514"/>
  <c r="AJ33" i="514"/>
  <c r="AK33" i="514"/>
  <c r="AM33" i="514"/>
  <c r="AN33" i="514"/>
  <c r="AO33" i="514"/>
  <c r="AP33" i="514"/>
  <c r="AR33" i="514"/>
  <c r="AS33" i="514"/>
  <c r="X14" i="514" s="1"/>
  <c r="AU33" i="514"/>
  <c r="AV33" i="514"/>
  <c r="AW33" i="514"/>
  <c r="AX33" i="514"/>
  <c r="AZ33" i="514"/>
  <c r="BA33" i="514"/>
  <c r="BB33" i="514"/>
  <c r="BC33" i="514"/>
  <c r="BD33" i="514"/>
  <c r="BE33" i="514"/>
  <c r="BF33" i="514"/>
  <c r="BH33" i="514"/>
  <c r="BI33" i="514"/>
  <c r="BJ33" i="514"/>
  <c r="BK33" i="514"/>
  <c r="BL33" i="514"/>
  <c r="BM33" i="514"/>
  <c r="BN33" i="514"/>
  <c r="BP33" i="514"/>
  <c r="BQ33" i="514"/>
  <c r="BR33" i="514"/>
  <c r="BS33" i="514"/>
  <c r="BT33" i="514"/>
  <c r="BU33" i="514"/>
  <c r="BV33" i="514"/>
  <c r="BX33" i="514"/>
  <c r="BY33" i="514"/>
  <c r="BZ33" i="514"/>
  <c r="CA33" i="514"/>
  <c r="CB33" i="514"/>
  <c r="CC33" i="514"/>
  <c r="CD33" i="514"/>
  <c r="CF33" i="514"/>
  <c r="CG33" i="514"/>
  <c r="CI33" i="514"/>
  <c r="CJ33" i="514"/>
  <c r="CK33" i="514"/>
  <c r="CL33" i="514"/>
  <c r="CN33" i="514"/>
  <c r="CO33" i="514"/>
  <c r="CQ33" i="514"/>
  <c r="CR33" i="514"/>
  <c r="CS33" i="514"/>
  <c r="CT33" i="514"/>
  <c r="CV33" i="514"/>
  <c r="CW33" i="514"/>
  <c r="CY33" i="514"/>
  <c r="CZ33" i="514"/>
  <c r="DA33" i="514"/>
  <c r="DB33" i="514"/>
  <c r="DD33" i="514"/>
  <c r="DE33" i="514"/>
  <c r="DG33" i="514"/>
  <c r="DH33" i="514"/>
  <c r="DI33" i="514"/>
  <c r="DJ33" i="514"/>
  <c r="DL33" i="514"/>
  <c r="DM33" i="514"/>
  <c r="DN33" i="514"/>
  <c r="DO33" i="514"/>
  <c r="DP33" i="514"/>
  <c r="DQ33" i="514"/>
  <c r="DR33" i="514"/>
  <c r="DT33" i="514"/>
  <c r="DU33" i="514"/>
  <c r="DW33" i="514"/>
  <c r="DX33" i="514"/>
  <c r="DY33" i="514"/>
  <c r="DZ33" i="514"/>
  <c r="EB33" i="514"/>
  <c r="EC33" i="514"/>
  <c r="EE33" i="514"/>
  <c r="EF33" i="514"/>
  <c r="EG33" i="514"/>
  <c r="EH33" i="514"/>
  <c r="EJ33" i="514"/>
  <c r="C34" i="514"/>
  <c r="D34" i="514"/>
  <c r="E34" i="514"/>
  <c r="H34" i="514"/>
  <c r="N34" i="514"/>
  <c r="Q34" i="514"/>
  <c r="R34" i="514"/>
  <c r="U34" i="514"/>
  <c r="AG34" i="514"/>
  <c r="AH34" i="514"/>
  <c r="AI34" i="514"/>
  <c r="AL34" i="514"/>
  <c r="AM34" i="514"/>
  <c r="AN34" i="514"/>
  <c r="AO34" i="514"/>
  <c r="AP34" i="514"/>
  <c r="AQ34" i="514"/>
  <c r="AT34" i="514"/>
  <c r="AU34" i="514"/>
  <c r="AV34" i="514"/>
  <c r="AW34" i="514"/>
  <c r="AX34" i="514"/>
  <c r="AY34" i="514"/>
  <c r="BB34" i="514"/>
  <c r="BC34" i="514"/>
  <c r="BD34" i="514"/>
  <c r="BE34" i="514"/>
  <c r="BF34" i="514"/>
  <c r="BG34" i="514"/>
  <c r="BJ34" i="514"/>
  <c r="BK34" i="514"/>
  <c r="BL34" i="514"/>
  <c r="BM34" i="514"/>
  <c r="BN34" i="514"/>
  <c r="BO34" i="514"/>
  <c r="BR34" i="514"/>
  <c r="BS34" i="514"/>
  <c r="BT34" i="514"/>
  <c r="BU34" i="514"/>
  <c r="BV34" i="514"/>
  <c r="BW34" i="514"/>
  <c r="BZ34" i="514"/>
  <c r="CA34" i="514"/>
  <c r="CB34" i="514"/>
  <c r="CC34" i="514"/>
  <c r="CD34" i="514"/>
  <c r="CE34" i="514"/>
  <c r="CH34" i="514"/>
  <c r="CI34" i="514"/>
  <c r="CJ34" i="514"/>
  <c r="CK34" i="514"/>
  <c r="CL34" i="514"/>
  <c r="CM34" i="514"/>
  <c r="CP34" i="514"/>
  <c r="CQ34" i="514"/>
  <c r="CR34" i="514"/>
  <c r="CS34" i="514"/>
  <c r="CT34" i="514"/>
  <c r="CU34" i="514"/>
  <c r="CX34" i="514"/>
  <c r="CY34" i="514"/>
  <c r="CZ34" i="514"/>
  <c r="DA34" i="514"/>
  <c r="DB34" i="514"/>
  <c r="DC34" i="514"/>
  <c r="DF34" i="514"/>
  <c r="DG34" i="514"/>
  <c r="DH34" i="514"/>
  <c r="DI34" i="514"/>
  <c r="DJ34" i="514"/>
  <c r="DK34" i="514"/>
  <c r="DN34" i="514"/>
  <c r="DO34" i="514"/>
  <c r="DP34" i="514"/>
  <c r="DQ34" i="514"/>
  <c r="DR34" i="514"/>
  <c r="DS34" i="514"/>
  <c r="DV34" i="514"/>
  <c r="DW34" i="514"/>
  <c r="DX34" i="514"/>
  <c r="DY34" i="514"/>
  <c r="DZ34" i="514"/>
  <c r="EA34" i="514"/>
  <c r="ED34" i="514"/>
  <c r="EE34" i="514"/>
  <c r="EF34" i="514"/>
  <c r="EG34" i="514"/>
  <c r="EH34" i="514"/>
  <c r="EI34" i="514"/>
  <c r="D37" i="514"/>
  <c r="E37" i="514"/>
  <c r="G37" i="514"/>
  <c r="H37" i="514"/>
  <c r="I37" i="514"/>
  <c r="N37" i="514"/>
  <c r="P37" i="514"/>
  <c r="Q37" i="514"/>
  <c r="R37" i="514"/>
  <c r="T37" i="514"/>
  <c r="V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X18" i="514" s="1"/>
  <c r="X37" i="514" s="1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Y18" i="514" s="1"/>
  <c r="Y37" i="514" s="1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A106" i="514" s="1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V66" i="514"/>
  <c r="W66" i="514"/>
  <c r="X66" i="514"/>
  <c r="Y66" i="514"/>
  <c r="Z66" i="514"/>
  <c r="AA66" i="514"/>
  <c r="AB66" i="514"/>
  <c r="C67" i="514"/>
  <c r="D67" i="514"/>
  <c r="E67" i="514"/>
  <c r="F67" i="514"/>
  <c r="F87" i="514" s="1"/>
  <c r="H67" i="514"/>
  <c r="H87" i="514" s="1"/>
  <c r="K67" i="514"/>
  <c r="J67" i="514" s="1"/>
  <c r="J87" i="514" s="1"/>
  <c r="L67" i="514"/>
  <c r="M67" i="514"/>
  <c r="N67" i="514"/>
  <c r="N87" i="514" s="1"/>
  <c r="Q67" i="514"/>
  <c r="R67" i="514"/>
  <c r="U67" i="514"/>
  <c r="V67" i="514"/>
  <c r="V87" i="514" s="1"/>
  <c r="C68" i="514"/>
  <c r="C88" i="514" s="1"/>
  <c r="D68" i="514"/>
  <c r="D88" i="514" s="1"/>
  <c r="E68" i="514"/>
  <c r="E88" i="514" s="1"/>
  <c r="F68" i="514"/>
  <c r="F88" i="514" s="1"/>
  <c r="H68" i="514"/>
  <c r="G68" i="514" s="1"/>
  <c r="G88" i="514" s="1"/>
  <c r="I68" i="514"/>
  <c r="L68" i="514"/>
  <c r="L88" i="514" s="1"/>
  <c r="M68" i="514"/>
  <c r="M88" i="514" s="1"/>
  <c r="N68" i="514"/>
  <c r="P68" i="514"/>
  <c r="O68" i="514" s="1"/>
  <c r="Q68" i="514"/>
  <c r="T68" i="514"/>
  <c r="T88" i="514" s="1"/>
  <c r="V68" i="514"/>
  <c r="C69" i="514"/>
  <c r="F69" i="514" s="1"/>
  <c r="F89" i="514" s="1"/>
  <c r="D69" i="514"/>
  <c r="E69" i="514"/>
  <c r="H69" i="514"/>
  <c r="I69" i="514"/>
  <c r="I89" i="514" s="1"/>
  <c r="J69" i="514"/>
  <c r="J89" i="514" s="1"/>
  <c r="K69" i="514"/>
  <c r="L69" i="514"/>
  <c r="M69" i="514"/>
  <c r="N69" i="514"/>
  <c r="P69" i="514"/>
  <c r="Q69" i="514"/>
  <c r="Q89" i="514" s="1"/>
  <c r="R69" i="514"/>
  <c r="R89" i="514" s="1"/>
  <c r="V69" i="514"/>
  <c r="C70" i="514"/>
  <c r="D70" i="514"/>
  <c r="E70" i="514"/>
  <c r="E90" i="514" s="1"/>
  <c r="F70" i="514"/>
  <c r="F90" i="514" s="1"/>
  <c r="K70" i="514"/>
  <c r="M70" i="514"/>
  <c r="M90" i="514" s="1"/>
  <c r="N70" i="514"/>
  <c r="N90" i="514" s="1"/>
  <c r="P70" i="514"/>
  <c r="U70" i="514"/>
  <c r="U90" i="514" s="1"/>
  <c r="V70" i="514"/>
  <c r="V90" i="514" s="1"/>
  <c r="C71" i="514"/>
  <c r="D71" i="514"/>
  <c r="D91" i="514" s="1"/>
  <c r="E71" i="514"/>
  <c r="L71" i="514"/>
  <c r="L91" i="514" s="1"/>
  <c r="M71" i="514"/>
  <c r="N71" i="514"/>
  <c r="O71" i="514"/>
  <c r="P71" i="514"/>
  <c r="Q71" i="514"/>
  <c r="U71" i="514"/>
  <c r="U91" i="514" s="1"/>
  <c r="C72" i="514"/>
  <c r="F72" i="514" s="1"/>
  <c r="F92" i="514" s="1"/>
  <c r="D72" i="514"/>
  <c r="E72" i="514"/>
  <c r="G72" i="514"/>
  <c r="G92" i="514" s="1"/>
  <c r="H72" i="514"/>
  <c r="H92" i="514" s="1"/>
  <c r="I72" i="514"/>
  <c r="I92" i="514" s="1"/>
  <c r="L72" i="514"/>
  <c r="M72" i="514"/>
  <c r="P72" i="514"/>
  <c r="P92" i="514" s="1"/>
  <c r="Q72" i="514"/>
  <c r="Q92" i="514" s="1"/>
  <c r="R72" i="514"/>
  <c r="T72" i="514"/>
  <c r="C73" i="514"/>
  <c r="D73" i="514"/>
  <c r="D93" i="514" s="1"/>
  <c r="E73" i="514"/>
  <c r="E93" i="514" s="1"/>
  <c r="G73" i="514"/>
  <c r="H73" i="514"/>
  <c r="I73" i="514"/>
  <c r="N73" i="514"/>
  <c r="N93" i="514" s="1"/>
  <c r="Q73" i="514"/>
  <c r="R73" i="514"/>
  <c r="T73" i="514"/>
  <c r="U73" i="514"/>
  <c r="U93" i="514" s="1"/>
  <c r="C87" i="514"/>
  <c r="D87" i="514"/>
  <c r="E87" i="514"/>
  <c r="K87" i="514"/>
  <c r="L87" i="514"/>
  <c r="M87" i="514"/>
  <c r="Q87" i="514"/>
  <c r="R87" i="514"/>
  <c r="U87" i="514"/>
  <c r="H88" i="514"/>
  <c r="I88" i="514"/>
  <c r="N88" i="514"/>
  <c r="O88" i="514"/>
  <c r="P88" i="514"/>
  <c r="Q88" i="514"/>
  <c r="V88" i="514"/>
  <c r="C89" i="514"/>
  <c r="D89" i="514"/>
  <c r="E89" i="514"/>
  <c r="K89" i="514"/>
  <c r="L89" i="514"/>
  <c r="M89" i="514"/>
  <c r="N89" i="514"/>
  <c r="V89" i="514"/>
  <c r="C90" i="514"/>
  <c r="D90" i="514"/>
  <c r="I90" i="514"/>
  <c r="K90" i="514"/>
  <c r="P90" i="514"/>
  <c r="E91" i="514"/>
  <c r="M91" i="514"/>
  <c r="N91" i="514"/>
  <c r="O91" i="514"/>
  <c r="P91" i="514"/>
  <c r="Q91" i="514"/>
  <c r="C92" i="514"/>
  <c r="D92" i="514"/>
  <c r="E92" i="514"/>
  <c r="L92" i="514"/>
  <c r="M92" i="514"/>
  <c r="R92" i="514"/>
  <c r="T92" i="514"/>
  <c r="C93" i="514"/>
  <c r="G93" i="514"/>
  <c r="H93" i="514"/>
  <c r="I93" i="514"/>
  <c r="Q93" i="514"/>
  <c r="R93" i="514"/>
  <c r="AF30" i="4"/>
  <c r="AL31" i="4"/>
  <c r="R33" i="4"/>
  <c r="AH33" i="4"/>
  <c r="AB35" i="4"/>
  <c r="AF40" i="4"/>
  <c r="AL41" i="4"/>
  <c r="R42" i="4"/>
  <c r="AH42" i="4"/>
  <c r="AH49" i="4"/>
  <c r="R28" i="4"/>
  <c r="AB29" i="4"/>
  <c r="AF34" i="4"/>
  <c r="AL35" i="4"/>
  <c r="R36" i="4"/>
  <c r="AH36" i="4"/>
  <c r="AB39" i="4"/>
  <c r="AF43" i="4"/>
  <c r="AL29" i="4"/>
  <c r="R30" i="4"/>
  <c r="AH30" i="4"/>
  <c r="T33" i="4"/>
  <c r="AB33" i="4"/>
  <c r="AL39" i="4"/>
  <c r="R40" i="4"/>
  <c r="AH40" i="4"/>
  <c r="T42" i="4"/>
  <c r="AB42" i="4"/>
  <c r="R24" i="4"/>
  <c r="AH24" i="4"/>
  <c r="AF33" i="4"/>
  <c r="AL34" i="4"/>
  <c r="R35" i="4"/>
  <c r="AH35" i="4"/>
  <c r="AF42" i="4"/>
  <c r="AL43" i="4"/>
  <c r="AH23" i="4"/>
  <c r="AF28" i="4"/>
  <c r="AF31" i="4"/>
  <c r="AL33" i="4"/>
  <c r="T36" i="4"/>
  <c r="R39" i="4"/>
  <c r="AH39" i="4"/>
  <c r="AB41" i="4"/>
  <c r="AF49" i="4"/>
  <c r="AH28" i="4"/>
  <c r="AB30" i="4"/>
  <c r="AF35" i="4"/>
  <c r="AL36" i="4"/>
  <c r="AF41" i="4"/>
  <c r="AL42" i="4"/>
  <c r="AL49" i="4"/>
  <c r="T24" i="4"/>
  <c r="R31" i="4"/>
  <c r="AH31" i="4"/>
  <c r="AB34" i="4"/>
  <c r="AB40" i="4"/>
  <c r="T35" i="4"/>
  <c r="AB24" i="4"/>
  <c r="AL28" i="4"/>
  <c r="T31" i="4"/>
  <c r="AD34" i="4"/>
  <c r="R41" i="4"/>
  <c r="AH41" i="4"/>
  <c r="AB43" i="4"/>
  <c r="R49" i="4"/>
  <c r="AF24" i="4"/>
  <c r="AF36" i="4"/>
  <c r="AD39" i="4"/>
  <c r="T30" i="4"/>
  <c r="AD33" i="4"/>
  <c r="AH34" i="4"/>
  <c r="R43" i="4"/>
  <c r="R29" i="4"/>
  <c r="AF39" i="4"/>
  <c r="T49" i="4"/>
  <c r="R23" i="4"/>
  <c r="T28" i="4"/>
  <c r="AD29" i="4"/>
  <c r="AB31" i="4"/>
  <c r="AL40" i="4"/>
  <c r="T43" i="4"/>
  <c r="T23" i="4"/>
  <c r="Z28" i="4"/>
  <c r="R34" i="4"/>
  <c r="T41" i="4"/>
  <c r="X23" i="4"/>
  <c r="AL30" i="4"/>
  <c r="AB36" i="4"/>
  <c r="X41" i="4"/>
  <c r="AD43" i="4"/>
  <c r="AF23" i="4"/>
  <c r="T34" i="4"/>
  <c r="Z39" i="4"/>
  <c r="AH43" i="4"/>
  <c r="AB28" i="4"/>
  <c r="AD24" i="4"/>
  <c r="AD36" i="4"/>
  <c r="Z41" i="4"/>
  <c r="AF29" i="4"/>
  <c r="AH29" i="4"/>
  <c r="X35" i="4"/>
  <c r="AD42" i="4"/>
  <c r="T40" i="4"/>
  <c r="AB49" i="4"/>
  <c r="V28" i="4"/>
  <c r="W28" i="4" l="1"/>
  <c r="AB62" i="4"/>
  <c r="AC62" i="4" s="1"/>
  <c r="AC49" i="4"/>
  <c r="AB63" i="4"/>
  <c r="AC63" i="4" s="1"/>
  <c r="AB61" i="4"/>
  <c r="AC61" i="4" s="1"/>
  <c r="U40" i="4"/>
  <c r="AE42" i="4"/>
  <c r="Y35" i="4"/>
  <c r="AI29" i="4"/>
  <c r="AG29" i="4"/>
  <c r="AA41" i="4"/>
  <c r="AE36" i="4"/>
  <c r="AC28" i="4"/>
  <c r="AI43" i="4"/>
  <c r="AA39" i="4"/>
  <c r="U34" i="4"/>
  <c r="AE43" i="4"/>
  <c r="Y41" i="4"/>
  <c r="AC36" i="4"/>
  <c r="U41" i="4"/>
  <c r="S34" i="4"/>
  <c r="U43" i="4"/>
  <c r="AC31" i="4"/>
  <c r="AE29" i="4"/>
  <c r="AG39" i="4"/>
  <c r="S29" i="4"/>
  <c r="S43" i="4"/>
  <c r="AI34" i="4"/>
  <c r="AE33" i="4"/>
  <c r="U30" i="4"/>
  <c r="AE39" i="4"/>
  <c r="AG36" i="4"/>
  <c r="S49" i="4"/>
  <c r="R61" i="4"/>
  <c r="S61" i="4" s="1"/>
  <c r="AC43" i="4"/>
  <c r="AI41" i="4"/>
  <c r="S41" i="4"/>
  <c r="AE34" i="4"/>
  <c r="U31" i="4"/>
  <c r="U35" i="4"/>
  <c r="AC40" i="4"/>
  <c r="AC34" i="4"/>
  <c r="AI31" i="4"/>
  <c r="S31" i="4"/>
  <c r="AG41" i="4"/>
  <c r="AG35" i="4"/>
  <c r="AC30" i="4"/>
  <c r="AI28" i="4"/>
  <c r="AC41" i="4"/>
  <c r="AI39" i="4"/>
  <c r="S39" i="4"/>
  <c r="U36" i="4"/>
  <c r="AG31" i="4"/>
  <c r="AG42" i="4"/>
  <c r="AI35" i="4"/>
  <c r="S35" i="4"/>
  <c r="AG33" i="4"/>
  <c r="AC42" i="4"/>
  <c r="U42" i="4"/>
  <c r="AI40" i="4"/>
  <c r="S40" i="4"/>
  <c r="AC33" i="4"/>
  <c r="U33" i="4"/>
  <c r="AI30" i="4"/>
  <c r="S30" i="4"/>
  <c r="AG43" i="4"/>
  <c r="AC39" i="4"/>
  <c r="AI36" i="4"/>
  <c r="S36" i="4"/>
  <c r="AG34" i="4"/>
  <c r="AC29" i="4"/>
  <c r="S28" i="4"/>
  <c r="AI49" i="4"/>
  <c r="AH61" i="4"/>
  <c r="AI61" i="4" s="1"/>
  <c r="AH60" i="4"/>
  <c r="AI60" i="4" s="1"/>
  <c r="AI42" i="4"/>
  <c r="S42" i="4"/>
  <c r="AG40" i="4"/>
  <c r="AC35" i="4"/>
  <c r="AI33" i="4"/>
  <c r="S33" i="4"/>
  <c r="AG30" i="4"/>
  <c r="X73" i="514"/>
  <c r="X93" i="514" s="1"/>
  <c r="X34" i="514"/>
  <c r="J15" i="514"/>
  <c r="J34" i="514" s="1"/>
  <c r="X33" i="514"/>
  <c r="X72" i="514"/>
  <c r="X92" i="514" s="1"/>
  <c r="W14" i="514"/>
  <c r="I13" i="514"/>
  <c r="AH32" i="514"/>
  <c r="O72" i="514"/>
  <c r="O92" i="514" s="1"/>
  <c r="K71" i="514"/>
  <c r="F73" i="514"/>
  <c r="F93" i="514" s="1"/>
  <c r="F71" i="514"/>
  <c r="F91" i="514" s="1"/>
  <c r="C91" i="514"/>
  <c r="H89" i="514"/>
  <c r="G69" i="514"/>
  <c r="G89" i="514" s="1"/>
  <c r="AA14" i="514"/>
  <c r="AB31" i="514"/>
  <c r="P73" i="514"/>
  <c r="O15" i="514"/>
  <c r="O34" i="514" s="1"/>
  <c r="P89" i="514"/>
  <c r="O69" i="514"/>
  <c r="O89" i="514" s="1"/>
  <c r="AA9" i="514"/>
  <c r="T34" i="514"/>
  <c r="H13" i="514"/>
  <c r="S12" i="514"/>
  <c r="S31" i="514" s="1"/>
  <c r="T70" i="514"/>
  <c r="AF3" i="5"/>
  <c r="AH3" i="5" s="1"/>
  <c r="AG3" i="5"/>
  <c r="M15" i="514"/>
  <c r="AK34" i="514"/>
  <c r="AA12" i="514"/>
  <c r="R12" i="514"/>
  <c r="AO31" i="514"/>
  <c r="Z14" i="514"/>
  <c r="AI32" i="514"/>
  <c r="AC13" i="514" s="1"/>
  <c r="AA11" i="514"/>
  <c r="Y11" i="514"/>
  <c r="W11" i="514"/>
  <c r="AC11" i="514"/>
  <c r="AJ34" i="514"/>
  <c r="W15" i="514" s="1"/>
  <c r="L15" i="514"/>
  <c r="K37" i="514"/>
  <c r="J18" i="514"/>
  <c r="J37" i="514" s="1"/>
  <c r="AA13" i="514"/>
  <c r="W13" i="514"/>
  <c r="O9" i="514"/>
  <c r="O28" i="514" s="1"/>
  <c r="Y15" i="514"/>
  <c r="AQ32" i="514"/>
  <c r="H33" i="514"/>
  <c r="G14" i="514"/>
  <c r="G33" i="514" s="1"/>
  <c r="F18" i="514"/>
  <c r="F37" i="514" s="1"/>
  <c r="AC18" i="514"/>
  <c r="AC37" i="514" s="1"/>
  <c r="C37" i="514"/>
  <c r="Z15" i="514"/>
  <c r="Y12" i="514"/>
  <c r="H12" i="514"/>
  <c r="AG31" i="514"/>
  <c r="X13" i="514"/>
  <c r="AB11" i="514"/>
  <c r="V15" i="514"/>
  <c r="AR34" i="514"/>
  <c r="J14" i="514"/>
  <c r="J33" i="514" s="1"/>
  <c r="K72" i="514"/>
  <c r="T13" i="514"/>
  <c r="AH62" i="4" s="1"/>
  <c r="AI62" i="4" s="1"/>
  <c r="AP32" i="514"/>
  <c r="K34" i="514"/>
  <c r="K73" i="514"/>
  <c r="AB13" i="514"/>
  <c r="AO32" i="514"/>
  <c r="R13" i="514"/>
  <c r="T93" i="514"/>
  <c r="P67" i="514"/>
  <c r="AB18" i="514"/>
  <c r="AB37" i="514" s="1"/>
  <c r="AA18" i="514"/>
  <c r="AA37" i="514" s="1"/>
  <c r="W18" i="514"/>
  <c r="W37" i="514" s="1"/>
  <c r="Z10" i="514"/>
  <c r="Y9" i="514"/>
  <c r="AA15" i="514"/>
  <c r="Y13" i="514"/>
  <c r="AB15" i="514"/>
  <c r="P34" i="514"/>
  <c r="K32" i="514"/>
  <c r="AB10" i="514"/>
  <c r="L31" i="514"/>
  <c r="L70" i="514"/>
  <c r="U30" i="514"/>
  <c r="U69" i="514"/>
  <c r="U89" i="514" s="1"/>
  <c r="Y10" i="514"/>
  <c r="Z9" i="514"/>
  <c r="F15" i="514"/>
  <c r="F34" i="514" s="1"/>
  <c r="S11" i="514"/>
  <c r="B7" i="5"/>
  <c r="B2" i="5"/>
  <c r="Y14" i="514"/>
  <c r="Z12" i="514"/>
  <c r="G15" i="514"/>
  <c r="G34" i="514" s="1"/>
  <c r="I34" i="514"/>
  <c r="B6" i="5"/>
  <c r="Q12" i="514"/>
  <c r="AN31" i="514"/>
  <c r="AB14" i="514"/>
  <c r="AL33" i="514"/>
  <c r="S18" i="514"/>
  <c r="S37" i="514" s="1"/>
  <c r="U14" i="514"/>
  <c r="AH63" i="4" s="1"/>
  <c r="AI63" i="4" s="1"/>
  <c r="AQ33" i="514"/>
  <c r="AC9" i="514"/>
  <c r="F9" i="514"/>
  <c r="F28" i="514" s="1"/>
  <c r="C28" i="514"/>
  <c r="V71" i="514"/>
  <c r="V91" i="514" s="1"/>
  <c r="T69" i="514"/>
  <c r="Z18" i="514"/>
  <c r="Z37" i="514" s="1"/>
  <c r="Z13" i="514"/>
  <c r="X12" i="514"/>
  <c r="AA10" i="514"/>
  <c r="X10" i="514"/>
  <c r="AB9" i="514"/>
  <c r="G11" i="514"/>
  <c r="G30" i="514" s="1"/>
  <c r="O10" i="514"/>
  <c r="O29" i="514" s="1"/>
  <c r="X9" i="514"/>
  <c r="U10" i="514"/>
  <c r="AQ29" i="514"/>
  <c r="AC10" i="514" s="1"/>
  <c r="K10" i="514"/>
  <c r="AI29" i="514"/>
  <c r="T9" i="514"/>
  <c r="AP28" i="514"/>
  <c r="W9" i="514" s="1"/>
  <c r="I9" i="514"/>
  <c r="R63" i="4"/>
  <c r="S63" i="4" s="1"/>
  <c r="G9" i="514"/>
  <c r="G28" i="514" s="1"/>
  <c r="P22" i="4"/>
  <c r="P26" i="4"/>
  <c r="Z11" i="514"/>
  <c r="X11" i="514"/>
  <c r="O18" i="514"/>
  <c r="O37" i="514" s="1"/>
  <c r="O63" i="4"/>
  <c r="Q63" i="4" s="1"/>
  <c r="AC14" i="514"/>
  <c r="J12" i="514"/>
  <c r="J31" i="514" s="1"/>
  <c r="G10" i="514"/>
  <c r="G29" i="514" s="1"/>
  <c r="R62" i="4"/>
  <c r="S62" i="4" s="1"/>
  <c r="K60" i="4"/>
  <c r="L43" i="4"/>
  <c r="O30" i="4"/>
  <c r="O60" i="4" s="1"/>
  <c r="Q60" i="4" s="1"/>
  <c r="F10" i="514"/>
  <c r="F29" i="514" s="1"/>
  <c r="K61" i="4"/>
  <c r="K43" i="4"/>
  <c r="L40" i="4"/>
  <c r="K29" i="4"/>
  <c r="O34" i="4"/>
  <c r="L35" i="4"/>
  <c r="K39" i="4"/>
  <c r="O43" i="4"/>
  <c r="K49" i="4"/>
  <c r="L29" i="4"/>
  <c r="K33" i="4"/>
  <c r="L39" i="4"/>
  <c r="K42" i="4"/>
  <c r="L49" i="4"/>
  <c r="N49" i="4" s="1"/>
  <c r="K28" i="4"/>
  <c r="O31" i="4"/>
  <c r="O62" i="4" s="1"/>
  <c r="Q62" i="4" s="1"/>
  <c r="L33" i="4"/>
  <c r="K36" i="4"/>
  <c r="O41" i="4"/>
  <c r="L42" i="4"/>
  <c r="K63" i="4"/>
  <c r="O28" i="4"/>
  <c r="O61" i="4" s="1"/>
  <c r="Q61" i="4" s="1"/>
  <c r="K31" i="4"/>
  <c r="O36" i="4"/>
  <c r="K41" i="4"/>
  <c r="R60" i="4"/>
  <c r="S60" i="4" s="1"/>
  <c r="L41" i="4"/>
  <c r="O35" i="4"/>
  <c r="K30" i="4"/>
  <c r="L28" i="4"/>
  <c r="M28" i="4" s="1"/>
  <c r="N28" i="4" s="1"/>
  <c r="B4" i="5"/>
  <c r="B5" i="5"/>
  <c r="P11" i="6"/>
  <c r="H11" i="6"/>
  <c r="L11" i="6"/>
  <c r="D11" i="6"/>
  <c r="K11" i="6"/>
  <c r="Z40" i="4"/>
  <c r="X24" i="4"/>
  <c r="X36" i="4"/>
  <c r="V49" i="4"/>
  <c r="V43" i="4"/>
  <c r="Z35" i="4"/>
  <c r="X34" i="4"/>
  <c r="X39" i="4"/>
  <c r="V31" i="4"/>
  <c r="V33" i="4"/>
  <c r="AD40" i="4"/>
  <c r="T39" i="4"/>
  <c r="X31" i="4"/>
  <c r="Z43" i="4"/>
  <c r="AD31" i="4"/>
  <c r="AJ43" i="4"/>
  <c r="AJ30" i="4"/>
  <c r="AJ34" i="4"/>
  <c r="AJ40" i="4"/>
  <c r="AJ41" i="4"/>
  <c r="AJ31" i="4"/>
  <c r="AJ36" i="4"/>
  <c r="AJ28" i="4"/>
  <c r="AJ49" i="4"/>
  <c r="AJ42" i="4"/>
  <c r="AJ33" i="4"/>
  <c r="G23" i="4"/>
  <c r="AJ39" i="4"/>
  <c r="AJ29" i="4"/>
  <c r="AJ35" i="4"/>
  <c r="Z36" i="4"/>
  <c r="Z31" i="4"/>
  <c r="X33" i="4"/>
  <c r="V30" i="4"/>
  <c r="V34" i="4"/>
  <c r="AD23" i="4"/>
  <c r="Z30" i="4"/>
  <c r="V29" i="4"/>
  <c r="AD35" i="4"/>
  <c r="AD30" i="4"/>
  <c r="Z34" i="4"/>
  <c r="V39" i="4"/>
  <c r="Z42" i="4"/>
  <c r="X28" i="4"/>
  <c r="V42" i="4"/>
  <c r="AD41" i="4"/>
  <c r="Z24" i="4"/>
  <c r="Z49" i="4"/>
  <c r="X30" i="4"/>
  <c r="X42" i="4"/>
  <c r="V40" i="4"/>
  <c r="AD28" i="4"/>
  <c r="X40" i="4"/>
  <c r="X29" i="4"/>
  <c r="V24" i="4"/>
  <c r="Z23" i="4"/>
  <c r="X43" i="4"/>
  <c r="V41" i="4"/>
  <c r="AD49" i="4"/>
  <c r="T29" i="4"/>
  <c r="Z33" i="4"/>
  <c r="X49" i="4"/>
  <c r="V35" i="4"/>
  <c r="V36" i="4"/>
  <c r="AB23" i="4"/>
  <c r="Z29" i="4"/>
  <c r="V23" i="4"/>
  <c r="AA29" i="4" l="1"/>
  <c r="W36" i="4"/>
  <c r="W35" i="4"/>
  <c r="X63" i="4"/>
  <c r="X62" i="4"/>
  <c r="X60" i="4"/>
  <c r="X61" i="4"/>
  <c r="AA33" i="4"/>
  <c r="U29" i="4"/>
  <c r="AD60" i="4"/>
  <c r="AD62" i="4"/>
  <c r="AD61" i="4"/>
  <c r="AD63" i="4"/>
  <c r="W41" i="4"/>
  <c r="Y43" i="4"/>
  <c r="Y29" i="4"/>
  <c r="Y40" i="4"/>
  <c r="W40" i="4"/>
  <c r="Y42" i="4"/>
  <c r="Y30" i="4"/>
  <c r="Z63" i="4"/>
  <c r="Z62" i="4"/>
  <c r="Z60" i="4"/>
  <c r="Z61" i="4"/>
  <c r="AE41" i="4"/>
  <c r="W42" i="4"/>
  <c r="AA42" i="4"/>
  <c r="W39" i="4"/>
  <c r="AA34" i="4"/>
  <c r="AE30" i="4"/>
  <c r="AE35" i="4"/>
  <c r="W29" i="4"/>
  <c r="AA30" i="4"/>
  <c r="W34" i="4"/>
  <c r="W30" i="4"/>
  <c r="Y33" i="4"/>
  <c r="AA31" i="4"/>
  <c r="AA36" i="4"/>
  <c r="AE31" i="4"/>
  <c r="AA43" i="4"/>
  <c r="Y31" i="4"/>
  <c r="U39" i="4"/>
  <c r="AE40" i="4"/>
  <c r="W33" i="4"/>
  <c r="W31" i="4"/>
  <c r="Y39" i="4"/>
  <c r="Y34" i="4"/>
  <c r="AA35" i="4"/>
  <c r="W43" i="4"/>
  <c r="V62" i="4"/>
  <c r="W62" i="4" s="1"/>
  <c r="W49" i="4"/>
  <c r="V61" i="4"/>
  <c r="W61" i="4" s="1"/>
  <c r="V60" i="4"/>
  <c r="W60" i="4" s="1"/>
  <c r="V63" i="4"/>
  <c r="W63" i="4" s="1"/>
  <c r="Y36" i="4"/>
  <c r="AA40" i="4"/>
  <c r="W28" i="514"/>
  <c r="W67" i="514"/>
  <c r="W87" i="514" s="1"/>
  <c r="AC68" i="514"/>
  <c r="AC88" i="514" s="1"/>
  <c r="AC29" i="514"/>
  <c r="AC71" i="514"/>
  <c r="AC91" i="514" s="1"/>
  <c r="AC32" i="514"/>
  <c r="J10" i="514"/>
  <c r="J29" i="514" s="1"/>
  <c r="K29" i="514"/>
  <c r="K68" i="514"/>
  <c r="Y30" i="514"/>
  <c r="Y69" i="514"/>
  <c r="Y89" i="514" s="1"/>
  <c r="AA28" i="514"/>
  <c r="AA67" i="514"/>
  <c r="AA87" i="514" s="1"/>
  <c r="I71" i="514"/>
  <c r="I91" i="514" s="1"/>
  <c r="I32" i="514"/>
  <c r="AC72" i="514"/>
  <c r="AC92" i="514" s="1"/>
  <c r="AC33" i="514"/>
  <c r="X31" i="514"/>
  <c r="X70" i="514"/>
  <c r="X90" i="514" s="1"/>
  <c r="W10" i="514"/>
  <c r="M41" i="4"/>
  <c r="N41" i="4" s="1"/>
  <c r="M40" i="4"/>
  <c r="N40" i="4" s="1"/>
  <c r="X30" i="514"/>
  <c r="X69" i="514"/>
  <c r="X89" i="514" s="1"/>
  <c r="S69" i="514"/>
  <c r="S89" i="514" s="1"/>
  <c r="T89" i="514"/>
  <c r="Y28" i="514"/>
  <c r="Y67" i="514"/>
  <c r="Y87" i="514" s="1"/>
  <c r="J72" i="514"/>
  <c r="J92" i="514" s="1"/>
  <c r="K92" i="514"/>
  <c r="Y70" i="514"/>
  <c r="Y90" i="514" s="1"/>
  <c r="Y31" i="514"/>
  <c r="W34" i="514"/>
  <c r="W73" i="514"/>
  <c r="W93" i="514" s="1"/>
  <c r="R70" i="514"/>
  <c r="R90" i="514" s="1"/>
  <c r="R31" i="514"/>
  <c r="H71" i="514"/>
  <c r="H32" i="514"/>
  <c r="G13" i="514"/>
  <c r="G32" i="514" s="1"/>
  <c r="K91" i="514"/>
  <c r="J71" i="514"/>
  <c r="J91" i="514" s="1"/>
  <c r="M29" i="4"/>
  <c r="N29" i="4" s="1"/>
  <c r="Z30" i="514"/>
  <c r="Z69" i="514"/>
  <c r="Z89" i="514" s="1"/>
  <c r="S9" i="514"/>
  <c r="T67" i="514"/>
  <c r="T28" i="514"/>
  <c r="AB72" i="514"/>
  <c r="AB92" i="514" s="1"/>
  <c r="AB33" i="514"/>
  <c r="AC15" i="514"/>
  <c r="Z29" i="514"/>
  <c r="Z68" i="514"/>
  <c r="Z88" i="514" s="1"/>
  <c r="R71" i="514"/>
  <c r="R91" i="514" s="1"/>
  <c r="R32" i="514"/>
  <c r="Z34" i="514"/>
  <c r="Z73" i="514"/>
  <c r="Z93" i="514" s="1"/>
  <c r="Y34" i="514"/>
  <c r="Y73" i="514"/>
  <c r="Y93" i="514" s="1"/>
  <c r="AC30" i="514"/>
  <c r="AC69" i="514"/>
  <c r="AC89" i="514" s="1"/>
  <c r="AA70" i="514"/>
  <c r="AA90" i="514" s="1"/>
  <c r="AA31" i="514"/>
  <c r="AA72" i="514"/>
  <c r="AA92" i="514" s="1"/>
  <c r="AA33" i="514"/>
  <c r="X29" i="514"/>
  <c r="X68" i="514"/>
  <c r="X88" i="514" s="1"/>
  <c r="Y29" i="514"/>
  <c r="Y68" i="514"/>
  <c r="Y88" i="514" s="1"/>
  <c r="AB71" i="514"/>
  <c r="AB91" i="514" s="1"/>
  <c r="AB32" i="514"/>
  <c r="V73" i="514"/>
  <c r="V34" i="514"/>
  <c r="W32" i="514"/>
  <c r="W71" i="514"/>
  <c r="W91" i="514" s="1"/>
  <c r="M34" i="514"/>
  <c r="M73" i="514"/>
  <c r="M93" i="514" s="1"/>
  <c r="AA29" i="514"/>
  <c r="AA68" i="514"/>
  <c r="AA88" i="514" s="1"/>
  <c r="AB30" i="514"/>
  <c r="AB69" i="514"/>
  <c r="AB89" i="514" s="1"/>
  <c r="AA30" i="514"/>
  <c r="AA69" i="514"/>
  <c r="AA89" i="514" s="1"/>
  <c r="W33" i="514"/>
  <c r="W72" i="514"/>
  <c r="W92" i="514" s="1"/>
  <c r="M35" i="4"/>
  <c r="N35" i="4" s="1"/>
  <c r="Z70" i="514"/>
  <c r="Z90" i="514" s="1"/>
  <c r="Z31" i="514"/>
  <c r="X32" i="514"/>
  <c r="X71" i="514"/>
  <c r="X91" i="514" s="1"/>
  <c r="AB29" i="514"/>
  <c r="AB68" i="514"/>
  <c r="AB88" i="514" s="1"/>
  <c r="M33" i="4"/>
  <c r="N33" i="4" s="1"/>
  <c r="M34" i="4"/>
  <c r="N34" i="4" s="1"/>
  <c r="AB28" i="514"/>
  <c r="AB67" i="514"/>
  <c r="AB87" i="514" s="1"/>
  <c r="M31" i="4"/>
  <c r="N31" i="4" s="1"/>
  <c r="Z28" i="514"/>
  <c r="Z67" i="514"/>
  <c r="Z87" i="514" s="1"/>
  <c r="W30" i="514"/>
  <c r="W69" i="514"/>
  <c r="W89" i="514" s="1"/>
  <c r="S15" i="514"/>
  <c r="S34" i="514" s="1"/>
  <c r="AC28" i="514"/>
  <c r="AC67" i="514"/>
  <c r="AC87" i="514" s="1"/>
  <c r="Y32" i="514"/>
  <c r="Y71" i="514"/>
  <c r="Y91" i="514" s="1"/>
  <c r="K93" i="514"/>
  <c r="AA32" i="514"/>
  <c r="AA71" i="514"/>
  <c r="AA91" i="514" s="1"/>
  <c r="M43" i="4"/>
  <c r="N43" i="4" s="1"/>
  <c r="U29" i="514"/>
  <c r="U68" i="514"/>
  <c r="AA34" i="514"/>
  <c r="AA73" i="514"/>
  <c r="AA93" i="514" s="1"/>
  <c r="M36" i="4"/>
  <c r="N36" i="4" s="1"/>
  <c r="Z32" i="514"/>
  <c r="Z71" i="514"/>
  <c r="Z91" i="514" s="1"/>
  <c r="U72" i="514"/>
  <c r="S14" i="514"/>
  <c r="U33" i="514"/>
  <c r="Y33" i="514"/>
  <c r="Y72" i="514"/>
  <c r="Y92" i="514" s="1"/>
  <c r="AF61" i="4"/>
  <c r="S30" i="514"/>
  <c r="L90" i="514"/>
  <c r="J70" i="514"/>
  <c r="J90" i="514" s="1"/>
  <c r="M30" i="4"/>
  <c r="N30" i="4" s="1"/>
  <c r="P87" i="514"/>
  <c r="O67" i="514"/>
  <c r="O87" i="514" s="1"/>
  <c r="W12" i="514"/>
  <c r="AC12" i="514"/>
  <c r="Z33" i="514"/>
  <c r="Z72" i="514"/>
  <c r="Z92" i="514" s="1"/>
  <c r="T90" i="514"/>
  <c r="S70" i="514"/>
  <c r="S90" i="514" s="1"/>
  <c r="AB60" i="4"/>
  <c r="AC60" i="4" s="1"/>
  <c r="O12" i="514"/>
  <c r="O31" i="514" s="1"/>
  <c r="Q70" i="514"/>
  <c r="Q31" i="514"/>
  <c r="AB34" i="514"/>
  <c r="AB73" i="514"/>
  <c r="AB93" i="514" s="1"/>
  <c r="M42" i="4"/>
  <c r="N42" i="4" s="1"/>
  <c r="M39" i="4"/>
  <c r="N39" i="4" s="1"/>
  <c r="I28" i="514"/>
  <c r="I67" i="514"/>
  <c r="X28" i="514"/>
  <c r="X67" i="514"/>
  <c r="X87" i="514" s="1"/>
  <c r="S10" i="514"/>
  <c r="S29" i="514" s="1"/>
  <c r="S13" i="514"/>
  <c r="T32" i="514"/>
  <c r="T71" i="514"/>
  <c r="G12" i="514"/>
  <c r="G31" i="514" s="1"/>
  <c r="H70" i="514"/>
  <c r="H31" i="514"/>
  <c r="L34" i="514"/>
  <c r="L73" i="514"/>
  <c r="L93" i="514" s="1"/>
  <c r="P93" i="514"/>
  <c r="O73" i="514"/>
  <c r="O93" i="514" s="1"/>
  <c r="P24" i="4"/>
  <c r="P23" i="4"/>
  <c r="P43" i="4"/>
  <c r="P33" i="4"/>
  <c r="P29" i="4"/>
  <c r="P42" i="4"/>
  <c r="P36" i="4"/>
  <c r="P31" i="4"/>
  <c r="P39" i="4"/>
  <c r="P41" i="4"/>
  <c r="P40" i="4"/>
  <c r="P35" i="4"/>
  <c r="P30" i="4"/>
  <c r="P28" i="4"/>
  <c r="P34" i="4"/>
  <c r="Q34" i="4" l="1"/>
  <c r="Q28" i="4"/>
  <c r="Q30" i="4"/>
  <c r="Q35" i="4"/>
  <c r="Q40" i="4"/>
  <c r="Q41" i="4"/>
  <c r="Q39" i="4"/>
  <c r="Q31" i="4"/>
  <c r="Q36" i="4"/>
  <c r="Q42" i="4"/>
  <c r="Q29" i="4"/>
  <c r="Q33" i="4"/>
  <c r="Q43" i="4"/>
  <c r="U92" i="514"/>
  <c r="S72" i="514"/>
  <c r="S92" i="514" s="1"/>
  <c r="S67" i="514"/>
  <c r="S87" i="514" s="1"/>
  <c r="T87" i="514"/>
  <c r="G70" i="514"/>
  <c r="G90" i="514" s="1"/>
  <c r="H90" i="514"/>
  <c r="I87" i="514"/>
  <c r="G67" i="514"/>
  <c r="G87" i="514" s="1"/>
  <c r="U88" i="514"/>
  <c r="S68" i="514"/>
  <c r="S88" i="514" s="1"/>
  <c r="T91" i="514"/>
  <c r="S71" i="514"/>
  <c r="S91" i="514" s="1"/>
  <c r="AF63" i="4"/>
  <c r="S33" i="514"/>
  <c r="V93" i="514"/>
  <c r="S73" i="514"/>
  <c r="S93" i="514" s="1"/>
  <c r="W68" i="514"/>
  <c r="W88" i="514" s="1"/>
  <c r="W29" i="514"/>
  <c r="AC31" i="514"/>
  <c r="AC70" i="514"/>
  <c r="AC90" i="514" s="1"/>
  <c r="J73" i="514"/>
  <c r="J93" i="514" s="1"/>
  <c r="AF62" i="4"/>
  <c r="S32" i="514"/>
  <c r="AF60" i="4"/>
  <c r="S28" i="514"/>
  <c r="G71" i="514"/>
  <c r="G91" i="514" s="1"/>
  <c r="H91" i="514"/>
  <c r="O70" i="514"/>
  <c r="O90" i="514" s="1"/>
  <c r="Q90" i="514"/>
  <c r="W31" i="514"/>
  <c r="W70" i="514"/>
  <c r="W90" i="514" s="1"/>
  <c r="AC73" i="514"/>
  <c r="AC93" i="514" s="1"/>
  <c r="AC34" i="514"/>
  <c r="K88" i="514"/>
  <c r="J68" i="514"/>
  <c r="J88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<sst xmlns="http://schemas.openxmlformats.org/spreadsheetml/2006/main" count="434" uniqueCount="183">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</sst>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1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4.9999999999999822E-2</v>
          </cell>
          <cell r="P28">
            <v>0.12000000000000011</v>
          </cell>
          <cell r="R28">
            <v>9.5000000000000001E-2</v>
          </cell>
          <cell r="V28">
            <v>0.17399999999999999</v>
          </cell>
          <cell r="AB28">
            <v>0.17785714285714288</v>
          </cell>
          <cell r="AH28">
            <v>0.33500000000000002</v>
          </cell>
        </row>
        <row r="29">
          <cell r="M29">
            <v>-5.0000000000000266E-2</v>
          </cell>
          <cell r="P29">
            <v>6.999999999999984E-2</v>
          </cell>
          <cell r="R29">
            <v>-1.4999999999999999E-2</v>
          </cell>
          <cell r="S29">
            <v>1.0000000000000002E-2</v>
          </cell>
          <cell r="V29">
            <v>4.8000000000000001E-2</v>
          </cell>
          <cell r="W29">
            <v>-1.0000000000000009E-3</v>
          </cell>
          <cell r="Y29">
            <v>3.5666666666666666E-2</v>
          </cell>
          <cell r="AB29">
            <v>-2.2142857142857148E-2</v>
          </cell>
          <cell r="AC29">
            <v>1.2142857142857139E-2</v>
          </cell>
          <cell r="AE29">
            <v>5.4999999999999993E-2</v>
          </cell>
          <cell r="AH29">
            <v>0.13500000000000001</v>
          </cell>
        </row>
        <row r="30">
          <cell r="M30">
            <v>-0.14000000000000012</v>
          </cell>
          <cell r="P30">
            <v>-0.10000000000000009</v>
          </cell>
          <cell r="R30">
            <v>-0.09</v>
          </cell>
          <cell r="S30">
            <v>-4.9999999999999906E-3</v>
          </cell>
          <cell r="V30">
            <v>3.9999999999999992E-3</v>
          </cell>
          <cell r="W30">
            <v>-1.3999999999999999E-2</v>
          </cell>
          <cell r="Y30">
            <v>-3.3333333333333132E-4</v>
          </cell>
          <cell r="AB30">
            <v>-6.7142857142857143E-2</v>
          </cell>
          <cell r="AC30">
            <v>1.714285714285714E-2</v>
          </cell>
          <cell r="AE30">
            <v>-0.01</v>
          </cell>
          <cell r="AH30">
            <v>8.5000000000000006E-2</v>
          </cell>
        </row>
        <row r="31">
          <cell r="M31">
            <v>-5.500000000000016E-2</v>
          </cell>
          <cell r="P31">
            <v>2.9999999999999805E-2</v>
          </cell>
          <cell r="R31">
            <v>1.4999999999999999E-2</v>
          </cell>
          <cell r="S31">
            <v>-1.0000000000000002E-2</v>
          </cell>
          <cell r="V31">
            <v>3.7999999999999999E-2</v>
          </cell>
          <cell r="W31">
            <v>-1.6000000000000007E-2</v>
          </cell>
          <cell r="Y31">
            <v>2.3333333333333324E-2</v>
          </cell>
          <cell r="AB31">
            <v>0.11214285714285714</v>
          </cell>
          <cell r="AC31">
            <v>7.1428571428572285E-4</v>
          </cell>
          <cell r="AE31">
            <v>0.19500000000000006</v>
          </cell>
          <cell r="AH31">
            <v>0.121</v>
          </cell>
        </row>
        <row r="33">
          <cell r="M33">
            <v>-0.32000000000000028</v>
          </cell>
          <cell r="P33">
            <v>-0.24000000000000021</v>
          </cell>
          <cell r="R33">
            <v>-0.26</v>
          </cell>
          <cell r="S33">
            <v>0</v>
          </cell>
          <cell r="V33">
            <v>-0.24299999999999997</v>
          </cell>
          <cell r="W33">
            <v>3.0000000000000304E-3</v>
          </cell>
          <cell r="Y33">
            <v>-0.24233333333333335</v>
          </cell>
          <cell r="AB33">
            <v>-0.31571428571428573</v>
          </cell>
          <cell r="AC33">
            <v>9.9999999999999534E-3</v>
          </cell>
          <cell r="AE33">
            <v>-0.28999999999999998</v>
          </cell>
          <cell r="AH33">
            <v>-0.19500000000000001</v>
          </cell>
        </row>
        <row r="34">
          <cell r="M34">
            <v>-0.18500000000000005</v>
          </cell>
          <cell r="P34">
            <v>-0.18000000000000016</v>
          </cell>
          <cell r="R34">
            <v>-0.17499999999999999</v>
          </cell>
          <cell r="S34">
            <v>0</v>
          </cell>
          <cell r="V34">
            <v>-0.16</v>
          </cell>
          <cell r="W34">
            <v>0</v>
          </cell>
          <cell r="Y34">
            <v>-0.15233333333333335</v>
          </cell>
          <cell r="AB34">
            <v>-0.13250000000000001</v>
          </cell>
          <cell r="AC34">
            <v>0</v>
          </cell>
          <cell r="AE34">
            <v>-0.10833333333333336</v>
          </cell>
          <cell r="AH34">
            <v>-0.13850000000000001</v>
          </cell>
        </row>
        <row r="35">
          <cell r="M35">
            <v>-0.14500000000000002</v>
          </cell>
          <cell r="P35">
            <v>-0.16999999999999993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-0.13233333333333333</v>
          </cell>
          <cell r="AB35">
            <v>-9.5000000000000001E-2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-0.45999999999999996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-0.41000000000000014</v>
          </cell>
          <cell r="P39">
            <v>-0.38000000000000012</v>
          </cell>
          <cell r="R39">
            <v>-0.34</v>
          </cell>
          <cell r="S39">
            <v>0</v>
          </cell>
          <cell r="V39">
            <v>-0.312</v>
          </cell>
          <cell r="W39">
            <v>2.9999999999999472E-3</v>
          </cell>
          <cell r="Y39">
            <v>-0.31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-0.3400000000000003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-0.3400000000000003</v>
          </cell>
          <cell r="P41">
            <v>-0.24000000000000021</v>
          </cell>
          <cell r="R41">
            <v>-0.06</v>
          </cell>
          <cell r="S41">
            <v>0</v>
          </cell>
          <cell r="V41">
            <v>4.2999999999999983E-2</v>
          </cell>
          <cell r="W41">
            <v>0</v>
          </cell>
          <cell r="Y41">
            <v>-1.1666666666666678E-2</v>
          </cell>
          <cell r="AB41">
            <v>-0.32</v>
          </cell>
          <cell r="AC41">
            <v>0</v>
          </cell>
          <cell r="AE41">
            <v>-0.32</v>
          </cell>
          <cell r="AH41">
            <v>0.10800000000000001</v>
          </cell>
        </row>
        <row r="42">
          <cell r="M42">
            <v>-1.0850000000000002</v>
          </cell>
          <cell r="P42">
            <v>-0.30100000000000016</v>
          </cell>
          <cell r="R42">
            <v>-0.38861799229170002</v>
          </cell>
          <cell r="S42">
            <v>0</v>
          </cell>
          <cell r="V42">
            <v>-0.42972359845834002</v>
          </cell>
          <cell r="W42">
            <v>0</v>
          </cell>
          <cell r="Y42">
            <v>-0.45500000000000002</v>
          </cell>
          <cell r="AB42">
            <v>-0.5</v>
          </cell>
          <cell r="AC42">
            <v>0</v>
          </cell>
          <cell r="AE42">
            <v>-0.5</v>
          </cell>
          <cell r="AH42">
            <v>-0.41499999999999992</v>
          </cell>
        </row>
        <row r="43">
          <cell r="M43">
            <v>-0.43000000000000016</v>
          </cell>
          <cell r="P43">
            <v>-0.40000000000000013</v>
          </cell>
          <cell r="R43">
            <v>-0.38</v>
          </cell>
          <cell r="S43">
            <v>0</v>
          </cell>
          <cell r="V43">
            <v>-0.36799999999999999</v>
          </cell>
          <cell r="W43">
            <v>3.0000000000000027E-3</v>
          </cell>
          <cell r="Y43">
            <v>-0.36999999999999994</v>
          </cell>
          <cell r="AB43">
            <v>-0.6349999999999999</v>
          </cell>
          <cell r="AC43">
            <v>0</v>
          </cell>
          <cell r="AE43">
            <v>-0.65000000000000013</v>
          </cell>
          <cell r="AH43">
            <v>-0.3</v>
          </cell>
        </row>
        <row r="49">
          <cell r="L49">
            <v>2.64</v>
          </cell>
          <cell r="O49">
            <v>2.33</v>
          </cell>
          <cell r="R49">
            <v>2.4180000000000001</v>
          </cell>
          <cell r="V49">
            <v>2.7572000000000001</v>
          </cell>
          <cell r="AB49">
            <v>2.8985714285714286</v>
          </cell>
          <cell r="AH49">
            <v>3.3608000000000002</v>
          </cell>
        </row>
        <row r="60">
          <cell r="O60">
            <v>9.8223525353570196</v>
          </cell>
          <cell r="R60">
            <v>11.168384879725085</v>
          </cell>
          <cell r="V60">
            <v>11.179921773142111</v>
          </cell>
          <cell r="AB60">
            <v>11.881937436932393</v>
          </cell>
          <cell r="AH60">
            <v>9.4124247876642073</v>
          </cell>
        </row>
        <row r="61">
          <cell r="O61">
            <v>9.5010159651669071</v>
          </cell>
          <cell r="R61">
            <v>9.5834869148544026</v>
          </cell>
          <cell r="V61">
            <v>10.107945835462441</v>
          </cell>
          <cell r="AB61">
            <v>11.576193590582079</v>
          </cell>
          <cell r="AH61">
            <v>8.6845662850591232</v>
          </cell>
        </row>
        <row r="62">
          <cell r="O62">
            <v>9.544752645124392</v>
          </cell>
          <cell r="R62">
            <v>9.500542888165036</v>
          </cell>
          <cell r="V62">
            <v>9.6793805196467435</v>
          </cell>
          <cell r="AB62">
            <v>11.481719050673508</v>
          </cell>
          <cell r="AH62">
            <v>8.7557059656855021</v>
          </cell>
        </row>
        <row r="63">
          <cell r="O63">
            <v>10.975940359200271</v>
          </cell>
          <cell r="R63">
            <v>10.579771476936097</v>
          </cell>
          <cell r="V63">
            <v>10.451935816281466</v>
          </cell>
          <cell r="AB63">
            <v>14.0576661304294</v>
          </cell>
          <cell r="AH63">
            <v>9.2251842543557832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37182</v>
          </cell>
        </row>
      </sheetData>
      <sheetData sheetId="3"/>
      <sheetData sheetId="4"/>
      <sheetData sheetId="5">
        <row r="9">
          <cell r="AC9">
            <v>25.636363636363637</v>
          </cell>
        </row>
        <row r="10">
          <cell r="AC10">
            <v>27.509090909090911</v>
          </cell>
        </row>
        <row r="11">
          <cell r="AC11">
            <v>28.5</v>
          </cell>
        </row>
        <row r="12">
          <cell r="AC12">
            <v>26.763636363636362</v>
          </cell>
        </row>
        <row r="13">
          <cell r="AC13">
            <v>29.5</v>
          </cell>
        </row>
        <row r="14">
          <cell r="AC14">
            <v>27.05</v>
          </cell>
        </row>
        <row r="15">
          <cell r="AC15">
            <v>28.05</v>
          </cell>
        </row>
        <row r="18">
          <cell r="AC18">
            <v>43.454545454545453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2.4860000000000002</v>
          </cell>
        </row>
        <row r="18">
          <cell r="B18">
            <v>2.8</v>
          </cell>
        </row>
        <row r="19">
          <cell r="B19">
            <v>2.99</v>
          </cell>
        </row>
        <row r="20">
          <cell r="B20">
            <v>2.9970000000000003</v>
          </cell>
        </row>
        <row r="21">
          <cell r="B21">
            <v>2.9649999999999999</v>
          </cell>
        </row>
        <row r="22">
          <cell r="B22">
            <v>2.883</v>
          </cell>
        </row>
        <row r="23">
          <cell r="B23">
            <v>2.9180000000000001</v>
          </cell>
        </row>
        <row r="24">
          <cell r="B24">
            <v>2.968</v>
          </cell>
        </row>
        <row r="25">
          <cell r="B25">
            <v>3.0130000000000003</v>
          </cell>
        </row>
        <row r="26">
          <cell r="B26">
            <v>3.0580000000000003</v>
          </cell>
        </row>
        <row r="27">
          <cell r="B27">
            <v>3.0580000000000003</v>
          </cell>
        </row>
        <row r="28">
          <cell r="B28">
            <v>3.0830000000000002</v>
          </cell>
        </row>
        <row r="29">
          <cell r="B29">
            <v>3.2630000000000003</v>
          </cell>
        </row>
        <row r="30">
          <cell r="B30">
            <v>3.4750000000000001</v>
          </cell>
        </row>
        <row r="31">
          <cell r="B31">
            <v>3.593</v>
          </cell>
        </row>
        <row r="32">
          <cell r="B32">
            <v>3.5030000000000001</v>
          </cell>
        </row>
        <row r="33">
          <cell r="B33">
            <v>3.4049999999999998</v>
          </cell>
        </row>
        <row r="34">
          <cell r="B34">
            <v>3.286</v>
          </cell>
        </row>
        <row r="35">
          <cell r="B35">
            <v>3.3010000000000002</v>
          </cell>
        </row>
        <row r="36">
          <cell r="B36">
            <v>3.331</v>
          </cell>
        </row>
        <row r="37">
          <cell r="B37">
            <v>3.3580000000000001</v>
          </cell>
        </row>
        <row r="38">
          <cell r="B38">
            <v>3.39</v>
          </cell>
        </row>
        <row r="39">
          <cell r="B39">
            <v>3.391</v>
          </cell>
        </row>
        <row r="40">
          <cell r="B40">
            <v>3.4060000000000001</v>
          </cell>
        </row>
        <row r="41">
          <cell r="B41">
            <v>3.577</v>
          </cell>
        </row>
        <row r="42">
          <cell r="B42">
            <v>3.73</v>
          </cell>
        </row>
        <row r="43">
          <cell r="B43">
            <v>3.7850000000000001</v>
          </cell>
        </row>
        <row r="44">
          <cell r="B44">
            <v>3.67</v>
          </cell>
        </row>
        <row r="45">
          <cell r="B45">
            <v>3.5230000000000001</v>
          </cell>
        </row>
        <row r="46">
          <cell r="B46">
            <v>3.3580000000000001</v>
          </cell>
        </row>
        <row r="47">
          <cell r="B47">
            <v>3.3530000000000002</v>
          </cell>
        </row>
        <row r="48">
          <cell r="B48">
            <v>3.391</v>
          </cell>
        </row>
        <row r="49">
          <cell r="B49">
            <v>3.4359999999999999</v>
          </cell>
        </row>
        <row r="50">
          <cell r="B50">
            <v>3.4740000000000002</v>
          </cell>
        </row>
        <row r="51">
          <cell r="B51">
            <v>3.468</v>
          </cell>
        </row>
        <row r="52">
          <cell r="B52">
            <v>3.468</v>
          </cell>
        </row>
        <row r="53">
          <cell r="B53">
            <v>3.6420000000000003</v>
          </cell>
        </row>
        <row r="54">
          <cell r="B54">
            <v>3.79</v>
          </cell>
        </row>
        <row r="55">
          <cell r="B55">
            <v>3.8849999999999998</v>
          </cell>
        </row>
        <row r="56">
          <cell r="B56">
            <v>3.77</v>
          </cell>
        </row>
        <row r="57">
          <cell r="B57">
            <v>3.6230000000000002</v>
          </cell>
        </row>
        <row r="58">
          <cell r="B58">
            <v>3.4580000000000002</v>
          </cell>
        </row>
        <row r="59">
          <cell r="B59">
            <v>3.4530000000000003</v>
          </cell>
        </row>
        <row r="60">
          <cell r="B60">
            <v>3.4910000000000001</v>
          </cell>
        </row>
        <row r="61">
          <cell r="B61">
            <v>3.536</v>
          </cell>
        </row>
        <row r="62">
          <cell r="B62">
            <v>3.5740000000000003</v>
          </cell>
        </row>
        <row r="63">
          <cell r="B63">
            <v>3.5680000000000001</v>
          </cell>
        </row>
        <row r="64">
          <cell r="B64">
            <v>3.5680000000000001</v>
          </cell>
        </row>
        <row r="65">
          <cell r="B65">
            <v>3.742</v>
          </cell>
        </row>
        <row r="66">
          <cell r="B66">
            <v>3.89</v>
          </cell>
        </row>
        <row r="67">
          <cell r="B67">
            <v>3.9874999999999998</v>
          </cell>
        </row>
        <row r="68">
          <cell r="B68">
            <v>3.8725000000000001</v>
          </cell>
        </row>
        <row r="69">
          <cell r="B69">
            <v>3.7255000000000003</v>
          </cell>
        </row>
        <row r="70">
          <cell r="B70">
            <v>3.5605000000000002</v>
          </cell>
        </row>
        <row r="71">
          <cell r="B71">
            <v>3.5555000000000003</v>
          </cell>
        </row>
        <row r="72">
          <cell r="B72">
            <v>3.5935000000000001</v>
          </cell>
        </row>
        <row r="73">
          <cell r="B73">
            <v>3.6385000000000001</v>
          </cell>
        </row>
        <row r="74">
          <cell r="B74">
            <v>3.6765000000000003</v>
          </cell>
        </row>
        <row r="75">
          <cell r="B75">
            <v>3.6705000000000001</v>
          </cell>
        </row>
        <row r="76">
          <cell r="B76">
            <v>3.6705000000000001</v>
          </cell>
        </row>
        <row r="77">
          <cell r="B77">
            <v>3.8445</v>
          </cell>
        </row>
        <row r="78">
          <cell r="B78">
            <v>3.9925000000000002</v>
          </cell>
        </row>
        <row r="79">
          <cell r="B79">
            <v>4.0925000000000002</v>
          </cell>
        </row>
        <row r="80">
          <cell r="B80">
            <v>3.9775</v>
          </cell>
        </row>
        <row r="81">
          <cell r="B81">
            <v>3.8305000000000002</v>
          </cell>
        </row>
        <row r="82">
          <cell r="B82">
            <v>3.6655000000000002</v>
          </cell>
        </row>
        <row r="83">
          <cell r="B83">
            <v>3.6605000000000003</v>
          </cell>
        </row>
        <row r="84">
          <cell r="B84">
            <v>3.6985000000000001</v>
          </cell>
        </row>
        <row r="85">
          <cell r="B85">
            <v>3.7435</v>
          </cell>
        </row>
        <row r="86">
          <cell r="B86">
            <v>3.7815000000000003</v>
          </cell>
        </row>
        <row r="87">
          <cell r="B87">
            <v>3.7755000000000001</v>
          </cell>
        </row>
        <row r="88">
          <cell r="B88">
            <v>3.7755000000000001</v>
          </cell>
        </row>
        <row r="89">
          <cell r="B89">
            <v>3.9495</v>
          </cell>
        </row>
        <row r="90">
          <cell r="B90">
            <v>4.0975000000000001</v>
          </cell>
        </row>
        <row r="91">
          <cell r="B91">
            <v>4.2</v>
          </cell>
        </row>
        <row r="92">
          <cell r="B92">
            <v>4.085</v>
          </cell>
        </row>
        <row r="93">
          <cell r="B93">
            <v>3.9380000000000002</v>
          </cell>
        </row>
        <row r="94">
          <cell r="B94">
            <v>3.7730000000000001</v>
          </cell>
        </row>
        <row r="95">
          <cell r="B95">
            <v>3.7680000000000002</v>
          </cell>
        </row>
        <row r="96">
          <cell r="B96">
            <v>3.806</v>
          </cell>
        </row>
        <row r="97">
          <cell r="B97">
            <v>3.851</v>
          </cell>
        </row>
        <row r="98">
          <cell r="B98">
            <v>3.8890000000000002</v>
          </cell>
        </row>
        <row r="99">
          <cell r="B99">
            <v>3.883</v>
          </cell>
        </row>
        <row r="100">
          <cell r="B100">
            <v>3.883</v>
          </cell>
        </row>
        <row r="101">
          <cell r="B101">
            <v>4.0570000000000004</v>
          </cell>
        </row>
        <row r="102">
          <cell r="B102">
            <v>4.2050000000000001</v>
          </cell>
        </row>
        <row r="103">
          <cell r="B103">
            <v>4.3099999999999996</v>
          </cell>
        </row>
        <row r="104">
          <cell r="B104">
            <v>4.1950000000000003</v>
          </cell>
        </row>
        <row r="105">
          <cell r="B105">
            <v>4.048</v>
          </cell>
        </row>
        <row r="106">
          <cell r="B106">
            <v>3.883</v>
          </cell>
        </row>
        <row r="107">
          <cell r="B107">
            <v>3.8780000000000001</v>
          </cell>
        </row>
        <row r="108">
          <cell r="B108">
            <v>3.9160000000000004</v>
          </cell>
        </row>
        <row r="109">
          <cell r="B109">
            <v>3.9610000000000003</v>
          </cell>
        </row>
        <row r="110">
          <cell r="B110">
            <v>3.9990000000000001</v>
          </cell>
        </row>
        <row r="111">
          <cell r="B111">
            <v>3.9930000000000003</v>
          </cell>
        </row>
        <row r="112">
          <cell r="B112">
            <v>3.9930000000000003</v>
          </cell>
        </row>
        <row r="113">
          <cell r="B113">
            <v>4.1669999999999998</v>
          </cell>
        </row>
        <row r="114">
          <cell r="B114">
            <v>4.3150000000000004</v>
          </cell>
        </row>
        <row r="115">
          <cell r="B115">
            <v>4.4225000000000003</v>
          </cell>
        </row>
        <row r="116">
          <cell r="B116">
            <v>4.3075000000000001</v>
          </cell>
        </row>
        <row r="117">
          <cell r="B117">
            <v>4.1604999999999999</v>
          </cell>
        </row>
        <row r="118">
          <cell r="B118">
            <v>3.9955000000000003</v>
          </cell>
        </row>
        <row r="119">
          <cell r="B119">
            <v>3.9905000000000004</v>
          </cell>
        </row>
        <row r="120">
          <cell r="B120">
            <v>4.0285000000000002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37184</v>
          </cell>
          <cell r="B8">
            <v>26.15</v>
          </cell>
          <cell r="C8">
            <v>25.3</v>
          </cell>
          <cell r="D8">
            <v>24</v>
          </cell>
          <cell r="E8">
            <v>28.5</v>
          </cell>
          <cell r="F8">
            <v>29.5</v>
          </cell>
          <cell r="G8">
            <v>27.15</v>
          </cell>
          <cell r="I8">
            <v>25.7</v>
          </cell>
          <cell r="R8">
            <v>38.5</v>
          </cell>
        </row>
        <row r="9">
          <cell r="A9">
            <v>37186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37187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57</v>
          </cell>
        </row>
        <row r="11">
          <cell r="A11">
            <v>37188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37189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37190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37191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25.5</v>
          </cell>
          <cell r="R14">
            <v>39</v>
          </cell>
        </row>
        <row r="15">
          <cell r="A15">
            <v>37193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37194</v>
          </cell>
          <cell r="B16">
            <v>27.25</v>
          </cell>
          <cell r="C16">
            <v>28</v>
          </cell>
          <cell r="D16">
            <v>26</v>
          </cell>
          <cell r="E16">
            <v>28.5</v>
          </cell>
          <cell r="F16">
            <v>29.5</v>
          </cell>
          <cell r="G16">
            <v>28.25</v>
          </cell>
          <cell r="I16">
            <v>27.1875</v>
          </cell>
          <cell r="R16">
            <v>47.5</v>
          </cell>
        </row>
        <row r="17">
          <cell r="A17">
            <v>37195</v>
          </cell>
          <cell r="B17">
            <v>27.25</v>
          </cell>
          <cell r="C17">
            <v>28</v>
          </cell>
          <cell r="D17">
            <v>26</v>
          </cell>
          <cell r="E17">
            <v>28.5</v>
          </cell>
          <cell r="F17">
            <v>29.5</v>
          </cell>
          <cell r="G17">
            <v>28.25</v>
          </cell>
          <cell r="I17">
            <v>27.1875</v>
          </cell>
          <cell r="R17">
            <v>47.5</v>
          </cell>
        </row>
        <row r="18">
          <cell r="A18">
            <v>37196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24.9</v>
          </cell>
          <cell r="R18">
            <v>45.749996185302734</v>
          </cell>
        </row>
        <row r="19">
          <cell r="A19">
            <v>37197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24.9</v>
          </cell>
          <cell r="R19">
            <v>45.749996185302734</v>
          </cell>
        </row>
        <row r="20">
          <cell r="A20">
            <v>37198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24.899999618530298</v>
          </cell>
          <cell r="R20">
            <v>35.679997863769529</v>
          </cell>
        </row>
        <row r="21">
          <cell r="A21">
            <v>37200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37201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37202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37203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37204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37205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26</v>
          </cell>
          <cell r="R26">
            <v>35.679997863769529</v>
          </cell>
        </row>
        <row r="27">
          <cell r="A27">
            <v>37207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37208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20.174999237060501</v>
          </cell>
          <cell r="R28">
            <v>45.749996185302734</v>
          </cell>
        </row>
        <row r="29">
          <cell r="A29">
            <v>37209</v>
          </cell>
          <cell r="B29">
            <v>27.5</v>
          </cell>
          <cell r="C29">
            <v>28.25</v>
          </cell>
          <cell r="D29">
            <v>27.5</v>
          </cell>
          <cell r="E29">
            <v>29.25</v>
          </cell>
          <cell r="F29">
            <v>28.6</v>
          </cell>
          <cell r="G29">
            <v>28.5</v>
          </cell>
          <cell r="I29">
            <v>20.174999237060501</v>
          </cell>
          <cell r="R29">
            <v>45.749996185302734</v>
          </cell>
        </row>
        <row r="30">
          <cell r="A30">
            <v>37210</v>
          </cell>
          <cell r="B30">
            <v>27.5</v>
          </cell>
          <cell r="C30">
            <v>28.25</v>
          </cell>
          <cell r="D30">
            <v>27.5</v>
          </cell>
          <cell r="E30">
            <v>29.25</v>
          </cell>
          <cell r="F30">
            <v>28.6</v>
          </cell>
          <cell r="G30">
            <v>28.5</v>
          </cell>
          <cell r="I30">
            <v>20.174999237060501</v>
          </cell>
          <cell r="R30">
            <v>45.749996185302734</v>
          </cell>
        </row>
        <row r="31">
          <cell r="A31">
            <v>37211</v>
          </cell>
          <cell r="B31">
            <v>27.5</v>
          </cell>
          <cell r="C31">
            <v>28.25</v>
          </cell>
          <cell r="D31">
            <v>27.5</v>
          </cell>
          <cell r="E31">
            <v>29.25</v>
          </cell>
          <cell r="F31">
            <v>28.6</v>
          </cell>
          <cell r="G31">
            <v>28.5</v>
          </cell>
          <cell r="I31">
            <v>20.174999237060501</v>
          </cell>
          <cell r="R31">
            <v>45.749996185302734</v>
          </cell>
        </row>
        <row r="32">
          <cell r="A32">
            <v>37212</v>
          </cell>
          <cell r="B32">
            <v>27.5</v>
          </cell>
          <cell r="C32">
            <v>28.25</v>
          </cell>
          <cell r="D32">
            <v>27.5</v>
          </cell>
          <cell r="E32">
            <v>28</v>
          </cell>
          <cell r="F32">
            <v>28.6</v>
          </cell>
          <cell r="G32">
            <v>28.5</v>
          </cell>
          <cell r="I32">
            <v>26</v>
          </cell>
          <cell r="R32">
            <v>35.679997863769529</v>
          </cell>
        </row>
        <row r="33">
          <cell r="A33">
            <v>37225</v>
          </cell>
          <cell r="B33">
            <v>27.5</v>
          </cell>
          <cell r="C33">
            <v>28.25</v>
          </cell>
          <cell r="D33">
            <v>27.5</v>
          </cell>
          <cell r="E33">
            <v>29.25</v>
          </cell>
          <cell r="F33">
            <v>28.6</v>
          </cell>
          <cell r="G33">
            <v>28.5</v>
          </cell>
          <cell r="I33">
            <v>26</v>
          </cell>
          <cell r="R33">
            <v>45.749996185302734</v>
          </cell>
        </row>
        <row r="34">
          <cell r="A34">
            <v>37226</v>
          </cell>
          <cell r="B34">
            <v>31.75</v>
          </cell>
          <cell r="C34">
            <v>36.5</v>
          </cell>
          <cell r="D34">
            <v>36.25</v>
          </cell>
          <cell r="E34">
            <v>36</v>
          </cell>
          <cell r="F34">
            <v>33.75</v>
          </cell>
          <cell r="G34">
            <v>33.75</v>
          </cell>
          <cell r="I34">
            <v>32.5</v>
          </cell>
          <cell r="R34">
            <v>51.049999237060547</v>
          </cell>
        </row>
        <row r="35">
          <cell r="A35">
            <v>37257</v>
          </cell>
          <cell r="B35">
            <v>32.25</v>
          </cell>
          <cell r="C35">
            <v>36.25</v>
          </cell>
          <cell r="D35">
            <v>36.25</v>
          </cell>
          <cell r="E35">
            <v>35.75</v>
          </cell>
          <cell r="F35">
            <v>34.5</v>
          </cell>
          <cell r="G35">
            <v>33.75</v>
          </cell>
          <cell r="I35">
            <v>33.25</v>
          </cell>
          <cell r="R35">
            <v>57.628511657714846</v>
          </cell>
        </row>
        <row r="36">
          <cell r="A36">
            <v>37288</v>
          </cell>
          <cell r="B36">
            <v>31.75</v>
          </cell>
          <cell r="C36">
            <v>33.9</v>
          </cell>
          <cell r="D36">
            <v>34</v>
          </cell>
          <cell r="E36">
            <v>35.5</v>
          </cell>
          <cell r="F36">
            <v>33.75</v>
          </cell>
          <cell r="G36">
            <v>33</v>
          </cell>
          <cell r="I36">
            <v>33.25</v>
          </cell>
          <cell r="R36">
            <v>57.244737548828127</v>
          </cell>
        </row>
        <row r="37">
          <cell r="A37">
            <v>37316</v>
          </cell>
          <cell r="B37">
            <v>31.25</v>
          </cell>
          <cell r="C37">
            <v>30.5</v>
          </cell>
          <cell r="D37">
            <v>30.5</v>
          </cell>
          <cell r="E37">
            <v>33</v>
          </cell>
          <cell r="F37">
            <v>33</v>
          </cell>
          <cell r="G37">
            <v>32.5</v>
          </cell>
          <cell r="I37">
            <v>31</v>
          </cell>
          <cell r="R37">
            <v>56.199056091308591</v>
          </cell>
        </row>
        <row r="38">
          <cell r="A38">
            <v>37347</v>
          </cell>
          <cell r="B38">
            <v>31</v>
          </cell>
          <cell r="C38">
            <v>30</v>
          </cell>
          <cell r="D38">
            <v>28</v>
          </cell>
          <cell r="E38">
            <v>30.5</v>
          </cell>
          <cell r="F38">
            <v>31.5</v>
          </cell>
          <cell r="G38">
            <v>33</v>
          </cell>
          <cell r="I38">
            <v>29.75</v>
          </cell>
          <cell r="R38">
            <v>51.849272155761717</v>
          </cell>
        </row>
        <row r="39">
          <cell r="A39">
            <v>37377</v>
          </cell>
          <cell r="B39">
            <v>35</v>
          </cell>
          <cell r="C39">
            <v>29</v>
          </cell>
          <cell r="D39">
            <v>26.5</v>
          </cell>
          <cell r="E39">
            <v>30.5</v>
          </cell>
          <cell r="F39">
            <v>33</v>
          </cell>
          <cell r="G39">
            <v>38</v>
          </cell>
          <cell r="I39">
            <v>29.75</v>
          </cell>
          <cell r="R39">
            <v>52.619288787841796</v>
          </cell>
        </row>
        <row r="40">
          <cell r="A40">
            <v>37408</v>
          </cell>
          <cell r="B40">
            <v>43</v>
          </cell>
          <cell r="C40">
            <v>30.5</v>
          </cell>
          <cell r="D40">
            <v>28</v>
          </cell>
          <cell r="E40">
            <v>37</v>
          </cell>
          <cell r="F40">
            <v>39</v>
          </cell>
          <cell r="G40">
            <v>48</v>
          </cell>
          <cell r="I40">
            <v>36.5</v>
          </cell>
          <cell r="R40">
            <v>54.654976121995361</v>
          </cell>
        </row>
        <row r="41">
          <cell r="A41">
            <v>37438</v>
          </cell>
          <cell r="B41">
            <v>50.25</v>
          </cell>
          <cell r="C41">
            <v>44</v>
          </cell>
          <cell r="D41">
            <v>41</v>
          </cell>
          <cell r="E41">
            <v>46</v>
          </cell>
          <cell r="F41">
            <v>46</v>
          </cell>
          <cell r="G41">
            <v>57.25</v>
          </cell>
          <cell r="I41">
            <v>45.25</v>
          </cell>
          <cell r="R41">
            <v>47.175168618682115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</v>
          </cell>
          <cell r="F42">
            <v>54</v>
          </cell>
          <cell r="G42">
            <v>69.5</v>
          </cell>
          <cell r="I42">
            <v>52.25</v>
          </cell>
          <cell r="R42">
            <v>48.030419621102205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44.5</v>
          </cell>
          <cell r="F43">
            <v>45.5</v>
          </cell>
          <cell r="G43">
            <v>55.75</v>
          </cell>
          <cell r="I43">
            <v>40.25</v>
          </cell>
          <cell r="R43">
            <v>48.040008506904051</v>
          </cell>
        </row>
        <row r="44">
          <cell r="A44">
            <v>37530</v>
          </cell>
          <cell r="B44">
            <v>36</v>
          </cell>
          <cell r="C44">
            <v>35.5</v>
          </cell>
          <cell r="D44">
            <v>36</v>
          </cell>
          <cell r="E44">
            <v>38</v>
          </cell>
          <cell r="F44">
            <v>38</v>
          </cell>
          <cell r="G44">
            <v>38.5</v>
          </cell>
          <cell r="I44">
            <v>36.25</v>
          </cell>
          <cell r="R44">
            <v>52.39895195158693</v>
          </cell>
        </row>
        <row r="45">
          <cell r="A45">
            <v>37561</v>
          </cell>
          <cell r="B45">
            <v>34.5</v>
          </cell>
          <cell r="C45">
            <v>33</v>
          </cell>
          <cell r="D45">
            <v>33.5</v>
          </cell>
          <cell r="E45">
            <v>36.5</v>
          </cell>
          <cell r="F45">
            <v>37.5</v>
          </cell>
          <cell r="G45">
            <v>36.5</v>
          </cell>
          <cell r="I45">
            <v>35.5</v>
          </cell>
          <cell r="R45">
            <v>57.737953158028134</v>
          </cell>
        </row>
        <row r="46">
          <cell r="A46">
            <v>37591</v>
          </cell>
          <cell r="B46">
            <v>35.25</v>
          </cell>
          <cell r="C46">
            <v>35.75</v>
          </cell>
          <cell r="D46">
            <v>36.25</v>
          </cell>
          <cell r="E46">
            <v>38.25</v>
          </cell>
          <cell r="F46">
            <v>39.5</v>
          </cell>
          <cell r="G46">
            <v>37.25</v>
          </cell>
          <cell r="I46">
            <v>37.75</v>
          </cell>
          <cell r="R46">
            <v>62.042138223254973</v>
          </cell>
        </row>
        <row r="47">
          <cell r="A47">
            <v>37622</v>
          </cell>
          <cell r="B47">
            <v>35.5</v>
          </cell>
          <cell r="C47">
            <v>39.75</v>
          </cell>
          <cell r="D47">
            <v>40</v>
          </cell>
          <cell r="E47">
            <v>40.25</v>
          </cell>
          <cell r="F47">
            <v>39.75</v>
          </cell>
          <cell r="G47">
            <v>37.5</v>
          </cell>
          <cell r="I47">
            <v>28.5</v>
          </cell>
          <cell r="R47">
            <v>50.122577042138502</v>
          </cell>
        </row>
        <row r="48">
          <cell r="A48">
            <v>37653</v>
          </cell>
          <cell r="B48">
            <v>35</v>
          </cell>
          <cell r="C48">
            <v>38.25</v>
          </cell>
          <cell r="D48">
            <v>38.5</v>
          </cell>
          <cell r="E48">
            <v>39.25</v>
          </cell>
          <cell r="F48">
            <v>38.25</v>
          </cell>
          <cell r="G48">
            <v>37</v>
          </cell>
          <cell r="I48">
            <v>27.5</v>
          </cell>
          <cell r="R48">
            <v>48.710640380118456</v>
          </cell>
        </row>
        <row r="49">
          <cell r="A49">
            <v>37681</v>
          </cell>
          <cell r="B49">
            <v>35</v>
          </cell>
          <cell r="C49">
            <v>34</v>
          </cell>
          <cell r="D49">
            <v>34</v>
          </cell>
          <cell r="E49">
            <v>37.5</v>
          </cell>
          <cell r="F49">
            <v>36.75</v>
          </cell>
          <cell r="G49">
            <v>37</v>
          </cell>
          <cell r="I49">
            <v>25</v>
          </cell>
          <cell r="R49">
            <v>47.170614587219021</v>
          </cell>
        </row>
        <row r="50">
          <cell r="A50">
            <v>37712</v>
          </cell>
          <cell r="B50">
            <v>34.5</v>
          </cell>
          <cell r="C50">
            <v>34.25</v>
          </cell>
          <cell r="D50">
            <v>31</v>
          </cell>
          <cell r="E50">
            <v>35</v>
          </cell>
          <cell r="F50">
            <v>36.25</v>
          </cell>
          <cell r="G50">
            <v>36.5</v>
          </cell>
          <cell r="I50">
            <v>23.5</v>
          </cell>
          <cell r="R50">
            <v>44.904514904393672</v>
          </cell>
        </row>
        <row r="51">
          <cell r="A51">
            <v>37742</v>
          </cell>
          <cell r="B51">
            <v>34.5</v>
          </cell>
          <cell r="C51">
            <v>30.75</v>
          </cell>
          <cell r="D51">
            <v>27.5</v>
          </cell>
          <cell r="E51">
            <v>35</v>
          </cell>
          <cell r="F51">
            <v>36.75</v>
          </cell>
          <cell r="G51">
            <v>36.5</v>
          </cell>
          <cell r="I51">
            <v>24.5</v>
          </cell>
          <cell r="R51">
            <v>45.14686475956163</v>
          </cell>
        </row>
        <row r="52">
          <cell r="A52">
            <v>37773</v>
          </cell>
          <cell r="B52">
            <v>39</v>
          </cell>
          <cell r="C52">
            <v>32</v>
          </cell>
          <cell r="D52">
            <v>28.75</v>
          </cell>
          <cell r="E52">
            <v>39.5</v>
          </cell>
          <cell r="F52">
            <v>41.25</v>
          </cell>
          <cell r="G52">
            <v>43.5</v>
          </cell>
          <cell r="I52">
            <v>28.5</v>
          </cell>
          <cell r="R52">
            <v>45.625522156318638</v>
          </cell>
        </row>
        <row r="53">
          <cell r="A53">
            <v>37803</v>
          </cell>
          <cell r="B53">
            <v>53.5</v>
          </cell>
          <cell r="C53">
            <v>51.5</v>
          </cell>
          <cell r="D53">
            <v>47</v>
          </cell>
          <cell r="E53">
            <v>49.75</v>
          </cell>
          <cell r="F53">
            <v>55.25</v>
          </cell>
          <cell r="G53">
            <v>59.5</v>
          </cell>
          <cell r="I53">
            <v>38.75</v>
          </cell>
          <cell r="R53">
            <v>46.055971130185917</v>
          </cell>
        </row>
        <row r="54">
          <cell r="A54">
            <v>37834</v>
          </cell>
          <cell r="B54">
            <v>60</v>
          </cell>
          <cell r="C54">
            <v>58.5</v>
          </cell>
          <cell r="D54">
            <v>55</v>
          </cell>
          <cell r="E54">
            <v>59</v>
          </cell>
          <cell r="F54">
            <v>61.5</v>
          </cell>
          <cell r="G54">
            <v>68</v>
          </cell>
          <cell r="I54">
            <v>47.5</v>
          </cell>
          <cell r="R54">
            <v>46.564660977524859</v>
          </cell>
        </row>
        <row r="55">
          <cell r="A55">
            <v>37865</v>
          </cell>
          <cell r="B55">
            <v>47.5</v>
          </cell>
          <cell r="C55">
            <v>49</v>
          </cell>
          <cell r="D55">
            <v>45.5</v>
          </cell>
          <cell r="E55">
            <v>54</v>
          </cell>
          <cell r="F55">
            <v>48.5</v>
          </cell>
          <cell r="G55">
            <v>53.5</v>
          </cell>
          <cell r="I55">
            <v>37.5</v>
          </cell>
          <cell r="R55">
            <v>46.583335180848266</v>
          </cell>
        </row>
        <row r="56">
          <cell r="A56">
            <v>37895</v>
          </cell>
          <cell r="B56">
            <v>37</v>
          </cell>
          <cell r="C56">
            <v>38.75</v>
          </cell>
          <cell r="D56">
            <v>39</v>
          </cell>
          <cell r="E56">
            <v>40</v>
          </cell>
          <cell r="F56">
            <v>38.25</v>
          </cell>
          <cell r="G56">
            <v>39.25</v>
          </cell>
          <cell r="I56">
            <v>28</v>
          </cell>
          <cell r="R56">
            <v>46.823134462892966</v>
          </cell>
        </row>
        <row r="57">
          <cell r="A57">
            <v>37926</v>
          </cell>
          <cell r="B57">
            <v>35.5</v>
          </cell>
          <cell r="C57">
            <v>34.25</v>
          </cell>
          <cell r="D57">
            <v>34.5</v>
          </cell>
          <cell r="E57">
            <v>39</v>
          </cell>
          <cell r="F57">
            <v>38.5</v>
          </cell>
          <cell r="G57">
            <v>37.25</v>
          </cell>
          <cell r="I57">
            <v>25.5</v>
          </cell>
          <cell r="R57">
            <v>50.312305923402278</v>
          </cell>
        </row>
        <row r="58">
          <cell r="A58">
            <v>37956</v>
          </cell>
          <cell r="B58">
            <v>35.5</v>
          </cell>
          <cell r="C58">
            <v>37.25</v>
          </cell>
          <cell r="D58">
            <v>37.5</v>
          </cell>
          <cell r="E58">
            <v>40.25</v>
          </cell>
          <cell r="F58">
            <v>39.25</v>
          </cell>
          <cell r="G58">
            <v>37</v>
          </cell>
          <cell r="I58">
            <v>29</v>
          </cell>
          <cell r="R58">
            <v>52.721102517811211</v>
          </cell>
        </row>
        <row r="59">
          <cell r="A59">
            <v>37987</v>
          </cell>
          <cell r="B59">
            <v>36.15</v>
          </cell>
          <cell r="C59">
            <v>40.270000000000003</v>
          </cell>
          <cell r="D59">
            <v>40.15</v>
          </cell>
          <cell r="E59">
            <v>40.99</v>
          </cell>
          <cell r="F59">
            <v>40.25</v>
          </cell>
          <cell r="G59">
            <v>38.35</v>
          </cell>
          <cell r="I59">
            <v>19.25</v>
          </cell>
          <cell r="R59">
            <v>51.030232706618037</v>
          </cell>
        </row>
        <row r="60">
          <cell r="A60">
            <v>38018</v>
          </cell>
          <cell r="B60">
            <v>35.68</v>
          </cell>
          <cell r="C60">
            <v>38.979999999999997</v>
          </cell>
          <cell r="D60">
            <v>38.86</v>
          </cell>
          <cell r="E60">
            <v>40.130000000000003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49.294299441869683</v>
          </cell>
        </row>
        <row r="61">
          <cell r="A61">
            <v>38047</v>
          </cell>
          <cell r="B61">
            <v>35.68</v>
          </cell>
          <cell r="C61">
            <v>35.32</v>
          </cell>
          <cell r="D61">
            <v>35</v>
          </cell>
          <cell r="E61">
            <v>38.630000000000003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47.077435788366728</v>
          </cell>
        </row>
        <row r="62">
          <cell r="A62">
            <v>38078</v>
          </cell>
          <cell r="B62">
            <v>35.22</v>
          </cell>
          <cell r="C62">
            <v>35.54</v>
          </cell>
          <cell r="D62">
            <v>32.42</v>
          </cell>
          <cell r="E62">
            <v>36.479999999999997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43.991873581899902</v>
          </cell>
        </row>
        <row r="63">
          <cell r="A63">
            <v>38108</v>
          </cell>
          <cell r="B63">
            <v>35.22</v>
          </cell>
          <cell r="C63">
            <v>32.53</v>
          </cell>
          <cell r="D63">
            <v>29.42</v>
          </cell>
          <cell r="E63">
            <v>36.479999999999997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43.91469473780753</v>
          </cell>
        </row>
        <row r="64">
          <cell r="A64">
            <v>38139</v>
          </cell>
          <cell r="B64">
            <v>39.39</v>
          </cell>
          <cell r="C64">
            <v>33.6</v>
          </cell>
          <cell r="D64">
            <v>30.49</v>
          </cell>
          <cell r="E64">
            <v>40.35</v>
          </cell>
          <cell r="F64">
            <v>41.65</v>
          </cell>
          <cell r="G64">
            <v>43.72</v>
          </cell>
          <cell r="I64">
            <v>32.5</v>
          </cell>
          <cell r="R64">
            <v>44.482864041965151</v>
          </cell>
        </row>
        <row r="65">
          <cell r="A65">
            <v>38169</v>
          </cell>
          <cell r="B65">
            <v>52.83</v>
          </cell>
          <cell r="C65">
            <v>50.39</v>
          </cell>
          <cell r="D65">
            <v>46.17</v>
          </cell>
          <cell r="E65">
            <v>49.16</v>
          </cell>
          <cell r="F65">
            <v>54.62</v>
          </cell>
          <cell r="G65">
            <v>58.43</v>
          </cell>
          <cell r="I65">
            <v>36.5</v>
          </cell>
          <cell r="R65">
            <v>45.157898857657123</v>
          </cell>
        </row>
        <row r="66">
          <cell r="A66">
            <v>38200</v>
          </cell>
          <cell r="B66">
            <v>58.86</v>
          </cell>
          <cell r="C66">
            <v>56.41</v>
          </cell>
          <cell r="D66">
            <v>53.04</v>
          </cell>
          <cell r="E66">
            <v>57.1</v>
          </cell>
          <cell r="F66">
            <v>60.41</v>
          </cell>
          <cell r="G66">
            <v>66.16</v>
          </cell>
          <cell r="I66">
            <v>45.5</v>
          </cell>
          <cell r="R66">
            <v>45.729855837900431</v>
          </cell>
        </row>
        <row r="67">
          <cell r="A67">
            <v>38231</v>
          </cell>
          <cell r="B67">
            <v>47.27</v>
          </cell>
          <cell r="C67">
            <v>48.24</v>
          </cell>
          <cell r="D67">
            <v>44.88</v>
          </cell>
          <cell r="E67">
            <v>52.81</v>
          </cell>
          <cell r="F67">
            <v>48.36</v>
          </cell>
          <cell r="G67">
            <v>52.87</v>
          </cell>
          <cell r="I67">
            <v>29.25</v>
          </cell>
          <cell r="R67">
            <v>45.640510170876603</v>
          </cell>
        </row>
        <row r="68">
          <cell r="A68">
            <v>38261</v>
          </cell>
          <cell r="B68">
            <v>37.54</v>
          </cell>
          <cell r="C68">
            <v>39.42</v>
          </cell>
          <cell r="D68">
            <v>39.299999999999997</v>
          </cell>
          <cell r="E68">
            <v>40.78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45.643471860093953</v>
          </cell>
        </row>
        <row r="69">
          <cell r="A69">
            <v>38292</v>
          </cell>
          <cell r="B69">
            <v>36.15</v>
          </cell>
          <cell r="C69">
            <v>35.479999999999997</v>
          </cell>
          <cell r="D69">
            <v>35.369999999999997</v>
          </cell>
          <cell r="E69">
            <v>40.03</v>
          </cell>
          <cell r="F69">
            <v>39.1</v>
          </cell>
          <cell r="G69">
            <v>38.130000000000003</v>
          </cell>
          <cell r="I69">
            <v>26</v>
          </cell>
          <cell r="R69">
            <v>48.856043669774053</v>
          </cell>
        </row>
        <row r="70">
          <cell r="A70">
            <v>38322</v>
          </cell>
          <cell r="B70">
            <v>36.15</v>
          </cell>
          <cell r="C70">
            <v>38.130000000000003</v>
          </cell>
          <cell r="D70">
            <v>38.01</v>
          </cell>
          <cell r="E70">
            <v>41</v>
          </cell>
          <cell r="F70">
            <v>39.79</v>
          </cell>
          <cell r="G70">
            <v>37.92</v>
          </cell>
          <cell r="I70">
            <v>28.75</v>
          </cell>
          <cell r="R70">
            <v>51.065863021708111</v>
          </cell>
        </row>
        <row r="71">
          <cell r="A71">
            <v>38353</v>
          </cell>
          <cell r="B71">
            <v>36.409999999999997</v>
          </cell>
          <cell r="C71">
            <v>40.76</v>
          </cell>
          <cell r="D71">
            <v>40.380000000000003</v>
          </cell>
          <cell r="E71">
            <v>41.69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49.855084754130651</v>
          </cell>
        </row>
        <row r="72">
          <cell r="A72">
            <v>38384</v>
          </cell>
          <cell r="B72">
            <v>35.950000000000003</v>
          </cell>
          <cell r="C72">
            <v>39.659999999999997</v>
          </cell>
          <cell r="D72">
            <v>39.270000000000003</v>
          </cell>
          <cell r="E72">
            <v>40.950000000000003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48.202648113363992</v>
          </cell>
        </row>
        <row r="73">
          <cell r="A73">
            <v>38412</v>
          </cell>
          <cell r="B73">
            <v>35.950000000000003</v>
          </cell>
          <cell r="C73">
            <v>36.520000000000003</v>
          </cell>
          <cell r="D73">
            <v>35.950000000000003</v>
          </cell>
          <cell r="E73">
            <v>39.659999999999997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46.095188594107192</v>
          </cell>
        </row>
        <row r="74">
          <cell r="A74">
            <v>38443</v>
          </cell>
          <cell r="B74">
            <v>35.479999999999997</v>
          </cell>
          <cell r="C74">
            <v>36.71</v>
          </cell>
          <cell r="D74">
            <v>33.74</v>
          </cell>
          <cell r="E74">
            <v>37.82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43.021738942770732</v>
          </cell>
        </row>
        <row r="75">
          <cell r="A75">
            <v>38473</v>
          </cell>
          <cell r="B75">
            <v>35.479999999999997</v>
          </cell>
          <cell r="C75">
            <v>34.119999999999997</v>
          </cell>
          <cell r="D75">
            <v>31.16</v>
          </cell>
          <cell r="E75">
            <v>37.82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42.945825083138715</v>
          </cell>
        </row>
        <row r="76">
          <cell r="A76">
            <v>38504</v>
          </cell>
          <cell r="B76">
            <v>39.68</v>
          </cell>
          <cell r="C76">
            <v>35.049999999999997</v>
          </cell>
          <cell r="D76">
            <v>32.08</v>
          </cell>
          <cell r="E76">
            <v>41.14</v>
          </cell>
          <cell r="F76">
            <v>41.94</v>
          </cell>
          <cell r="G76">
            <v>43.81</v>
          </cell>
          <cell r="I76">
            <v>30.5</v>
          </cell>
          <cell r="R76">
            <v>43.482220673763322</v>
          </cell>
        </row>
        <row r="77">
          <cell r="A77">
            <v>38534</v>
          </cell>
          <cell r="B77">
            <v>53.22</v>
          </cell>
          <cell r="C77">
            <v>49.5</v>
          </cell>
          <cell r="D77">
            <v>45.56</v>
          </cell>
          <cell r="E77">
            <v>48.71</v>
          </cell>
          <cell r="F77">
            <v>55</v>
          </cell>
          <cell r="G77">
            <v>58.42</v>
          </cell>
          <cell r="I77">
            <v>27.5</v>
          </cell>
          <cell r="R77">
            <v>44.120257673305574</v>
          </cell>
        </row>
        <row r="78">
          <cell r="A78">
            <v>38565</v>
          </cell>
          <cell r="B78">
            <v>59.29</v>
          </cell>
          <cell r="C78">
            <v>54.69</v>
          </cell>
          <cell r="D78">
            <v>51.47</v>
          </cell>
          <cell r="E78">
            <v>55.53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44.660268363688481</v>
          </cell>
        </row>
        <row r="79">
          <cell r="A79">
            <v>38596</v>
          </cell>
          <cell r="B79">
            <v>47.62</v>
          </cell>
          <cell r="C79">
            <v>47.66</v>
          </cell>
          <cell r="D79">
            <v>44.46</v>
          </cell>
          <cell r="E79">
            <v>51.85</v>
          </cell>
          <cell r="F79">
            <v>48.7</v>
          </cell>
          <cell r="G79">
            <v>52.82</v>
          </cell>
          <cell r="I79">
            <v>23.25</v>
          </cell>
          <cell r="R79">
            <v>44.573056907605249</v>
          </cell>
        </row>
        <row r="80">
          <cell r="A80">
            <v>38626</v>
          </cell>
          <cell r="B80">
            <v>37.82</v>
          </cell>
          <cell r="C80">
            <v>40.07</v>
          </cell>
          <cell r="D80">
            <v>39.659999999999997</v>
          </cell>
          <cell r="E80">
            <v>41.52</v>
          </cell>
          <cell r="F80">
            <v>39.14</v>
          </cell>
          <cell r="G80">
            <v>40.32</v>
          </cell>
          <cell r="I80">
            <v>27.5</v>
          </cell>
          <cell r="R80">
            <v>44.572572673872656</v>
          </cell>
        </row>
        <row r="81">
          <cell r="A81">
            <v>38657</v>
          </cell>
          <cell r="B81">
            <v>36.42</v>
          </cell>
          <cell r="C81">
            <v>36.61</v>
          </cell>
          <cell r="D81">
            <v>36.21</v>
          </cell>
          <cell r="E81">
            <v>40.98</v>
          </cell>
          <cell r="F81">
            <v>39.369999999999997</v>
          </cell>
          <cell r="G81">
            <v>38.56</v>
          </cell>
          <cell r="I81">
            <v>23.5</v>
          </cell>
          <cell r="R81">
            <v>47.695927318040596</v>
          </cell>
        </row>
        <row r="82">
          <cell r="A82">
            <v>38687</v>
          </cell>
          <cell r="B82">
            <v>36.42</v>
          </cell>
          <cell r="C82">
            <v>38.97</v>
          </cell>
          <cell r="D82">
            <v>38.56</v>
          </cell>
          <cell r="E82">
            <v>41.7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49.80770832320313</v>
          </cell>
        </row>
        <row r="83">
          <cell r="A83">
            <v>38718</v>
          </cell>
          <cell r="B83">
            <v>36.68</v>
          </cell>
          <cell r="C83">
            <v>41.52</v>
          </cell>
          <cell r="D83">
            <v>40.71</v>
          </cell>
          <cell r="E83">
            <v>42.27</v>
          </cell>
          <cell r="F83">
            <v>40.82</v>
          </cell>
          <cell r="G83">
            <v>39.1</v>
          </cell>
          <cell r="I83">
            <v>19.5</v>
          </cell>
          <cell r="R83">
            <v>45.544577768402313</v>
          </cell>
        </row>
        <row r="84">
          <cell r="A84">
            <v>38749</v>
          </cell>
          <cell r="B84">
            <v>36.21</v>
          </cell>
          <cell r="C84">
            <v>40.51</v>
          </cell>
          <cell r="D84">
            <v>39.700000000000003</v>
          </cell>
          <cell r="E84">
            <v>41.6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44.098792813324806</v>
          </cell>
        </row>
        <row r="85">
          <cell r="A85">
            <v>38777</v>
          </cell>
          <cell r="B85">
            <v>36.21</v>
          </cell>
          <cell r="C85">
            <v>37.630000000000003</v>
          </cell>
          <cell r="D85">
            <v>36.68</v>
          </cell>
          <cell r="E85">
            <v>40.43</v>
          </cell>
          <cell r="F85">
            <v>38</v>
          </cell>
          <cell r="G85">
            <v>38.630000000000003</v>
          </cell>
          <cell r="I85">
            <v>18.75</v>
          </cell>
          <cell r="R85">
            <v>42.245478785538538</v>
          </cell>
        </row>
        <row r="86">
          <cell r="A86">
            <v>38808</v>
          </cell>
          <cell r="B86">
            <v>35.74</v>
          </cell>
          <cell r="C86">
            <v>37.81</v>
          </cell>
          <cell r="D86">
            <v>34.67</v>
          </cell>
          <cell r="E86">
            <v>38.75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39.466412664699106</v>
          </cell>
        </row>
        <row r="87">
          <cell r="A87">
            <v>38838</v>
          </cell>
          <cell r="B87">
            <v>35.74</v>
          </cell>
          <cell r="C87">
            <v>35.44</v>
          </cell>
          <cell r="D87">
            <v>32.31</v>
          </cell>
          <cell r="E87">
            <v>38.76</v>
          </cell>
          <cell r="F87">
            <v>38</v>
          </cell>
          <cell r="G87">
            <v>38.159999999999997</v>
          </cell>
          <cell r="I87">
            <v>25.75</v>
          </cell>
          <cell r="R87">
            <v>39.414410737739189</v>
          </cell>
        </row>
        <row r="88">
          <cell r="A88">
            <v>38869</v>
          </cell>
          <cell r="B88">
            <v>39.97</v>
          </cell>
          <cell r="C88">
            <v>36.29</v>
          </cell>
          <cell r="D88">
            <v>33.159999999999997</v>
          </cell>
          <cell r="E88">
            <v>41.78</v>
          </cell>
          <cell r="F88">
            <v>42.23</v>
          </cell>
          <cell r="G88">
            <v>43.93</v>
          </cell>
          <cell r="I88">
            <v>30.75</v>
          </cell>
          <cell r="R88">
            <v>39.908999307220427</v>
          </cell>
        </row>
        <row r="89">
          <cell r="A89">
            <v>38899</v>
          </cell>
          <cell r="B89">
            <v>53.61</v>
          </cell>
          <cell r="C89">
            <v>49.53</v>
          </cell>
          <cell r="D89">
            <v>45.43</v>
          </cell>
          <cell r="E89">
            <v>48.66</v>
          </cell>
          <cell r="F89">
            <v>55.38</v>
          </cell>
          <cell r="G89">
            <v>58.47</v>
          </cell>
          <cell r="I89">
            <v>27.75</v>
          </cell>
          <cell r="R89">
            <v>40.492709464800157</v>
          </cell>
        </row>
        <row r="90">
          <cell r="A90">
            <v>38930</v>
          </cell>
          <cell r="B90">
            <v>59.73</v>
          </cell>
          <cell r="C90">
            <v>54.29</v>
          </cell>
          <cell r="D90">
            <v>50.81</v>
          </cell>
          <cell r="E90">
            <v>54.87</v>
          </cell>
          <cell r="F90">
            <v>61.26</v>
          </cell>
          <cell r="G90">
            <v>65.81</v>
          </cell>
          <cell r="I90">
            <v>36.75</v>
          </cell>
          <cell r="R90">
            <v>40.988607992796545</v>
          </cell>
        </row>
        <row r="91">
          <cell r="A91">
            <v>38961</v>
          </cell>
          <cell r="B91">
            <v>47.97</v>
          </cell>
          <cell r="C91">
            <v>47.85</v>
          </cell>
          <cell r="D91">
            <v>44.43</v>
          </cell>
          <cell r="E91">
            <v>51.51</v>
          </cell>
          <cell r="F91">
            <v>49.04</v>
          </cell>
          <cell r="G91">
            <v>52.83</v>
          </cell>
          <cell r="I91">
            <v>23.5</v>
          </cell>
          <cell r="R91">
            <v>40.926023756348165</v>
          </cell>
        </row>
        <row r="92">
          <cell r="A92">
            <v>38991</v>
          </cell>
          <cell r="B92">
            <v>38.090000000000003</v>
          </cell>
          <cell r="C92">
            <v>40.89</v>
          </cell>
          <cell r="D92">
            <v>40.06</v>
          </cell>
          <cell r="E92">
            <v>42.12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40.939555091348332</v>
          </cell>
        </row>
        <row r="93">
          <cell r="A93">
            <v>39022</v>
          </cell>
          <cell r="B93">
            <v>36.68</v>
          </cell>
          <cell r="C93">
            <v>37.68</v>
          </cell>
          <cell r="D93">
            <v>36.869999999999997</v>
          </cell>
          <cell r="E93">
            <v>41.7</v>
          </cell>
          <cell r="F93">
            <v>39.65</v>
          </cell>
          <cell r="G93">
            <v>38.94</v>
          </cell>
          <cell r="I93">
            <v>23.75</v>
          </cell>
          <cell r="R93">
            <v>43.7942765653329</v>
          </cell>
        </row>
        <row r="94">
          <cell r="A94">
            <v>39052</v>
          </cell>
          <cell r="B94">
            <v>36.68</v>
          </cell>
          <cell r="C94">
            <v>39.89</v>
          </cell>
          <cell r="D94">
            <v>39.06</v>
          </cell>
          <cell r="E94">
            <v>42.29</v>
          </cell>
          <cell r="F94">
            <v>40.35</v>
          </cell>
          <cell r="G94">
            <v>38.79</v>
          </cell>
          <cell r="I94">
            <v>26.5</v>
          </cell>
          <cell r="R94">
            <v>45.678373384405248</v>
          </cell>
        </row>
        <row r="95">
          <cell r="A95">
            <v>39083</v>
          </cell>
          <cell r="B95">
            <v>36.950000000000003</v>
          </cell>
          <cell r="C95">
            <v>42.27</v>
          </cell>
          <cell r="D95">
            <v>41.05</v>
          </cell>
          <cell r="E95">
            <v>42.85</v>
          </cell>
          <cell r="F95">
            <v>41.1</v>
          </cell>
          <cell r="G95">
            <v>39.4</v>
          </cell>
          <cell r="I95">
            <v>28.85</v>
          </cell>
          <cell r="R95">
            <v>46.952331984305758</v>
          </cell>
        </row>
        <row r="96">
          <cell r="A96">
            <v>39114</v>
          </cell>
          <cell r="B96">
            <v>36.479999999999997</v>
          </cell>
          <cell r="C96">
            <v>41.35</v>
          </cell>
          <cell r="D96">
            <v>40.130000000000003</v>
          </cell>
          <cell r="E96">
            <v>42.24</v>
          </cell>
          <cell r="F96">
            <v>39.68</v>
          </cell>
          <cell r="G96">
            <v>38.93</v>
          </cell>
          <cell r="I96">
            <v>31.1</v>
          </cell>
          <cell r="R96">
            <v>45.492360631855249</v>
          </cell>
        </row>
        <row r="97">
          <cell r="A97">
            <v>39142</v>
          </cell>
          <cell r="B97">
            <v>36.479999999999997</v>
          </cell>
          <cell r="C97">
            <v>38.71</v>
          </cell>
          <cell r="D97">
            <v>37.380000000000003</v>
          </cell>
          <cell r="E97">
            <v>41.17</v>
          </cell>
          <cell r="F97">
            <v>38.26</v>
          </cell>
          <cell r="G97">
            <v>38.93</v>
          </cell>
          <cell r="I97">
            <v>28.1</v>
          </cell>
          <cell r="R97">
            <v>43.625028617554378</v>
          </cell>
        </row>
        <row r="98">
          <cell r="A98">
            <v>39173</v>
          </cell>
          <cell r="B98">
            <v>36</v>
          </cell>
          <cell r="C98">
            <v>38.869999999999997</v>
          </cell>
          <cell r="D98">
            <v>35.549999999999997</v>
          </cell>
          <cell r="E98">
            <v>39.65</v>
          </cell>
          <cell r="F98">
            <v>37.79</v>
          </cell>
          <cell r="G98">
            <v>38.46</v>
          </cell>
          <cell r="I98">
            <v>35.1</v>
          </cell>
          <cell r="R98">
            <v>40.829298757139831</v>
          </cell>
        </row>
        <row r="99">
          <cell r="A99">
            <v>39203</v>
          </cell>
          <cell r="B99">
            <v>36</v>
          </cell>
          <cell r="C99">
            <v>36.700000000000003</v>
          </cell>
          <cell r="D99">
            <v>33.409999999999997</v>
          </cell>
          <cell r="E99">
            <v>39.65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40.76755696426693</v>
          </cell>
        </row>
        <row r="100">
          <cell r="A100">
            <v>39234</v>
          </cell>
          <cell r="B100">
            <v>40.270000000000003</v>
          </cell>
          <cell r="C100">
            <v>37.49</v>
          </cell>
          <cell r="D100">
            <v>34.18</v>
          </cell>
          <cell r="E100">
            <v>42.4</v>
          </cell>
          <cell r="F100">
            <v>42.52</v>
          </cell>
          <cell r="G100">
            <v>44.11</v>
          </cell>
          <cell r="I100">
            <v>41.1</v>
          </cell>
          <cell r="R100">
            <v>41.252710637789953</v>
          </cell>
        </row>
        <row r="101">
          <cell r="A101">
            <v>39264</v>
          </cell>
          <cell r="B101">
            <v>54.01</v>
          </cell>
          <cell r="C101">
            <v>49.62</v>
          </cell>
          <cell r="D101">
            <v>45.35</v>
          </cell>
          <cell r="E101">
            <v>48.65</v>
          </cell>
          <cell r="F101">
            <v>55.77</v>
          </cell>
          <cell r="G101">
            <v>58.65</v>
          </cell>
          <cell r="I101">
            <v>48.1</v>
          </cell>
          <cell r="R101">
            <v>41.826822316429762</v>
          </cell>
        </row>
        <row r="102">
          <cell r="A102">
            <v>39295</v>
          </cell>
          <cell r="B102">
            <v>60.16</v>
          </cell>
          <cell r="C102">
            <v>53.99</v>
          </cell>
          <cell r="D102">
            <v>50.25</v>
          </cell>
          <cell r="E102">
            <v>54.3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42.311943456089715</v>
          </cell>
        </row>
        <row r="103">
          <cell r="A103">
            <v>39326</v>
          </cell>
          <cell r="B103">
            <v>48.32</v>
          </cell>
          <cell r="C103">
            <v>48.09</v>
          </cell>
          <cell r="D103">
            <v>44.44</v>
          </cell>
          <cell r="E103">
            <v>51.25</v>
          </cell>
          <cell r="F103">
            <v>49.38</v>
          </cell>
          <cell r="G103">
            <v>52.96</v>
          </cell>
          <cell r="I103">
            <v>39.85</v>
          </cell>
          <cell r="R103">
            <v>42.237354612891764</v>
          </cell>
        </row>
        <row r="104">
          <cell r="A104">
            <v>39356</v>
          </cell>
          <cell r="B104">
            <v>38.369999999999997</v>
          </cell>
          <cell r="C104">
            <v>41.72</v>
          </cell>
          <cell r="D104">
            <v>40.47</v>
          </cell>
          <cell r="E104">
            <v>42.71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42.238968651852304</v>
          </cell>
        </row>
        <row r="105">
          <cell r="A105">
            <v>39387</v>
          </cell>
          <cell r="B105">
            <v>36.950000000000003</v>
          </cell>
          <cell r="C105">
            <v>38.729999999999997</v>
          </cell>
          <cell r="D105">
            <v>37.520000000000003</v>
          </cell>
          <cell r="E105">
            <v>42.4</v>
          </cell>
          <cell r="F105">
            <v>39.92</v>
          </cell>
          <cell r="G105">
            <v>39.26</v>
          </cell>
          <cell r="I105">
            <v>36.1</v>
          </cell>
          <cell r="R105">
            <v>45.026506864256575</v>
          </cell>
        </row>
        <row r="106">
          <cell r="A106">
            <v>39417</v>
          </cell>
          <cell r="B106">
            <v>36.950000000000003</v>
          </cell>
          <cell r="C106">
            <v>40.799999999999997</v>
          </cell>
          <cell r="D106">
            <v>39.56</v>
          </cell>
          <cell r="E106">
            <v>42.87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46.910897689477821</v>
          </cell>
        </row>
        <row r="107">
          <cell r="A107">
            <v>39448</v>
          </cell>
          <cell r="B107">
            <v>37.22</v>
          </cell>
          <cell r="C107">
            <v>43.12</v>
          </cell>
          <cell r="D107">
            <v>41.47</v>
          </cell>
          <cell r="E107">
            <v>43.34</v>
          </cell>
          <cell r="F107">
            <v>41.38</v>
          </cell>
          <cell r="G107">
            <v>39.68</v>
          </cell>
          <cell r="I107">
            <v>29.2</v>
          </cell>
          <cell r="R107">
            <v>48.216555563543601</v>
          </cell>
        </row>
        <row r="108">
          <cell r="A108">
            <v>39479</v>
          </cell>
          <cell r="B108">
            <v>36.74</v>
          </cell>
          <cell r="C108">
            <v>42.25</v>
          </cell>
          <cell r="D108">
            <v>40.619999999999997</v>
          </cell>
          <cell r="E108">
            <v>42.77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46.755093898720212</v>
          </cell>
        </row>
        <row r="109">
          <cell r="A109">
            <v>39508</v>
          </cell>
          <cell r="B109">
            <v>36.74</v>
          </cell>
          <cell r="C109">
            <v>39.78</v>
          </cell>
          <cell r="D109">
            <v>38.06</v>
          </cell>
          <cell r="E109">
            <v>41.78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44.886243542310446</v>
          </cell>
        </row>
        <row r="110">
          <cell r="A110">
            <v>39539</v>
          </cell>
          <cell r="B110">
            <v>36.26</v>
          </cell>
          <cell r="C110">
            <v>39.94</v>
          </cell>
          <cell r="D110">
            <v>36.35</v>
          </cell>
          <cell r="E110">
            <v>40.369999999999997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42.088511292586482</v>
          </cell>
        </row>
        <row r="111">
          <cell r="A111">
            <v>39569</v>
          </cell>
          <cell r="B111">
            <v>36.26</v>
          </cell>
          <cell r="C111">
            <v>37.9</v>
          </cell>
          <cell r="D111">
            <v>34.36</v>
          </cell>
          <cell r="E111">
            <v>40.369999999999997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42.026088952063851</v>
          </cell>
        </row>
        <row r="112">
          <cell r="A112">
            <v>39600</v>
          </cell>
          <cell r="B112">
            <v>40.56</v>
          </cell>
          <cell r="C112">
            <v>38.64</v>
          </cell>
          <cell r="D112">
            <v>35.08</v>
          </cell>
          <cell r="E112">
            <v>42.92</v>
          </cell>
          <cell r="F112">
            <v>42.81</v>
          </cell>
          <cell r="G112">
            <v>44.3</v>
          </cell>
          <cell r="I112">
            <v>41.45</v>
          </cell>
          <cell r="R112">
            <v>42.510772525898432</v>
          </cell>
        </row>
        <row r="113">
          <cell r="A113">
            <v>39630</v>
          </cell>
          <cell r="B113">
            <v>54.4</v>
          </cell>
          <cell r="C113">
            <v>50.03</v>
          </cell>
          <cell r="D113">
            <v>45.49</v>
          </cell>
          <cell r="E113">
            <v>48.73</v>
          </cell>
          <cell r="F113">
            <v>56.15</v>
          </cell>
          <cell r="G113">
            <v>58.87</v>
          </cell>
          <cell r="I113">
            <v>48.45</v>
          </cell>
          <cell r="R113">
            <v>43.084454182721707</v>
          </cell>
        </row>
        <row r="114">
          <cell r="A114">
            <v>39661</v>
          </cell>
          <cell r="B114">
            <v>60.6</v>
          </cell>
          <cell r="C114">
            <v>54.13</v>
          </cell>
          <cell r="D114">
            <v>50.05</v>
          </cell>
          <cell r="E114">
            <v>53.97</v>
          </cell>
          <cell r="F114">
            <v>62.1</v>
          </cell>
          <cell r="G114">
            <v>66.08</v>
          </cell>
          <cell r="I114">
            <v>57.45</v>
          </cell>
          <cell r="R114">
            <v>43.569066946647332</v>
          </cell>
        </row>
        <row r="115">
          <cell r="A115">
            <v>39692</v>
          </cell>
          <cell r="B115">
            <v>48.67</v>
          </cell>
          <cell r="C115">
            <v>48.59</v>
          </cell>
          <cell r="D115">
            <v>44.64</v>
          </cell>
          <cell r="E115">
            <v>51.14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43.493743043244756</v>
          </cell>
        </row>
        <row r="116">
          <cell r="A116">
            <v>39722</v>
          </cell>
          <cell r="B116">
            <v>38.65</v>
          </cell>
          <cell r="C116">
            <v>42.62</v>
          </cell>
          <cell r="D116">
            <v>40.94</v>
          </cell>
          <cell r="E116">
            <v>43.21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43.494672872412714</v>
          </cell>
        </row>
        <row r="117">
          <cell r="A117">
            <v>39753</v>
          </cell>
          <cell r="B117">
            <v>37.22</v>
          </cell>
          <cell r="C117">
            <v>39.79</v>
          </cell>
          <cell r="D117">
            <v>38.159999999999997</v>
          </cell>
          <cell r="E117">
            <v>42.97</v>
          </cell>
          <cell r="F117">
            <v>40.19</v>
          </cell>
          <cell r="G117">
            <v>39.549999999999997</v>
          </cell>
          <cell r="I117">
            <v>36.450000000000003</v>
          </cell>
          <cell r="R117">
            <v>46.035668399386722</v>
          </cell>
        </row>
        <row r="118">
          <cell r="A118">
            <v>39783</v>
          </cell>
          <cell r="B118">
            <v>37.22</v>
          </cell>
          <cell r="C118">
            <v>41.76</v>
          </cell>
          <cell r="D118">
            <v>40.090000000000003</v>
          </cell>
          <cell r="E118">
            <v>43.35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47.944774855730792</v>
          </cell>
        </row>
        <row r="119">
          <cell r="A119">
            <v>39814</v>
          </cell>
          <cell r="B119">
            <v>37.479999999999997</v>
          </cell>
          <cell r="C119">
            <v>44.07</v>
          </cell>
          <cell r="D119">
            <v>41.9</v>
          </cell>
          <cell r="E119">
            <v>43.77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49.30943320414427</v>
          </cell>
        </row>
        <row r="120">
          <cell r="A120">
            <v>39845</v>
          </cell>
          <cell r="B120">
            <v>37</v>
          </cell>
          <cell r="C120">
            <v>43.26</v>
          </cell>
          <cell r="D120">
            <v>41.11</v>
          </cell>
          <cell r="E120">
            <v>43.25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47.871442099030126</v>
          </cell>
        </row>
        <row r="121">
          <cell r="A121">
            <v>39873</v>
          </cell>
          <cell r="B121">
            <v>37</v>
          </cell>
          <cell r="C121">
            <v>40.93</v>
          </cell>
          <cell r="D121">
            <v>38.72</v>
          </cell>
          <cell r="E121">
            <v>42.33</v>
          </cell>
          <cell r="F121">
            <v>38.79</v>
          </cell>
          <cell r="G121">
            <v>39.47</v>
          </cell>
          <cell r="I121">
            <v>28.95</v>
          </cell>
          <cell r="R121">
            <v>46.021500737756909</v>
          </cell>
        </row>
        <row r="122">
          <cell r="A122">
            <v>39904</v>
          </cell>
          <cell r="B122">
            <v>36.520000000000003</v>
          </cell>
          <cell r="C122">
            <v>41.08</v>
          </cell>
          <cell r="D122">
            <v>37.130000000000003</v>
          </cell>
          <cell r="E122">
            <v>41.02</v>
          </cell>
          <cell r="F122">
            <v>38.31</v>
          </cell>
          <cell r="G122">
            <v>38.99</v>
          </cell>
          <cell r="I122">
            <v>36</v>
          </cell>
          <cell r="R122">
            <v>42.794151720699695</v>
          </cell>
        </row>
        <row r="123">
          <cell r="A123">
            <v>39934</v>
          </cell>
          <cell r="B123">
            <v>36.520000000000003</v>
          </cell>
          <cell r="C123">
            <v>39.17</v>
          </cell>
          <cell r="D123">
            <v>35.28</v>
          </cell>
          <cell r="E123">
            <v>41.02</v>
          </cell>
          <cell r="F123">
            <v>38.79</v>
          </cell>
          <cell r="G123">
            <v>38.99</v>
          </cell>
          <cell r="I123">
            <v>36</v>
          </cell>
          <cell r="R123">
            <v>42.7552263877418</v>
          </cell>
        </row>
        <row r="124">
          <cell r="A124">
            <v>39965</v>
          </cell>
          <cell r="B124">
            <v>40.85</v>
          </cell>
          <cell r="C124">
            <v>39.869999999999997</v>
          </cell>
          <cell r="D124">
            <v>35.950000000000003</v>
          </cell>
          <cell r="E124">
            <v>43.39</v>
          </cell>
          <cell r="F124">
            <v>43.1</v>
          </cell>
          <cell r="G124">
            <v>44.5</v>
          </cell>
          <cell r="I124">
            <v>42</v>
          </cell>
          <cell r="R124">
            <v>43.266995382619143</v>
          </cell>
        </row>
        <row r="125">
          <cell r="A125">
            <v>39995</v>
          </cell>
          <cell r="B125">
            <v>54.79</v>
          </cell>
          <cell r="C125">
            <v>50.58</v>
          </cell>
          <cell r="D125">
            <v>45.64</v>
          </cell>
          <cell r="E125">
            <v>48.77</v>
          </cell>
          <cell r="F125">
            <v>56.53</v>
          </cell>
          <cell r="G125">
            <v>59.09</v>
          </cell>
          <cell r="I125">
            <v>49</v>
          </cell>
          <cell r="R125">
            <v>43.868470262350385</v>
          </cell>
        </row>
        <row r="126">
          <cell r="A126">
            <v>40026</v>
          </cell>
          <cell r="B126">
            <v>61.04</v>
          </cell>
          <cell r="C126">
            <v>54.43</v>
          </cell>
          <cell r="D126">
            <v>49.9</v>
          </cell>
          <cell r="E126">
            <v>53.63</v>
          </cell>
          <cell r="F126">
            <v>62.52</v>
          </cell>
          <cell r="G126">
            <v>66.27</v>
          </cell>
          <cell r="I126">
            <v>58</v>
          </cell>
          <cell r="R126">
            <v>44.382472468360703</v>
          </cell>
        </row>
        <row r="127">
          <cell r="A127">
            <v>40057</v>
          </cell>
          <cell r="B127">
            <v>49.02</v>
          </cell>
          <cell r="C127">
            <v>49.23</v>
          </cell>
          <cell r="D127">
            <v>44.85</v>
          </cell>
          <cell r="E127">
            <v>51.01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44.334302336545271</v>
          </cell>
        </row>
        <row r="128">
          <cell r="A128">
            <v>40087</v>
          </cell>
          <cell r="B128">
            <v>38.93</v>
          </cell>
          <cell r="C128">
            <v>43.61</v>
          </cell>
          <cell r="D128">
            <v>41.41</v>
          </cell>
          <cell r="E128">
            <v>43.66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44.362455789522983</v>
          </cell>
        </row>
        <row r="129">
          <cell r="A129">
            <v>40118</v>
          </cell>
          <cell r="B129">
            <v>37.49</v>
          </cell>
          <cell r="C129">
            <v>40.92</v>
          </cell>
          <cell r="D129">
            <v>38.79</v>
          </cell>
          <cell r="E129">
            <v>43.49</v>
          </cell>
          <cell r="F129">
            <v>40.47</v>
          </cell>
          <cell r="G129">
            <v>39.83</v>
          </cell>
          <cell r="I129">
            <v>37</v>
          </cell>
          <cell r="R129">
            <v>47.391682245269351</v>
          </cell>
        </row>
        <row r="130">
          <cell r="A130">
            <v>40148</v>
          </cell>
          <cell r="B130">
            <v>37.49</v>
          </cell>
          <cell r="C130">
            <v>42.81</v>
          </cell>
          <cell r="D130">
            <v>40.619999999999997</v>
          </cell>
          <cell r="E130">
            <v>43.79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49.32121951935089</v>
          </cell>
        </row>
        <row r="131">
          <cell r="A131">
            <v>40179</v>
          </cell>
          <cell r="B131">
            <v>37.75</v>
          </cell>
          <cell r="C131">
            <v>45.07</v>
          </cell>
          <cell r="D131">
            <v>42.34</v>
          </cell>
          <cell r="E131">
            <v>44.2</v>
          </cell>
          <cell r="F131">
            <v>41.95</v>
          </cell>
          <cell r="G131">
            <v>40.17</v>
          </cell>
          <cell r="I131">
            <v>30.2</v>
          </cell>
          <cell r="R131">
            <v>50.735075995445669</v>
          </cell>
        </row>
        <row r="132">
          <cell r="A132">
            <v>40210</v>
          </cell>
          <cell r="B132">
            <v>37.270000000000003</v>
          </cell>
          <cell r="C132">
            <v>44.31</v>
          </cell>
          <cell r="D132">
            <v>41.6</v>
          </cell>
          <cell r="E132">
            <v>43.72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49.293376654444373</v>
          </cell>
        </row>
        <row r="133">
          <cell r="A133">
            <v>40238</v>
          </cell>
          <cell r="B133">
            <v>37.270000000000003</v>
          </cell>
          <cell r="C133">
            <v>42.12</v>
          </cell>
          <cell r="D133">
            <v>39.380000000000003</v>
          </cell>
          <cell r="E133">
            <v>42.87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47.435538788302594</v>
          </cell>
        </row>
        <row r="134">
          <cell r="A134">
            <v>40269</v>
          </cell>
          <cell r="B134">
            <v>36.78</v>
          </cell>
          <cell r="C134">
            <v>42.26</v>
          </cell>
          <cell r="D134">
            <v>37.9</v>
          </cell>
          <cell r="E134">
            <v>41.65</v>
          </cell>
          <cell r="F134">
            <v>38.57</v>
          </cell>
          <cell r="G134">
            <v>39.21</v>
          </cell>
          <cell r="I134">
            <v>36.75</v>
          </cell>
          <cell r="R134">
            <v>43.739541433023234</v>
          </cell>
        </row>
        <row r="135">
          <cell r="A135">
            <v>40299</v>
          </cell>
          <cell r="B135">
            <v>36.78</v>
          </cell>
          <cell r="C135">
            <v>40.47</v>
          </cell>
          <cell r="D135">
            <v>36.17</v>
          </cell>
          <cell r="E135">
            <v>41.65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43.706139428553065</v>
          </cell>
        </row>
        <row r="136">
          <cell r="A136">
            <v>40330</v>
          </cell>
          <cell r="B136">
            <v>41.14</v>
          </cell>
          <cell r="C136">
            <v>41.12</v>
          </cell>
          <cell r="D136">
            <v>36.79</v>
          </cell>
          <cell r="E136">
            <v>43.84</v>
          </cell>
          <cell r="F136">
            <v>43.4</v>
          </cell>
          <cell r="G136">
            <v>44.64</v>
          </cell>
          <cell r="I136">
            <v>42.75</v>
          </cell>
          <cell r="R136">
            <v>44.228067152845767</v>
          </cell>
        </row>
        <row r="137">
          <cell r="A137">
            <v>40360</v>
          </cell>
          <cell r="B137">
            <v>55.18</v>
          </cell>
          <cell r="C137">
            <v>51.2</v>
          </cell>
          <cell r="D137">
            <v>45.82</v>
          </cell>
          <cell r="E137">
            <v>48.84</v>
          </cell>
          <cell r="F137">
            <v>56.91</v>
          </cell>
          <cell r="G137">
            <v>59.27</v>
          </cell>
          <cell r="I137">
            <v>49.75</v>
          </cell>
          <cell r="R137">
            <v>44.840377054772958</v>
          </cell>
        </row>
        <row r="138">
          <cell r="A138">
            <v>40391</v>
          </cell>
          <cell r="B138">
            <v>61.47</v>
          </cell>
          <cell r="C138">
            <v>54.83</v>
          </cell>
          <cell r="D138">
            <v>49.78</v>
          </cell>
          <cell r="E138">
            <v>53.34</v>
          </cell>
          <cell r="F138">
            <v>62.95</v>
          </cell>
          <cell r="G138">
            <v>66.41</v>
          </cell>
          <cell r="I138">
            <v>58.75</v>
          </cell>
          <cell r="R138">
            <v>45.364845989057507</v>
          </cell>
        </row>
        <row r="139">
          <cell r="A139">
            <v>40422</v>
          </cell>
          <cell r="B139">
            <v>49.37</v>
          </cell>
          <cell r="C139">
            <v>49.93</v>
          </cell>
          <cell r="D139">
            <v>45.09</v>
          </cell>
          <cell r="E139">
            <v>50.91</v>
          </cell>
          <cell r="F139">
            <v>50.4</v>
          </cell>
          <cell r="G139">
            <v>53.47</v>
          </cell>
          <cell r="I139">
            <v>41.2</v>
          </cell>
          <cell r="R139">
            <v>45.322528411454321</v>
          </cell>
        </row>
        <row r="140">
          <cell r="A140">
            <v>40452</v>
          </cell>
          <cell r="B140">
            <v>39.21</v>
          </cell>
          <cell r="C140">
            <v>44.65</v>
          </cell>
          <cell r="D140">
            <v>41.88</v>
          </cell>
          <cell r="E140">
            <v>44.1</v>
          </cell>
          <cell r="F140">
            <v>40.5</v>
          </cell>
          <cell r="G140">
            <v>41.73</v>
          </cell>
          <cell r="I140">
            <v>41.75</v>
          </cell>
          <cell r="R140">
            <v>45.356981801450829</v>
          </cell>
        </row>
        <row r="141">
          <cell r="A141">
            <v>40483</v>
          </cell>
          <cell r="B141">
            <v>37.75</v>
          </cell>
          <cell r="C141">
            <v>42.09</v>
          </cell>
          <cell r="D141">
            <v>39.409999999999997</v>
          </cell>
          <cell r="E141">
            <v>44</v>
          </cell>
          <cell r="F141">
            <v>40.74</v>
          </cell>
          <cell r="G141">
            <v>40.06</v>
          </cell>
          <cell r="I141">
            <v>37.75</v>
          </cell>
          <cell r="R141">
            <v>48.030956436032717</v>
          </cell>
        </row>
        <row r="142">
          <cell r="A142">
            <v>40513</v>
          </cell>
          <cell r="B142">
            <v>37.75</v>
          </cell>
          <cell r="C142">
            <v>43.89</v>
          </cell>
          <cell r="D142">
            <v>41.15</v>
          </cell>
          <cell r="E142">
            <v>44.22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49.983705217173707</v>
          </cell>
        </row>
        <row r="143">
          <cell r="A143">
            <v>40544</v>
          </cell>
          <cell r="B143">
            <v>38.020000000000003</v>
          </cell>
          <cell r="C143">
            <v>46.07</v>
          </cell>
          <cell r="D143">
            <v>42.77</v>
          </cell>
          <cell r="E143">
            <v>44.62</v>
          </cell>
          <cell r="F143">
            <v>42.23</v>
          </cell>
          <cell r="G143">
            <v>40.39</v>
          </cell>
          <cell r="I143">
            <v>30.7</v>
          </cell>
          <cell r="R143">
            <v>43.374424640747591</v>
          </cell>
        </row>
        <row r="144">
          <cell r="A144">
            <v>40575</v>
          </cell>
          <cell r="B144">
            <v>37.53</v>
          </cell>
          <cell r="C144">
            <v>45.36</v>
          </cell>
          <cell r="D144">
            <v>42.09</v>
          </cell>
          <cell r="E144">
            <v>44.17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42.109513795704736</v>
          </cell>
        </row>
        <row r="145">
          <cell r="A145">
            <v>40603</v>
          </cell>
          <cell r="B145">
            <v>37.53</v>
          </cell>
          <cell r="C145">
            <v>43.31</v>
          </cell>
          <cell r="D145">
            <v>40.020000000000003</v>
          </cell>
          <cell r="E145">
            <v>43.39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40.48223607316131</v>
          </cell>
        </row>
        <row r="146">
          <cell r="A146">
            <v>40634</v>
          </cell>
          <cell r="B146">
            <v>37.049999999999997</v>
          </cell>
          <cell r="C146">
            <v>43.44</v>
          </cell>
          <cell r="D146">
            <v>38.64</v>
          </cell>
          <cell r="E146">
            <v>42.26</v>
          </cell>
          <cell r="F146">
            <v>38.83</v>
          </cell>
          <cell r="G146">
            <v>39.43</v>
          </cell>
          <cell r="I146">
            <v>37.25</v>
          </cell>
          <cell r="R146">
            <v>37.643338977139244</v>
          </cell>
        </row>
        <row r="147">
          <cell r="A147">
            <v>40664</v>
          </cell>
          <cell r="B147">
            <v>37.049999999999997</v>
          </cell>
          <cell r="C147">
            <v>41.75</v>
          </cell>
          <cell r="D147">
            <v>37.04</v>
          </cell>
          <cell r="E147">
            <v>42.26</v>
          </cell>
          <cell r="F147">
            <v>39.31</v>
          </cell>
          <cell r="G147">
            <v>39.43</v>
          </cell>
          <cell r="I147">
            <v>37.25</v>
          </cell>
          <cell r="R147">
            <v>37.609098796076765</v>
          </cell>
        </row>
        <row r="148">
          <cell r="A148">
            <v>40695</v>
          </cell>
          <cell r="B148">
            <v>41.43</v>
          </cell>
          <cell r="C148">
            <v>42.36</v>
          </cell>
          <cell r="D148">
            <v>37.619999999999997</v>
          </cell>
          <cell r="E148">
            <v>44.29</v>
          </cell>
          <cell r="F148">
            <v>43.69</v>
          </cell>
          <cell r="G148">
            <v>44.79</v>
          </cell>
          <cell r="I148">
            <v>43.25</v>
          </cell>
          <cell r="R148">
            <v>38.059269975491432</v>
          </cell>
        </row>
        <row r="149">
          <cell r="A149">
            <v>40725</v>
          </cell>
          <cell r="B149">
            <v>55.57</v>
          </cell>
          <cell r="C149">
            <v>51.84</v>
          </cell>
          <cell r="D149">
            <v>46.02</v>
          </cell>
          <cell r="E149">
            <v>48.92</v>
          </cell>
          <cell r="F149">
            <v>57.3</v>
          </cell>
          <cell r="G149">
            <v>59.46</v>
          </cell>
          <cell r="I149">
            <v>50.25</v>
          </cell>
          <cell r="R149">
            <v>38.588349811720676</v>
          </cell>
        </row>
        <row r="150">
          <cell r="A150">
            <v>40756</v>
          </cell>
          <cell r="B150">
            <v>61.91</v>
          </cell>
          <cell r="C150">
            <v>55.25</v>
          </cell>
          <cell r="D150">
            <v>49.71</v>
          </cell>
          <cell r="E150">
            <v>53.1</v>
          </cell>
          <cell r="F150">
            <v>63.37</v>
          </cell>
          <cell r="G150">
            <v>66.58</v>
          </cell>
          <cell r="I150">
            <v>59.25</v>
          </cell>
          <cell r="R150">
            <v>39.040485407306853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45.34</v>
          </cell>
          <cell r="E151">
            <v>50.85</v>
          </cell>
          <cell r="F151">
            <v>50.74</v>
          </cell>
          <cell r="G151">
            <v>53.62</v>
          </cell>
          <cell r="I151">
            <v>41.7</v>
          </cell>
          <cell r="R151">
            <v>38.998113154847303</v>
          </cell>
        </row>
        <row r="152">
          <cell r="A152">
            <v>40817</v>
          </cell>
          <cell r="B152">
            <v>39.479999999999997</v>
          </cell>
          <cell r="C152">
            <v>45.68</v>
          </cell>
          <cell r="D152">
            <v>42.35</v>
          </cell>
          <cell r="E152">
            <v>44.53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39.022877986750821</v>
          </cell>
        </row>
        <row r="153">
          <cell r="A153">
            <v>40848</v>
          </cell>
          <cell r="B153">
            <v>38.020000000000003</v>
          </cell>
          <cell r="C153">
            <v>43.25</v>
          </cell>
          <cell r="D153">
            <v>40.020000000000003</v>
          </cell>
          <cell r="E153">
            <v>44.49</v>
          </cell>
          <cell r="F153">
            <v>41.02</v>
          </cell>
          <cell r="G153">
            <v>40.29</v>
          </cell>
          <cell r="I153">
            <v>38.25</v>
          </cell>
          <cell r="R153">
            <v>41.687499055919524</v>
          </cell>
        </row>
        <row r="154">
          <cell r="A154">
            <v>40878</v>
          </cell>
          <cell r="B154">
            <v>38.020000000000003</v>
          </cell>
          <cell r="C154">
            <v>44.98</v>
          </cell>
          <cell r="D154">
            <v>41.67</v>
          </cell>
          <cell r="E154">
            <v>44.65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43.384792325133773</v>
          </cell>
        </row>
        <row r="155">
          <cell r="A155">
            <v>40909</v>
          </cell>
          <cell r="B155">
            <v>38.29</v>
          </cell>
          <cell r="C155">
            <v>47.08</v>
          </cell>
          <cell r="D155">
            <v>43.22</v>
          </cell>
          <cell r="E155">
            <v>45.04</v>
          </cell>
          <cell r="F155">
            <v>42.51</v>
          </cell>
          <cell r="G155">
            <v>40.61</v>
          </cell>
          <cell r="I155">
            <v>30.95</v>
          </cell>
          <cell r="R155">
            <v>43.374424640747591</v>
          </cell>
        </row>
        <row r="156">
          <cell r="A156">
            <v>40940</v>
          </cell>
          <cell r="B156">
            <v>37.799999999999997</v>
          </cell>
          <cell r="C156">
            <v>46.4</v>
          </cell>
          <cell r="D156">
            <v>42.58</v>
          </cell>
          <cell r="E156">
            <v>44.62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42.109513795704736</v>
          </cell>
        </row>
      </sheetData>
      <sheetData sheetId="15">
        <row r="6">
          <cell r="R6" t="str">
            <v>ALBERTA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37186</v>
          </cell>
          <cell r="B8">
            <v>27.25</v>
          </cell>
          <cell r="C8">
            <v>28</v>
          </cell>
          <cell r="D8">
            <v>26</v>
          </cell>
          <cell r="E8">
            <v>28.5</v>
          </cell>
          <cell r="F8">
            <v>29.5</v>
          </cell>
          <cell r="G8">
            <v>28.25</v>
          </cell>
          <cell r="I8">
            <v>27.1875</v>
          </cell>
          <cell r="R8">
            <v>57</v>
          </cell>
        </row>
        <row r="9">
          <cell r="A9">
            <v>37187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37188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47.5</v>
          </cell>
        </row>
        <row r="11">
          <cell r="A11">
            <v>37189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37190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37193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37194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27.1875</v>
          </cell>
          <cell r="R14">
            <v>47.5</v>
          </cell>
        </row>
        <row r="15">
          <cell r="A15">
            <v>37195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37196</v>
          </cell>
          <cell r="B16">
            <v>27.5</v>
          </cell>
          <cell r="C16">
            <v>28.25</v>
          </cell>
          <cell r="D16">
            <v>27.5</v>
          </cell>
          <cell r="E16">
            <v>29.25</v>
          </cell>
          <cell r="F16">
            <v>28.6</v>
          </cell>
          <cell r="G16">
            <v>28.5</v>
          </cell>
          <cell r="I16">
            <v>24.9</v>
          </cell>
          <cell r="R16">
            <v>45.749996185302734</v>
          </cell>
        </row>
        <row r="17">
          <cell r="A17">
            <v>37197</v>
          </cell>
          <cell r="B17">
            <v>27.5</v>
          </cell>
          <cell r="C17">
            <v>28.25</v>
          </cell>
          <cell r="D17">
            <v>27.5</v>
          </cell>
          <cell r="E17">
            <v>29.25</v>
          </cell>
          <cell r="F17">
            <v>28.6</v>
          </cell>
          <cell r="G17">
            <v>28.5</v>
          </cell>
          <cell r="I17">
            <v>24.9</v>
          </cell>
          <cell r="R17">
            <v>45.749996185302734</v>
          </cell>
        </row>
        <row r="18">
          <cell r="A18">
            <v>37200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20.174999237060501</v>
          </cell>
          <cell r="R18">
            <v>45.749996185302734</v>
          </cell>
        </row>
        <row r="19">
          <cell r="A19">
            <v>37201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20.174999237060501</v>
          </cell>
          <cell r="R19">
            <v>45.749996185302734</v>
          </cell>
        </row>
        <row r="20">
          <cell r="A20">
            <v>37202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20.174999237060501</v>
          </cell>
          <cell r="R20">
            <v>45.749996185302734</v>
          </cell>
        </row>
        <row r="21">
          <cell r="A21">
            <v>37203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37204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37207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37208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37209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37210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20.174999237060501</v>
          </cell>
          <cell r="R26">
            <v>45.749996185302734</v>
          </cell>
        </row>
        <row r="27">
          <cell r="A27">
            <v>37211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37225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26</v>
          </cell>
          <cell r="R28">
            <v>45.749996185302734</v>
          </cell>
        </row>
        <row r="29">
          <cell r="A29">
            <v>37226</v>
          </cell>
          <cell r="B29">
            <v>31.75</v>
          </cell>
          <cell r="C29">
            <v>36.5</v>
          </cell>
          <cell r="D29">
            <v>36.25</v>
          </cell>
          <cell r="E29">
            <v>36</v>
          </cell>
          <cell r="F29">
            <v>33.75</v>
          </cell>
          <cell r="G29">
            <v>33.75</v>
          </cell>
          <cell r="I29">
            <v>32.5</v>
          </cell>
          <cell r="R29">
            <v>51.049999237060547</v>
          </cell>
        </row>
        <row r="30">
          <cell r="A30">
            <v>37257</v>
          </cell>
          <cell r="B30">
            <v>32.25</v>
          </cell>
          <cell r="C30">
            <v>36.25</v>
          </cell>
          <cell r="D30">
            <v>36.25</v>
          </cell>
          <cell r="E30">
            <v>35.75</v>
          </cell>
          <cell r="F30">
            <v>34.5</v>
          </cell>
          <cell r="G30">
            <v>33.75</v>
          </cell>
          <cell r="I30">
            <v>33.25</v>
          </cell>
          <cell r="R30">
            <v>57.628511657714846</v>
          </cell>
        </row>
        <row r="31">
          <cell r="A31">
            <v>37288</v>
          </cell>
          <cell r="B31">
            <v>31.75</v>
          </cell>
          <cell r="C31">
            <v>33.9</v>
          </cell>
          <cell r="D31">
            <v>34</v>
          </cell>
          <cell r="E31">
            <v>35.5</v>
          </cell>
          <cell r="F31">
            <v>33.75</v>
          </cell>
          <cell r="G31">
            <v>33</v>
          </cell>
          <cell r="I31">
            <v>33.25</v>
          </cell>
          <cell r="R31">
            <v>57.244737548828127</v>
          </cell>
        </row>
        <row r="32">
          <cell r="A32">
            <v>37316</v>
          </cell>
          <cell r="B32">
            <v>31.25</v>
          </cell>
          <cell r="C32">
            <v>30.5</v>
          </cell>
          <cell r="D32">
            <v>30.5</v>
          </cell>
          <cell r="E32">
            <v>33</v>
          </cell>
          <cell r="F32">
            <v>33</v>
          </cell>
          <cell r="G32">
            <v>32.5</v>
          </cell>
          <cell r="I32">
            <v>31</v>
          </cell>
          <cell r="R32">
            <v>56.199056091308591</v>
          </cell>
        </row>
        <row r="33">
          <cell r="A33">
            <v>37347</v>
          </cell>
          <cell r="B33">
            <v>31</v>
          </cell>
          <cell r="C33">
            <v>30</v>
          </cell>
          <cell r="D33">
            <v>28</v>
          </cell>
          <cell r="E33">
            <v>30.5</v>
          </cell>
          <cell r="F33">
            <v>31.5</v>
          </cell>
          <cell r="G33">
            <v>33</v>
          </cell>
          <cell r="I33">
            <v>29.75</v>
          </cell>
          <cell r="R33">
            <v>51.849272155761717</v>
          </cell>
        </row>
        <row r="34">
          <cell r="A34">
            <v>37377</v>
          </cell>
          <cell r="B34">
            <v>35</v>
          </cell>
          <cell r="C34">
            <v>29</v>
          </cell>
          <cell r="D34">
            <v>26.5</v>
          </cell>
          <cell r="E34">
            <v>30.5</v>
          </cell>
          <cell r="F34">
            <v>33</v>
          </cell>
          <cell r="G34">
            <v>38</v>
          </cell>
          <cell r="I34">
            <v>29.75</v>
          </cell>
          <cell r="R34">
            <v>52.619288787841796</v>
          </cell>
        </row>
        <row r="35">
          <cell r="A35">
            <v>37408</v>
          </cell>
          <cell r="B35">
            <v>43</v>
          </cell>
          <cell r="C35">
            <v>30.5</v>
          </cell>
          <cell r="D35">
            <v>28</v>
          </cell>
          <cell r="E35">
            <v>37</v>
          </cell>
          <cell r="F35">
            <v>39</v>
          </cell>
          <cell r="G35">
            <v>48</v>
          </cell>
          <cell r="I35">
            <v>36.5</v>
          </cell>
          <cell r="R35">
            <v>54.654976121995361</v>
          </cell>
        </row>
        <row r="36">
          <cell r="A36">
            <v>37438</v>
          </cell>
          <cell r="B36">
            <v>50.25</v>
          </cell>
          <cell r="C36">
            <v>44</v>
          </cell>
          <cell r="D36">
            <v>41</v>
          </cell>
          <cell r="E36">
            <v>46</v>
          </cell>
          <cell r="F36">
            <v>46</v>
          </cell>
          <cell r="G36">
            <v>57.25</v>
          </cell>
          <cell r="I36">
            <v>45.25</v>
          </cell>
          <cell r="R36">
            <v>47.175168618682115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</v>
          </cell>
          <cell r="F37">
            <v>54</v>
          </cell>
          <cell r="G37">
            <v>69.5</v>
          </cell>
          <cell r="I37">
            <v>52.25</v>
          </cell>
          <cell r="R37">
            <v>48.030419621102205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44.5</v>
          </cell>
          <cell r="F38">
            <v>45.5</v>
          </cell>
          <cell r="G38">
            <v>55.75</v>
          </cell>
          <cell r="I38">
            <v>40.25</v>
          </cell>
          <cell r="R38">
            <v>48.040008506904051</v>
          </cell>
        </row>
        <row r="39">
          <cell r="A39">
            <v>37530</v>
          </cell>
          <cell r="B39">
            <v>36</v>
          </cell>
          <cell r="C39">
            <v>35.5</v>
          </cell>
          <cell r="D39">
            <v>36</v>
          </cell>
          <cell r="E39">
            <v>38</v>
          </cell>
          <cell r="F39">
            <v>38</v>
          </cell>
          <cell r="G39">
            <v>38.5</v>
          </cell>
          <cell r="I39">
            <v>36.25</v>
          </cell>
          <cell r="R39">
            <v>52.39895195158693</v>
          </cell>
        </row>
        <row r="40">
          <cell r="A40">
            <v>37561</v>
          </cell>
          <cell r="B40">
            <v>34.5</v>
          </cell>
          <cell r="C40">
            <v>33</v>
          </cell>
          <cell r="D40">
            <v>33.5</v>
          </cell>
          <cell r="E40">
            <v>36.5</v>
          </cell>
          <cell r="F40">
            <v>37.5</v>
          </cell>
          <cell r="G40">
            <v>36.5</v>
          </cell>
          <cell r="I40">
            <v>35.5</v>
          </cell>
          <cell r="R40">
            <v>57.737953158028134</v>
          </cell>
        </row>
        <row r="41">
          <cell r="A41">
            <v>37591</v>
          </cell>
          <cell r="B41">
            <v>35.25</v>
          </cell>
          <cell r="C41">
            <v>35.75</v>
          </cell>
          <cell r="D41">
            <v>36.25</v>
          </cell>
          <cell r="E41">
            <v>38.25</v>
          </cell>
          <cell r="F41">
            <v>39.5</v>
          </cell>
          <cell r="G41">
            <v>37.25</v>
          </cell>
          <cell r="I41">
            <v>37.75</v>
          </cell>
          <cell r="R41">
            <v>62.042138223254973</v>
          </cell>
        </row>
        <row r="42">
          <cell r="A42">
            <v>37622</v>
          </cell>
          <cell r="B42">
            <v>35.5</v>
          </cell>
          <cell r="C42">
            <v>39.75</v>
          </cell>
          <cell r="D42">
            <v>40</v>
          </cell>
          <cell r="E42">
            <v>40.25</v>
          </cell>
          <cell r="F42">
            <v>39.75</v>
          </cell>
          <cell r="G42">
            <v>37.5</v>
          </cell>
          <cell r="I42">
            <v>28.5</v>
          </cell>
          <cell r="R42">
            <v>50.122577042138502</v>
          </cell>
        </row>
        <row r="43">
          <cell r="A43">
            <v>37653</v>
          </cell>
          <cell r="B43">
            <v>35</v>
          </cell>
          <cell r="C43">
            <v>38.25</v>
          </cell>
          <cell r="D43">
            <v>38.5</v>
          </cell>
          <cell r="E43">
            <v>39.25</v>
          </cell>
          <cell r="F43">
            <v>38.25</v>
          </cell>
          <cell r="G43">
            <v>37</v>
          </cell>
          <cell r="I43">
            <v>27.5</v>
          </cell>
          <cell r="R43">
            <v>48.710640380118456</v>
          </cell>
        </row>
        <row r="44">
          <cell r="A44">
            <v>37681</v>
          </cell>
          <cell r="B44">
            <v>35</v>
          </cell>
          <cell r="C44">
            <v>34</v>
          </cell>
          <cell r="D44">
            <v>34</v>
          </cell>
          <cell r="E44">
            <v>37.5</v>
          </cell>
          <cell r="F44">
            <v>36.75</v>
          </cell>
          <cell r="G44">
            <v>37</v>
          </cell>
          <cell r="I44">
            <v>25</v>
          </cell>
          <cell r="R44">
            <v>47.170614587219021</v>
          </cell>
        </row>
        <row r="45">
          <cell r="A45">
            <v>37712</v>
          </cell>
          <cell r="B45">
            <v>34.5</v>
          </cell>
          <cell r="C45">
            <v>34.25</v>
          </cell>
          <cell r="D45">
            <v>31</v>
          </cell>
          <cell r="E45">
            <v>35</v>
          </cell>
          <cell r="F45">
            <v>36.25</v>
          </cell>
          <cell r="G45">
            <v>36.5</v>
          </cell>
          <cell r="I45">
            <v>23.5</v>
          </cell>
          <cell r="R45">
            <v>44.904514904393672</v>
          </cell>
        </row>
        <row r="46">
          <cell r="A46">
            <v>37742</v>
          </cell>
          <cell r="B46">
            <v>34.5</v>
          </cell>
          <cell r="C46">
            <v>30.75</v>
          </cell>
          <cell r="D46">
            <v>27.5</v>
          </cell>
          <cell r="E46">
            <v>35</v>
          </cell>
          <cell r="F46">
            <v>36.75</v>
          </cell>
          <cell r="G46">
            <v>36.5</v>
          </cell>
          <cell r="I46">
            <v>24.5</v>
          </cell>
          <cell r="R46">
            <v>45.14686475956163</v>
          </cell>
        </row>
        <row r="47">
          <cell r="A47">
            <v>37773</v>
          </cell>
          <cell r="B47">
            <v>39</v>
          </cell>
          <cell r="C47">
            <v>32</v>
          </cell>
          <cell r="D47">
            <v>28.75</v>
          </cell>
          <cell r="E47">
            <v>39.5</v>
          </cell>
          <cell r="F47">
            <v>41.25</v>
          </cell>
          <cell r="G47">
            <v>43.5</v>
          </cell>
          <cell r="I47">
            <v>28.5</v>
          </cell>
          <cell r="R47">
            <v>45.625522156318638</v>
          </cell>
        </row>
        <row r="48">
          <cell r="A48">
            <v>37803</v>
          </cell>
          <cell r="B48">
            <v>53.5</v>
          </cell>
          <cell r="C48">
            <v>51.5</v>
          </cell>
          <cell r="D48">
            <v>47</v>
          </cell>
          <cell r="E48">
            <v>49.75</v>
          </cell>
          <cell r="F48">
            <v>55.25</v>
          </cell>
          <cell r="G48">
            <v>59.5</v>
          </cell>
          <cell r="I48">
            <v>38.75</v>
          </cell>
          <cell r="R48">
            <v>46.055971130185917</v>
          </cell>
        </row>
        <row r="49">
          <cell r="A49">
            <v>37834</v>
          </cell>
          <cell r="B49">
            <v>60</v>
          </cell>
          <cell r="C49">
            <v>58.5</v>
          </cell>
          <cell r="D49">
            <v>55</v>
          </cell>
          <cell r="E49">
            <v>59</v>
          </cell>
          <cell r="F49">
            <v>61.5</v>
          </cell>
          <cell r="G49">
            <v>68</v>
          </cell>
          <cell r="I49">
            <v>47.5</v>
          </cell>
          <cell r="R49">
            <v>46.564660977524859</v>
          </cell>
        </row>
        <row r="50">
          <cell r="A50">
            <v>37865</v>
          </cell>
          <cell r="B50">
            <v>47.5</v>
          </cell>
          <cell r="C50">
            <v>49</v>
          </cell>
          <cell r="D50">
            <v>45.5</v>
          </cell>
          <cell r="E50">
            <v>54</v>
          </cell>
          <cell r="F50">
            <v>48.5</v>
          </cell>
          <cell r="G50">
            <v>53.5</v>
          </cell>
          <cell r="I50">
            <v>37.5</v>
          </cell>
          <cell r="R50">
            <v>46.583335180848266</v>
          </cell>
        </row>
        <row r="51">
          <cell r="A51">
            <v>37895</v>
          </cell>
          <cell r="B51">
            <v>37</v>
          </cell>
          <cell r="C51">
            <v>38.75</v>
          </cell>
          <cell r="D51">
            <v>39</v>
          </cell>
          <cell r="E51">
            <v>40</v>
          </cell>
          <cell r="F51">
            <v>38.25</v>
          </cell>
          <cell r="G51">
            <v>39.25</v>
          </cell>
          <cell r="I51">
            <v>28</v>
          </cell>
          <cell r="R51">
            <v>46.823134462892966</v>
          </cell>
        </row>
        <row r="52">
          <cell r="A52">
            <v>37926</v>
          </cell>
          <cell r="B52">
            <v>35.5</v>
          </cell>
          <cell r="C52">
            <v>34.25</v>
          </cell>
          <cell r="D52">
            <v>34.5</v>
          </cell>
          <cell r="E52">
            <v>39</v>
          </cell>
          <cell r="F52">
            <v>38.5</v>
          </cell>
          <cell r="G52">
            <v>37.25</v>
          </cell>
          <cell r="I52">
            <v>25.5</v>
          </cell>
          <cell r="R52">
            <v>50.312305923402278</v>
          </cell>
        </row>
        <row r="53">
          <cell r="A53">
            <v>37956</v>
          </cell>
          <cell r="B53">
            <v>35.5</v>
          </cell>
          <cell r="C53">
            <v>37.25</v>
          </cell>
          <cell r="D53">
            <v>37.5</v>
          </cell>
          <cell r="E53">
            <v>40.25</v>
          </cell>
          <cell r="F53">
            <v>39.25</v>
          </cell>
          <cell r="G53">
            <v>37</v>
          </cell>
          <cell r="I53">
            <v>29</v>
          </cell>
          <cell r="R53">
            <v>52.721102517811211</v>
          </cell>
        </row>
        <row r="54">
          <cell r="A54">
            <v>37987</v>
          </cell>
          <cell r="B54">
            <v>36.15</v>
          </cell>
          <cell r="C54">
            <v>40.270000000000003</v>
          </cell>
          <cell r="D54">
            <v>40.15</v>
          </cell>
          <cell r="E54">
            <v>40.99</v>
          </cell>
          <cell r="F54">
            <v>40.25</v>
          </cell>
          <cell r="G54">
            <v>38.35</v>
          </cell>
          <cell r="I54">
            <v>19.25</v>
          </cell>
          <cell r="R54">
            <v>51.030232706618037</v>
          </cell>
        </row>
        <row r="55">
          <cell r="A55">
            <v>38018</v>
          </cell>
          <cell r="B55">
            <v>35.68</v>
          </cell>
          <cell r="C55">
            <v>38.979999999999997</v>
          </cell>
          <cell r="D55">
            <v>38.86</v>
          </cell>
          <cell r="E55">
            <v>40.130000000000003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49.294299441869683</v>
          </cell>
        </row>
        <row r="56">
          <cell r="A56">
            <v>38047</v>
          </cell>
          <cell r="B56">
            <v>35.68</v>
          </cell>
          <cell r="C56">
            <v>35.32</v>
          </cell>
          <cell r="D56">
            <v>35</v>
          </cell>
          <cell r="E56">
            <v>38.630000000000003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47.077435788366728</v>
          </cell>
        </row>
        <row r="57">
          <cell r="A57">
            <v>38078</v>
          </cell>
          <cell r="B57">
            <v>35.22</v>
          </cell>
          <cell r="C57">
            <v>35.54</v>
          </cell>
          <cell r="D57">
            <v>32.42</v>
          </cell>
          <cell r="E57">
            <v>36.479999999999997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43.991873581899902</v>
          </cell>
        </row>
        <row r="58">
          <cell r="A58">
            <v>38108</v>
          </cell>
          <cell r="B58">
            <v>35.22</v>
          </cell>
          <cell r="C58">
            <v>32.53</v>
          </cell>
          <cell r="D58">
            <v>29.42</v>
          </cell>
          <cell r="E58">
            <v>36.479999999999997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43.91469473780753</v>
          </cell>
        </row>
        <row r="59">
          <cell r="A59">
            <v>38139</v>
          </cell>
          <cell r="B59">
            <v>39.39</v>
          </cell>
          <cell r="C59">
            <v>33.6</v>
          </cell>
          <cell r="D59">
            <v>30.49</v>
          </cell>
          <cell r="E59">
            <v>40.35</v>
          </cell>
          <cell r="F59">
            <v>41.65</v>
          </cell>
          <cell r="G59">
            <v>43.72</v>
          </cell>
          <cell r="I59">
            <v>32.5</v>
          </cell>
          <cell r="R59">
            <v>44.482864041965151</v>
          </cell>
        </row>
        <row r="60">
          <cell r="A60">
            <v>38169</v>
          </cell>
          <cell r="B60">
            <v>52.83</v>
          </cell>
          <cell r="C60">
            <v>50.39</v>
          </cell>
          <cell r="D60">
            <v>46.17</v>
          </cell>
          <cell r="E60">
            <v>49.16</v>
          </cell>
          <cell r="F60">
            <v>54.62</v>
          </cell>
          <cell r="G60">
            <v>58.43</v>
          </cell>
          <cell r="I60">
            <v>36.5</v>
          </cell>
          <cell r="R60">
            <v>45.157898857657123</v>
          </cell>
        </row>
        <row r="61">
          <cell r="A61">
            <v>38200</v>
          </cell>
          <cell r="B61">
            <v>58.86</v>
          </cell>
          <cell r="C61">
            <v>56.41</v>
          </cell>
          <cell r="D61">
            <v>53.04</v>
          </cell>
          <cell r="E61">
            <v>57.1</v>
          </cell>
          <cell r="F61">
            <v>60.41</v>
          </cell>
          <cell r="G61">
            <v>66.16</v>
          </cell>
          <cell r="I61">
            <v>45.5</v>
          </cell>
          <cell r="R61">
            <v>45.729855837900431</v>
          </cell>
        </row>
        <row r="62">
          <cell r="A62">
            <v>38231</v>
          </cell>
          <cell r="B62">
            <v>47.27</v>
          </cell>
          <cell r="C62">
            <v>48.24</v>
          </cell>
          <cell r="D62">
            <v>44.88</v>
          </cell>
          <cell r="E62">
            <v>52.81</v>
          </cell>
          <cell r="F62">
            <v>48.36</v>
          </cell>
          <cell r="G62">
            <v>52.87</v>
          </cell>
          <cell r="I62">
            <v>29.25</v>
          </cell>
          <cell r="R62">
            <v>45.640510170876603</v>
          </cell>
        </row>
        <row r="63">
          <cell r="A63">
            <v>38261</v>
          </cell>
          <cell r="B63">
            <v>37.54</v>
          </cell>
          <cell r="C63">
            <v>39.42</v>
          </cell>
          <cell r="D63">
            <v>39.299999999999997</v>
          </cell>
          <cell r="E63">
            <v>40.78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45.643471860093953</v>
          </cell>
        </row>
        <row r="64">
          <cell r="A64">
            <v>38292</v>
          </cell>
          <cell r="B64">
            <v>36.15</v>
          </cell>
          <cell r="C64">
            <v>35.479999999999997</v>
          </cell>
          <cell r="D64">
            <v>35.369999999999997</v>
          </cell>
          <cell r="E64">
            <v>40.03</v>
          </cell>
          <cell r="F64">
            <v>39.1</v>
          </cell>
          <cell r="G64">
            <v>38.130000000000003</v>
          </cell>
          <cell r="I64">
            <v>26</v>
          </cell>
          <cell r="R64">
            <v>48.856043669774053</v>
          </cell>
        </row>
        <row r="65">
          <cell r="A65">
            <v>38322</v>
          </cell>
          <cell r="B65">
            <v>36.15</v>
          </cell>
          <cell r="C65">
            <v>38.130000000000003</v>
          </cell>
          <cell r="D65">
            <v>38.01</v>
          </cell>
          <cell r="E65">
            <v>41</v>
          </cell>
          <cell r="F65">
            <v>39.79</v>
          </cell>
          <cell r="G65">
            <v>37.92</v>
          </cell>
          <cell r="I65">
            <v>28.75</v>
          </cell>
          <cell r="R65">
            <v>51.065863021708111</v>
          </cell>
        </row>
        <row r="66">
          <cell r="A66">
            <v>38353</v>
          </cell>
          <cell r="B66">
            <v>36.409999999999997</v>
          </cell>
          <cell r="C66">
            <v>40.76</v>
          </cell>
          <cell r="D66">
            <v>40.380000000000003</v>
          </cell>
          <cell r="E66">
            <v>41.69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49.855084754130651</v>
          </cell>
        </row>
        <row r="67">
          <cell r="A67">
            <v>38384</v>
          </cell>
          <cell r="B67">
            <v>35.950000000000003</v>
          </cell>
          <cell r="C67">
            <v>39.659999999999997</v>
          </cell>
          <cell r="D67">
            <v>39.270000000000003</v>
          </cell>
          <cell r="E67">
            <v>40.950000000000003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48.202648113363992</v>
          </cell>
        </row>
        <row r="68">
          <cell r="A68">
            <v>38412</v>
          </cell>
          <cell r="B68">
            <v>35.950000000000003</v>
          </cell>
          <cell r="C68">
            <v>36.520000000000003</v>
          </cell>
          <cell r="D68">
            <v>35.950000000000003</v>
          </cell>
          <cell r="E68">
            <v>39.659999999999997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46.095188594107192</v>
          </cell>
        </row>
        <row r="69">
          <cell r="A69">
            <v>38443</v>
          </cell>
          <cell r="B69">
            <v>35.479999999999997</v>
          </cell>
          <cell r="C69">
            <v>36.71</v>
          </cell>
          <cell r="D69">
            <v>33.74</v>
          </cell>
          <cell r="E69">
            <v>37.82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43.021738942770732</v>
          </cell>
        </row>
        <row r="70">
          <cell r="A70">
            <v>38473</v>
          </cell>
          <cell r="B70">
            <v>35.479999999999997</v>
          </cell>
          <cell r="C70">
            <v>34.119999999999997</v>
          </cell>
          <cell r="D70">
            <v>31.16</v>
          </cell>
          <cell r="E70">
            <v>37.82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42.945825083138715</v>
          </cell>
        </row>
        <row r="71">
          <cell r="A71">
            <v>38504</v>
          </cell>
          <cell r="B71">
            <v>39.68</v>
          </cell>
          <cell r="C71">
            <v>35.049999999999997</v>
          </cell>
          <cell r="D71">
            <v>32.08</v>
          </cell>
          <cell r="E71">
            <v>41.14</v>
          </cell>
          <cell r="F71">
            <v>41.94</v>
          </cell>
          <cell r="G71">
            <v>43.81</v>
          </cell>
          <cell r="I71">
            <v>30.5</v>
          </cell>
          <cell r="R71">
            <v>43.482220673763322</v>
          </cell>
        </row>
        <row r="72">
          <cell r="A72">
            <v>38534</v>
          </cell>
          <cell r="B72">
            <v>53.22</v>
          </cell>
          <cell r="C72">
            <v>49.5</v>
          </cell>
          <cell r="D72">
            <v>45.56</v>
          </cell>
          <cell r="E72">
            <v>48.71</v>
          </cell>
          <cell r="F72">
            <v>55</v>
          </cell>
          <cell r="G72">
            <v>58.42</v>
          </cell>
          <cell r="I72">
            <v>27.5</v>
          </cell>
          <cell r="R72">
            <v>44.120257673305574</v>
          </cell>
        </row>
        <row r="73">
          <cell r="A73">
            <v>38565</v>
          </cell>
          <cell r="B73">
            <v>59.29</v>
          </cell>
          <cell r="C73">
            <v>54.69</v>
          </cell>
          <cell r="D73">
            <v>51.47</v>
          </cell>
          <cell r="E73">
            <v>55.53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44.660268363688481</v>
          </cell>
        </row>
        <row r="74">
          <cell r="A74">
            <v>38596</v>
          </cell>
          <cell r="B74">
            <v>47.62</v>
          </cell>
          <cell r="C74">
            <v>47.66</v>
          </cell>
          <cell r="D74">
            <v>44.46</v>
          </cell>
          <cell r="E74">
            <v>51.85</v>
          </cell>
          <cell r="F74">
            <v>48.7</v>
          </cell>
          <cell r="G74">
            <v>52.82</v>
          </cell>
          <cell r="I74">
            <v>23.25</v>
          </cell>
          <cell r="R74">
            <v>44.573056907605249</v>
          </cell>
        </row>
        <row r="75">
          <cell r="A75">
            <v>38626</v>
          </cell>
          <cell r="B75">
            <v>37.82</v>
          </cell>
          <cell r="C75">
            <v>40.07</v>
          </cell>
          <cell r="D75">
            <v>39.659999999999997</v>
          </cell>
          <cell r="E75">
            <v>41.52</v>
          </cell>
          <cell r="F75">
            <v>39.14</v>
          </cell>
          <cell r="G75">
            <v>40.32</v>
          </cell>
          <cell r="I75">
            <v>27.5</v>
          </cell>
          <cell r="R75">
            <v>44.572572673872656</v>
          </cell>
        </row>
        <row r="76">
          <cell r="A76">
            <v>38657</v>
          </cell>
          <cell r="B76">
            <v>36.42</v>
          </cell>
          <cell r="C76">
            <v>36.61</v>
          </cell>
          <cell r="D76">
            <v>36.21</v>
          </cell>
          <cell r="E76">
            <v>40.98</v>
          </cell>
          <cell r="F76">
            <v>39.369999999999997</v>
          </cell>
          <cell r="G76">
            <v>38.56</v>
          </cell>
          <cell r="I76">
            <v>23.5</v>
          </cell>
          <cell r="R76">
            <v>47.695927318040596</v>
          </cell>
        </row>
        <row r="77">
          <cell r="A77">
            <v>38687</v>
          </cell>
          <cell r="B77">
            <v>36.42</v>
          </cell>
          <cell r="C77">
            <v>38.97</v>
          </cell>
          <cell r="D77">
            <v>38.56</v>
          </cell>
          <cell r="E77">
            <v>41.7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49.80770832320313</v>
          </cell>
        </row>
        <row r="78">
          <cell r="A78">
            <v>38718</v>
          </cell>
          <cell r="B78">
            <v>36.68</v>
          </cell>
          <cell r="C78">
            <v>41.52</v>
          </cell>
          <cell r="D78">
            <v>40.71</v>
          </cell>
          <cell r="E78">
            <v>42.27</v>
          </cell>
          <cell r="F78">
            <v>40.82</v>
          </cell>
          <cell r="G78">
            <v>39.1</v>
          </cell>
          <cell r="I78">
            <v>19.5</v>
          </cell>
          <cell r="R78">
            <v>45.544577768402313</v>
          </cell>
        </row>
        <row r="79">
          <cell r="A79">
            <v>38749</v>
          </cell>
          <cell r="B79">
            <v>36.21</v>
          </cell>
          <cell r="C79">
            <v>40.51</v>
          </cell>
          <cell r="D79">
            <v>39.700000000000003</v>
          </cell>
          <cell r="E79">
            <v>41.6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44.098792813324806</v>
          </cell>
        </row>
        <row r="80">
          <cell r="A80">
            <v>38777</v>
          </cell>
          <cell r="B80">
            <v>36.21</v>
          </cell>
          <cell r="C80">
            <v>37.630000000000003</v>
          </cell>
          <cell r="D80">
            <v>36.68</v>
          </cell>
          <cell r="E80">
            <v>40.43</v>
          </cell>
          <cell r="F80">
            <v>38</v>
          </cell>
          <cell r="G80">
            <v>38.630000000000003</v>
          </cell>
          <cell r="I80">
            <v>18.75</v>
          </cell>
          <cell r="R80">
            <v>42.245478785538538</v>
          </cell>
        </row>
        <row r="81">
          <cell r="A81">
            <v>38808</v>
          </cell>
          <cell r="B81">
            <v>35.74</v>
          </cell>
          <cell r="C81">
            <v>37.81</v>
          </cell>
          <cell r="D81">
            <v>34.67</v>
          </cell>
          <cell r="E81">
            <v>38.75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39.466412664699106</v>
          </cell>
        </row>
        <row r="82">
          <cell r="A82">
            <v>38838</v>
          </cell>
          <cell r="B82">
            <v>35.74</v>
          </cell>
          <cell r="C82">
            <v>35.44</v>
          </cell>
          <cell r="D82">
            <v>32.31</v>
          </cell>
          <cell r="E82">
            <v>38.76</v>
          </cell>
          <cell r="F82">
            <v>38</v>
          </cell>
          <cell r="G82">
            <v>38.159999999999997</v>
          </cell>
          <cell r="I82">
            <v>25.75</v>
          </cell>
          <cell r="R82">
            <v>39.414410737739189</v>
          </cell>
        </row>
        <row r="83">
          <cell r="A83">
            <v>38869</v>
          </cell>
          <cell r="B83">
            <v>39.97</v>
          </cell>
          <cell r="C83">
            <v>36.29</v>
          </cell>
          <cell r="D83">
            <v>33.159999999999997</v>
          </cell>
          <cell r="E83">
            <v>41.78</v>
          </cell>
          <cell r="F83">
            <v>42.23</v>
          </cell>
          <cell r="G83">
            <v>43.93</v>
          </cell>
          <cell r="I83">
            <v>30.75</v>
          </cell>
          <cell r="R83">
            <v>39.908999307220427</v>
          </cell>
        </row>
        <row r="84">
          <cell r="A84">
            <v>38899</v>
          </cell>
          <cell r="B84">
            <v>53.61</v>
          </cell>
          <cell r="C84">
            <v>49.53</v>
          </cell>
          <cell r="D84">
            <v>45.43</v>
          </cell>
          <cell r="E84">
            <v>48.66</v>
          </cell>
          <cell r="F84">
            <v>55.38</v>
          </cell>
          <cell r="G84">
            <v>58.47</v>
          </cell>
          <cell r="I84">
            <v>27.75</v>
          </cell>
          <cell r="R84">
            <v>40.492709464800157</v>
          </cell>
        </row>
        <row r="85">
          <cell r="A85">
            <v>38930</v>
          </cell>
          <cell r="B85">
            <v>59.73</v>
          </cell>
          <cell r="C85">
            <v>54.29</v>
          </cell>
          <cell r="D85">
            <v>50.81</v>
          </cell>
          <cell r="E85">
            <v>54.87</v>
          </cell>
          <cell r="F85">
            <v>61.26</v>
          </cell>
          <cell r="G85">
            <v>65.81</v>
          </cell>
          <cell r="I85">
            <v>36.75</v>
          </cell>
          <cell r="R85">
            <v>40.988607992796545</v>
          </cell>
        </row>
        <row r="86">
          <cell r="A86">
            <v>38961</v>
          </cell>
          <cell r="B86">
            <v>47.97</v>
          </cell>
          <cell r="C86">
            <v>47.85</v>
          </cell>
          <cell r="D86">
            <v>44.43</v>
          </cell>
          <cell r="E86">
            <v>51.51</v>
          </cell>
          <cell r="F86">
            <v>49.04</v>
          </cell>
          <cell r="G86">
            <v>52.83</v>
          </cell>
          <cell r="I86">
            <v>23.5</v>
          </cell>
          <cell r="R86">
            <v>40.926023756348165</v>
          </cell>
        </row>
        <row r="87">
          <cell r="A87">
            <v>38991</v>
          </cell>
          <cell r="B87">
            <v>38.090000000000003</v>
          </cell>
          <cell r="C87">
            <v>40.89</v>
          </cell>
          <cell r="D87">
            <v>40.06</v>
          </cell>
          <cell r="E87">
            <v>42.12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40.939555091348332</v>
          </cell>
        </row>
        <row r="88">
          <cell r="A88">
            <v>39022</v>
          </cell>
          <cell r="B88">
            <v>36.68</v>
          </cell>
          <cell r="C88">
            <v>37.68</v>
          </cell>
          <cell r="D88">
            <v>36.869999999999997</v>
          </cell>
          <cell r="E88">
            <v>41.7</v>
          </cell>
          <cell r="F88">
            <v>39.65</v>
          </cell>
          <cell r="G88">
            <v>38.94</v>
          </cell>
          <cell r="I88">
            <v>23.75</v>
          </cell>
          <cell r="R88">
            <v>43.7942765653329</v>
          </cell>
        </row>
        <row r="89">
          <cell r="A89">
            <v>39052</v>
          </cell>
          <cell r="B89">
            <v>36.68</v>
          </cell>
          <cell r="C89">
            <v>39.89</v>
          </cell>
          <cell r="D89">
            <v>39.06</v>
          </cell>
          <cell r="E89">
            <v>42.29</v>
          </cell>
          <cell r="F89">
            <v>40.35</v>
          </cell>
          <cell r="G89">
            <v>38.79</v>
          </cell>
          <cell r="I89">
            <v>26.5</v>
          </cell>
          <cell r="R89">
            <v>45.678373384405248</v>
          </cell>
        </row>
        <row r="90">
          <cell r="A90">
            <v>39083</v>
          </cell>
          <cell r="B90">
            <v>36.950000000000003</v>
          </cell>
          <cell r="C90">
            <v>42.27</v>
          </cell>
          <cell r="D90">
            <v>41.05</v>
          </cell>
          <cell r="E90">
            <v>42.85</v>
          </cell>
          <cell r="F90">
            <v>41.1</v>
          </cell>
          <cell r="G90">
            <v>39.4</v>
          </cell>
          <cell r="I90">
            <v>28.85</v>
          </cell>
          <cell r="R90">
            <v>46.952331984305758</v>
          </cell>
        </row>
        <row r="91">
          <cell r="A91">
            <v>39114</v>
          </cell>
          <cell r="B91">
            <v>36.479999999999997</v>
          </cell>
          <cell r="C91">
            <v>41.35</v>
          </cell>
          <cell r="D91">
            <v>40.130000000000003</v>
          </cell>
          <cell r="E91">
            <v>42.24</v>
          </cell>
          <cell r="F91">
            <v>39.68</v>
          </cell>
          <cell r="G91">
            <v>38.93</v>
          </cell>
          <cell r="I91">
            <v>31.1</v>
          </cell>
          <cell r="R91">
            <v>45.492360631855249</v>
          </cell>
        </row>
        <row r="92">
          <cell r="A92">
            <v>39142</v>
          </cell>
          <cell r="B92">
            <v>36.479999999999997</v>
          </cell>
          <cell r="C92">
            <v>38.71</v>
          </cell>
          <cell r="D92">
            <v>37.380000000000003</v>
          </cell>
          <cell r="E92">
            <v>41.17</v>
          </cell>
          <cell r="F92">
            <v>38.26</v>
          </cell>
          <cell r="G92">
            <v>38.93</v>
          </cell>
          <cell r="I92">
            <v>28.1</v>
          </cell>
          <cell r="R92">
            <v>43.625028617554378</v>
          </cell>
        </row>
        <row r="93">
          <cell r="A93">
            <v>39173</v>
          </cell>
          <cell r="B93">
            <v>36</v>
          </cell>
          <cell r="C93">
            <v>38.869999999999997</v>
          </cell>
          <cell r="D93">
            <v>35.549999999999997</v>
          </cell>
          <cell r="E93">
            <v>39.65</v>
          </cell>
          <cell r="F93">
            <v>37.79</v>
          </cell>
          <cell r="G93">
            <v>38.46</v>
          </cell>
          <cell r="I93">
            <v>35.1</v>
          </cell>
          <cell r="R93">
            <v>40.829298757139831</v>
          </cell>
        </row>
        <row r="94">
          <cell r="A94">
            <v>39203</v>
          </cell>
          <cell r="B94">
            <v>36</v>
          </cell>
          <cell r="C94">
            <v>36.700000000000003</v>
          </cell>
          <cell r="D94">
            <v>33.409999999999997</v>
          </cell>
          <cell r="E94">
            <v>39.65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40.76755696426693</v>
          </cell>
        </row>
        <row r="95">
          <cell r="A95">
            <v>39234</v>
          </cell>
          <cell r="B95">
            <v>40.270000000000003</v>
          </cell>
          <cell r="C95">
            <v>37.49</v>
          </cell>
          <cell r="D95">
            <v>34.18</v>
          </cell>
          <cell r="E95">
            <v>42.4</v>
          </cell>
          <cell r="F95">
            <v>42.52</v>
          </cell>
          <cell r="G95">
            <v>44.11</v>
          </cell>
          <cell r="I95">
            <v>41.1</v>
          </cell>
          <cell r="R95">
            <v>41.252710637789953</v>
          </cell>
        </row>
        <row r="96">
          <cell r="A96">
            <v>39264</v>
          </cell>
          <cell r="B96">
            <v>54.01</v>
          </cell>
          <cell r="C96">
            <v>49.62</v>
          </cell>
          <cell r="D96">
            <v>45.35</v>
          </cell>
          <cell r="E96">
            <v>48.65</v>
          </cell>
          <cell r="F96">
            <v>55.77</v>
          </cell>
          <cell r="G96">
            <v>58.65</v>
          </cell>
          <cell r="I96">
            <v>48.1</v>
          </cell>
          <cell r="R96">
            <v>41.826822316429762</v>
          </cell>
        </row>
        <row r="97">
          <cell r="A97">
            <v>39295</v>
          </cell>
          <cell r="B97">
            <v>60.16</v>
          </cell>
          <cell r="C97">
            <v>53.99</v>
          </cell>
          <cell r="D97">
            <v>50.25</v>
          </cell>
          <cell r="E97">
            <v>54.3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42.311943456089715</v>
          </cell>
        </row>
        <row r="98">
          <cell r="A98">
            <v>39326</v>
          </cell>
          <cell r="B98">
            <v>48.32</v>
          </cell>
          <cell r="C98">
            <v>48.09</v>
          </cell>
          <cell r="D98">
            <v>44.44</v>
          </cell>
          <cell r="E98">
            <v>51.25</v>
          </cell>
          <cell r="F98">
            <v>49.38</v>
          </cell>
          <cell r="G98">
            <v>52.96</v>
          </cell>
          <cell r="I98">
            <v>39.85</v>
          </cell>
          <cell r="R98">
            <v>42.237354612891764</v>
          </cell>
        </row>
        <row r="99">
          <cell r="A99">
            <v>39356</v>
          </cell>
          <cell r="B99">
            <v>38.369999999999997</v>
          </cell>
          <cell r="C99">
            <v>41.72</v>
          </cell>
          <cell r="D99">
            <v>40.47</v>
          </cell>
          <cell r="E99">
            <v>42.71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42.238968651852304</v>
          </cell>
        </row>
        <row r="100">
          <cell r="A100">
            <v>39387</v>
          </cell>
          <cell r="B100">
            <v>36.950000000000003</v>
          </cell>
          <cell r="C100">
            <v>38.729999999999997</v>
          </cell>
          <cell r="D100">
            <v>37.520000000000003</v>
          </cell>
          <cell r="E100">
            <v>42.4</v>
          </cell>
          <cell r="F100">
            <v>39.92</v>
          </cell>
          <cell r="G100">
            <v>39.26</v>
          </cell>
          <cell r="I100">
            <v>36.1</v>
          </cell>
          <cell r="R100">
            <v>45.026506864256575</v>
          </cell>
        </row>
        <row r="101">
          <cell r="A101">
            <v>39417</v>
          </cell>
          <cell r="B101">
            <v>36.950000000000003</v>
          </cell>
          <cell r="C101">
            <v>40.799999999999997</v>
          </cell>
          <cell r="D101">
            <v>39.56</v>
          </cell>
          <cell r="E101">
            <v>42.87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46.910897689477821</v>
          </cell>
        </row>
        <row r="102">
          <cell r="A102">
            <v>39448</v>
          </cell>
          <cell r="B102">
            <v>37.22</v>
          </cell>
          <cell r="C102">
            <v>43.12</v>
          </cell>
          <cell r="D102">
            <v>41.47</v>
          </cell>
          <cell r="E102">
            <v>43.34</v>
          </cell>
          <cell r="F102">
            <v>41.38</v>
          </cell>
          <cell r="G102">
            <v>39.68</v>
          </cell>
          <cell r="I102">
            <v>29.2</v>
          </cell>
          <cell r="R102">
            <v>48.216555563543601</v>
          </cell>
        </row>
        <row r="103">
          <cell r="A103">
            <v>39479</v>
          </cell>
          <cell r="B103">
            <v>36.74</v>
          </cell>
          <cell r="C103">
            <v>42.25</v>
          </cell>
          <cell r="D103">
            <v>40.619999999999997</v>
          </cell>
          <cell r="E103">
            <v>42.77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46.755093898720212</v>
          </cell>
        </row>
        <row r="104">
          <cell r="A104">
            <v>39508</v>
          </cell>
          <cell r="B104">
            <v>36.74</v>
          </cell>
          <cell r="C104">
            <v>39.78</v>
          </cell>
          <cell r="D104">
            <v>38.06</v>
          </cell>
          <cell r="E104">
            <v>41.78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44.886243542310446</v>
          </cell>
        </row>
        <row r="105">
          <cell r="A105">
            <v>39539</v>
          </cell>
          <cell r="B105">
            <v>36.26</v>
          </cell>
          <cell r="C105">
            <v>39.94</v>
          </cell>
          <cell r="D105">
            <v>36.35</v>
          </cell>
          <cell r="E105">
            <v>40.369999999999997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42.088511292586482</v>
          </cell>
        </row>
        <row r="106">
          <cell r="A106">
            <v>39569</v>
          </cell>
          <cell r="B106">
            <v>36.26</v>
          </cell>
          <cell r="C106">
            <v>37.9</v>
          </cell>
          <cell r="D106">
            <v>34.36</v>
          </cell>
          <cell r="E106">
            <v>40.369999999999997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42.026088952063851</v>
          </cell>
        </row>
        <row r="107">
          <cell r="A107">
            <v>39600</v>
          </cell>
          <cell r="B107">
            <v>40.56</v>
          </cell>
          <cell r="C107">
            <v>38.64</v>
          </cell>
          <cell r="D107">
            <v>35.08</v>
          </cell>
          <cell r="E107">
            <v>42.92</v>
          </cell>
          <cell r="F107">
            <v>42.81</v>
          </cell>
          <cell r="G107">
            <v>44.3</v>
          </cell>
          <cell r="I107">
            <v>41.45</v>
          </cell>
          <cell r="R107">
            <v>42.510772525898432</v>
          </cell>
        </row>
        <row r="108">
          <cell r="A108">
            <v>39630</v>
          </cell>
          <cell r="B108">
            <v>54.4</v>
          </cell>
          <cell r="C108">
            <v>50.03</v>
          </cell>
          <cell r="D108">
            <v>45.49</v>
          </cell>
          <cell r="E108">
            <v>48.73</v>
          </cell>
          <cell r="F108">
            <v>56.15</v>
          </cell>
          <cell r="G108">
            <v>58.87</v>
          </cell>
          <cell r="I108">
            <v>48.45</v>
          </cell>
          <cell r="R108">
            <v>43.084454182721707</v>
          </cell>
        </row>
        <row r="109">
          <cell r="A109">
            <v>39661</v>
          </cell>
          <cell r="B109">
            <v>60.6</v>
          </cell>
          <cell r="C109">
            <v>54.13</v>
          </cell>
          <cell r="D109">
            <v>50.05</v>
          </cell>
          <cell r="E109">
            <v>53.97</v>
          </cell>
          <cell r="F109">
            <v>62.1</v>
          </cell>
          <cell r="G109">
            <v>66.08</v>
          </cell>
          <cell r="I109">
            <v>57.45</v>
          </cell>
          <cell r="R109">
            <v>43.569066946647332</v>
          </cell>
        </row>
        <row r="110">
          <cell r="A110">
            <v>39692</v>
          </cell>
          <cell r="B110">
            <v>48.67</v>
          </cell>
          <cell r="C110">
            <v>48.59</v>
          </cell>
          <cell r="D110">
            <v>44.64</v>
          </cell>
          <cell r="E110">
            <v>51.14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43.493743043244756</v>
          </cell>
        </row>
        <row r="111">
          <cell r="A111">
            <v>39722</v>
          </cell>
          <cell r="B111">
            <v>38.65</v>
          </cell>
          <cell r="C111">
            <v>42.62</v>
          </cell>
          <cell r="D111">
            <v>40.94</v>
          </cell>
          <cell r="E111">
            <v>43.21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43.494672872412714</v>
          </cell>
        </row>
        <row r="112">
          <cell r="A112">
            <v>39753</v>
          </cell>
          <cell r="B112">
            <v>37.22</v>
          </cell>
          <cell r="C112">
            <v>39.79</v>
          </cell>
          <cell r="D112">
            <v>38.159999999999997</v>
          </cell>
          <cell r="E112">
            <v>42.97</v>
          </cell>
          <cell r="F112">
            <v>40.19</v>
          </cell>
          <cell r="G112">
            <v>39.549999999999997</v>
          </cell>
          <cell r="I112">
            <v>36.450000000000003</v>
          </cell>
          <cell r="R112">
            <v>46.035668399386722</v>
          </cell>
        </row>
        <row r="113">
          <cell r="A113">
            <v>39783</v>
          </cell>
          <cell r="B113">
            <v>37.22</v>
          </cell>
          <cell r="C113">
            <v>41.76</v>
          </cell>
          <cell r="D113">
            <v>40.090000000000003</v>
          </cell>
          <cell r="E113">
            <v>43.35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47.944774855730792</v>
          </cell>
        </row>
        <row r="114">
          <cell r="A114">
            <v>39814</v>
          </cell>
          <cell r="B114">
            <v>37.479999999999997</v>
          </cell>
          <cell r="C114">
            <v>44.07</v>
          </cell>
          <cell r="D114">
            <v>41.9</v>
          </cell>
          <cell r="E114">
            <v>43.77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49.30943320414427</v>
          </cell>
        </row>
        <row r="115">
          <cell r="A115">
            <v>39845</v>
          </cell>
          <cell r="B115">
            <v>37</v>
          </cell>
          <cell r="C115">
            <v>43.26</v>
          </cell>
          <cell r="D115">
            <v>41.11</v>
          </cell>
          <cell r="E115">
            <v>43.25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47.871442099030126</v>
          </cell>
        </row>
        <row r="116">
          <cell r="A116">
            <v>39873</v>
          </cell>
          <cell r="B116">
            <v>37</v>
          </cell>
          <cell r="C116">
            <v>40.93</v>
          </cell>
          <cell r="D116">
            <v>38.72</v>
          </cell>
          <cell r="E116">
            <v>42.33</v>
          </cell>
          <cell r="F116">
            <v>38.79</v>
          </cell>
          <cell r="G116">
            <v>39.47</v>
          </cell>
          <cell r="I116">
            <v>28.95</v>
          </cell>
          <cell r="R116">
            <v>46.021500737756909</v>
          </cell>
        </row>
        <row r="117">
          <cell r="A117">
            <v>39904</v>
          </cell>
          <cell r="B117">
            <v>36.520000000000003</v>
          </cell>
          <cell r="C117">
            <v>41.08</v>
          </cell>
          <cell r="D117">
            <v>37.130000000000003</v>
          </cell>
          <cell r="E117">
            <v>41.02</v>
          </cell>
          <cell r="F117">
            <v>38.31</v>
          </cell>
          <cell r="G117">
            <v>38.99</v>
          </cell>
          <cell r="I117">
            <v>36</v>
          </cell>
          <cell r="R117">
            <v>42.794151720699695</v>
          </cell>
        </row>
        <row r="118">
          <cell r="A118">
            <v>39934</v>
          </cell>
          <cell r="B118">
            <v>36.520000000000003</v>
          </cell>
          <cell r="C118">
            <v>39.17</v>
          </cell>
          <cell r="D118">
            <v>35.28</v>
          </cell>
          <cell r="E118">
            <v>41.02</v>
          </cell>
          <cell r="F118">
            <v>38.79</v>
          </cell>
          <cell r="G118">
            <v>38.99</v>
          </cell>
          <cell r="I118">
            <v>36</v>
          </cell>
          <cell r="R118">
            <v>42.7552263877418</v>
          </cell>
        </row>
        <row r="119">
          <cell r="A119">
            <v>39965</v>
          </cell>
          <cell r="B119">
            <v>40.85</v>
          </cell>
          <cell r="C119">
            <v>39.869999999999997</v>
          </cell>
          <cell r="D119">
            <v>35.950000000000003</v>
          </cell>
          <cell r="E119">
            <v>43.39</v>
          </cell>
          <cell r="F119">
            <v>43.1</v>
          </cell>
          <cell r="G119">
            <v>44.5</v>
          </cell>
          <cell r="I119">
            <v>42</v>
          </cell>
          <cell r="R119">
            <v>43.266995382619143</v>
          </cell>
        </row>
        <row r="120">
          <cell r="A120">
            <v>39995</v>
          </cell>
          <cell r="B120">
            <v>54.79</v>
          </cell>
          <cell r="C120">
            <v>50.58</v>
          </cell>
          <cell r="D120">
            <v>45.64</v>
          </cell>
          <cell r="E120">
            <v>48.77</v>
          </cell>
          <cell r="F120">
            <v>56.53</v>
          </cell>
          <cell r="G120">
            <v>59.09</v>
          </cell>
          <cell r="I120">
            <v>49</v>
          </cell>
          <cell r="R120">
            <v>43.868470262350385</v>
          </cell>
        </row>
        <row r="121">
          <cell r="A121">
            <v>40026</v>
          </cell>
          <cell r="B121">
            <v>61.04</v>
          </cell>
          <cell r="C121">
            <v>54.43</v>
          </cell>
          <cell r="D121">
            <v>49.9</v>
          </cell>
          <cell r="E121">
            <v>53.63</v>
          </cell>
          <cell r="F121">
            <v>62.52</v>
          </cell>
          <cell r="G121">
            <v>66.27</v>
          </cell>
          <cell r="I121">
            <v>58</v>
          </cell>
          <cell r="R121">
            <v>44.382472468360703</v>
          </cell>
        </row>
        <row r="122">
          <cell r="A122">
            <v>40057</v>
          </cell>
          <cell r="B122">
            <v>49.02</v>
          </cell>
          <cell r="C122">
            <v>49.23</v>
          </cell>
          <cell r="D122">
            <v>44.85</v>
          </cell>
          <cell r="E122">
            <v>51.01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44.334302336545271</v>
          </cell>
        </row>
        <row r="123">
          <cell r="A123">
            <v>40087</v>
          </cell>
          <cell r="B123">
            <v>38.93</v>
          </cell>
          <cell r="C123">
            <v>43.61</v>
          </cell>
          <cell r="D123">
            <v>41.41</v>
          </cell>
          <cell r="E123">
            <v>43.66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44.362455789522983</v>
          </cell>
        </row>
        <row r="124">
          <cell r="A124">
            <v>40118</v>
          </cell>
          <cell r="B124">
            <v>37.49</v>
          </cell>
          <cell r="C124">
            <v>40.92</v>
          </cell>
          <cell r="D124">
            <v>38.79</v>
          </cell>
          <cell r="E124">
            <v>43.49</v>
          </cell>
          <cell r="F124">
            <v>40.47</v>
          </cell>
          <cell r="G124">
            <v>39.83</v>
          </cell>
          <cell r="I124">
            <v>37</v>
          </cell>
          <cell r="R124">
            <v>47.391682245269351</v>
          </cell>
        </row>
        <row r="125">
          <cell r="A125">
            <v>40148</v>
          </cell>
          <cell r="B125">
            <v>37.49</v>
          </cell>
          <cell r="C125">
            <v>42.81</v>
          </cell>
          <cell r="D125">
            <v>40.619999999999997</v>
          </cell>
          <cell r="E125">
            <v>43.79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49.32121951935089</v>
          </cell>
        </row>
        <row r="126">
          <cell r="A126">
            <v>40179</v>
          </cell>
          <cell r="B126">
            <v>37.75</v>
          </cell>
          <cell r="C126">
            <v>45.07</v>
          </cell>
          <cell r="D126">
            <v>42.34</v>
          </cell>
          <cell r="E126">
            <v>44.2</v>
          </cell>
          <cell r="F126">
            <v>41.95</v>
          </cell>
          <cell r="G126">
            <v>40.17</v>
          </cell>
          <cell r="I126">
            <v>30.2</v>
          </cell>
          <cell r="R126">
            <v>50.735075995445669</v>
          </cell>
        </row>
        <row r="127">
          <cell r="A127">
            <v>40210</v>
          </cell>
          <cell r="B127">
            <v>37.270000000000003</v>
          </cell>
          <cell r="C127">
            <v>44.31</v>
          </cell>
          <cell r="D127">
            <v>41.6</v>
          </cell>
          <cell r="E127">
            <v>43.72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49.293376654444373</v>
          </cell>
        </row>
        <row r="128">
          <cell r="A128">
            <v>40238</v>
          </cell>
          <cell r="B128">
            <v>37.270000000000003</v>
          </cell>
          <cell r="C128">
            <v>42.12</v>
          </cell>
          <cell r="D128">
            <v>39.380000000000003</v>
          </cell>
          <cell r="E128">
            <v>42.87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47.435538788302594</v>
          </cell>
        </row>
        <row r="129">
          <cell r="A129">
            <v>40269</v>
          </cell>
          <cell r="B129">
            <v>36.78</v>
          </cell>
          <cell r="C129">
            <v>42.26</v>
          </cell>
          <cell r="D129">
            <v>37.9</v>
          </cell>
          <cell r="E129">
            <v>41.65</v>
          </cell>
          <cell r="F129">
            <v>38.57</v>
          </cell>
          <cell r="G129">
            <v>39.21</v>
          </cell>
          <cell r="I129">
            <v>36.75</v>
          </cell>
          <cell r="R129">
            <v>43.739541433023234</v>
          </cell>
        </row>
        <row r="130">
          <cell r="A130">
            <v>40299</v>
          </cell>
          <cell r="B130">
            <v>36.78</v>
          </cell>
          <cell r="C130">
            <v>40.47</v>
          </cell>
          <cell r="D130">
            <v>36.17</v>
          </cell>
          <cell r="E130">
            <v>41.65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43.706139428553065</v>
          </cell>
        </row>
        <row r="131">
          <cell r="A131">
            <v>40330</v>
          </cell>
          <cell r="B131">
            <v>41.14</v>
          </cell>
          <cell r="C131">
            <v>41.12</v>
          </cell>
          <cell r="D131">
            <v>36.79</v>
          </cell>
          <cell r="E131">
            <v>43.84</v>
          </cell>
          <cell r="F131">
            <v>43.4</v>
          </cell>
          <cell r="G131">
            <v>44.64</v>
          </cell>
          <cell r="I131">
            <v>42.75</v>
          </cell>
          <cell r="R131">
            <v>44.228067152845767</v>
          </cell>
        </row>
        <row r="132">
          <cell r="A132">
            <v>40360</v>
          </cell>
          <cell r="B132">
            <v>55.18</v>
          </cell>
          <cell r="C132">
            <v>51.2</v>
          </cell>
          <cell r="D132">
            <v>45.82</v>
          </cell>
          <cell r="E132">
            <v>48.84</v>
          </cell>
          <cell r="F132">
            <v>56.91</v>
          </cell>
          <cell r="G132">
            <v>59.27</v>
          </cell>
          <cell r="I132">
            <v>49.75</v>
          </cell>
          <cell r="R132">
            <v>44.840377054772958</v>
          </cell>
        </row>
        <row r="133">
          <cell r="A133">
            <v>40391</v>
          </cell>
          <cell r="B133">
            <v>61.47</v>
          </cell>
          <cell r="C133">
            <v>54.83</v>
          </cell>
          <cell r="D133">
            <v>49.78</v>
          </cell>
          <cell r="E133">
            <v>53.34</v>
          </cell>
          <cell r="F133">
            <v>62.95</v>
          </cell>
          <cell r="G133">
            <v>66.41</v>
          </cell>
          <cell r="I133">
            <v>58.75</v>
          </cell>
          <cell r="R133">
            <v>45.364845989057507</v>
          </cell>
        </row>
        <row r="134">
          <cell r="A134">
            <v>40422</v>
          </cell>
          <cell r="B134">
            <v>49.37</v>
          </cell>
          <cell r="C134">
            <v>49.93</v>
          </cell>
          <cell r="D134">
            <v>45.09</v>
          </cell>
          <cell r="E134">
            <v>50.91</v>
          </cell>
          <cell r="F134">
            <v>50.4</v>
          </cell>
          <cell r="G134">
            <v>53.47</v>
          </cell>
          <cell r="I134">
            <v>41.2</v>
          </cell>
          <cell r="R134">
            <v>45.322528411454321</v>
          </cell>
        </row>
        <row r="135">
          <cell r="A135">
            <v>40452</v>
          </cell>
          <cell r="B135">
            <v>39.21</v>
          </cell>
          <cell r="C135">
            <v>44.65</v>
          </cell>
          <cell r="D135">
            <v>41.88</v>
          </cell>
          <cell r="E135">
            <v>44.1</v>
          </cell>
          <cell r="F135">
            <v>40.5</v>
          </cell>
          <cell r="G135">
            <v>41.73</v>
          </cell>
          <cell r="I135">
            <v>41.75</v>
          </cell>
          <cell r="R135">
            <v>45.356981801450829</v>
          </cell>
        </row>
        <row r="136">
          <cell r="A136">
            <v>40483</v>
          </cell>
          <cell r="B136">
            <v>37.75</v>
          </cell>
          <cell r="C136">
            <v>42.09</v>
          </cell>
          <cell r="D136">
            <v>39.409999999999997</v>
          </cell>
          <cell r="E136">
            <v>44</v>
          </cell>
          <cell r="F136">
            <v>40.74</v>
          </cell>
          <cell r="G136">
            <v>40.06</v>
          </cell>
          <cell r="I136">
            <v>37.75</v>
          </cell>
          <cell r="R136">
            <v>48.030956436032717</v>
          </cell>
        </row>
        <row r="137">
          <cell r="A137">
            <v>40513</v>
          </cell>
          <cell r="B137">
            <v>37.75</v>
          </cell>
          <cell r="C137">
            <v>43.89</v>
          </cell>
          <cell r="D137">
            <v>41.15</v>
          </cell>
          <cell r="E137">
            <v>44.22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49.983705217173707</v>
          </cell>
        </row>
        <row r="138">
          <cell r="A138">
            <v>40544</v>
          </cell>
          <cell r="B138">
            <v>38.020000000000003</v>
          </cell>
          <cell r="C138">
            <v>46.07</v>
          </cell>
          <cell r="D138">
            <v>42.77</v>
          </cell>
          <cell r="E138">
            <v>44.62</v>
          </cell>
          <cell r="F138">
            <v>42.23</v>
          </cell>
          <cell r="G138">
            <v>40.39</v>
          </cell>
          <cell r="I138">
            <v>30.7</v>
          </cell>
          <cell r="R138">
            <v>43.374424640747591</v>
          </cell>
        </row>
        <row r="139">
          <cell r="A139">
            <v>40575</v>
          </cell>
          <cell r="B139">
            <v>37.53</v>
          </cell>
          <cell r="C139">
            <v>45.36</v>
          </cell>
          <cell r="D139">
            <v>42.09</v>
          </cell>
          <cell r="E139">
            <v>44.17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42.109513795704736</v>
          </cell>
        </row>
        <row r="140">
          <cell r="A140">
            <v>40603</v>
          </cell>
          <cell r="B140">
            <v>37.53</v>
          </cell>
          <cell r="C140">
            <v>43.31</v>
          </cell>
          <cell r="D140">
            <v>40.020000000000003</v>
          </cell>
          <cell r="E140">
            <v>43.39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40.48223607316131</v>
          </cell>
        </row>
        <row r="141">
          <cell r="A141">
            <v>40634</v>
          </cell>
          <cell r="B141">
            <v>37.049999999999997</v>
          </cell>
          <cell r="C141">
            <v>43.44</v>
          </cell>
          <cell r="D141">
            <v>38.64</v>
          </cell>
          <cell r="E141">
            <v>42.26</v>
          </cell>
          <cell r="F141">
            <v>38.83</v>
          </cell>
          <cell r="G141">
            <v>39.43</v>
          </cell>
          <cell r="I141">
            <v>37.25</v>
          </cell>
          <cell r="R141">
            <v>37.643338977139244</v>
          </cell>
        </row>
        <row r="142">
          <cell r="A142">
            <v>40664</v>
          </cell>
          <cell r="B142">
            <v>37.049999999999997</v>
          </cell>
          <cell r="C142">
            <v>41.75</v>
          </cell>
          <cell r="D142">
            <v>37.04</v>
          </cell>
          <cell r="E142">
            <v>42.26</v>
          </cell>
          <cell r="F142">
            <v>39.31</v>
          </cell>
          <cell r="G142">
            <v>39.43</v>
          </cell>
          <cell r="I142">
            <v>37.25</v>
          </cell>
          <cell r="R142">
            <v>37.609098796076765</v>
          </cell>
        </row>
        <row r="143">
          <cell r="A143">
            <v>40695</v>
          </cell>
          <cell r="B143">
            <v>41.43</v>
          </cell>
          <cell r="C143">
            <v>42.36</v>
          </cell>
          <cell r="D143">
            <v>37.619999999999997</v>
          </cell>
          <cell r="E143">
            <v>44.29</v>
          </cell>
          <cell r="F143">
            <v>43.69</v>
          </cell>
          <cell r="G143">
            <v>44.79</v>
          </cell>
          <cell r="I143">
            <v>43.25</v>
          </cell>
          <cell r="R143">
            <v>38.059269975491432</v>
          </cell>
        </row>
        <row r="144">
          <cell r="A144">
            <v>40725</v>
          </cell>
          <cell r="B144">
            <v>55.57</v>
          </cell>
          <cell r="C144">
            <v>51.84</v>
          </cell>
          <cell r="D144">
            <v>46.02</v>
          </cell>
          <cell r="E144">
            <v>48.92</v>
          </cell>
          <cell r="F144">
            <v>57.3</v>
          </cell>
          <cell r="G144">
            <v>59.46</v>
          </cell>
          <cell r="I144">
            <v>50.25</v>
          </cell>
          <cell r="R144">
            <v>38.588349811720676</v>
          </cell>
        </row>
        <row r="145">
          <cell r="A145">
            <v>40756</v>
          </cell>
          <cell r="B145">
            <v>61.91</v>
          </cell>
          <cell r="C145">
            <v>55.25</v>
          </cell>
          <cell r="D145">
            <v>49.71</v>
          </cell>
          <cell r="E145">
            <v>53.1</v>
          </cell>
          <cell r="F145">
            <v>63.37</v>
          </cell>
          <cell r="G145">
            <v>66.58</v>
          </cell>
          <cell r="I145">
            <v>59.25</v>
          </cell>
          <cell r="R145">
            <v>39.040485407306853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45.34</v>
          </cell>
          <cell r="E146">
            <v>50.85</v>
          </cell>
          <cell r="F146">
            <v>50.74</v>
          </cell>
          <cell r="G146">
            <v>53.62</v>
          </cell>
          <cell r="I146">
            <v>41.7</v>
          </cell>
          <cell r="R146">
            <v>38.998113154847303</v>
          </cell>
        </row>
        <row r="147">
          <cell r="A147">
            <v>40817</v>
          </cell>
          <cell r="B147">
            <v>39.479999999999997</v>
          </cell>
          <cell r="C147">
            <v>45.68</v>
          </cell>
          <cell r="D147">
            <v>42.35</v>
          </cell>
          <cell r="E147">
            <v>44.53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39.022877986750821</v>
          </cell>
        </row>
        <row r="148">
          <cell r="A148">
            <v>40848</v>
          </cell>
          <cell r="B148">
            <v>38.020000000000003</v>
          </cell>
          <cell r="C148">
            <v>43.25</v>
          </cell>
          <cell r="D148">
            <v>40.020000000000003</v>
          </cell>
          <cell r="E148">
            <v>44.49</v>
          </cell>
          <cell r="F148">
            <v>41.02</v>
          </cell>
          <cell r="G148">
            <v>40.29</v>
          </cell>
          <cell r="I148">
            <v>38.25</v>
          </cell>
          <cell r="R148">
            <v>41.687499055919524</v>
          </cell>
        </row>
        <row r="149">
          <cell r="A149">
            <v>40878</v>
          </cell>
          <cell r="B149">
            <v>38.020000000000003</v>
          </cell>
          <cell r="C149">
            <v>44.98</v>
          </cell>
          <cell r="D149">
            <v>41.67</v>
          </cell>
          <cell r="E149">
            <v>44.65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43.384792325133773</v>
          </cell>
        </row>
        <row r="150">
          <cell r="A150">
            <v>40909</v>
          </cell>
          <cell r="B150">
            <v>38.29</v>
          </cell>
          <cell r="C150">
            <v>47.08</v>
          </cell>
          <cell r="D150">
            <v>43.22</v>
          </cell>
          <cell r="E150">
            <v>45.04</v>
          </cell>
          <cell r="F150">
            <v>42.51</v>
          </cell>
          <cell r="G150">
            <v>40.61</v>
          </cell>
          <cell r="I150">
            <v>30.95</v>
          </cell>
          <cell r="R150">
            <v>43.374424640747591</v>
          </cell>
        </row>
        <row r="151">
          <cell r="A151">
            <v>40940</v>
          </cell>
          <cell r="B151">
            <v>37.799999999999997</v>
          </cell>
          <cell r="C151">
            <v>46.4</v>
          </cell>
          <cell r="D151">
            <v>42.58</v>
          </cell>
          <cell r="E151">
            <v>44.62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42.109513795704736</v>
          </cell>
        </row>
      </sheetData>
      <sheetData sheetId="16"/>
      <sheetData sheetId="17"/>
      <sheetData sheetId="18">
        <row r="38">
          <cell r="B38">
            <v>27.5</v>
          </cell>
          <cell r="C38">
            <v>28.25</v>
          </cell>
          <cell r="D38">
            <v>27.5</v>
          </cell>
          <cell r="E38">
            <v>29.25</v>
          </cell>
          <cell r="F38">
            <v>28.6</v>
          </cell>
          <cell r="G38">
            <v>28.5</v>
          </cell>
          <cell r="I38">
            <v>26</v>
          </cell>
          <cell r="R38">
            <v>45.749996185302734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37182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37182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2.6749999999999998</v>
      </c>
      <c r="L28" s="62">
        <f>LOOKUP($K$15+1,CurveFetch!D$8:D$1000,CurveFetch!F$8:F$1000)</f>
        <v>2.4500000000000002</v>
      </c>
      <c r="M28" s="62">
        <f>L28-$L$49</f>
        <v>6.0000000000000053E-2</v>
      </c>
      <c r="N28" s="128">
        <f>M28-'[14]Gas Average Basis'!M28</f>
        <v>1.0000000000000231E-2</v>
      </c>
      <c r="O28" s="62">
        <f>LOOKUP($K$15+2,CurveFetch!$D$8:$D$1000,CurveFetch!$F$8:$F$1000)</f>
        <v>2.4500000000000002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P28-'[14]Gas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R28-'[14]Gas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V28-'[14]Gas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AB28-'[14]Gas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AH28-'[14]Gas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2.5950000000000002</v>
      </c>
      <c r="L29" s="62">
        <f>LOOKUP($K$15+1,CurveFetch!D$8:D$1000,CurveFetch!Q$8:Q$1000)</f>
        <v>2.36</v>
      </c>
      <c r="M29" s="62">
        <f>L29-$L$49</f>
        <v>-3.0000000000000249E-2</v>
      </c>
      <c r="N29" s="128">
        <f>M29-'[14]Gas Average Basis'!M29</f>
        <v>2.0000000000000018E-2</v>
      </c>
      <c r="O29" s="62">
        <f>LOOKUP($K$15+2,CurveFetch!$D$8:$D$1000,CurveFetch!$Q$8:$Q$1000)</f>
        <v>2.4</v>
      </c>
      <c r="P29" s="62" t="e">
        <f t="shared" ca="1" si="0"/>
        <v>#NAME?</v>
      </c>
      <c r="Q29" s="128" t="e">
        <f ca="1">P29-'[14]Gas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R29-'[14]Gas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T29-'[14]Gas Average Basis'!S29</f>
        <v>#NAME?</v>
      </c>
      <c r="V29" s="62" t="e">
        <f t="shared" ca="1" si="1"/>
        <v>#NAME?</v>
      </c>
      <c r="W29" s="128" t="e">
        <f ca="1">V29-'[14]Gas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X29-'[14]Gas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Z29-'[14]Gas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AB29-'[14]Gas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AD29-'[14]Gas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AF29-'[14]Gas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AH29-'[14]Gas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2.4900000000000002</v>
      </c>
      <c r="L30" s="62">
        <f>LOOKUP($K$15+1,CurveFetch!D$8:D$1000,CurveFetch!G$8:G$1000)</f>
        <v>2.25</v>
      </c>
      <c r="M30" s="62">
        <f>L30-$L$49</f>
        <v>-0.14000000000000012</v>
      </c>
      <c r="N30" s="128">
        <f>M30-'[14]Gas Average Basis'!M30</f>
        <v>0</v>
      </c>
      <c r="O30" s="62">
        <f>LOOKUP($K$15+2,CurveFetch!$D$8:$D$1000,CurveFetch!$G$8:$G$1000)</f>
        <v>2.23</v>
      </c>
      <c r="P30" s="62" t="e">
        <f t="shared" ca="1" si="0"/>
        <v>#NAME?</v>
      </c>
      <c r="Q30" s="128" t="e">
        <f ca="1">P30-'[14]Gas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R30-'[14]Gas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T30-'[14]Gas Average Basis'!S30</f>
        <v>#NAME?</v>
      </c>
      <c r="V30" s="62" t="e">
        <f t="shared" ca="1" si="1"/>
        <v>#NAME?</v>
      </c>
      <c r="W30" s="128" t="e">
        <f ca="1">V30-'[14]Gas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X30-'[14]Gas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Z30-'[14]Gas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AB30-'[14]Gas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AD30-'[14]Gas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AF30-'[14]Gas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AH30-'[14]Gas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2.6</v>
      </c>
      <c r="L31" s="62">
        <f>LOOKUP($K$15+1,CurveFetch!D$8:D$1000,CurveFetch!H$8:H$1000)</f>
        <v>2.33</v>
      </c>
      <c r="M31" s="62">
        <f>L31-$L$49</f>
        <v>-6.0000000000000053E-2</v>
      </c>
      <c r="N31" s="128">
        <f>M31-'[14]Gas Average Basis'!M31</f>
        <v>-4.9999999999998934E-3</v>
      </c>
      <c r="O31" s="62">
        <f>LOOKUP($K$15+2,CurveFetch!$D$8:$D$1000,CurveFetch!$H$8:$H$1000)</f>
        <v>2.36</v>
      </c>
      <c r="P31" s="62" t="e">
        <f t="shared" ca="1" si="0"/>
        <v>#NAME?</v>
      </c>
      <c r="Q31" s="128" t="e">
        <f ca="1">P31-'[14]Gas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R31-'[14]Gas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T31-'[14]Gas Average Basis'!S31</f>
        <v>#NAME?</v>
      </c>
      <c r="V31" s="62" t="e">
        <f t="shared" ca="1" si="1"/>
        <v>#NAME?</v>
      </c>
      <c r="W31" s="128" t="e">
        <f ca="1">V31-'[14]Gas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X31-'[14]Gas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Z31-'[14]Gas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AB31-'[14]Gas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AD31-'[14]Gas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AF31-'[14]Gas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AH31-'[14]Gas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2.355</v>
      </c>
      <c r="L33" s="62">
        <f>LOOKUP($K$15+1,CurveFetch!D$8:D$1000,CurveFetch!K$8:K$1000)</f>
        <v>2.11</v>
      </c>
      <c r="M33" s="62">
        <f>L33-$L$49</f>
        <v>-0.28000000000000025</v>
      </c>
      <c r="N33" s="128">
        <f>M33-'[14]Gas Average Basis'!M33</f>
        <v>4.0000000000000036E-2</v>
      </c>
      <c r="O33" s="62">
        <f>LOOKUP($K$15+2,CurveFetch!$D$8:$D$1000,CurveFetch!$K$8:$K$1000)</f>
        <v>2.11</v>
      </c>
      <c r="P33" s="62" t="e">
        <f t="shared" ca="1" si="0"/>
        <v>#NAME?</v>
      </c>
      <c r="Q33" s="128" t="e">
        <f ca="1">P33-'[14]Gas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R33-'[14]Gas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T33-'[14]Gas Average Basis'!S33</f>
        <v>#NAME?</v>
      </c>
      <c r="V33" s="62" t="e">
        <f t="shared" ca="1" si="1"/>
        <v>#NAME?</v>
      </c>
      <c r="W33" s="128" t="e">
        <f ca="1">V33-'[14]Gas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X33-'[14]Gas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Z33-'[14]Gas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AB33-'[14]Gas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AD33-'[14]Gas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AF33-'[14]Gas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AH33-'[14]Gas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2.46</v>
      </c>
      <c r="L34" s="62">
        <f>LOOKUP($K$15+1,CurveFetch!D$8:D$1000,CurveFetch!R$8:R$1000)</f>
        <v>2.19</v>
      </c>
      <c r="M34" s="62">
        <f>L34-$L$49</f>
        <v>-0.20000000000000018</v>
      </c>
      <c r="N34" s="128">
        <f>M34-'[14]Gas Average Basis'!M34</f>
        <v>-1.5000000000000124E-2</v>
      </c>
      <c r="O34" s="62">
        <f>LOOKUP($K$15+2,CurveFetch!$D$8:$D$1000,CurveFetch!$R$8:$R$1000)</f>
        <v>2.17</v>
      </c>
      <c r="P34" s="62" t="e">
        <f t="shared" ca="1" si="0"/>
        <v>#NAME?</v>
      </c>
      <c r="Q34" s="128" t="e">
        <f ca="1">P34-'[14]Gas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R34-'[14]Gas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T34-'[14]Gas Average Basis'!S34</f>
        <v>#NAME?</v>
      </c>
      <c r="V34" s="62" t="e">
        <f t="shared" ca="1" si="1"/>
        <v>#NAME?</v>
      </c>
      <c r="W34" s="128" t="e">
        <f ca="1">V34-'[14]Gas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X34-'[14]Gas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Z34-'[14]Gas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AB34-'[14]Gas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AD34-'[14]Gas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AF34-'[14]Gas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AH34-'[14]Gas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2.4950000000000001</v>
      </c>
      <c r="L35" s="62">
        <f>LOOKUP($K$15+1,CurveFetch!D$8:D$1000,CurveFetch!L$8:L$1000)</f>
        <v>2.2200000000000002</v>
      </c>
      <c r="M35" s="62">
        <f>L35-$L$49</f>
        <v>-0.16999999999999993</v>
      </c>
      <c r="N35" s="128">
        <f>M35-'[14]Gas Average Basis'!M35</f>
        <v>-2.4999999999999911E-2</v>
      </c>
      <c r="O35" s="62">
        <f>LOOKUP($K$15+2,CurveFetch!$D$8:$D$1000,CurveFetch!$L$8:$L$1000)</f>
        <v>2.1800000000000002</v>
      </c>
      <c r="P35" s="62" t="e">
        <f t="shared" ca="1" si="0"/>
        <v>#NAME?</v>
      </c>
      <c r="Q35" s="128" t="e">
        <f ca="1">P35-'[14]Gas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R35-'[14]Gas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T35-'[14]Gas Average Basis'!S35</f>
        <v>#NAME?</v>
      </c>
      <c r="V35" s="62" t="e">
        <f t="shared" ca="1" si="1"/>
        <v>#NAME?</v>
      </c>
      <c r="W35" s="128" t="e">
        <f ca="1">V35-'[14]Gas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X35-'[14]Gas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Z35-'[14]Gas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AB35-'[14]Gas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AD35-'[14]Gas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AF35-'[14]Gas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AH35-'[14]Gas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2.5249999999999999</v>
      </c>
      <c r="L36" s="62">
        <f>LOOKUP($K$15+1,CurveFetch!D$8:D$1000,CurveFetch!P$8:P$1000)</f>
        <v>2.2400000000000002</v>
      </c>
      <c r="M36" s="62">
        <f>L36-$L$49</f>
        <v>-0.14999999999999991</v>
      </c>
      <c r="N36" s="128">
        <f>M36-'[14]Gas Average Basis'!M36</f>
        <v>0.31000000000000005</v>
      </c>
      <c r="O36" s="62">
        <f>LOOKUP($K$15+2,CurveFetch!$D$8:$D$1000,CurveFetch!$P$8:$P$1000)</f>
        <v>2.2400000000000002</v>
      </c>
      <c r="P36" s="62" t="e">
        <f t="shared" ca="1" si="0"/>
        <v>#NAME?</v>
      </c>
      <c r="Q36" s="128" t="e">
        <f ca="1">P36-'[14]Gas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R36-'[14]Gas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T36-'[14]Gas Average Basis'!S36</f>
        <v>#NAME?</v>
      </c>
      <c r="V36" s="62" t="e">
        <f t="shared" ca="1" si="1"/>
        <v>#NAME?</v>
      </c>
      <c r="W36" s="128" t="e">
        <f ca="1">V36-'[14]Gas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X36-'[14]Gas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Z36-'[14]Gas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AB36-'[14]Gas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AD36-'[14]Gas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AF36-'[14]Gas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AH36-'[14]Gas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2.2250000000000001</v>
      </c>
      <c r="L39" s="62">
        <f>LOOKUP($K$15+1,CurveFetch!D$8:D$1000,CurveFetch!I$8:I$1000)</f>
        <v>2.04</v>
      </c>
      <c r="M39" s="62">
        <f>L39-$L$49</f>
        <v>-0.35000000000000009</v>
      </c>
      <c r="N39" s="128">
        <f>M39-'[14]Gas Average Basis'!M39</f>
        <v>6.0000000000000053E-2</v>
      </c>
      <c r="O39" s="62">
        <f>LOOKUP($K$15+2,CurveFetch!$D$8:$D$1000,CurveFetch!$I$8:$I$1000)</f>
        <v>2.0099999999999998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P39-'[14]Gas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R39-'[14]Gas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T39-'[14]Gas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V39-'[14]Gas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X39-'[14]Gas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Z39-'[14]Gas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AB39-'[14]Gas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AD39-'[14]Gas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AF39-'[14]Gas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AH39-'[14]Gas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2.375</v>
      </c>
      <c r="L40" s="62">
        <f>LOOKUP($K$15+1,CurveFetch!D$8:D$1000,CurveFetch!M$8:M$1000)</f>
        <v>2.2999999999999998</v>
      </c>
      <c r="M40" s="62">
        <f>L40-$L$49</f>
        <v>-9.0000000000000302E-2</v>
      </c>
      <c r="N40" s="128">
        <f>M40-'[14]Gas Average Basis'!M40</f>
        <v>0.25</v>
      </c>
      <c r="O40" s="62">
        <f>LOOKUP($K$15+2,CurveFetch!$D$8:$D$1000,CurveFetch!$M$8:$M$1000)</f>
        <v>2.15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P40-'[14]Gas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R40-'[14]Gas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T40-'[14]Gas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V40-'[14]Gas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X40-'[14]Gas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Z40-'[14]Gas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AB40-'[14]Gas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AD40-'[14]Gas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AF40-'[14]Gas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AH40-'[14]Gas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2.375</v>
      </c>
      <c r="L41" s="62">
        <f>LOOKUP($K$15+1,CurveFetch!D$8:D$1000,CurveFetch!M$8:M$1000)</f>
        <v>2.2999999999999998</v>
      </c>
      <c r="M41" s="62">
        <f>L41-$L$49</f>
        <v>-9.0000000000000302E-2</v>
      </c>
      <c r="N41" s="128">
        <f>M41-'[14]Gas Average Basis'!M41</f>
        <v>0.25</v>
      </c>
      <c r="O41" s="62">
        <f>LOOKUP($K$15+2,CurveFetch!$D$8:$D$1000,CurveFetch!$M$8:$M$1000)</f>
        <v>2.15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P41-'[14]Gas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R41-'[14]Gas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T41-'[14]Gas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V41-'[14]Gas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X41-'[14]Gas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Z41-'[14]Gas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AB41-'[14]Gas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AD41-'[14]Gas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AF41-'[14]Gas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AH41-'[14]Gas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2.2198000000000002</v>
      </c>
      <c r="L42" s="62">
        <f>LOOKUP($K$15+1,CurveFetch!D$8:D$1000,CurveFetch!N$8:N$1000)</f>
        <v>2.012</v>
      </c>
      <c r="M42" s="62">
        <f>L42-$L$49</f>
        <v>-0.37800000000000011</v>
      </c>
      <c r="N42" s="128">
        <f>M42-'[14]Gas Average Basis'!M42</f>
        <v>0.70700000000000007</v>
      </c>
      <c r="O42" s="62">
        <f>LOOKUP($K$15+2,CurveFetch!$D$8:$D$1000,CurveFetch!$N$8:$N$1000)</f>
        <v>2.0420000000000003</v>
      </c>
      <c r="P42" s="62" t="e">
        <f t="shared" ca="1" si="0"/>
        <v>#NAME?</v>
      </c>
      <c r="Q42" s="128" t="e">
        <f ca="1">P42-'[14]Gas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R42-'[14]Gas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T42-'[14]Gas Average Basis'!S42</f>
        <v>#NAME?</v>
      </c>
      <c r="V42" s="62" t="e">
        <f t="shared" ca="1" si="1"/>
        <v>#NAME?</v>
      </c>
      <c r="W42" s="128" t="e">
        <f ca="1">V42-'[14]Gas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X42-'[14]Gas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Z42-'[14]Gas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AB42-'[14]Gas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AD42-'[14]Gas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AF42-'[14]Gas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AH42-'[14]Gas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2.2050000000000001</v>
      </c>
      <c r="L43" s="62">
        <f>LOOKUP($K$15+1,CurveFetch!D$8:D$1000,CurveFetch!O$8:O$1000)</f>
        <v>2.02</v>
      </c>
      <c r="M43" s="62">
        <f>L43-$L$49</f>
        <v>-0.37000000000000011</v>
      </c>
      <c r="N43" s="128">
        <f>M43-'[14]Gas Average Basis'!M43</f>
        <v>6.0000000000000053E-2</v>
      </c>
      <c r="O43" s="62">
        <f>LOOKUP($K$15+2,CurveFetch!$D$8:$D$1000,CurveFetch!$O$8:$O$1000)</f>
        <v>1.95</v>
      </c>
      <c r="P43" s="62" t="e">
        <f t="shared" ca="1" si="0"/>
        <v>#NAME?</v>
      </c>
      <c r="Q43" s="128" t="e">
        <f ca="1">P43-'[14]Gas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R43-'[14]Gas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T43-'[14]Gas Average Basis'!S43</f>
        <v>#NAME?</v>
      </c>
      <c r="V43" s="62" t="e">
        <f t="shared" ca="1" si="1"/>
        <v>#NAME?</v>
      </c>
      <c r="W43" s="128" t="e">
        <f ca="1">V43-'[14]Gas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X43-'[14]Gas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Z43-'[14]Gas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AB43-'[14]Gas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AD43-'[14]Gas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AF43-'[14]Gas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AH43-'[14]Gas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2.39</v>
      </c>
      <c r="K49" s="80">
        <f>LOOKUP($K$15,CurveFetch!$D$8:$D$1000,CurveFetch!$E$8:$E$1000)</f>
        <v>2.65</v>
      </c>
      <c r="L49" s="62">
        <f>LOOKUP($K$15+1,CurveFetch!D$8:D$1000,CurveFetch!E$8:E$1000)</f>
        <v>2.39</v>
      </c>
      <c r="M49" s="62"/>
      <c r="N49" s="128">
        <f>L49-'[14]Gas Average Basis'!L49</f>
        <v>-0.25</v>
      </c>
      <c r="O49" s="62">
        <f>LOOKUP($K$15+2,CurveFetch!$D$8:$D$1000,CurveFetch!$E$8:$E$1000)</f>
        <v>2.39</v>
      </c>
      <c r="P49" s="62"/>
      <c r="Q49" s="128">
        <f>O49-'[14]Gas Average Basis'!O49</f>
        <v>6.0000000000000053E-2</v>
      </c>
      <c r="R49" s="62" t="e">
        <f ca="1">IF(R$22,AveragePrices($F$21,R$23,R$24,$AJ49:$AJ49),AveragePrices($F$15,R$23,R$24,$AL49:$AL49))</f>
        <v>#NAME?</v>
      </c>
      <c r="S49" s="128" t="e">
        <f ca="1">R49-'[14]Gas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V49-'[14]Gas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AB49-'[14]Gas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AH49-'[14]Gas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37182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2.6749999999999998</v>
      </c>
      <c r="L60" s="62"/>
      <c r="M60" s="62"/>
      <c r="N60" s="128"/>
      <c r="O60" s="62">
        <f>(PowerPrices!C9-2)/O30</f>
        <v>10.599266204647371</v>
      </c>
      <c r="P60" s="62"/>
      <c r="Q60" s="128">
        <f>O60-'[14]Gas Average Basis'!O60</f>
        <v>0.77691366929035155</v>
      </c>
      <c r="R60" s="62" t="e">
        <f ca="1">(PowerPrices!D9-2)/(R$49+R30)</f>
        <v>#NAME?</v>
      </c>
      <c r="S60" s="128" t="e">
        <f ca="1">R60-'[14]Gas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V60-'[14]Gas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AB60-'[14]Gas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AH60-'[14]Gas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2.5950000000000002</v>
      </c>
      <c r="L61" s="62"/>
      <c r="M61" s="62"/>
      <c r="N61" s="128"/>
      <c r="O61" s="62">
        <f>(PowerPrices!C11-2)/(O28+0.2)</f>
        <v>9.9999999999999982</v>
      </c>
      <c r="P61" s="62"/>
      <c r="Q61" s="128">
        <f>O61-'[14]Gas Average Basis'!O61</f>
        <v>0.49898403483309117</v>
      </c>
      <c r="R61" s="62" t="e">
        <f ca="1">(PowerPrices!D11-2)/(R$49+R28+0.2)</f>
        <v>#NAME?</v>
      </c>
      <c r="S61" s="128" t="e">
        <f ca="1">R61-'[14]Gas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V61-'[14]Gas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AB61-'[14]Gas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AH61-'[14]Gas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2.4900000000000002</v>
      </c>
      <c r="L62" s="62"/>
      <c r="M62" s="62"/>
      <c r="N62" s="128"/>
      <c r="O62" s="62">
        <f>(PowerPrices!C13-2)/(O31+0.33)</f>
        <v>10.223048327137546</v>
      </c>
      <c r="P62" s="62"/>
      <c r="Q62" s="128">
        <f>O62-'[14]Gas Average Basis'!O62</f>
        <v>0.67829568201315382</v>
      </c>
      <c r="R62" s="62" t="e">
        <f ca="1">(PowerPrices!D13-2)/(R$49+R31+0.33)</f>
        <v>#NAME?</v>
      </c>
      <c r="S62" s="128" t="e">
        <f ca="1">R62-'[14]Gas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V62-'[14]Gas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AB62-'[14]Gas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AH62-'[14]Gas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2.6</v>
      </c>
      <c r="L63" s="62"/>
      <c r="M63" s="62"/>
      <c r="N63" s="128"/>
      <c r="O63" s="62">
        <f>(PowerPrices!C14-2)/(O34+0.12)</f>
        <v>10.93886462882096</v>
      </c>
      <c r="P63" s="62"/>
      <c r="Q63" s="128">
        <f>O63-'[14]Gas Average Basis'!O63</f>
        <v>-3.7075730379310556E-2</v>
      </c>
      <c r="R63" s="62" t="e">
        <f ca="1">(PowerPrices!D14-2)/(R$49+R34+0.12)</f>
        <v>#NAME?</v>
      </c>
      <c r="S63" s="128" t="e">
        <f ca="1">R63-'[14]Gas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V63-'[14]Gas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AB63-'[14]Gas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AH63-'[14]Gas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37182</v>
      </c>
      <c r="F2" s="6">
        <f t="shared" ref="F2:AE2" si="1">E2</f>
        <v>37182</v>
      </c>
      <c r="G2" s="6">
        <f t="shared" si="1"/>
        <v>37182</v>
      </c>
      <c r="H2" s="6">
        <f t="shared" si="1"/>
        <v>37182</v>
      </c>
      <c r="I2" s="6">
        <f t="shared" si="1"/>
        <v>37182</v>
      </c>
      <c r="J2" s="6">
        <f t="shared" si="1"/>
        <v>37182</v>
      </c>
      <c r="K2" s="6">
        <f t="shared" si="1"/>
        <v>37182</v>
      </c>
      <c r="L2" s="6">
        <f t="shared" si="1"/>
        <v>37182</v>
      </c>
      <c r="M2" s="6">
        <f t="shared" si="1"/>
        <v>37182</v>
      </c>
      <c r="N2" s="6">
        <f t="shared" si="1"/>
        <v>37182</v>
      </c>
      <c r="O2" s="6">
        <f t="shared" si="1"/>
        <v>37182</v>
      </c>
      <c r="P2" s="6">
        <f t="shared" si="1"/>
        <v>37182</v>
      </c>
      <c r="Q2" s="6">
        <f t="shared" si="1"/>
        <v>37182</v>
      </c>
      <c r="R2" s="6">
        <f t="shared" si="1"/>
        <v>37182</v>
      </c>
      <c r="S2" s="6">
        <f t="shared" si="1"/>
        <v>37182</v>
      </c>
      <c r="T2" s="6">
        <f t="shared" si="1"/>
        <v>37182</v>
      </c>
      <c r="U2" s="6">
        <f t="shared" si="1"/>
        <v>37182</v>
      </c>
      <c r="V2" s="6">
        <f t="shared" si="1"/>
        <v>37182</v>
      </c>
      <c r="W2" s="6">
        <f t="shared" si="1"/>
        <v>37182</v>
      </c>
      <c r="X2" s="6">
        <f t="shared" si="1"/>
        <v>37182</v>
      </c>
      <c r="Y2" s="6">
        <f t="shared" si="1"/>
        <v>37182</v>
      </c>
      <c r="Z2" s="6">
        <f t="shared" si="1"/>
        <v>37182</v>
      </c>
      <c r="AA2" s="6">
        <f t="shared" si="1"/>
        <v>37182</v>
      </c>
      <c r="AB2" s="25">
        <f t="shared" si="1"/>
        <v>37182</v>
      </c>
      <c r="AC2" s="25">
        <f t="shared" si="1"/>
        <v>37182</v>
      </c>
      <c r="AD2" s="25">
        <f t="shared" si="1"/>
        <v>37182</v>
      </c>
      <c r="AE2" s="25">
        <f t="shared" si="1"/>
        <v>37182</v>
      </c>
      <c r="AF2" s="25">
        <f>AE2</f>
        <v>37182</v>
      </c>
      <c r="AG2" s="25">
        <f>AE2</f>
        <v>37182</v>
      </c>
      <c r="AH2" s="25">
        <f>AF2</f>
        <v>37182</v>
      </c>
      <c r="AI2" s="25">
        <f>AH2</f>
        <v>37182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2.4950000000000001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2.39</v>
      </c>
      <c r="F26" s="10">
        <v>2.4500000000000002</v>
      </c>
      <c r="G26" s="10">
        <v>2.25</v>
      </c>
      <c r="H26" s="10">
        <v>2.33</v>
      </c>
      <c r="I26" s="10">
        <v>2.04</v>
      </c>
      <c r="J26" s="10">
        <v>2.145</v>
      </c>
      <c r="K26" s="10">
        <v>2.11</v>
      </c>
      <c r="L26" s="10">
        <v>2.2200000000000002</v>
      </c>
      <c r="M26" s="10">
        <v>2.2999999999999998</v>
      </c>
      <c r="N26" s="10">
        <v>2.012</v>
      </c>
      <c r="O26" s="10">
        <v>2.02</v>
      </c>
      <c r="P26" s="10">
        <v>2.2400000000000002</v>
      </c>
      <c r="Q26" s="10">
        <v>2.36</v>
      </c>
      <c r="R26" s="10">
        <v>2.19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2.39</v>
      </c>
      <c r="F27" s="10">
        <v>2.4500000000000002</v>
      </c>
      <c r="G27" s="10">
        <v>2.23</v>
      </c>
      <c r="H27" s="10">
        <v>2.36</v>
      </c>
      <c r="I27" s="10">
        <v>2.0099999999999998</v>
      </c>
      <c r="J27" s="10">
        <v>2.15</v>
      </c>
      <c r="K27" s="10">
        <v>2.11</v>
      </c>
      <c r="L27" s="10">
        <v>2.1800000000000002</v>
      </c>
      <c r="M27" s="10">
        <v>2.15</v>
      </c>
      <c r="N27" s="10">
        <v>2.0420000000000003</v>
      </c>
      <c r="O27" s="10">
        <v>1.95</v>
      </c>
      <c r="P27" s="10">
        <v>2.2400000000000002</v>
      </c>
      <c r="Q27" s="10">
        <v>2.4</v>
      </c>
      <c r="R27" s="10">
        <v>2.17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2.39</v>
      </c>
      <c r="F28" s="10">
        <v>2.4500000000000002</v>
      </c>
      <c r="G28" s="10">
        <v>2.23</v>
      </c>
      <c r="H28" s="10">
        <v>2.36</v>
      </c>
      <c r="I28" s="10">
        <v>2.0099999999999998</v>
      </c>
      <c r="J28" s="10">
        <v>2.15</v>
      </c>
      <c r="K28" s="10">
        <v>2.11</v>
      </c>
      <c r="L28" s="10">
        <v>2.1800000000000002</v>
      </c>
      <c r="M28" s="10">
        <v>2.15</v>
      </c>
      <c r="N28" s="10">
        <v>2.0420000000000003</v>
      </c>
      <c r="O28" s="10">
        <v>1.95</v>
      </c>
      <c r="P28" s="10">
        <v>2.2400000000000002</v>
      </c>
      <c r="Q28" s="10">
        <v>2.4</v>
      </c>
      <c r="R28" s="10">
        <v>2.17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2.39</v>
      </c>
      <c r="F29" s="10">
        <v>2.4500000000000002</v>
      </c>
      <c r="G29" s="10">
        <v>2.23</v>
      </c>
      <c r="H29" s="10">
        <v>2.36</v>
      </c>
      <c r="I29" s="10">
        <v>2.0099999999999998</v>
      </c>
      <c r="J29" s="10">
        <v>2.15</v>
      </c>
      <c r="K29" s="10">
        <v>2.11</v>
      </c>
      <c r="L29" s="10">
        <v>2.1800000000000002</v>
      </c>
      <c r="M29" s="10">
        <v>2.15</v>
      </c>
      <c r="N29" s="10">
        <v>2.0420000000000003</v>
      </c>
      <c r="O29" s="10">
        <v>1.95</v>
      </c>
      <c r="P29" s="10">
        <v>2.2400000000000002</v>
      </c>
      <c r="Q29" s="10">
        <v>2.4</v>
      </c>
      <c r="R29" s="10">
        <v>2.17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2.39</v>
      </c>
      <c r="F30" s="10">
        <v>2.4500000000000002</v>
      </c>
      <c r="G30" s="10">
        <v>2.23</v>
      </c>
      <c r="H30" s="10">
        <v>2.36</v>
      </c>
      <c r="I30" s="10">
        <v>2.0099999999999998</v>
      </c>
      <c r="J30" s="10">
        <v>2.15</v>
      </c>
      <c r="K30" s="10">
        <v>2.11</v>
      </c>
      <c r="L30" s="10">
        <v>2.1800000000000002</v>
      </c>
      <c r="M30" s="10">
        <v>2.15</v>
      </c>
      <c r="N30" s="10">
        <v>2.0420000000000003</v>
      </c>
      <c r="O30" s="10">
        <v>1.95</v>
      </c>
      <c r="P30" s="10">
        <v>2.2400000000000002</v>
      </c>
      <c r="Q30" s="10">
        <v>2.4</v>
      </c>
      <c r="R30" s="10">
        <v>2.17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2.39</v>
      </c>
      <c r="F31" s="10">
        <v>2.4500000000000002</v>
      </c>
      <c r="G31" s="10">
        <v>2.23</v>
      </c>
      <c r="H31" s="10">
        <v>2.36</v>
      </c>
      <c r="I31" s="10">
        <v>2.0099999999999998</v>
      </c>
      <c r="J31" s="10">
        <v>2.15</v>
      </c>
      <c r="K31" s="10">
        <v>2.11</v>
      </c>
      <c r="L31" s="10">
        <v>2.1800000000000002</v>
      </c>
      <c r="M31" s="10">
        <v>2.15</v>
      </c>
      <c r="N31" s="10">
        <v>2.0420000000000003</v>
      </c>
      <c r="O31" s="10">
        <v>1.95</v>
      </c>
      <c r="P31" s="10">
        <v>2.2400000000000002</v>
      </c>
      <c r="Q31" s="10">
        <v>2.4</v>
      </c>
      <c r="R31" s="10">
        <v>2.17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2.39</v>
      </c>
      <c r="F32" s="10">
        <v>2.4500000000000002</v>
      </c>
      <c r="G32" s="10">
        <v>2.23</v>
      </c>
      <c r="H32" s="10">
        <v>2.36</v>
      </c>
      <c r="I32" s="10">
        <v>2.0099999999999998</v>
      </c>
      <c r="J32" s="10">
        <v>2.15</v>
      </c>
      <c r="K32" s="10">
        <v>2.11</v>
      </c>
      <c r="L32" s="10">
        <v>2.1800000000000002</v>
      </c>
      <c r="M32" s="10">
        <v>2.15</v>
      </c>
      <c r="N32" s="10">
        <v>2.0420000000000003</v>
      </c>
      <c r="O32" s="10">
        <v>1.95</v>
      </c>
      <c r="P32" s="10">
        <v>2.2400000000000002</v>
      </c>
      <c r="Q32" s="10">
        <v>2.4</v>
      </c>
      <c r="R32" s="10">
        <v>2.17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2.39</v>
      </c>
      <c r="F33" s="10">
        <v>2.4500000000000002</v>
      </c>
      <c r="G33" s="10">
        <v>2.23</v>
      </c>
      <c r="H33" s="10">
        <v>2.36</v>
      </c>
      <c r="I33" s="10">
        <v>2.0099999999999998</v>
      </c>
      <c r="J33" s="10">
        <v>2.15</v>
      </c>
      <c r="K33" s="10">
        <v>2.11</v>
      </c>
      <c r="L33" s="10">
        <v>2.1800000000000002</v>
      </c>
      <c r="M33" s="10">
        <v>2.15</v>
      </c>
      <c r="N33" s="10">
        <v>2.0420000000000003</v>
      </c>
      <c r="O33" s="10">
        <v>1.95</v>
      </c>
      <c r="P33" s="10">
        <v>2.2400000000000002</v>
      </c>
      <c r="Q33" s="10">
        <v>2.4</v>
      </c>
      <c r="R33" s="10">
        <v>2.17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2.39</v>
      </c>
      <c r="F34" s="10">
        <v>2.4500000000000002</v>
      </c>
      <c r="G34" s="10">
        <v>2.23</v>
      </c>
      <c r="H34" s="10">
        <v>2.36</v>
      </c>
      <c r="I34" s="10">
        <v>2.0099999999999998</v>
      </c>
      <c r="J34" s="10">
        <v>2.15</v>
      </c>
      <c r="K34" s="10">
        <v>2.11</v>
      </c>
      <c r="L34" s="10">
        <v>2.1800000000000002</v>
      </c>
      <c r="M34" s="10">
        <v>2.15</v>
      </c>
      <c r="N34" s="10">
        <v>2.0420000000000003</v>
      </c>
      <c r="O34" s="10">
        <v>1.95</v>
      </c>
      <c r="P34" s="10">
        <v>2.2400000000000002</v>
      </c>
      <c r="Q34" s="10">
        <v>2.4</v>
      </c>
      <c r="R34" s="10">
        <v>2.17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2.39</v>
      </c>
      <c r="F35" s="10">
        <v>2.4500000000000002</v>
      </c>
      <c r="G35" s="10">
        <v>2.23</v>
      </c>
      <c r="H35" s="10">
        <v>2.36</v>
      </c>
      <c r="I35" s="10">
        <v>2.0099999999999998</v>
      </c>
      <c r="J35" s="10">
        <v>2.15</v>
      </c>
      <c r="K35" s="10">
        <v>2.11</v>
      </c>
      <c r="L35" s="10">
        <v>2.1800000000000002</v>
      </c>
      <c r="M35" s="10">
        <v>2.15</v>
      </c>
      <c r="N35" s="10">
        <v>2.0420000000000003</v>
      </c>
      <c r="O35" s="10">
        <v>1.95</v>
      </c>
      <c r="P35" s="10">
        <v>2.2400000000000002</v>
      </c>
      <c r="Q35" s="10">
        <v>2.4</v>
      </c>
      <c r="R35" s="10">
        <v>2.17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2.39</v>
      </c>
      <c r="F36" s="10">
        <v>2.4500000000000002</v>
      </c>
      <c r="G36" s="10">
        <v>2.23</v>
      </c>
      <c r="H36" s="10">
        <v>2.36</v>
      </c>
      <c r="I36" s="10">
        <v>2.0099999999999998</v>
      </c>
      <c r="J36" s="10">
        <v>2.15</v>
      </c>
      <c r="K36" s="10">
        <v>2.11</v>
      </c>
      <c r="L36" s="10">
        <v>2.1800000000000002</v>
      </c>
      <c r="M36" s="10">
        <v>2.15</v>
      </c>
      <c r="N36" s="10">
        <v>2.0420000000000003</v>
      </c>
      <c r="O36" s="10">
        <v>1.95</v>
      </c>
      <c r="P36" s="10">
        <v>2.2400000000000002</v>
      </c>
      <c r="Q36" s="10">
        <v>2.4</v>
      </c>
      <c r="R36" s="10">
        <v>2.17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2.39</v>
      </c>
      <c r="F37" s="10">
        <v>2.4500000000000002</v>
      </c>
      <c r="G37" s="10">
        <v>2.23</v>
      </c>
      <c r="H37" s="10">
        <v>2.36</v>
      </c>
      <c r="I37" s="10">
        <v>2.0099999999999998</v>
      </c>
      <c r="J37" s="10">
        <v>2.15</v>
      </c>
      <c r="K37" s="10">
        <v>2.11</v>
      </c>
      <c r="L37" s="10">
        <v>2.1800000000000002</v>
      </c>
      <c r="M37" s="10">
        <v>2.15</v>
      </c>
      <c r="N37" s="10">
        <v>2.0420000000000003</v>
      </c>
      <c r="O37" s="10">
        <v>1.95</v>
      </c>
      <c r="P37" s="10">
        <v>2.2400000000000002</v>
      </c>
      <c r="Q37" s="10">
        <v>2.4</v>
      </c>
      <c r="R37" s="10">
        <v>2.17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2.39</v>
      </c>
      <c r="F38" s="10">
        <v>2.4500000000000002</v>
      </c>
      <c r="G38" s="10">
        <v>2.23</v>
      </c>
      <c r="H38" s="10">
        <v>2.36</v>
      </c>
      <c r="I38" s="10">
        <v>2.0099999999999998</v>
      </c>
      <c r="J38" s="10">
        <v>2.15</v>
      </c>
      <c r="K38" s="10">
        <v>2.11</v>
      </c>
      <c r="L38" s="10">
        <v>2.1800000000000002</v>
      </c>
      <c r="M38" s="10">
        <v>2.15</v>
      </c>
      <c r="N38" s="10">
        <v>2.0420000000000003</v>
      </c>
      <c r="O38" s="10">
        <v>1.95</v>
      </c>
      <c r="P38" s="10">
        <v>2.2400000000000002</v>
      </c>
      <c r="Q38" s="10">
        <v>2.4</v>
      </c>
      <c r="R38" s="10">
        <v>2.17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2.39</v>
      </c>
      <c r="F39" s="10">
        <v>2.4500000000000002</v>
      </c>
      <c r="G39" s="10">
        <v>2.23</v>
      </c>
      <c r="H39" s="10">
        <v>2.36</v>
      </c>
      <c r="I39" s="10">
        <v>2.0099999999999998</v>
      </c>
      <c r="J39" s="10">
        <v>2.15</v>
      </c>
      <c r="K39" s="10">
        <v>2.11</v>
      </c>
      <c r="L39" s="10"/>
      <c r="M39" s="10">
        <v>2.15</v>
      </c>
      <c r="N39" s="10">
        <v>2.0420000000000003</v>
      </c>
      <c r="O39" s="10">
        <v>1.95</v>
      </c>
      <c r="P39" s="10">
        <v>2.2400000000000002</v>
      </c>
      <c r="Q39" s="10">
        <v>2.4</v>
      </c>
      <c r="R39" s="10">
        <v>2.17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2.39</v>
      </c>
      <c r="F40" s="10">
        <v>2.4500000000000002</v>
      </c>
      <c r="G40" s="10">
        <v>2.23</v>
      </c>
      <c r="H40" s="10">
        <v>2.36</v>
      </c>
      <c r="I40" s="10">
        <v>2.0099999999999998</v>
      </c>
      <c r="J40" s="10">
        <v>2.15</v>
      </c>
      <c r="K40" s="10">
        <v>2.11</v>
      </c>
      <c r="L40" s="10"/>
      <c r="M40" s="10">
        <v>2.15</v>
      </c>
      <c r="N40" s="10">
        <v>2.0420000000000003</v>
      </c>
      <c r="O40" s="10">
        <v>1.95</v>
      </c>
      <c r="P40" s="10">
        <v>2.2400000000000002</v>
      </c>
      <c r="Q40" s="10">
        <v>2.4</v>
      </c>
      <c r="R40" s="10">
        <v>2.17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2.39</v>
      </c>
      <c r="F41" s="10">
        <v>2.4500000000000002</v>
      </c>
      <c r="G41" s="10">
        <v>2.23</v>
      </c>
      <c r="H41" s="10">
        <v>2.36</v>
      </c>
      <c r="I41" s="10">
        <v>2.0099999999999998</v>
      </c>
      <c r="J41" s="10">
        <v>2.15</v>
      </c>
      <c r="K41" s="10">
        <v>2.11</v>
      </c>
      <c r="L41" s="10"/>
      <c r="M41" s="10">
        <v>2.15</v>
      </c>
      <c r="N41" s="10">
        <v>2.0420000000000003</v>
      </c>
      <c r="O41" s="10">
        <v>1.95</v>
      </c>
      <c r="P41" s="10">
        <v>2.2400000000000002</v>
      </c>
      <c r="Q41" s="10">
        <v>2.4</v>
      </c>
      <c r="R41" s="10">
        <v>2.17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2.39</v>
      </c>
      <c r="F42" s="10">
        <v>2.4500000000000002</v>
      </c>
      <c r="G42" s="10">
        <v>2.23</v>
      </c>
      <c r="H42" s="10">
        <v>2.36</v>
      </c>
      <c r="I42" s="10">
        <v>2.0099999999999998</v>
      </c>
      <c r="J42" s="10">
        <v>2.15</v>
      </c>
      <c r="K42" s="10">
        <v>2.11</v>
      </c>
      <c r="L42" s="10"/>
      <c r="M42" s="10">
        <v>2.15</v>
      </c>
      <c r="N42" s="10">
        <v>2.0420000000000003</v>
      </c>
      <c r="O42" s="10">
        <v>1.95</v>
      </c>
      <c r="P42" s="10">
        <v>2.2400000000000002</v>
      </c>
      <c r="Q42" s="10">
        <v>2.4</v>
      </c>
      <c r="R42" s="10">
        <v>2.17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2.39</v>
      </c>
      <c r="F43" s="10">
        <v>2.4500000000000002</v>
      </c>
      <c r="G43" s="10">
        <v>2.23</v>
      </c>
      <c r="H43" s="10">
        <v>2.36</v>
      </c>
      <c r="I43" s="10">
        <v>2.0099999999999998</v>
      </c>
      <c r="J43" s="10">
        <v>2.15</v>
      </c>
      <c r="K43" s="10">
        <v>2.11</v>
      </c>
      <c r="L43" s="10"/>
      <c r="M43" s="10">
        <v>2.15</v>
      </c>
      <c r="N43" s="10">
        <v>2.0420000000000003</v>
      </c>
      <c r="O43" s="10">
        <v>1.95</v>
      </c>
      <c r="P43" s="10">
        <v>2.2400000000000002</v>
      </c>
      <c r="Q43" s="10">
        <v>2.4</v>
      </c>
      <c r="R43" s="10">
        <v>2.17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2.39</v>
      </c>
      <c r="F44" s="10">
        <v>2.4500000000000002</v>
      </c>
      <c r="G44" s="10">
        <v>2.23</v>
      </c>
      <c r="H44" s="10">
        <v>2.36</v>
      </c>
      <c r="I44" s="10">
        <v>2.0099999999999998</v>
      </c>
      <c r="J44" s="10">
        <v>2.15</v>
      </c>
      <c r="K44" s="10">
        <v>2.11</v>
      </c>
      <c r="L44" s="10"/>
      <c r="M44" s="10">
        <v>2.15</v>
      </c>
      <c r="N44" s="10">
        <v>2.0420000000000003</v>
      </c>
      <c r="O44" s="10">
        <v>1.95</v>
      </c>
      <c r="P44" s="10">
        <v>2.2400000000000002</v>
      </c>
      <c r="Q44" s="10">
        <v>2.4</v>
      </c>
      <c r="R44" s="10">
        <v>2.17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2.39</v>
      </c>
      <c r="F45" s="10">
        <v>2.4500000000000002</v>
      </c>
      <c r="G45" s="10">
        <v>2.23</v>
      </c>
      <c r="H45" s="10">
        <v>2.36</v>
      </c>
      <c r="I45" s="10">
        <v>2.0099999999999998</v>
      </c>
      <c r="J45" s="10">
        <v>2.15</v>
      </c>
      <c r="K45" s="10">
        <v>2.11</v>
      </c>
      <c r="L45" s="10"/>
      <c r="M45" s="10">
        <v>2.15</v>
      </c>
      <c r="N45" s="10">
        <v>2.0420000000000003</v>
      </c>
      <c r="O45" s="10">
        <v>1.95</v>
      </c>
      <c r="P45" s="10">
        <v>2.2400000000000002</v>
      </c>
      <c r="Q45" s="10">
        <v>2.4</v>
      </c>
      <c r="R45" s="10">
        <v>2.17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2.39</v>
      </c>
      <c r="F46" s="10">
        <v>2.4500000000000002</v>
      </c>
      <c r="G46" s="10">
        <v>2.23</v>
      </c>
      <c r="H46" s="10">
        <v>2.36</v>
      </c>
      <c r="I46" s="10">
        <v>2.0099999999999998</v>
      </c>
      <c r="J46" s="10">
        <v>2.15</v>
      </c>
      <c r="K46" s="10">
        <v>2.11</v>
      </c>
      <c r="L46" s="10"/>
      <c r="M46" s="10">
        <v>2.15</v>
      </c>
      <c r="N46" s="10">
        <v>2.0420000000000003</v>
      </c>
      <c r="O46" s="10">
        <v>1.95</v>
      </c>
      <c r="P46" s="10">
        <v>2.2400000000000002</v>
      </c>
      <c r="Q46" s="10">
        <v>2.4</v>
      </c>
      <c r="R46" s="10">
        <v>2.17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2.39</v>
      </c>
      <c r="F47" s="10">
        <v>2.4500000000000002</v>
      </c>
      <c r="G47" s="10">
        <v>2.23</v>
      </c>
      <c r="H47" s="10">
        <v>2.36</v>
      </c>
      <c r="I47" s="10">
        <v>2.0099999999999998</v>
      </c>
      <c r="J47" s="10">
        <v>2.15</v>
      </c>
      <c r="K47" s="10">
        <v>2.11</v>
      </c>
      <c r="L47" s="10"/>
      <c r="M47" s="10">
        <v>2.15</v>
      </c>
      <c r="N47" s="10">
        <v>2.0420000000000003</v>
      </c>
      <c r="O47" s="10">
        <v>1.95</v>
      </c>
      <c r="P47" s="10">
        <v>2.2400000000000002</v>
      </c>
      <c r="Q47" s="10">
        <v>2.4</v>
      </c>
      <c r="R47" s="10">
        <v>2.17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2.39</v>
      </c>
      <c r="F48" s="10">
        <v>2.4500000000000002</v>
      </c>
      <c r="G48" s="10">
        <v>2.23</v>
      </c>
      <c r="H48" s="10">
        <v>2.36</v>
      </c>
      <c r="I48" s="10">
        <v>2.0099999999999998</v>
      </c>
      <c r="J48" s="10">
        <v>2.15</v>
      </c>
      <c r="K48" s="10">
        <v>2.11</v>
      </c>
      <c r="L48" s="10"/>
      <c r="M48" s="10">
        <v>2.15</v>
      </c>
      <c r="N48" s="10">
        <v>2.0420000000000003</v>
      </c>
      <c r="O48" s="10">
        <v>1.95</v>
      </c>
      <c r="P48" s="10">
        <v>2.2400000000000002</v>
      </c>
      <c r="Q48" s="10">
        <v>2.4</v>
      </c>
      <c r="R48" s="10">
        <v>2.17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2.39</v>
      </c>
      <c r="F49" s="10">
        <v>2.4500000000000002</v>
      </c>
      <c r="G49" s="10">
        <v>2.23</v>
      </c>
      <c r="H49" s="10">
        <v>2.36</v>
      </c>
      <c r="I49" s="10">
        <v>2.0099999999999998</v>
      </c>
      <c r="J49" s="10">
        <v>2.15</v>
      </c>
      <c r="K49" s="10">
        <v>2.11</v>
      </c>
      <c r="L49" s="10"/>
      <c r="M49" s="10">
        <v>2.15</v>
      </c>
      <c r="N49" s="10">
        <v>2.0420000000000003</v>
      </c>
      <c r="O49" s="10">
        <v>1.95</v>
      </c>
      <c r="P49" s="10">
        <v>2.2400000000000002</v>
      </c>
      <c r="Q49" s="10">
        <v>2.4</v>
      </c>
      <c r="R49" s="10">
        <v>2.17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2.39</v>
      </c>
      <c r="F50" s="10">
        <v>2.4500000000000002</v>
      </c>
      <c r="G50" s="10">
        <v>2.23</v>
      </c>
      <c r="H50" s="10">
        <v>2.36</v>
      </c>
      <c r="I50" s="10">
        <v>2.0099999999999998</v>
      </c>
      <c r="J50" s="10">
        <v>2.15</v>
      </c>
      <c r="K50" s="10">
        <v>2.11</v>
      </c>
      <c r="L50" s="10"/>
      <c r="M50" s="10">
        <v>2.15</v>
      </c>
      <c r="N50" s="10">
        <v>2.0420000000000003</v>
      </c>
      <c r="O50" s="10">
        <v>1.95</v>
      </c>
      <c r="P50" s="10">
        <v>2.2400000000000002</v>
      </c>
      <c r="Q50" s="10">
        <v>2.4</v>
      </c>
      <c r="R50" s="10">
        <v>2.17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2.39</v>
      </c>
      <c r="F51" s="10">
        <v>2.4500000000000002</v>
      </c>
      <c r="G51" s="10">
        <v>2.23</v>
      </c>
      <c r="H51" s="10">
        <v>2.36</v>
      </c>
      <c r="I51" s="10">
        <v>2.0099999999999998</v>
      </c>
      <c r="J51" s="10">
        <v>2.15</v>
      </c>
      <c r="K51" s="10">
        <v>2.11</v>
      </c>
      <c r="L51" s="10"/>
      <c r="M51" s="10">
        <v>2.15</v>
      </c>
      <c r="N51" s="10">
        <v>2.0420000000000003</v>
      </c>
      <c r="O51" s="10">
        <v>1.95</v>
      </c>
      <c r="P51" s="10">
        <v>2.2400000000000002</v>
      </c>
      <c r="Q51" s="10">
        <v>2.4</v>
      </c>
      <c r="R51" s="10">
        <v>2.17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2.39</v>
      </c>
      <c r="F52" s="10">
        <v>2.4500000000000002</v>
      </c>
      <c r="G52" s="10">
        <v>2.23</v>
      </c>
      <c r="H52" s="10">
        <v>2.36</v>
      </c>
      <c r="I52" s="10">
        <v>2.0099999999999998</v>
      </c>
      <c r="J52" s="10">
        <v>2.15</v>
      </c>
      <c r="K52" s="10">
        <v>2.11</v>
      </c>
      <c r="L52" s="10"/>
      <c r="M52" s="10">
        <v>2.15</v>
      </c>
      <c r="N52" s="10">
        <v>2.0420000000000003</v>
      </c>
      <c r="O52" s="10">
        <v>1.95</v>
      </c>
      <c r="P52" s="10">
        <v>2.2400000000000002</v>
      </c>
      <c r="Q52" s="10">
        <v>2.4</v>
      </c>
      <c r="R52" s="10">
        <v>2.17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2.39</v>
      </c>
      <c r="F53" s="10">
        <v>2.4500000000000002</v>
      </c>
      <c r="G53" s="10">
        <v>2.23</v>
      </c>
      <c r="H53" s="10">
        <v>2.36</v>
      </c>
      <c r="I53" s="10">
        <v>2.0099999999999998</v>
      </c>
      <c r="J53" s="10">
        <v>2.15</v>
      </c>
      <c r="K53" s="10">
        <v>2.11</v>
      </c>
      <c r="L53" s="10"/>
      <c r="M53" s="10">
        <v>2.15</v>
      </c>
      <c r="N53" s="10">
        <v>2.0420000000000003</v>
      </c>
      <c r="O53" s="10">
        <v>1.95</v>
      </c>
      <c r="P53" s="10">
        <v>2.2400000000000002</v>
      </c>
      <c r="Q53" s="10">
        <v>2.4</v>
      </c>
      <c r="R53" s="10">
        <v>2.17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2.39</v>
      </c>
      <c r="F54" s="10">
        <v>2.4500000000000002</v>
      </c>
      <c r="G54" s="10">
        <v>2.23</v>
      </c>
      <c r="H54" s="10">
        <v>2.36</v>
      </c>
      <c r="I54" s="10">
        <v>2.0099999999999998</v>
      </c>
      <c r="J54" s="10">
        <v>2.15</v>
      </c>
      <c r="K54" s="10">
        <v>2.11</v>
      </c>
      <c r="L54" s="10"/>
      <c r="M54" s="10">
        <v>2.15</v>
      </c>
      <c r="N54" s="10">
        <v>2.0420000000000003</v>
      </c>
      <c r="O54" s="10">
        <v>1.95</v>
      </c>
      <c r="P54" s="10">
        <v>2.2400000000000002</v>
      </c>
      <c r="Q54" s="10">
        <v>2.4</v>
      </c>
      <c r="R54" s="10">
        <v>2.17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2.39</v>
      </c>
      <c r="F55" s="10">
        <v>2.4500000000000002</v>
      </c>
      <c r="G55" s="10">
        <v>2.23</v>
      </c>
      <c r="H55" s="10">
        <v>2.36</v>
      </c>
      <c r="I55" s="10">
        <v>2.0099999999999998</v>
      </c>
      <c r="J55" s="10">
        <v>2.15</v>
      </c>
      <c r="K55" s="10">
        <v>2.11</v>
      </c>
      <c r="L55" s="10"/>
      <c r="M55" s="10">
        <v>2.15</v>
      </c>
      <c r="N55" s="10">
        <v>2.0420000000000003</v>
      </c>
      <c r="O55" s="10">
        <v>1.95</v>
      </c>
      <c r="P55" s="10">
        <v>2.2400000000000002</v>
      </c>
      <c r="Q55" s="10">
        <v>2.4</v>
      </c>
      <c r="R55" s="10">
        <v>2.17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2.39</v>
      </c>
      <c r="F56" s="10">
        <v>2.4500000000000002</v>
      </c>
      <c r="G56" s="10">
        <v>2.23</v>
      </c>
      <c r="H56" s="10">
        <v>2.36</v>
      </c>
      <c r="I56" s="10">
        <v>2.0099999999999998</v>
      </c>
      <c r="J56" s="10">
        <v>2.15</v>
      </c>
      <c r="K56" s="10">
        <v>2.11</v>
      </c>
      <c r="L56" s="10"/>
      <c r="M56" s="10">
        <v>2.15</v>
      </c>
      <c r="N56" s="10">
        <v>2.0420000000000003</v>
      </c>
      <c r="O56" s="10">
        <v>1.95</v>
      </c>
      <c r="P56" s="10">
        <v>2.2400000000000002</v>
      </c>
      <c r="Q56" s="10">
        <v>2.4</v>
      </c>
      <c r="R56" s="10">
        <v>2.17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2.39</v>
      </c>
      <c r="F57" s="10">
        <v>2.4500000000000002</v>
      </c>
      <c r="G57" s="10">
        <v>2.23</v>
      </c>
      <c r="H57" s="10">
        <v>2.36</v>
      </c>
      <c r="I57" s="10">
        <v>2.0099999999999998</v>
      </c>
      <c r="J57" s="10">
        <v>2.15</v>
      </c>
      <c r="K57" s="10">
        <v>2.11</v>
      </c>
      <c r="L57" s="10"/>
      <c r="M57" s="10">
        <v>2.15</v>
      </c>
      <c r="N57" s="10">
        <v>2.0420000000000003</v>
      </c>
      <c r="O57" s="10">
        <v>1.95</v>
      </c>
      <c r="P57" s="10">
        <v>2.2400000000000002</v>
      </c>
      <c r="Q57" s="10">
        <v>2.4</v>
      </c>
      <c r="R57" s="10">
        <v>2.17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2.39</v>
      </c>
      <c r="F58" s="10">
        <v>2.4500000000000002</v>
      </c>
      <c r="G58" s="10">
        <v>2.23</v>
      </c>
      <c r="H58" s="10">
        <v>2.36</v>
      </c>
      <c r="I58" s="10">
        <v>2.0099999999999998</v>
      </c>
      <c r="J58" s="10">
        <v>2.15</v>
      </c>
      <c r="K58" s="10">
        <v>2.11</v>
      </c>
      <c r="L58" s="10"/>
      <c r="M58" s="10">
        <v>2.15</v>
      </c>
      <c r="N58" s="10">
        <v>2.0420000000000003</v>
      </c>
      <c r="O58" s="10">
        <v>1.95</v>
      </c>
      <c r="P58" s="10">
        <v>2.2400000000000002</v>
      </c>
      <c r="Q58" s="10">
        <v>2.4</v>
      </c>
      <c r="R58" s="10">
        <v>2.17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2.39</v>
      </c>
      <c r="F59" s="10">
        <v>2.4500000000000002</v>
      </c>
      <c r="G59" s="10">
        <v>2.23</v>
      </c>
      <c r="H59" s="10">
        <v>2.36</v>
      </c>
      <c r="I59" s="10">
        <v>2.0099999999999998</v>
      </c>
      <c r="J59" s="10">
        <v>2.15</v>
      </c>
      <c r="K59" s="10">
        <v>2.11</v>
      </c>
      <c r="L59" s="10"/>
      <c r="M59" s="10">
        <v>2.15</v>
      </c>
      <c r="N59" s="10">
        <v>2.0420000000000003</v>
      </c>
      <c r="O59" s="10">
        <v>1.95</v>
      </c>
      <c r="P59" s="10">
        <v>2.2400000000000002</v>
      </c>
      <c r="Q59" s="10">
        <v>2.4</v>
      </c>
      <c r="R59" s="10">
        <v>2.17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2.39</v>
      </c>
      <c r="F60" s="10">
        <v>2.4500000000000002</v>
      </c>
      <c r="G60" s="10">
        <v>2.23</v>
      </c>
      <c r="H60" s="10">
        <v>2.36</v>
      </c>
      <c r="I60" s="10">
        <v>2.0099999999999998</v>
      </c>
      <c r="J60" s="10">
        <v>2.15</v>
      </c>
      <c r="K60" s="10">
        <v>2.11</v>
      </c>
      <c r="L60" s="10"/>
      <c r="M60" s="10">
        <v>2.15</v>
      </c>
      <c r="N60" s="10">
        <v>2.0420000000000003</v>
      </c>
      <c r="O60" s="10">
        <v>1.95</v>
      </c>
      <c r="P60" s="10">
        <v>2.2400000000000002</v>
      </c>
      <c r="Q60" s="10">
        <v>2.4</v>
      </c>
      <c r="R60" s="10">
        <v>2.17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2.39</v>
      </c>
      <c r="F61" s="10">
        <v>2.4500000000000002</v>
      </c>
      <c r="G61" s="10">
        <v>2.23</v>
      </c>
      <c r="H61" s="10">
        <v>2.36</v>
      </c>
      <c r="I61" s="10">
        <v>2.0099999999999998</v>
      </c>
      <c r="J61" s="10">
        <v>2.15</v>
      </c>
      <c r="K61" s="10">
        <v>2.11</v>
      </c>
      <c r="L61" s="10"/>
      <c r="M61" s="10">
        <v>2.15</v>
      </c>
      <c r="N61" s="10">
        <v>2.0420000000000003</v>
      </c>
      <c r="O61" s="10">
        <v>1.95</v>
      </c>
      <c r="P61" s="10">
        <v>2.2400000000000002</v>
      </c>
      <c r="Q61" s="10">
        <v>2.4</v>
      </c>
      <c r="R61" s="10">
        <v>2.17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2.39</v>
      </c>
      <c r="F62" s="10">
        <v>2.4500000000000002</v>
      </c>
      <c r="G62" s="10">
        <v>2.23</v>
      </c>
      <c r="H62" s="10">
        <v>2.36</v>
      </c>
      <c r="I62" s="10">
        <v>2.0099999999999998</v>
      </c>
      <c r="J62" s="10">
        <v>2.15</v>
      </c>
      <c r="K62" s="10">
        <v>2.11</v>
      </c>
      <c r="L62" s="10"/>
      <c r="M62" s="10">
        <v>2.15</v>
      </c>
      <c r="N62" s="10">
        <v>2.0420000000000003</v>
      </c>
      <c r="O62" s="10">
        <v>1.95</v>
      </c>
      <c r="P62" s="10">
        <v>2.2400000000000002</v>
      </c>
      <c r="Q62" s="10">
        <v>2.4</v>
      </c>
      <c r="R62" s="10">
        <v>2.17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2.39</v>
      </c>
      <c r="F63" s="10">
        <v>2.4500000000000002</v>
      </c>
      <c r="G63" s="10">
        <v>2.23</v>
      </c>
      <c r="H63" s="10">
        <v>2.36</v>
      </c>
      <c r="I63" s="10">
        <v>2.0099999999999998</v>
      </c>
      <c r="J63" s="10">
        <v>2.15</v>
      </c>
      <c r="K63" s="10">
        <v>2.11</v>
      </c>
      <c r="L63" s="10"/>
      <c r="M63" s="10">
        <v>2.15</v>
      </c>
      <c r="N63" s="10">
        <v>2.0420000000000003</v>
      </c>
      <c r="O63" s="10">
        <v>1.95</v>
      </c>
      <c r="P63" s="10">
        <v>2.2400000000000002</v>
      </c>
      <c r="Q63" s="10">
        <v>2.4</v>
      </c>
      <c r="R63" s="10">
        <v>2.17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2.39</v>
      </c>
      <c r="F64" s="10">
        <v>2.4500000000000002</v>
      </c>
      <c r="G64" s="10">
        <v>2.23</v>
      </c>
      <c r="H64" s="10">
        <v>2.36</v>
      </c>
      <c r="I64" s="10">
        <v>2.0099999999999998</v>
      </c>
      <c r="J64" s="10">
        <v>2.15</v>
      </c>
      <c r="K64" s="10">
        <v>2.11</v>
      </c>
      <c r="L64" s="10"/>
      <c r="M64" s="10">
        <v>2.15</v>
      </c>
      <c r="N64" s="10">
        <v>2.0420000000000003</v>
      </c>
      <c r="O64" s="10">
        <v>1.95</v>
      </c>
      <c r="P64" s="10">
        <v>2.2400000000000002</v>
      </c>
      <c r="Q64" s="10">
        <v>2.4</v>
      </c>
      <c r="R64" s="10">
        <v>2.17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2.39</v>
      </c>
      <c r="F65" s="10">
        <v>2.4500000000000002</v>
      </c>
      <c r="G65" s="10">
        <v>2.23</v>
      </c>
      <c r="H65" s="10">
        <v>2.36</v>
      </c>
      <c r="I65" s="10">
        <v>2.0099999999999998</v>
      </c>
      <c r="J65" s="10">
        <v>2.15</v>
      </c>
      <c r="K65" s="10">
        <v>2.11</v>
      </c>
      <c r="L65" s="10"/>
      <c r="M65" s="10">
        <v>2.15</v>
      </c>
      <c r="N65" s="10">
        <v>2.0420000000000003</v>
      </c>
      <c r="O65" s="10">
        <v>1.95</v>
      </c>
      <c r="P65" s="10">
        <v>2.2400000000000002</v>
      </c>
      <c r="Q65" s="10">
        <v>2.4</v>
      </c>
      <c r="R65" s="10">
        <v>2.17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2.39</v>
      </c>
      <c r="F66" s="10">
        <v>2.4500000000000002</v>
      </c>
      <c r="G66" s="10">
        <v>2.23</v>
      </c>
      <c r="H66" s="10">
        <v>2.36</v>
      </c>
      <c r="I66" s="10">
        <v>2.0099999999999998</v>
      </c>
      <c r="J66" s="10">
        <v>2.15</v>
      </c>
      <c r="K66" s="10">
        <v>2.11</v>
      </c>
      <c r="L66" s="10"/>
      <c r="M66" s="10">
        <v>2.15</v>
      </c>
      <c r="N66" s="10">
        <v>2.0420000000000003</v>
      </c>
      <c r="O66" s="10">
        <v>1.95</v>
      </c>
      <c r="P66" s="10">
        <v>2.2400000000000002</v>
      </c>
      <c r="Q66" s="10">
        <v>2.4</v>
      </c>
      <c r="R66" s="10">
        <v>2.17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2.39</v>
      </c>
      <c r="F67" s="10">
        <v>2.4500000000000002</v>
      </c>
      <c r="G67" s="10">
        <v>2.23</v>
      </c>
      <c r="H67" s="10">
        <v>2.36</v>
      </c>
      <c r="I67" s="10">
        <v>2.0099999999999998</v>
      </c>
      <c r="J67" s="10">
        <v>2.15</v>
      </c>
      <c r="K67" s="10">
        <v>2.11</v>
      </c>
      <c r="L67" s="10"/>
      <c r="M67" s="10">
        <v>2.15</v>
      </c>
      <c r="N67" s="10">
        <v>2.0420000000000003</v>
      </c>
      <c r="O67" s="10">
        <v>1.95</v>
      </c>
      <c r="P67" s="10">
        <v>2.2400000000000002</v>
      </c>
      <c r="Q67" s="10">
        <v>2.4</v>
      </c>
      <c r="R67" s="10">
        <v>2.17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2.39</v>
      </c>
      <c r="F68" s="10">
        <v>2.4500000000000002</v>
      </c>
      <c r="G68" s="10">
        <v>2.23</v>
      </c>
      <c r="H68" s="10">
        <v>2.36</v>
      </c>
      <c r="I68" s="10">
        <v>2.0099999999999998</v>
      </c>
      <c r="J68" s="10">
        <v>2.15</v>
      </c>
      <c r="K68" s="10">
        <v>2.11</v>
      </c>
      <c r="L68" s="10"/>
      <c r="M68" s="10">
        <v>2.15</v>
      </c>
      <c r="N68" s="10">
        <v>2.0420000000000003</v>
      </c>
      <c r="O68" s="10">
        <v>1.95</v>
      </c>
      <c r="P68" s="10">
        <v>2.2400000000000002</v>
      </c>
      <c r="Q68" s="10">
        <v>2.4</v>
      </c>
      <c r="R68" s="10">
        <v>2.17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37182</v>
      </c>
      <c r="D11" s="15">
        <f>EffDt</f>
        <v>37182</v>
      </c>
      <c r="E11" s="15">
        <f t="shared" ref="E11:Q11" si="0">EffDt</f>
        <v>37182</v>
      </c>
      <c r="F11" s="15">
        <f t="shared" si="0"/>
        <v>37182</v>
      </c>
      <c r="G11" s="15">
        <f t="shared" si="0"/>
        <v>37182</v>
      </c>
      <c r="H11" s="15">
        <f t="shared" si="0"/>
        <v>37182</v>
      </c>
      <c r="I11" s="15">
        <f t="shared" si="0"/>
        <v>37182</v>
      </c>
      <c r="J11" s="15">
        <f t="shared" si="0"/>
        <v>37182</v>
      </c>
      <c r="K11" s="23">
        <f t="shared" si="0"/>
        <v>37182</v>
      </c>
      <c r="L11" s="15">
        <f t="shared" si="0"/>
        <v>37182</v>
      </c>
      <c r="M11" s="15">
        <f t="shared" si="0"/>
        <v>37182</v>
      </c>
      <c r="N11" s="15">
        <f t="shared" si="0"/>
        <v>37182</v>
      </c>
      <c r="O11" s="15">
        <f t="shared" si="0"/>
        <v>37182</v>
      </c>
      <c r="P11" s="15">
        <f t="shared" si="0"/>
        <v>37182</v>
      </c>
      <c r="Q11" s="15">
        <f t="shared" si="0"/>
        <v>37182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2.4860000000000002</v>
      </c>
      <c r="D18" s="12">
        <v>1.2500000000000001E-2</v>
      </c>
      <c r="E18" s="12">
        <v>7.0000000000000007E-2</v>
      </c>
      <c r="F18" s="12">
        <v>-0.115</v>
      </c>
      <c r="G18" s="12">
        <v>-2.5000000000000001E-2</v>
      </c>
      <c r="H18" s="12">
        <v>-0.34499999999999997</v>
      </c>
      <c r="I18" s="12">
        <v>-0.14000000000000001</v>
      </c>
      <c r="J18" s="12">
        <v>-0.255</v>
      </c>
      <c r="K18" s="22">
        <v>-0.155</v>
      </c>
      <c r="L18" s="12">
        <v>-0.115</v>
      </c>
      <c r="M18" s="12">
        <v>-0.41237773703716002</v>
      </c>
      <c r="N18" s="12">
        <v>-0.38500000000000001</v>
      </c>
      <c r="O18" s="12">
        <v>-0.14000000000000001</v>
      </c>
      <c r="P18" s="12">
        <v>-0.04</v>
      </c>
      <c r="Q18" s="12">
        <v>-0.18</v>
      </c>
    </row>
    <row r="19" spans="1:17" x14ac:dyDescent="0.2">
      <c r="A19" s="12">
        <v>4</v>
      </c>
      <c r="B19" s="13">
        <f t="shared" si="2"/>
        <v>37226</v>
      </c>
      <c r="C19" s="12">
        <v>2.8</v>
      </c>
      <c r="D19" s="12">
        <v>5.0000000000000001E-3</v>
      </c>
      <c r="E19" s="12">
        <v>0.215</v>
      </c>
      <c r="F19" s="12">
        <v>0.02</v>
      </c>
      <c r="G19" s="12">
        <v>2.5000000000000001E-2</v>
      </c>
      <c r="H19" s="12">
        <v>-0.28000000000000003</v>
      </c>
      <c r="I19" s="12">
        <v>-0.14000000000000001</v>
      </c>
      <c r="J19" s="12">
        <v>-0.22500000000000001</v>
      </c>
      <c r="K19" s="22">
        <v>-0.14499999999999999</v>
      </c>
      <c r="L19" s="12">
        <v>0.20499999999999999</v>
      </c>
      <c r="M19" s="12">
        <v>-0.4</v>
      </c>
      <c r="N19" s="12">
        <v>-0.34</v>
      </c>
      <c r="O19" s="12">
        <v>-0.14249999999999999</v>
      </c>
      <c r="P19" s="12">
        <v>8.5000000000000006E-2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2.99</v>
      </c>
      <c r="D20" s="12">
        <v>5.0000000000000001E-3</v>
      </c>
      <c r="E20" s="12">
        <v>0.25</v>
      </c>
      <c r="F20" s="12">
        <v>5.5E-2</v>
      </c>
      <c r="G20" s="12">
        <v>0.04</v>
      </c>
      <c r="H20" s="12">
        <v>-0.27500000000000002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-0.33500000000000002</v>
      </c>
      <c r="O20" s="12">
        <v>-0.14499999999999999</v>
      </c>
      <c r="P20" s="12">
        <v>0.12</v>
      </c>
      <c r="Q20" s="12">
        <v>-0.16750000000000001</v>
      </c>
    </row>
    <row r="21" spans="1:17" x14ac:dyDescent="0.2">
      <c r="A21" s="12">
        <v>4</v>
      </c>
      <c r="B21" s="13">
        <f t="shared" si="2"/>
        <v>37288</v>
      </c>
      <c r="C21" s="12">
        <v>2.9969999999999999</v>
      </c>
      <c r="D21" s="12">
        <v>5.0000000000000001E-3</v>
      </c>
      <c r="E21" s="12">
        <v>0.21</v>
      </c>
      <c r="F21" s="12">
        <v>-3.5000000000000003E-2</v>
      </c>
      <c r="G21" s="12">
        <v>-0.02</v>
      </c>
      <c r="H21" s="12">
        <v>-0.28499999999999998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-0.34499999999999997</v>
      </c>
      <c r="O21" s="12">
        <v>-0.13750000000000001</v>
      </c>
      <c r="P21" s="12">
        <v>0.08</v>
      </c>
      <c r="Q21" s="12">
        <v>-0.1575</v>
      </c>
    </row>
    <row r="22" spans="1:17" x14ac:dyDescent="0.2">
      <c r="A22" s="12">
        <v>4</v>
      </c>
      <c r="B22" s="13">
        <f t="shared" si="2"/>
        <v>37316</v>
      </c>
      <c r="C22" s="12">
        <v>2.9649999999999999</v>
      </c>
      <c r="D22" s="12">
        <v>5.0000000000000001E-3</v>
      </c>
      <c r="E22" s="12">
        <v>6.5000000000000002E-2</v>
      </c>
      <c r="F22" s="12">
        <v>-6.5000000000000002E-2</v>
      </c>
      <c r="G22" s="12">
        <v>-0.04</v>
      </c>
      <c r="H22" s="12">
        <v>-0.35499999999999998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-0.41499999999999998</v>
      </c>
      <c r="O22" s="12">
        <v>-0.13500000000000001</v>
      </c>
      <c r="P22" s="12">
        <v>-6.5000000000000002E-2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2.883</v>
      </c>
      <c r="D23" s="12">
        <v>2.5000000000000001E-3</v>
      </c>
      <c r="E23" s="12">
        <v>0.06</v>
      </c>
      <c r="F23" s="12">
        <v>-0.16</v>
      </c>
      <c r="G23" s="12">
        <v>1.4999999999999999E-2</v>
      </c>
      <c r="H23" s="12">
        <v>-0.52500000000000002</v>
      </c>
      <c r="I23" s="12">
        <v>-0.115</v>
      </c>
      <c r="J23" s="12">
        <v>-0.34</v>
      </c>
      <c r="K23" s="22">
        <v>-0.12</v>
      </c>
      <c r="L23" s="12">
        <v>-0.32</v>
      </c>
      <c r="M23" s="12">
        <v>-0.498</v>
      </c>
      <c r="N23" s="12">
        <v>-0.63500000000000001</v>
      </c>
      <c r="O23" s="12">
        <v>-0.14000000000000001</v>
      </c>
      <c r="P23" s="12">
        <v>-0.14000000000000001</v>
      </c>
      <c r="Q23" s="12">
        <v>-0.1525</v>
      </c>
    </row>
    <row r="24" spans="1:17" x14ac:dyDescent="0.2">
      <c r="A24" s="12">
        <v>5</v>
      </c>
      <c r="B24" s="13">
        <f t="shared" si="2"/>
        <v>37377</v>
      </c>
      <c r="C24" s="12">
        <v>2.9180000000000001</v>
      </c>
      <c r="D24" s="12">
        <v>2.5000000000000001E-3</v>
      </c>
      <c r="E24" s="12">
        <v>0.08</v>
      </c>
      <c r="F24" s="12">
        <v>-0.16</v>
      </c>
      <c r="G24" s="12">
        <v>4.4999999999999998E-2</v>
      </c>
      <c r="H24" s="12">
        <v>-0.52500000000000002</v>
      </c>
      <c r="I24" s="12">
        <v>-0.115</v>
      </c>
      <c r="J24" s="12">
        <v>-0.34</v>
      </c>
      <c r="K24" s="22">
        <v>-0.1125</v>
      </c>
      <c r="L24" s="12">
        <v>-0.32</v>
      </c>
      <c r="M24" s="12">
        <v>-0.498</v>
      </c>
      <c r="N24" s="12">
        <v>-0.63500000000000001</v>
      </c>
      <c r="O24" s="12">
        <v>-0.14000000000000001</v>
      </c>
      <c r="P24" s="12">
        <v>-0.12</v>
      </c>
      <c r="Q24" s="12">
        <v>-0.14749999999999999</v>
      </c>
    </row>
    <row r="25" spans="1:17" x14ac:dyDescent="0.2">
      <c r="A25" s="12">
        <v>5</v>
      </c>
      <c r="B25" s="13">
        <f t="shared" si="2"/>
        <v>37408</v>
      </c>
      <c r="C25" s="12">
        <v>2.968</v>
      </c>
      <c r="D25" s="12">
        <v>2.5000000000000001E-3</v>
      </c>
      <c r="E25" s="12">
        <v>0.12</v>
      </c>
      <c r="F25" s="12">
        <v>-0.16</v>
      </c>
      <c r="G25" s="12">
        <v>0.1</v>
      </c>
      <c r="H25" s="12">
        <v>-0.52500000000000002</v>
      </c>
      <c r="I25" s="12">
        <v>-0.115</v>
      </c>
      <c r="J25" s="12">
        <v>-0.34</v>
      </c>
      <c r="K25" s="22">
        <v>-9.7500000000000003E-2</v>
      </c>
      <c r="L25" s="12">
        <v>-0.32</v>
      </c>
      <c r="M25" s="12">
        <v>-0.498</v>
      </c>
      <c r="N25" s="12">
        <v>-0.63500000000000001</v>
      </c>
      <c r="O25" s="12">
        <v>-0.14000000000000001</v>
      </c>
      <c r="P25" s="12">
        <v>-0.08</v>
      </c>
      <c r="Q25" s="12">
        <v>-0.13750000000000001</v>
      </c>
    </row>
    <row r="26" spans="1:17" x14ac:dyDescent="0.2">
      <c r="A26" s="12">
        <v>5</v>
      </c>
      <c r="B26" s="13">
        <f t="shared" si="2"/>
        <v>37438</v>
      </c>
      <c r="C26" s="16">
        <v>3.0129999999999999</v>
      </c>
      <c r="D26" s="12">
        <v>2.5000000000000001E-3</v>
      </c>
      <c r="E26" s="12">
        <v>0.27</v>
      </c>
      <c r="F26" s="12">
        <v>-1.4999999999999999E-2</v>
      </c>
      <c r="G26" s="12">
        <v>0.16500000000000001</v>
      </c>
      <c r="H26" s="12">
        <v>-0.52500000000000002</v>
      </c>
      <c r="I26" s="12">
        <v>-0.115</v>
      </c>
      <c r="J26" s="12">
        <v>-0.28999999999999998</v>
      </c>
      <c r="K26" s="22">
        <v>-7.2499999999999995E-2</v>
      </c>
      <c r="L26" s="12">
        <v>-0.37</v>
      </c>
      <c r="M26" s="12">
        <v>-0.498</v>
      </c>
      <c r="N26" s="12">
        <v>-0.63500000000000001</v>
      </c>
      <c r="O26" s="12">
        <v>-0.14000000000000001</v>
      </c>
      <c r="P26" s="12">
        <v>7.0000000000000007E-2</v>
      </c>
      <c r="Q26" s="12">
        <v>-0.1125</v>
      </c>
    </row>
    <row r="27" spans="1:17" x14ac:dyDescent="0.2">
      <c r="A27" s="12">
        <v>5</v>
      </c>
      <c r="B27" s="13">
        <f t="shared" si="2"/>
        <v>37469</v>
      </c>
      <c r="C27" s="12">
        <v>3.0579999999999998</v>
      </c>
      <c r="D27" s="12">
        <v>2.5000000000000001E-3</v>
      </c>
      <c r="E27" s="12">
        <v>0.28000000000000003</v>
      </c>
      <c r="F27" s="12">
        <v>-1.4999999999999999E-2</v>
      </c>
      <c r="G27" s="12">
        <v>0.18</v>
      </c>
      <c r="H27" s="12">
        <v>-0.52500000000000002</v>
      </c>
      <c r="I27" s="12">
        <v>-0.115</v>
      </c>
      <c r="J27" s="12">
        <v>-0.28999999999999998</v>
      </c>
      <c r="K27" s="22">
        <v>-6.5000000000000002E-2</v>
      </c>
      <c r="L27" s="12">
        <v>-0.37</v>
      </c>
      <c r="M27" s="12">
        <v>-0.498</v>
      </c>
      <c r="N27" s="12">
        <v>-0.63500000000000001</v>
      </c>
      <c r="O27" s="12">
        <v>-0.14000000000000001</v>
      </c>
      <c r="P27" s="12">
        <v>0.08</v>
      </c>
      <c r="Q27" s="12">
        <v>-0.105</v>
      </c>
    </row>
    <row r="28" spans="1:17" x14ac:dyDescent="0.2">
      <c r="A28" s="12">
        <v>5</v>
      </c>
      <c r="B28" s="13">
        <f t="shared" si="2"/>
        <v>37500</v>
      </c>
      <c r="C28" s="12">
        <v>3.0579999999999998</v>
      </c>
      <c r="D28" s="12">
        <v>2.5000000000000001E-3</v>
      </c>
      <c r="E28" s="12">
        <v>0.185</v>
      </c>
      <c r="F28" s="12">
        <v>-1.4999999999999999E-2</v>
      </c>
      <c r="G28" s="12">
        <v>0.16500000000000001</v>
      </c>
      <c r="H28" s="12">
        <v>-0.52500000000000002</v>
      </c>
      <c r="I28" s="12">
        <v>-0.115</v>
      </c>
      <c r="J28" s="12">
        <v>-0.28999999999999998</v>
      </c>
      <c r="K28" s="22">
        <v>-7.4999999999999997E-2</v>
      </c>
      <c r="L28" s="12">
        <v>-0.37</v>
      </c>
      <c r="M28" s="12">
        <v>-0.498</v>
      </c>
      <c r="N28" s="12">
        <v>-0.63500000000000001</v>
      </c>
      <c r="O28" s="12">
        <v>-0.14000000000000001</v>
      </c>
      <c r="P28" s="12">
        <v>-1.4999999999999999E-2</v>
      </c>
      <c r="Q28" s="12">
        <v>-0.115</v>
      </c>
    </row>
    <row r="29" spans="1:17" x14ac:dyDescent="0.2">
      <c r="A29" s="12">
        <v>5</v>
      </c>
      <c r="B29" s="13">
        <f t="shared" si="2"/>
        <v>37530</v>
      </c>
      <c r="C29" s="12">
        <v>3.0830000000000002</v>
      </c>
      <c r="D29" s="12">
        <v>2.5000000000000001E-3</v>
      </c>
      <c r="E29" s="12">
        <v>0.13500000000000001</v>
      </c>
      <c r="F29" s="12">
        <v>-0.05</v>
      </c>
      <c r="G29" s="12">
        <v>4.4999999999999998E-2</v>
      </c>
      <c r="H29" s="12">
        <v>-0.52500000000000002</v>
      </c>
      <c r="I29" s="12">
        <v>-0.115</v>
      </c>
      <c r="J29" s="12">
        <v>-0.315</v>
      </c>
      <c r="K29" s="22">
        <v>-0.1225</v>
      </c>
      <c r="L29" s="12">
        <v>-0.24</v>
      </c>
      <c r="M29" s="12">
        <v>-0.498</v>
      </c>
      <c r="N29" s="12">
        <v>-0.63500000000000001</v>
      </c>
      <c r="O29" s="12">
        <v>-0.14000000000000001</v>
      </c>
      <c r="P29" s="12">
        <v>-6.5000000000000002E-2</v>
      </c>
      <c r="Q29" s="12">
        <v>-0.1575</v>
      </c>
    </row>
    <row r="30" spans="1:17" x14ac:dyDescent="0.2">
      <c r="A30" s="12">
        <v>5</v>
      </c>
      <c r="B30" s="13">
        <f t="shared" si="2"/>
        <v>37561</v>
      </c>
      <c r="C30" s="12">
        <v>3.2629999999999999</v>
      </c>
      <c r="D30" s="12">
        <v>2.5000000000000001E-3</v>
      </c>
      <c r="E30" s="12">
        <v>0.32</v>
      </c>
      <c r="F30" s="12">
        <v>0.08</v>
      </c>
      <c r="G30" s="12">
        <v>0.12</v>
      </c>
      <c r="H30" s="12">
        <v>-0.26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</v>
      </c>
      <c r="O30" s="12">
        <v>-0.14000000000000001</v>
      </c>
      <c r="P30" s="12">
        <v>0.12</v>
      </c>
      <c r="Q30" s="12">
        <v>-0.14000000000000001</v>
      </c>
    </row>
    <row r="31" spans="1:17" x14ac:dyDescent="0.2">
      <c r="B31" s="13">
        <f t="shared" si="2"/>
        <v>37591</v>
      </c>
      <c r="C31" s="12">
        <v>3.4750000000000001</v>
      </c>
      <c r="D31" s="12">
        <v>2.5000000000000001E-3</v>
      </c>
      <c r="E31" s="12">
        <v>0.32</v>
      </c>
      <c r="F31" s="12">
        <v>0.08</v>
      </c>
      <c r="G31" s="12">
        <v>0.12</v>
      </c>
      <c r="H31" s="12">
        <v>-0.26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</v>
      </c>
      <c r="O31" s="12">
        <v>-0.14249999999999999</v>
      </c>
      <c r="P31" s="12">
        <v>0.12</v>
      </c>
      <c r="Q31" s="12">
        <v>-0.14000000000000001</v>
      </c>
    </row>
    <row r="32" spans="1:17" x14ac:dyDescent="0.2">
      <c r="B32" s="13">
        <f t="shared" si="2"/>
        <v>37622</v>
      </c>
      <c r="C32" s="12">
        <v>3.593</v>
      </c>
      <c r="D32" s="12">
        <v>2.5000000000000001E-3</v>
      </c>
      <c r="E32" s="12">
        <v>0.32</v>
      </c>
      <c r="F32" s="12">
        <v>0.08</v>
      </c>
      <c r="G32" s="12">
        <v>0.105</v>
      </c>
      <c r="H32" s="12">
        <v>-0.26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</v>
      </c>
      <c r="O32" s="12">
        <v>-0.14499999999999999</v>
      </c>
      <c r="P32" s="12">
        <v>0.12</v>
      </c>
      <c r="Q32" s="12">
        <v>-0.13750000000000001</v>
      </c>
    </row>
    <row r="33" spans="2:17" x14ac:dyDescent="0.2">
      <c r="B33" s="13">
        <f t="shared" si="2"/>
        <v>37653</v>
      </c>
      <c r="C33" s="12">
        <v>3.5030000000000001</v>
      </c>
      <c r="D33" s="12">
        <v>2.5000000000000001E-3</v>
      </c>
      <c r="E33" s="12">
        <v>0.32</v>
      </c>
      <c r="F33" s="12">
        <v>0.08</v>
      </c>
      <c r="G33" s="12">
        <v>0.105</v>
      </c>
      <c r="H33" s="12">
        <v>-0.26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</v>
      </c>
      <c r="O33" s="12">
        <v>-0.13750000000000001</v>
      </c>
      <c r="P33" s="12">
        <v>0.12</v>
      </c>
      <c r="Q33" s="12">
        <v>-0.13750000000000001</v>
      </c>
    </row>
    <row r="34" spans="2:17" x14ac:dyDescent="0.2">
      <c r="B34" s="13">
        <f t="shared" si="2"/>
        <v>37681</v>
      </c>
      <c r="C34" s="12">
        <v>3.4049999999999998</v>
      </c>
      <c r="D34" s="12">
        <v>2.5000000000000001E-3</v>
      </c>
      <c r="E34" s="12">
        <v>0.32</v>
      </c>
      <c r="F34" s="12">
        <v>0.08</v>
      </c>
      <c r="G34" s="12">
        <v>0.105</v>
      </c>
      <c r="H34" s="12">
        <v>-0.26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</v>
      </c>
      <c r="O34" s="12">
        <v>-0.13500000000000001</v>
      </c>
      <c r="P34" s="12">
        <v>0.12</v>
      </c>
      <c r="Q34" s="12">
        <v>-0.13750000000000001</v>
      </c>
    </row>
    <row r="35" spans="2:17" x14ac:dyDescent="0.2">
      <c r="B35" s="13">
        <f t="shared" si="2"/>
        <v>37712</v>
      </c>
      <c r="C35" s="12">
        <v>3.286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-0.28499999999999998</v>
      </c>
      <c r="K35" s="22">
        <v>-8.5000000000000006E-2</v>
      </c>
      <c r="L35" s="12">
        <v>-0.26500000000000001</v>
      </c>
      <c r="M35" s="12">
        <v>-0.44</v>
      </c>
      <c r="N35" s="12">
        <v>-0.505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3.3010000000000002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-0.28499999999999998</v>
      </c>
      <c r="K36" s="22">
        <v>-8.5000000000000006E-2</v>
      </c>
      <c r="L36" s="12">
        <v>-0.26500000000000001</v>
      </c>
      <c r="M36" s="12">
        <v>-0.44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3.331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-0.28499999999999998</v>
      </c>
      <c r="K37" s="22">
        <v>-8.5000000000000006E-2</v>
      </c>
      <c r="L37" s="12">
        <v>-0.26500000000000001</v>
      </c>
      <c r="M37" s="12">
        <v>-0.44</v>
      </c>
      <c r="N37" s="12">
        <v>-0.505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3.3580000000000001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-0.28499999999999998</v>
      </c>
      <c r="K38" s="22">
        <v>-8.5000000000000006E-2</v>
      </c>
      <c r="L38" s="12">
        <v>-0.26500000000000001</v>
      </c>
      <c r="M38" s="12">
        <v>-0.44</v>
      </c>
      <c r="N38" s="12">
        <v>-0.505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3.39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-0.28499999999999998</v>
      </c>
      <c r="K39" s="22">
        <v>-8.5000000000000006E-2</v>
      </c>
      <c r="L39" s="12">
        <v>-0.26500000000000001</v>
      </c>
      <c r="M39" s="12">
        <v>-0.44</v>
      </c>
      <c r="N39" s="12">
        <v>-0.505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3.391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-0.28499999999999998</v>
      </c>
      <c r="K40" s="22">
        <v>-8.5000000000000006E-2</v>
      </c>
      <c r="L40" s="12">
        <v>-0.26500000000000001</v>
      </c>
      <c r="M40" s="12">
        <v>-0.44</v>
      </c>
      <c r="N40" s="12">
        <v>-0.505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3.4060000000000001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-0.28499999999999998</v>
      </c>
      <c r="K41" s="22">
        <v>-8.5000000000000006E-2</v>
      </c>
      <c r="L41" s="12">
        <v>-0.26500000000000001</v>
      </c>
      <c r="M41" s="12">
        <v>-0.44</v>
      </c>
      <c r="N41" s="12">
        <v>-0.505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3.577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-0.23</v>
      </c>
      <c r="I42" s="12">
        <v>-0.105</v>
      </c>
      <c r="J42" s="12">
        <v>-0.15</v>
      </c>
      <c r="K42" s="22">
        <v>-8.5000000000000006E-2</v>
      </c>
      <c r="L42" s="12">
        <v>0.18</v>
      </c>
      <c r="M42" s="12">
        <v>-0.39</v>
      </c>
      <c r="N42" s="12">
        <v>-0.31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3.73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-0.23</v>
      </c>
      <c r="I43" s="12">
        <v>-0.105</v>
      </c>
      <c r="J43" s="12">
        <v>-0.15</v>
      </c>
      <c r="K43" s="22">
        <v>-8.5000000000000006E-2</v>
      </c>
      <c r="L43" s="12">
        <v>0.28000000000000003</v>
      </c>
      <c r="M43" s="12">
        <v>-0.39</v>
      </c>
      <c r="N43" s="12">
        <v>-0.31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3.7850000000000001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-0.23</v>
      </c>
      <c r="I44" s="12">
        <v>-0.09</v>
      </c>
      <c r="J44" s="12">
        <v>-0.15</v>
      </c>
      <c r="K44" s="22">
        <v>-8.5000000000000006E-2</v>
      </c>
      <c r="L44" s="12">
        <v>0.45</v>
      </c>
      <c r="M44" s="12">
        <v>-0.39</v>
      </c>
      <c r="N44" s="12">
        <v>-0.31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3.67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-0.23</v>
      </c>
      <c r="I45" s="12">
        <v>-0.09</v>
      </c>
      <c r="J45" s="12">
        <v>-0.15</v>
      </c>
      <c r="K45" s="22">
        <v>-8.5000000000000006E-2</v>
      </c>
      <c r="L45" s="12">
        <v>0.19</v>
      </c>
      <c r="M45" s="12">
        <v>-0.39</v>
      </c>
      <c r="N45" s="12">
        <v>-0.31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3.5230000000000001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-0.23</v>
      </c>
      <c r="I46" s="12">
        <v>-0.09</v>
      </c>
      <c r="J46" s="12">
        <v>-0.15</v>
      </c>
      <c r="K46" s="22">
        <v>-8.5000000000000006E-2</v>
      </c>
      <c r="L46" s="12">
        <v>0.15</v>
      </c>
      <c r="M46" s="12">
        <v>-0.39</v>
      </c>
      <c r="N46" s="12">
        <v>-0.31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3.3580000000000001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-0.30499999999999999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-0.39500000000000002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3.3530000000000002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-0.30499999999999999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-0.39500000000000002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3.391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-0.30499999999999999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-0.39500000000000002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3.4359999999999999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-0.30499999999999999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-0.39500000000000002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3.4740000000000002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-0.30499999999999999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-0.39500000000000002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3.468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-0.30499999999999999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-0.39500000000000002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3.468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-0.30499999999999999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-0.39500000000000002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3.6419999999999999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-0.23</v>
      </c>
      <c r="I54" s="12">
        <v>-0.09</v>
      </c>
      <c r="J54" s="12">
        <v>-0.13500000000000001</v>
      </c>
      <c r="K54" s="22">
        <v>-8.5000000000000006E-2</v>
      </c>
      <c r="L54" s="12">
        <v>0.248</v>
      </c>
      <c r="M54" s="12">
        <v>-0.39</v>
      </c>
      <c r="N54" s="12">
        <v>-0.31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3.79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-0.23</v>
      </c>
      <c r="I55" s="12">
        <v>-0.09</v>
      </c>
      <c r="J55" s="12">
        <v>-0.13500000000000001</v>
      </c>
      <c r="K55" s="22">
        <v>-8.5000000000000006E-2</v>
      </c>
      <c r="L55" s="12">
        <v>0.308</v>
      </c>
      <c r="M55" s="12">
        <v>-0.39</v>
      </c>
      <c r="N55" s="12">
        <v>-0.31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3.8849999999999998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-0.23</v>
      </c>
      <c r="I56" s="12">
        <v>-0.08</v>
      </c>
      <c r="J56" s="12">
        <v>-0.13500000000000001</v>
      </c>
      <c r="K56" s="22">
        <v>-7.4999999999999997E-2</v>
      </c>
      <c r="L56" s="12">
        <v>0.378</v>
      </c>
      <c r="M56" s="12">
        <v>-0.39</v>
      </c>
      <c r="N56" s="12">
        <v>-0.31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3.77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-0.23</v>
      </c>
      <c r="I57" s="12">
        <v>-0.08</v>
      </c>
      <c r="J57" s="12">
        <v>-0.13500000000000001</v>
      </c>
      <c r="K57" s="22">
        <v>-7.4999999999999997E-2</v>
      </c>
      <c r="L57" s="12">
        <v>0.248</v>
      </c>
      <c r="M57" s="12">
        <v>-0.39</v>
      </c>
      <c r="N57" s="12">
        <v>-0.31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3.6230000000000002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-0.23</v>
      </c>
      <c r="I58" s="12">
        <v>-0.08</v>
      </c>
      <c r="J58" s="12">
        <v>-0.13500000000000001</v>
      </c>
      <c r="K58" s="22">
        <v>-7.4999999999999997E-2</v>
      </c>
      <c r="L58" s="12">
        <v>6.8000000000000005E-2</v>
      </c>
      <c r="M58" s="12">
        <v>-0.39</v>
      </c>
      <c r="N58" s="12">
        <v>-0.31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3.4580000000000002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-0.30499999999999999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-0.38500000000000001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3.4529999999999998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-0.30499999999999999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-0.38500000000000001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3.4910000000000001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-0.30499999999999999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-0.38500000000000001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3.536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-0.30499999999999999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-0.38500000000000001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3.5739999999999998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-0.30499999999999999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-0.38500000000000001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3.5680000000000001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-0.30499999999999999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-0.38500000000000001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3.5680000000000001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-0.30499999999999999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-0.38500000000000001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3.742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-0.23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-0.31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3.89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-0.23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-0.31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3.9874999999999998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-0.23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-0.31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3.8725000000000001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-0.23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-0.31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3.7254999999999998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-0.23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-0.31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3.5605000000000002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-0.30499999999999999</v>
      </c>
      <c r="I71" s="12">
        <v>-7.0000000000000007E-2</v>
      </c>
      <c r="J71" s="12">
        <v>-0.18</v>
      </c>
      <c r="K71" s="22">
        <v>-6.5000000000000002E-2</v>
      </c>
      <c r="L71" s="12">
        <v>-0.25</v>
      </c>
      <c r="M71" s="12">
        <v>-0.45</v>
      </c>
      <c r="N71" s="12">
        <v>-0.38500000000000001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3.5554999999999999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-0.30499999999999999</v>
      </c>
      <c r="I72" s="12">
        <v>-7.0000000000000007E-2</v>
      </c>
      <c r="J72" s="12">
        <v>-0.18</v>
      </c>
      <c r="K72" s="22">
        <v>-6.5000000000000002E-2</v>
      </c>
      <c r="L72" s="12">
        <v>-0.25</v>
      </c>
      <c r="M72" s="12">
        <v>-0.45</v>
      </c>
      <c r="N72" s="12">
        <v>-0.38500000000000001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3.5935000000000001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-0.30499999999999999</v>
      </c>
      <c r="I73" s="12">
        <v>-7.0000000000000007E-2</v>
      </c>
      <c r="J73" s="12">
        <v>-0.18</v>
      </c>
      <c r="K73" s="22">
        <v>-6.5000000000000002E-2</v>
      </c>
      <c r="L73" s="12">
        <v>-0.25</v>
      </c>
      <c r="M73" s="12">
        <v>-0.45</v>
      </c>
      <c r="N73" s="12">
        <v>-0.38500000000000001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3.6385000000000001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-0.30499999999999999</v>
      </c>
      <c r="I74" s="12">
        <v>-7.0000000000000007E-2</v>
      </c>
      <c r="J74" s="12">
        <v>-0.18</v>
      </c>
      <c r="K74" s="22">
        <v>-6.5000000000000002E-2</v>
      </c>
      <c r="L74" s="12">
        <v>-0.25</v>
      </c>
      <c r="M74" s="12">
        <v>-0.45</v>
      </c>
      <c r="N74" s="12">
        <v>-0.38500000000000001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3.6764999999999999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-0.30499999999999999</v>
      </c>
      <c r="I75" s="12">
        <v>-7.0000000000000007E-2</v>
      </c>
      <c r="J75" s="12">
        <v>-0.18</v>
      </c>
      <c r="K75" s="22">
        <v>-6.5000000000000002E-2</v>
      </c>
      <c r="L75" s="12">
        <v>-0.25</v>
      </c>
      <c r="M75" s="12">
        <v>-0.45</v>
      </c>
      <c r="N75" s="12">
        <v>-0.38500000000000001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3.6705000000000001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-0.30499999999999999</v>
      </c>
      <c r="I76" s="12">
        <v>-7.0000000000000007E-2</v>
      </c>
      <c r="J76" s="12">
        <v>-0.18</v>
      </c>
      <c r="K76" s="22">
        <v>-6.5000000000000002E-2</v>
      </c>
      <c r="L76" s="12">
        <v>-0.25</v>
      </c>
      <c r="M76" s="12">
        <v>-0.45</v>
      </c>
      <c r="N76" s="12">
        <v>-0.38500000000000001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3.6705000000000001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-0.30499999999999999</v>
      </c>
      <c r="I77" s="12">
        <v>-7.0000000000000007E-2</v>
      </c>
      <c r="J77" s="12">
        <v>-0.18</v>
      </c>
      <c r="K77" s="22">
        <v>-6.5000000000000002E-2</v>
      </c>
      <c r="L77" s="12">
        <v>-0.25</v>
      </c>
      <c r="M77" s="12">
        <v>-0.45</v>
      </c>
      <c r="N77" s="12">
        <v>-0.38500000000000001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3.8445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-0.23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-0.31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3.9925000000000002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-0.23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-0.31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4.0925000000000002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-0.23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-0.31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3.9775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-0.23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-0.31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3.8304999999999998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-0.23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-0.31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3.6655000000000002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-0.30499999999999999</v>
      </c>
      <c r="I83" s="12">
        <v>-7.0000000000000007E-2</v>
      </c>
      <c r="J83" s="12">
        <v>-0.18</v>
      </c>
      <c r="K83" s="22">
        <v>-0.06</v>
      </c>
      <c r="L83" s="12">
        <v>-0.25</v>
      </c>
      <c r="M83" s="12">
        <v>-0.45500000000000002</v>
      </c>
      <c r="N83" s="12">
        <v>-0.38500000000000001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3.6604999999999999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-0.30499999999999999</v>
      </c>
      <c r="I84" s="12">
        <v>-7.0000000000000007E-2</v>
      </c>
      <c r="J84" s="12">
        <v>-0.18</v>
      </c>
      <c r="K84" s="22">
        <v>-0.06</v>
      </c>
      <c r="L84" s="12">
        <v>-0.25</v>
      </c>
      <c r="M84" s="12">
        <v>-0.45500000000000002</v>
      </c>
      <c r="N84" s="12">
        <v>-0.38500000000000001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3.6985000000000001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-0.30499999999999999</v>
      </c>
      <c r="I85" s="12">
        <v>-7.0000000000000007E-2</v>
      </c>
      <c r="J85" s="12">
        <v>-0.18</v>
      </c>
      <c r="K85" s="22">
        <v>-0.06</v>
      </c>
      <c r="L85" s="12">
        <v>-0.25</v>
      </c>
      <c r="M85" s="12">
        <v>-0.45500000000000002</v>
      </c>
      <c r="N85" s="12">
        <v>-0.38500000000000001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3.7435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-0.30499999999999999</v>
      </c>
      <c r="I86" s="12">
        <v>-7.0000000000000007E-2</v>
      </c>
      <c r="J86" s="12">
        <v>-0.18</v>
      </c>
      <c r="K86" s="22">
        <v>-0.06</v>
      </c>
      <c r="L86" s="12">
        <v>-0.25</v>
      </c>
      <c r="M86" s="12">
        <v>-0.45500000000000002</v>
      </c>
      <c r="N86" s="12">
        <v>-0.38500000000000001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3.7814999999999999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-0.30499999999999999</v>
      </c>
      <c r="I87" s="12">
        <v>-7.0000000000000007E-2</v>
      </c>
      <c r="J87" s="12">
        <v>-0.18</v>
      </c>
      <c r="K87" s="22">
        <v>-0.06</v>
      </c>
      <c r="L87" s="12">
        <v>-0.25</v>
      </c>
      <c r="M87" s="12">
        <v>-0.45500000000000002</v>
      </c>
      <c r="N87" s="12">
        <v>-0.38500000000000001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3.7755000000000001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-0.30499999999999999</v>
      </c>
      <c r="I88" s="12">
        <v>-7.0000000000000007E-2</v>
      </c>
      <c r="J88" s="12">
        <v>-0.18</v>
      </c>
      <c r="K88" s="22">
        <v>-0.06</v>
      </c>
      <c r="L88" s="12">
        <v>-0.25</v>
      </c>
      <c r="M88" s="12">
        <v>-0.45500000000000002</v>
      </c>
      <c r="N88" s="12">
        <v>-0.38500000000000001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3.7755000000000001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-0.30499999999999999</v>
      </c>
      <c r="I89" s="12">
        <v>-7.0000000000000007E-2</v>
      </c>
      <c r="J89" s="12">
        <v>-0.18</v>
      </c>
      <c r="K89" s="22">
        <v>-0.06</v>
      </c>
      <c r="L89" s="12">
        <v>-0.25</v>
      </c>
      <c r="M89" s="12">
        <v>-0.45500000000000002</v>
      </c>
      <c r="N89" s="12">
        <v>-0.38500000000000001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3.9495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-0.23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-0.31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4.0975000000000001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-0.23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-0.31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-0.23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-0.31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4.085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-0.23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-0.31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3.9380000000000002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-0.23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-0.31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3.7730000000000001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-0.30499999999999999</v>
      </c>
      <c r="I95" s="12">
        <v>-7.0000000000000007E-2</v>
      </c>
      <c r="J95" s="12">
        <v>-0.18</v>
      </c>
      <c r="K95" s="22">
        <v>-0.06</v>
      </c>
      <c r="L95" s="12">
        <v>-0.25</v>
      </c>
      <c r="M95" s="12">
        <v>-0.46500000000000002</v>
      </c>
      <c r="N95" s="12">
        <v>-0.38500000000000001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3.7679999999999998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-0.30499999999999999</v>
      </c>
      <c r="I96" s="12">
        <v>-7.0000000000000007E-2</v>
      </c>
      <c r="J96" s="12">
        <v>-0.18</v>
      </c>
      <c r="K96" s="22">
        <v>-0.06</v>
      </c>
      <c r="L96" s="12">
        <v>-0.25</v>
      </c>
      <c r="M96" s="12">
        <v>-0.46500000000000002</v>
      </c>
      <c r="N96" s="12">
        <v>-0.38500000000000001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3.806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-0.30499999999999999</v>
      </c>
      <c r="I97" s="12">
        <v>-7.0000000000000007E-2</v>
      </c>
      <c r="J97" s="12">
        <v>-0.18</v>
      </c>
      <c r="K97" s="22">
        <v>-0.06</v>
      </c>
      <c r="L97" s="12">
        <v>-0.25</v>
      </c>
      <c r="M97" s="12">
        <v>-0.46500000000000002</v>
      </c>
      <c r="N97" s="12">
        <v>-0.38500000000000001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3.851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-0.30499999999999999</v>
      </c>
      <c r="I98" s="12">
        <v>-7.0000000000000007E-2</v>
      </c>
      <c r="J98" s="12">
        <v>-0.18</v>
      </c>
      <c r="K98" s="22">
        <v>-0.06</v>
      </c>
      <c r="L98" s="12">
        <v>-0.25</v>
      </c>
      <c r="M98" s="12">
        <v>-0.46500000000000002</v>
      </c>
      <c r="N98" s="12">
        <v>-0.38500000000000001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3.8889999999999998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-0.30499999999999999</v>
      </c>
      <c r="I99" s="12">
        <v>-7.0000000000000007E-2</v>
      </c>
      <c r="J99" s="12">
        <v>-0.18</v>
      </c>
      <c r="K99" s="22">
        <v>-0.06</v>
      </c>
      <c r="L99" s="12">
        <v>-0.25</v>
      </c>
      <c r="M99" s="12">
        <v>-0.46500000000000002</v>
      </c>
      <c r="N99" s="12">
        <v>-0.38500000000000001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3.883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-0.30499999999999999</v>
      </c>
      <c r="I100" s="12">
        <v>-7.0000000000000007E-2</v>
      </c>
      <c r="J100" s="12">
        <v>-0.18</v>
      </c>
      <c r="K100" s="22">
        <v>-0.06</v>
      </c>
      <c r="L100" s="12">
        <v>-0.25</v>
      </c>
      <c r="M100" s="12">
        <v>-0.46500000000000002</v>
      </c>
      <c r="N100" s="12">
        <v>-0.38500000000000001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3.883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-0.30499999999999999</v>
      </c>
      <c r="I101" s="12">
        <v>-7.0000000000000007E-2</v>
      </c>
      <c r="J101" s="12">
        <v>-0.18</v>
      </c>
      <c r="K101" s="22">
        <v>-0.06</v>
      </c>
      <c r="L101" s="12">
        <v>-0.25</v>
      </c>
      <c r="M101" s="12">
        <v>-0.46500000000000002</v>
      </c>
      <c r="N101" s="12">
        <v>-0.38500000000000001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4.0570000000000004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-0.23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-0.31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4.2050000000000001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-0.23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-0.31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4.3099999999999996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-0.23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-0.31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4.1950000000000003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-0.23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-0.31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4.048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-0.23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-0.31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3.883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-0.30499999999999999</v>
      </c>
      <c r="I107" s="12">
        <v>-7.0000000000000007E-2</v>
      </c>
      <c r="J107" s="12">
        <v>-0.18</v>
      </c>
      <c r="K107" s="22">
        <v>-0.06</v>
      </c>
      <c r="L107" s="12">
        <v>-0.25</v>
      </c>
      <c r="M107" s="12">
        <v>-0.53</v>
      </c>
      <c r="N107" s="12">
        <v>-0.38500000000000001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3.8780000000000001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-0.30499999999999999</v>
      </c>
      <c r="I108" s="12">
        <v>-7.0000000000000007E-2</v>
      </c>
      <c r="J108" s="12">
        <v>-0.18</v>
      </c>
      <c r="K108" s="22">
        <v>-0.06</v>
      </c>
      <c r="L108" s="12">
        <v>-0.25</v>
      </c>
      <c r="M108" s="12">
        <v>-0.53</v>
      </c>
      <c r="N108" s="12">
        <v>-0.38500000000000001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3.9159999999999999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-0.30499999999999999</v>
      </c>
      <c r="I109" s="12">
        <v>-7.0000000000000007E-2</v>
      </c>
      <c r="J109" s="12">
        <v>-0.18</v>
      </c>
      <c r="K109" s="22">
        <v>-0.06</v>
      </c>
      <c r="L109" s="12">
        <v>-0.25</v>
      </c>
      <c r="M109" s="12">
        <v>-0.53</v>
      </c>
      <c r="N109" s="12">
        <v>-0.38500000000000001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3.9609999999999999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-0.30499999999999999</v>
      </c>
      <c r="I110" s="12">
        <v>-7.0000000000000007E-2</v>
      </c>
      <c r="J110" s="12">
        <v>-0.18</v>
      </c>
      <c r="K110" s="22">
        <v>-0.06</v>
      </c>
      <c r="L110" s="12">
        <v>-0.25</v>
      </c>
      <c r="M110" s="12">
        <v>-0.53</v>
      </c>
      <c r="N110" s="12">
        <v>-0.38500000000000001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3.9990000000000001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-0.30499999999999999</v>
      </c>
      <c r="I111" s="12">
        <v>-7.0000000000000007E-2</v>
      </c>
      <c r="J111" s="12">
        <v>-0.18</v>
      </c>
      <c r="K111" s="22">
        <v>-0.06</v>
      </c>
      <c r="L111" s="12">
        <v>-0.25</v>
      </c>
      <c r="M111" s="12">
        <v>-0.53</v>
      </c>
      <c r="N111" s="12">
        <v>-0.38500000000000001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3.9929999999999999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-0.30499999999999999</v>
      </c>
      <c r="I112" s="12">
        <v>-7.0000000000000007E-2</v>
      </c>
      <c r="J112" s="12">
        <v>-0.18</v>
      </c>
      <c r="K112" s="22">
        <v>-0.06</v>
      </c>
      <c r="L112" s="12">
        <v>-0.25</v>
      </c>
      <c r="M112" s="12">
        <v>-0.53</v>
      </c>
      <c r="N112" s="12">
        <v>-0.38500000000000001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3.9929999999999999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-0.30499999999999999</v>
      </c>
      <c r="I113" s="12">
        <v>-7.0000000000000007E-2</v>
      </c>
      <c r="J113" s="12">
        <v>-0.18</v>
      </c>
      <c r="K113" s="22">
        <v>-0.06</v>
      </c>
      <c r="L113" s="12">
        <v>-0.25</v>
      </c>
      <c r="M113" s="12">
        <v>-0.53</v>
      </c>
      <c r="N113" s="12">
        <v>-0.38500000000000001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4.1669999999999998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-0.23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-0.31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4.3150000000000004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-0.23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-0.31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4.4225000000000003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-0.23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-0.31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4.3075000000000001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-0.23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-0.31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4.1604999999999999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-0.23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-0.31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3.9954999999999998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-0.30499999999999999</v>
      </c>
      <c r="I119" s="12">
        <v>-7.0000000000000007E-2</v>
      </c>
      <c r="J119" s="12">
        <v>-0.18</v>
      </c>
      <c r="K119" s="22">
        <v>-0.06</v>
      </c>
      <c r="L119" s="12">
        <v>-0.25</v>
      </c>
      <c r="M119" s="12">
        <v>-0.59499999999999997</v>
      </c>
      <c r="N119" s="12">
        <v>-0.38500000000000001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3.9904999999999999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-0.30499999999999999</v>
      </c>
      <c r="I120" s="12">
        <v>-7.0000000000000007E-2</v>
      </c>
      <c r="J120" s="12">
        <v>-0.18</v>
      </c>
      <c r="K120" s="22">
        <v>-0.06</v>
      </c>
      <c r="L120" s="12">
        <v>-0.25</v>
      </c>
      <c r="M120" s="12">
        <v>-0.59499999999999997</v>
      </c>
      <c r="N120" s="12">
        <v>-0.38500000000000001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4.0285000000000002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-0.30499999999999999</v>
      </c>
      <c r="I121" s="12">
        <v>-7.0000000000000007E-2</v>
      </c>
      <c r="J121" s="12">
        <v>-0.18</v>
      </c>
      <c r="K121" s="22">
        <v>-0.06</v>
      </c>
      <c r="L121" s="12">
        <v>-0.25</v>
      </c>
      <c r="M121" s="12">
        <v>-0.59499999999999997</v>
      </c>
      <c r="N121" s="12">
        <v>-0.38500000000000001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4.0735000000000001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-0.30499999999999999</v>
      </c>
      <c r="I122" s="12">
        <v>-7.0000000000000007E-2</v>
      </c>
      <c r="J122" s="12">
        <v>-0.18</v>
      </c>
      <c r="K122" s="22">
        <v>-0.06</v>
      </c>
      <c r="L122" s="12">
        <v>-0.25</v>
      </c>
      <c r="M122" s="12">
        <v>-0.59499999999999997</v>
      </c>
      <c r="N122" s="12">
        <v>-0.38500000000000001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4.1115000000000004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-0.30499999999999999</v>
      </c>
      <c r="I123" s="12">
        <v>-7.0000000000000007E-2</v>
      </c>
      <c r="J123" s="12">
        <v>-0.18</v>
      </c>
      <c r="K123" s="22">
        <v>-0.06</v>
      </c>
      <c r="L123" s="12">
        <v>-0.25</v>
      </c>
      <c r="M123" s="12">
        <v>-0.59499999999999997</v>
      </c>
      <c r="N123" s="12">
        <v>-0.38500000000000001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4.1055000000000001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-0.30499999999999999</v>
      </c>
      <c r="I124" s="12">
        <v>-7.0000000000000007E-2</v>
      </c>
      <c r="J124" s="12">
        <v>-0.18</v>
      </c>
      <c r="K124" s="22">
        <v>-0.06</v>
      </c>
      <c r="L124" s="12">
        <v>-0.25</v>
      </c>
      <c r="M124" s="12">
        <v>-0.59499999999999997</v>
      </c>
      <c r="N124" s="12">
        <v>-0.38500000000000001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4.1055000000000001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-0.30499999999999999</v>
      </c>
      <c r="I125" s="12">
        <v>-7.0000000000000007E-2</v>
      </c>
      <c r="J125" s="12">
        <v>-0.18</v>
      </c>
      <c r="K125" s="22">
        <v>-0.06</v>
      </c>
      <c r="L125" s="12">
        <v>-0.25</v>
      </c>
      <c r="M125" s="12">
        <v>-0.59499999999999997</v>
      </c>
      <c r="N125" s="12">
        <v>-0.38500000000000001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4.2794999999999996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-0.23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-0.31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4.4275000000000002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-0.23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-0.31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4.5374999999999996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-0.23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-0.31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4.4225000000000003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-0.23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-0.31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4.2755000000000001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-0.23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-0.31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4.1105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-0.30499999999999999</v>
      </c>
      <c r="I131" s="12">
        <v>-7.0000000000000007E-2</v>
      </c>
      <c r="J131" s="12">
        <v>-0.18</v>
      </c>
      <c r="K131" s="22">
        <v>-0.06</v>
      </c>
      <c r="L131" s="12">
        <v>-0.25</v>
      </c>
      <c r="M131" s="12">
        <v>-0.56499999999999995</v>
      </c>
      <c r="N131" s="12">
        <v>-0.38500000000000001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4.1055000000000001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-0.30499999999999999</v>
      </c>
      <c r="I132" s="12">
        <v>-7.0000000000000007E-2</v>
      </c>
      <c r="J132" s="12">
        <v>-0.18</v>
      </c>
      <c r="K132" s="22">
        <v>-0.06</v>
      </c>
      <c r="L132" s="12">
        <v>-0.1</v>
      </c>
      <c r="M132" s="12">
        <v>-0.56499999999999995</v>
      </c>
      <c r="N132" s="12">
        <v>-0.38500000000000001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4.1435000000000004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-0.30499999999999999</v>
      </c>
      <c r="I133" s="12">
        <v>-7.0000000000000007E-2</v>
      </c>
      <c r="J133" s="12">
        <v>-0.18</v>
      </c>
      <c r="K133" s="22">
        <v>-0.06</v>
      </c>
      <c r="L133" s="12">
        <v>-0.1</v>
      </c>
      <c r="M133" s="12">
        <v>-0.56499999999999995</v>
      </c>
      <c r="N133" s="12">
        <v>-0.38500000000000001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4.1885000000000003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-0.30499999999999999</v>
      </c>
      <c r="I134" s="12">
        <v>-7.0000000000000007E-2</v>
      </c>
      <c r="J134" s="12">
        <v>-0.18</v>
      </c>
      <c r="K134" s="22">
        <v>-0.06</v>
      </c>
      <c r="L134" s="12">
        <v>-0.1</v>
      </c>
      <c r="M134" s="12">
        <v>-0.56499999999999995</v>
      </c>
      <c r="N134" s="12">
        <v>-0.38500000000000001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4.2264999999999997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-0.30499999999999999</v>
      </c>
      <c r="I135" s="12">
        <v>-7.0000000000000007E-2</v>
      </c>
      <c r="J135" s="12">
        <v>-0.18</v>
      </c>
      <c r="K135" s="22">
        <v>-0.06</v>
      </c>
      <c r="L135" s="12">
        <v>-0.1</v>
      </c>
      <c r="M135" s="12">
        <v>-0.56499999999999995</v>
      </c>
      <c r="N135" s="12">
        <v>-0.38500000000000001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4.2205000000000004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-0.30499999999999999</v>
      </c>
      <c r="I136" s="12">
        <v>-7.0000000000000007E-2</v>
      </c>
      <c r="J136" s="12">
        <v>-0.18</v>
      </c>
      <c r="K136" s="22">
        <v>-0.06</v>
      </c>
      <c r="L136" s="12">
        <v>-0.1</v>
      </c>
      <c r="M136" s="12">
        <v>-0.56499999999999995</v>
      </c>
      <c r="N136" s="12">
        <v>-0.38500000000000001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4.2205000000000004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-0.30499999999999999</v>
      </c>
      <c r="I137" s="12">
        <v>-7.0000000000000007E-2</v>
      </c>
      <c r="J137" s="12">
        <v>-0.18</v>
      </c>
      <c r="K137" s="22">
        <v>-0.06</v>
      </c>
      <c r="L137" s="12">
        <v>-0.1</v>
      </c>
      <c r="M137" s="12">
        <v>-0.56499999999999995</v>
      </c>
      <c r="N137" s="12">
        <v>-0.38500000000000001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4.3944999999999999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-0.23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-0.31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4.5425000000000004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-0.23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-0.31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4.6550000000000002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-0.23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-0.31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4.54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-0.23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-0.31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4.3929999999999998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-0.23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-0.31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4.2279999999999998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-0.30499999999999999</v>
      </c>
      <c r="I143" s="12">
        <v>-7.0000000000000007E-2</v>
      </c>
      <c r="J143" s="12">
        <v>-0.18</v>
      </c>
      <c r="K143" s="22">
        <v>-0.06</v>
      </c>
      <c r="L143" s="12">
        <v>-0.25</v>
      </c>
      <c r="M143" s="12">
        <v>-0.63300000000000001</v>
      </c>
      <c r="N143" s="12">
        <v>-0.38500000000000001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4.2229999999999999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-0.30499999999999999</v>
      </c>
      <c r="I144" s="12">
        <v>-7.0000000000000007E-2</v>
      </c>
      <c r="J144" s="12">
        <v>-0.18</v>
      </c>
      <c r="K144" s="22">
        <v>-0.06</v>
      </c>
      <c r="L144" s="12">
        <v>-0.1</v>
      </c>
      <c r="M144" s="12">
        <v>-0.63300000000000001</v>
      </c>
      <c r="N144" s="12">
        <v>-0.38500000000000001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4.2610000000000001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-0.30499999999999999</v>
      </c>
      <c r="I145" s="12">
        <v>-7.0000000000000007E-2</v>
      </c>
      <c r="J145" s="12">
        <v>-0.18</v>
      </c>
      <c r="K145" s="22">
        <v>-0.06</v>
      </c>
      <c r="L145" s="12">
        <v>-0.1</v>
      </c>
      <c r="M145" s="12">
        <v>-0.63300000000000001</v>
      </c>
      <c r="N145" s="12">
        <v>-0.38500000000000001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4.306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-0.30499999999999999</v>
      </c>
      <c r="I146" s="12">
        <v>-7.0000000000000007E-2</v>
      </c>
      <c r="J146" s="12">
        <v>-0.18</v>
      </c>
      <c r="K146" s="22">
        <v>-0.06</v>
      </c>
      <c r="L146" s="12">
        <v>-0.1</v>
      </c>
      <c r="M146" s="12">
        <v>-0.63300000000000001</v>
      </c>
      <c r="N146" s="12">
        <v>-0.38500000000000001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4.3440000000000003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-0.30499999999999999</v>
      </c>
      <c r="I147" s="12">
        <v>-7.0000000000000007E-2</v>
      </c>
      <c r="J147" s="12">
        <v>-0.18</v>
      </c>
      <c r="K147" s="22">
        <v>-0.06</v>
      </c>
      <c r="L147" s="12">
        <v>-0.1</v>
      </c>
      <c r="M147" s="12">
        <v>-0.63300000000000001</v>
      </c>
      <c r="N147" s="12">
        <v>-0.38500000000000001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4.3380000000000001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-0.30499999999999999</v>
      </c>
      <c r="I148" s="12">
        <v>-7.0000000000000007E-2</v>
      </c>
      <c r="J148" s="12">
        <v>-0.18</v>
      </c>
      <c r="K148" s="22">
        <v>-0.06</v>
      </c>
      <c r="L148" s="12">
        <v>-0.1</v>
      </c>
      <c r="M148" s="12">
        <v>-0.63300000000000001</v>
      </c>
      <c r="N148" s="12">
        <v>-0.38500000000000001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4.3380000000000001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-0.30499999999999999</v>
      </c>
      <c r="I149" s="12">
        <v>-7.0000000000000007E-2</v>
      </c>
      <c r="J149" s="12">
        <v>-0.18</v>
      </c>
      <c r="K149" s="22">
        <v>-0.06</v>
      </c>
      <c r="L149" s="12">
        <v>-0.1</v>
      </c>
      <c r="M149" s="12">
        <v>-0.63300000000000001</v>
      </c>
      <c r="N149" s="12">
        <v>-0.38500000000000001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4.5119999999999996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-0.23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-0.31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4.66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-0.23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-0.31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4.7750000000000004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-0.23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-0.31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4.66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-0.23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-0.31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4.5129999999999999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-0.23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-0.31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4.3479999999999999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-0.30499999999999999</v>
      </c>
      <c r="I155" s="12">
        <v>-7.0000000000000007E-2</v>
      </c>
      <c r="J155" s="12">
        <v>-0.18</v>
      </c>
      <c r="K155" s="22">
        <v>-0.06</v>
      </c>
      <c r="L155" s="12">
        <v>-0.25</v>
      </c>
      <c r="M155" s="12">
        <v>-0.67300000000000004</v>
      </c>
      <c r="N155" s="12">
        <v>-0.38500000000000001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4.343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-0.30499999999999999</v>
      </c>
      <c r="I156" s="12">
        <v>-7.0000000000000007E-2</v>
      </c>
      <c r="J156" s="12">
        <v>-0.18</v>
      </c>
      <c r="K156" s="22">
        <v>-0.06</v>
      </c>
      <c r="L156" s="12">
        <v>-0.1</v>
      </c>
      <c r="M156" s="12">
        <v>-0.67300000000000004</v>
      </c>
      <c r="N156" s="12">
        <v>-0.38500000000000001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4.3810000000000002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-0.30499999999999999</v>
      </c>
      <c r="I157" s="12">
        <v>-7.0000000000000007E-2</v>
      </c>
      <c r="J157" s="12">
        <v>-0.18</v>
      </c>
      <c r="K157" s="22">
        <v>-0.06</v>
      </c>
      <c r="L157" s="12">
        <v>-0.1</v>
      </c>
      <c r="M157" s="12">
        <v>-0.67300000000000004</v>
      </c>
      <c r="N157" s="12">
        <v>-0.38500000000000001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4.4260000000000002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-0.30499999999999999</v>
      </c>
      <c r="I158" s="12">
        <v>-7.0000000000000007E-2</v>
      </c>
      <c r="J158" s="12">
        <v>-0.18</v>
      </c>
      <c r="K158" s="22">
        <v>-0.06</v>
      </c>
      <c r="L158" s="12">
        <v>-0.1</v>
      </c>
      <c r="M158" s="12">
        <v>-0.67300000000000004</v>
      </c>
      <c r="N158" s="12">
        <v>-0.38500000000000001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4.4640000000000004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-0.30499999999999999</v>
      </c>
      <c r="I159" s="12">
        <v>-7.0000000000000007E-2</v>
      </c>
      <c r="J159" s="12">
        <v>-0.18</v>
      </c>
      <c r="K159" s="22">
        <v>-0.06</v>
      </c>
      <c r="L159" s="12">
        <v>-0.1</v>
      </c>
      <c r="M159" s="12">
        <v>-0.67300000000000004</v>
      </c>
      <c r="N159" s="12">
        <v>-0.38500000000000001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4.4580000000000002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-0.30499999999999999</v>
      </c>
      <c r="I160" s="12">
        <v>-7.0000000000000007E-2</v>
      </c>
      <c r="J160" s="12">
        <v>-0.18</v>
      </c>
      <c r="K160" s="22">
        <v>-0.06</v>
      </c>
      <c r="L160" s="12">
        <v>-0.1</v>
      </c>
      <c r="M160" s="12">
        <v>-0.67300000000000004</v>
      </c>
      <c r="N160" s="12">
        <v>-0.38500000000000001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4.4580000000000002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-0.30499999999999999</v>
      </c>
      <c r="I161" s="12">
        <v>-7.0000000000000007E-2</v>
      </c>
      <c r="J161" s="12">
        <v>-0.18</v>
      </c>
      <c r="K161" s="22">
        <v>-0.06</v>
      </c>
      <c r="L161" s="12">
        <v>-0.1</v>
      </c>
      <c r="M161" s="12">
        <v>-0.67300000000000004</v>
      </c>
      <c r="N161" s="12">
        <v>-0.38500000000000001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4.6319999999999997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-0.23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-0.31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4.78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-0.23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-0.31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4.8975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-0.23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-0.31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4.7824999999999998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-0.23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-0.31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4.6355000000000004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-0.23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-0.31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4.4705000000000004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-0.30499999999999999</v>
      </c>
      <c r="I167" s="12">
        <v>-7.0000000000000007E-2</v>
      </c>
      <c r="J167" s="12">
        <v>-0.18</v>
      </c>
      <c r="K167" s="22">
        <v>-0.06</v>
      </c>
      <c r="L167" s="12">
        <v>-0.25</v>
      </c>
      <c r="M167" s="12">
        <v>-0.71299999999999997</v>
      </c>
      <c r="N167" s="12">
        <v>-0.38500000000000001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4.4654999999999996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-0.30499999999999999</v>
      </c>
      <c r="I168" s="12">
        <v>-7.0000000000000007E-2</v>
      </c>
      <c r="J168" s="12">
        <v>-0.18</v>
      </c>
      <c r="K168" s="22">
        <v>-0.06</v>
      </c>
      <c r="L168" s="12">
        <v>-0.1</v>
      </c>
      <c r="M168" s="12">
        <v>-0.71299999999999997</v>
      </c>
      <c r="N168" s="12">
        <v>-0.38500000000000001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4.5034999999999998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-0.30499999999999999</v>
      </c>
      <c r="I169" s="12">
        <v>-7.0000000000000007E-2</v>
      </c>
      <c r="J169" s="12">
        <v>-0.18</v>
      </c>
      <c r="K169" s="22">
        <v>-0.06</v>
      </c>
      <c r="L169" s="12">
        <v>-0.1</v>
      </c>
      <c r="M169" s="12">
        <v>-0.71299999999999997</v>
      </c>
      <c r="N169" s="12">
        <v>-0.38500000000000001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4.5484999999999998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-0.30499999999999999</v>
      </c>
      <c r="I170" s="12">
        <v>-7.0000000000000007E-2</v>
      </c>
      <c r="J170" s="12">
        <v>-0.18</v>
      </c>
      <c r="K170" s="22">
        <v>-0.06</v>
      </c>
      <c r="L170" s="12">
        <v>-0.1</v>
      </c>
      <c r="M170" s="12">
        <v>-0.71299999999999997</v>
      </c>
      <c r="N170" s="12">
        <v>-0.38500000000000001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4.5865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-0.30499999999999999</v>
      </c>
      <c r="I171" s="12">
        <v>-7.0000000000000007E-2</v>
      </c>
      <c r="J171" s="12">
        <v>-0.18</v>
      </c>
      <c r="K171" s="22">
        <v>-0.06</v>
      </c>
      <c r="L171" s="12">
        <v>-0.1</v>
      </c>
      <c r="M171" s="12">
        <v>-0.71299999999999997</v>
      </c>
      <c r="N171" s="12">
        <v>-0.38500000000000001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4.5804999999999998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-0.30499999999999999</v>
      </c>
      <c r="I172" s="12">
        <v>-7.0000000000000007E-2</v>
      </c>
      <c r="J172" s="12">
        <v>-0.18</v>
      </c>
      <c r="K172" s="22">
        <v>-0.06</v>
      </c>
      <c r="L172" s="12">
        <v>-0.1</v>
      </c>
      <c r="M172" s="12">
        <v>-0.71299999999999997</v>
      </c>
      <c r="N172" s="12">
        <v>-0.38500000000000001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4.5804999999999998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-0.30499999999999999</v>
      </c>
      <c r="I173" s="12">
        <v>-7.0000000000000007E-2</v>
      </c>
      <c r="J173" s="12">
        <v>-0.18</v>
      </c>
      <c r="K173" s="22">
        <v>-0.06</v>
      </c>
      <c r="L173" s="12">
        <v>-0.1</v>
      </c>
      <c r="M173" s="12">
        <v>-0.71299999999999997</v>
      </c>
      <c r="N173" s="12">
        <v>-0.38500000000000001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4.7545000000000002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-0.23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-0.31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4.9024999999999999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-0.23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-0.31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5.0225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-0.23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-0.31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4.9074999999999998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-0.23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-0.31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4.7605000000000004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-0.23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-0.31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4.5955000000000004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-0.30499999999999999</v>
      </c>
      <c r="I179" s="12">
        <v>-7.0000000000000007E-2</v>
      </c>
      <c r="J179" s="12">
        <v>-0.18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4.5904999999999996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-0.30499999999999999</v>
      </c>
      <c r="I180" s="12">
        <v>-7.0000000000000007E-2</v>
      </c>
      <c r="J180" s="12">
        <v>-0.18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4.6284999999999998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-0.30499999999999999</v>
      </c>
      <c r="I181" s="12">
        <v>-7.0000000000000007E-2</v>
      </c>
      <c r="J181" s="12">
        <v>-0.18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4.6734999999999998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-0.30499999999999999</v>
      </c>
      <c r="I182" s="12">
        <v>-7.0000000000000007E-2</v>
      </c>
      <c r="J182" s="12">
        <v>-0.18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4.7115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-0.30499999999999999</v>
      </c>
      <c r="I183" s="12">
        <v>-7.0000000000000007E-2</v>
      </c>
      <c r="J183" s="12">
        <v>-0.18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4.7054999999999998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-0.30499999999999999</v>
      </c>
      <c r="I184" s="12">
        <v>-7.0000000000000007E-2</v>
      </c>
      <c r="J184" s="12">
        <v>-0.18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4.7054999999999998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-0.30499999999999999</v>
      </c>
      <c r="I185" s="12">
        <v>-7.0000000000000007E-2</v>
      </c>
      <c r="J185" s="12">
        <v>-0.18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4.8795000000000002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-0.23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5.0274999999999999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-0.23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5.15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-0.23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5.0350000000000001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-0.23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4.8879999999999999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-0.23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4.7229999999999999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-0.30499999999999999</v>
      </c>
      <c r="I191" s="12">
        <v>-7.0000000000000007E-2</v>
      </c>
      <c r="J191" s="12">
        <v>-0.18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4.718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-0.30499999999999999</v>
      </c>
      <c r="I192" s="12">
        <v>-7.0000000000000007E-2</v>
      </c>
      <c r="J192" s="12">
        <v>-0.18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4.7560000000000002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-0.30499999999999999</v>
      </c>
      <c r="I193" s="12">
        <v>-7.0000000000000007E-2</v>
      </c>
      <c r="J193" s="12">
        <v>-0.18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4.8010000000000002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-0.30499999999999999</v>
      </c>
      <c r="I194" s="12">
        <v>-7.0000000000000007E-2</v>
      </c>
      <c r="J194" s="12">
        <v>-0.18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4.8390000000000004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-0.30499999999999999</v>
      </c>
      <c r="I195" s="12">
        <v>-7.0000000000000007E-2</v>
      </c>
      <c r="J195" s="12">
        <v>-0.18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4.8330000000000002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-0.30499999999999999</v>
      </c>
      <c r="I196" s="12">
        <v>-7.0000000000000007E-2</v>
      </c>
      <c r="J196" s="12">
        <v>-0.18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4.8330000000000002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-0.30499999999999999</v>
      </c>
      <c r="I197" s="12">
        <v>-7.0000000000000007E-2</v>
      </c>
      <c r="J197" s="12">
        <v>-0.18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5.0069999999999997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-0.23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5.1550000000000002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-0.23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5.28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-0.23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5.165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-0.23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5.0179999999999998</v>
      </c>
      <c r="D202" s="12">
        <v>0</v>
      </c>
      <c r="E202" s="12">
        <v>0.63</v>
      </c>
      <c r="F202" s="12">
        <v>0</v>
      </c>
      <c r="G202" s="12">
        <v>0.35</v>
      </c>
      <c r="H202" s="12">
        <v>-0.23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4.8529999999999998</v>
      </c>
      <c r="D203" s="12">
        <v>0</v>
      </c>
      <c r="E203" s="12">
        <v>0.71</v>
      </c>
      <c r="F203" s="12">
        <v>0</v>
      </c>
      <c r="G203" s="12">
        <v>0.43</v>
      </c>
      <c r="H203" s="12">
        <v>-0.30499999999999999</v>
      </c>
      <c r="I203" s="12">
        <v>-7.0000000000000007E-2</v>
      </c>
      <c r="J203" s="12">
        <v>-0.18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4.8479999999999999</v>
      </c>
      <c r="D204" s="12">
        <v>0</v>
      </c>
      <c r="E204" s="12">
        <v>0.71</v>
      </c>
      <c r="F204" s="12">
        <v>0</v>
      </c>
      <c r="G204" s="12">
        <v>0.43</v>
      </c>
      <c r="H204" s="12">
        <v>-0.30499999999999999</v>
      </c>
      <c r="I204" s="12">
        <v>-7.0000000000000007E-2</v>
      </c>
      <c r="J204" s="12">
        <v>-0.18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4.8860000000000001</v>
      </c>
      <c r="D205" s="12">
        <v>0</v>
      </c>
      <c r="E205" s="12">
        <v>0.71</v>
      </c>
      <c r="F205" s="12">
        <v>0</v>
      </c>
      <c r="G205" s="12">
        <v>0.43</v>
      </c>
      <c r="H205" s="12">
        <v>-0.30499999999999999</v>
      </c>
      <c r="I205" s="12">
        <v>-7.0000000000000007E-2</v>
      </c>
      <c r="J205" s="12">
        <v>-0.18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4.931</v>
      </c>
      <c r="D206" s="12">
        <v>0</v>
      </c>
      <c r="E206" s="12">
        <v>0.71</v>
      </c>
      <c r="F206" s="12">
        <v>0</v>
      </c>
      <c r="G206" s="12">
        <v>0.43</v>
      </c>
      <c r="H206" s="12">
        <v>-0.30499999999999999</v>
      </c>
      <c r="I206" s="12">
        <v>-7.0000000000000007E-2</v>
      </c>
      <c r="J206" s="12">
        <v>-0.18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4.9690000000000003</v>
      </c>
      <c r="D207" s="12">
        <v>0</v>
      </c>
      <c r="E207" s="12">
        <v>0.71</v>
      </c>
      <c r="F207" s="12">
        <v>0</v>
      </c>
      <c r="G207" s="12">
        <v>0.43</v>
      </c>
      <c r="H207" s="12">
        <v>-0.30499999999999999</v>
      </c>
      <c r="I207" s="12">
        <v>-7.0000000000000007E-2</v>
      </c>
      <c r="J207" s="12">
        <v>-0.18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4.9630000000000001</v>
      </c>
      <c r="D208" s="12">
        <v>0</v>
      </c>
      <c r="E208" s="12">
        <v>0.71</v>
      </c>
      <c r="F208" s="12">
        <v>0</v>
      </c>
      <c r="G208" s="12">
        <v>0.43</v>
      </c>
      <c r="H208" s="12">
        <v>-0.30499999999999999</v>
      </c>
      <c r="I208" s="12">
        <v>-7.0000000000000007E-2</v>
      </c>
      <c r="J208" s="12">
        <v>-0.18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4.9630000000000001</v>
      </c>
      <c r="D209" s="12">
        <v>0</v>
      </c>
      <c r="E209" s="12">
        <v>0.71</v>
      </c>
      <c r="F209" s="12">
        <v>0</v>
      </c>
      <c r="G209" s="12">
        <v>0.43</v>
      </c>
      <c r="H209" s="12">
        <v>-0.30499999999999999</v>
      </c>
      <c r="I209" s="12">
        <v>-7.0000000000000007E-2</v>
      </c>
      <c r="J209" s="12">
        <v>-0.18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5.1369999999999996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-0.23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5.2850000000000001</v>
      </c>
      <c r="D211" s="12">
        <v>0</v>
      </c>
      <c r="E211" s="12">
        <v>0.63</v>
      </c>
      <c r="F211" s="12">
        <v>0</v>
      </c>
      <c r="G211" s="12">
        <v>0.35</v>
      </c>
      <c r="H211" s="12">
        <v>-0.23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5.4124999999999996</v>
      </c>
      <c r="D212" s="12">
        <v>0</v>
      </c>
      <c r="E212" s="12">
        <v>0.63</v>
      </c>
      <c r="F212" s="12">
        <v>0</v>
      </c>
      <c r="G212" s="12">
        <v>0.35</v>
      </c>
      <c r="H212" s="12">
        <v>-0.23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5.2975000000000003</v>
      </c>
      <c r="D213" s="12">
        <v>0</v>
      </c>
      <c r="E213" s="12">
        <v>0.63</v>
      </c>
      <c r="F213" s="12">
        <v>0</v>
      </c>
      <c r="G213" s="12">
        <v>0.35</v>
      </c>
      <c r="H213" s="12">
        <v>-0.23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5.1505000000000001</v>
      </c>
      <c r="D214" s="12">
        <v>0</v>
      </c>
      <c r="E214" s="12">
        <v>0.63</v>
      </c>
      <c r="F214" s="12">
        <v>0</v>
      </c>
      <c r="G214" s="12">
        <v>0.35</v>
      </c>
      <c r="H214" s="12">
        <v>-0.23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4.9855</v>
      </c>
      <c r="D215" s="12">
        <v>0</v>
      </c>
      <c r="E215" s="12">
        <v>0.71</v>
      </c>
      <c r="F215" s="12">
        <v>0</v>
      </c>
      <c r="G215" s="12">
        <v>0.43</v>
      </c>
      <c r="H215" s="12">
        <v>-0.30499999999999999</v>
      </c>
      <c r="I215" s="12">
        <v>-7.0000000000000007E-2</v>
      </c>
      <c r="J215" s="12">
        <v>-0.18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4.9805000000000001</v>
      </c>
      <c r="D216" s="12">
        <v>0</v>
      </c>
      <c r="E216" s="12">
        <v>0.71</v>
      </c>
      <c r="F216" s="12">
        <v>0</v>
      </c>
      <c r="G216" s="12">
        <v>0.43</v>
      </c>
      <c r="H216" s="12">
        <v>-0.30499999999999999</v>
      </c>
      <c r="I216" s="12">
        <v>-7.0000000000000007E-2</v>
      </c>
      <c r="J216" s="12">
        <v>-0.18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5.0185000000000004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-0.30499999999999999</v>
      </c>
      <c r="I217" s="12">
        <v>-7.0000000000000007E-2</v>
      </c>
      <c r="J217" s="12">
        <v>-0.18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5.0635000000000003</v>
      </c>
      <c r="D218" s="12">
        <v>0</v>
      </c>
      <c r="E218" s="12">
        <v>0.71</v>
      </c>
      <c r="F218" s="12">
        <v>0</v>
      </c>
      <c r="G218" s="12">
        <v>0.43</v>
      </c>
      <c r="H218" s="12">
        <v>-0.30499999999999999</v>
      </c>
      <c r="I218" s="12">
        <v>-7.0000000000000007E-2</v>
      </c>
      <c r="J218" s="12">
        <v>-0.18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5.1014999999999997</v>
      </c>
      <c r="D219" s="12">
        <v>0</v>
      </c>
      <c r="E219" s="12">
        <v>0.71</v>
      </c>
      <c r="F219" s="12">
        <v>0</v>
      </c>
      <c r="G219" s="12">
        <v>0.43</v>
      </c>
      <c r="H219" s="12">
        <v>-0.30499999999999999</v>
      </c>
      <c r="I219" s="12">
        <v>-7.0000000000000007E-2</v>
      </c>
      <c r="J219" s="12">
        <v>-0.18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5.0955000000000004</v>
      </c>
      <c r="D220" s="12">
        <v>0</v>
      </c>
      <c r="E220" s="12">
        <v>0.71</v>
      </c>
      <c r="F220" s="12">
        <v>0</v>
      </c>
      <c r="G220" s="12">
        <v>0.43</v>
      </c>
      <c r="H220" s="12">
        <v>-0.30499999999999999</v>
      </c>
      <c r="I220" s="12">
        <v>-7.0000000000000007E-2</v>
      </c>
      <c r="J220" s="12">
        <v>-0.18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5.0955000000000004</v>
      </c>
      <c r="D221" s="12">
        <v>0</v>
      </c>
      <c r="E221" s="12">
        <v>0.71</v>
      </c>
      <c r="F221" s="12">
        <v>0</v>
      </c>
      <c r="G221" s="12">
        <v>0.43</v>
      </c>
      <c r="H221" s="12">
        <v>-0.30499999999999999</v>
      </c>
      <c r="I221" s="12">
        <v>-7.0000000000000007E-2</v>
      </c>
      <c r="J221" s="12">
        <v>-0.18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5.2694999999999999</v>
      </c>
      <c r="D222" s="12">
        <v>0</v>
      </c>
      <c r="E222" s="12">
        <v>0.63</v>
      </c>
      <c r="F222" s="12">
        <v>0</v>
      </c>
      <c r="G222" s="12">
        <v>0.35</v>
      </c>
      <c r="H222" s="12">
        <v>-0.23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5.4175000000000004</v>
      </c>
      <c r="D223" s="12">
        <v>0</v>
      </c>
      <c r="E223" s="12">
        <v>0.63</v>
      </c>
      <c r="F223" s="12">
        <v>0</v>
      </c>
      <c r="G223" s="12">
        <v>0.35</v>
      </c>
      <c r="H223" s="12">
        <v>-0.23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5.5475000000000003</v>
      </c>
      <c r="D224" s="12">
        <v>0</v>
      </c>
      <c r="E224" s="12">
        <v>0.63</v>
      </c>
      <c r="F224" s="12">
        <v>0</v>
      </c>
      <c r="G224" s="12">
        <v>0.35</v>
      </c>
      <c r="H224" s="12">
        <v>-0.23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5.4325000000000001</v>
      </c>
      <c r="D225" s="12">
        <v>0</v>
      </c>
      <c r="E225" s="12">
        <v>0.63</v>
      </c>
      <c r="F225" s="12">
        <v>0</v>
      </c>
      <c r="G225" s="12">
        <v>0.35</v>
      </c>
      <c r="H225" s="12">
        <v>-0.23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5.2854999999999999</v>
      </c>
      <c r="D226" s="12">
        <v>0</v>
      </c>
      <c r="E226" s="12">
        <v>0.63</v>
      </c>
      <c r="F226" s="12">
        <v>0</v>
      </c>
      <c r="G226" s="12">
        <v>0.35</v>
      </c>
      <c r="H226" s="12">
        <v>-0.23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5.1204999999999998</v>
      </c>
      <c r="D227" s="12">
        <v>0</v>
      </c>
      <c r="E227" s="12">
        <v>0.71</v>
      </c>
      <c r="F227" s="12">
        <v>0</v>
      </c>
      <c r="G227" s="12">
        <v>0.43</v>
      </c>
      <c r="H227" s="12">
        <v>-0.30499999999999999</v>
      </c>
      <c r="I227" s="12">
        <v>-7.0000000000000007E-2</v>
      </c>
      <c r="J227" s="12">
        <v>-0.18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5.1154999999999999</v>
      </c>
      <c r="D228" s="12">
        <v>0</v>
      </c>
      <c r="E228" s="12">
        <v>0.71</v>
      </c>
      <c r="F228" s="12">
        <v>0</v>
      </c>
      <c r="G228" s="12">
        <v>0.43</v>
      </c>
      <c r="H228" s="12">
        <v>-0.30499999999999999</v>
      </c>
      <c r="I228" s="12">
        <v>-7.0000000000000007E-2</v>
      </c>
      <c r="J228" s="12">
        <v>-0.18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5.1535000000000002</v>
      </c>
      <c r="D229" s="12">
        <v>0</v>
      </c>
      <c r="E229" s="12">
        <v>0.71</v>
      </c>
      <c r="F229" s="12">
        <v>0</v>
      </c>
      <c r="G229" s="12">
        <v>0.43</v>
      </c>
      <c r="H229" s="12">
        <v>-0.30499999999999999</v>
      </c>
      <c r="I229" s="12">
        <v>-7.0000000000000007E-2</v>
      </c>
      <c r="J229" s="12">
        <v>-0.18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5.1985000000000001</v>
      </c>
      <c r="D230" s="12">
        <v>0</v>
      </c>
      <c r="E230" s="12">
        <v>0.71</v>
      </c>
      <c r="F230" s="12">
        <v>0</v>
      </c>
      <c r="G230" s="12">
        <v>0.43</v>
      </c>
      <c r="H230" s="12">
        <v>-0.30499999999999999</v>
      </c>
      <c r="I230" s="12">
        <v>-7.0000000000000007E-2</v>
      </c>
      <c r="J230" s="12">
        <v>-0.18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5.2365000000000004</v>
      </c>
      <c r="D231" s="12">
        <v>0</v>
      </c>
      <c r="E231" s="12">
        <v>0.71</v>
      </c>
      <c r="F231" s="12">
        <v>0</v>
      </c>
      <c r="G231" s="12">
        <v>0.43</v>
      </c>
      <c r="H231" s="12">
        <v>-0.30499999999999999</v>
      </c>
      <c r="I231" s="12">
        <v>-7.0000000000000007E-2</v>
      </c>
      <c r="J231" s="12">
        <v>-0.18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5.2305000000000001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-0.30499999999999999</v>
      </c>
      <c r="I232" s="12">
        <v>-7.0000000000000007E-2</v>
      </c>
      <c r="J232" s="12">
        <v>-0.18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5.2305000000000001</v>
      </c>
      <c r="D233" s="12">
        <v>0</v>
      </c>
      <c r="E233" s="12">
        <v>0.71</v>
      </c>
      <c r="F233" s="12">
        <v>0</v>
      </c>
      <c r="G233" s="12">
        <v>0.43</v>
      </c>
      <c r="H233" s="12">
        <v>-0.30499999999999999</v>
      </c>
      <c r="I233" s="12">
        <v>-7.0000000000000007E-2</v>
      </c>
      <c r="J233" s="12">
        <v>-0.18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5.4044999999999996</v>
      </c>
      <c r="D234" s="12">
        <v>0</v>
      </c>
      <c r="E234" s="12">
        <v>0.63</v>
      </c>
      <c r="F234" s="12">
        <v>0</v>
      </c>
      <c r="G234" s="12">
        <v>0.35</v>
      </c>
      <c r="H234" s="12">
        <v>-0.23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5.5525000000000002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-0.23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5.6825000000000001</v>
      </c>
      <c r="D236" s="12">
        <v>0</v>
      </c>
      <c r="E236" s="12">
        <v>0.63</v>
      </c>
      <c r="F236" s="12">
        <v>0</v>
      </c>
      <c r="G236" s="12">
        <v>0.35</v>
      </c>
      <c r="H236" s="12">
        <v>-0.23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5.5674999999999999</v>
      </c>
      <c r="D237" s="12">
        <v>0</v>
      </c>
      <c r="E237" s="12">
        <v>0.63</v>
      </c>
      <c r="F237" s="12">
        <v>0</v>
      </c>
      <c r="G237" s="12">
        <v>0.35</v>
      </c>
      <c r="H237" s="12">
        <v>-0.23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5.4204999999999997</v>
      </c>
      <c r="D238" s="12">
        <v>0</v>
      </c>
      <c r="E238" s="12">
        <v>0.63</v>
      </c>
      <c r="F238" s="12">
        <v>0</v>
      </c>
      <c r="G238" s="12">
        <v>0.35</v>
      </c>
      <c r="H238" s="12">
        <v>-0.23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5.2554999999999996</v>
      </c>
      <c r="D239" s="12">
        <v>0</v>
      </c>
      <c r="E239" s="12">
        <v>0.71</v>
      </c>
      <c r="F239" s="12">
        <v>0</v>
      </c>
      <c r="G239" s="12">
        <v>0.43</v>
      </c>
      <c r="H239" s="12">
        <v>-0.30499999999999999</v>
      </c>
      <c r="I239" s="12">
        <v>-7.0000000000000007E-2</v>
      </c>
      <c r="J239" s="12">
        <v>-0.18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5.2504999999999997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-0.30499999999999999</v>
      </c>
      <c r="I240" s="12">
        <v>-7.0000000000000007E-2</v>
      </c>
      <c r="J240" s="12">
        <v>-0.18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5.2885</v>
      </c>
      <c r="D241" s="12">
        <v>0</v>
      </c>
      <c r="E241" s="12">
        <v>0.71</v>
      </c>
      <c r="F241" s="12">
        <v>0</v>
      </c>
      <c r="G241" s="12">
        <v>0.43</v>
      </c>
      <c r="H241" s="12">
        <v>-0.30499999999999999</v>
      </c>
      <c r="I241" s="12">
        <v>-7.0000000000000007E-2</v>
      </c>
      <c r="J241" s="12">
        <v>-0.18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5.3334999999999999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-0.30499999999999999</v>
      </c>
      <c r="I242" s="12">
        <v>-7.0000000000000007E-2</v>
      </c>
      <c r="J242" s="12">
        <v>-0.18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5.3715000000000002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-0.30499999999999999</v>
      </c>
      <c r="I243" s="12">
        <v>-7.0000000000000007E-2</v>
      </c>
      <c r="J243" s="12">
        <v>-0.18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5.3654999999999999</v>
      </c>
      <c r="D244" s="12">
        <v>0</v>
      </c>
      <c r="E244" s="12">
        <v>0.71</v>
      </c>
      <c r="F244" s="12">
        <v>0</v>
      </c>
      <c r="G244" s="12">
        <v>0.43</v>
      </c>
      <c r="H244" s="12">
        <v>-0.30499999999999999</v>
      </c>
      <c r="I244" s="12">
        <v>-7.0000000000000007E-2</v>
      </c>
      <c r="J244" s="12">
        <v>-0.18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5.3654999999999999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-0.30499999999999999</v>
      </c>
      <c r="I245" s="12">
        <v>-7.0000000000000007E-2</v>
      </c>
      <c r="J245" s="12">
        <v>-0.18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5.5395000000000003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5.6875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5.8174999999999999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5.7024999999999997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5.5555000000000003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5.3905000000000003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5.3855000000000004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5.4234999999999998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5.4684999999999997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5.5065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5.5004999999999997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5.5004999999999997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5.6745000000000001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5.8224999999999998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5.9524999999999997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5.8375000000000004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5.6905000000000001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5.5255000000000001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5.5205000000000002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5.5585000000000004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5.6035000000000004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5.6414999999999997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5.6355000000000004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5.6355000000000004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5.8094999999999999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5.9574999999999996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6.0875000000000004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5.9725000000000001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5.8254999999999999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5.6604999999999999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5.6555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5.6935000000000002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5.7385000000000002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5.7765000000000004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5.7705000000000002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5.7705000000000002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5.9444999999999997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6.0925000000000002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6.2225000000000001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6.1074999999999999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5.9604999999999997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5.7954999999999997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5.7904999999999998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5.8285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5.8734999999999999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5.9115000000000002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5.9055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5.9055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6.0795000000000003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6.2275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11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9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'[15]Power Desk Daily Price'!$AC9</f>
        <v>25.636363636363637</v>
      </c>
      <c r="D9" s="134">
        <f ca="1">IF(ISERROR((AVERAGE(OFFSET('[15]Curve Summary'!$D$6,12,0,15,1))*15+ 10* '[15]Curve Summary Backup'!$D$38)/25), '[15]Curve Summary Backup'!$D$38,(AVERAGE(OFFSET('[15]Curve Summary'!$D$6,12,0,15,1))*15+ 10* '[15]Curve Summary Backup'!$D$38)/25)</f>
        <v>27.5</v>
      </c>
      <c r="E9" s="134">
        <f>VLOOKUP(E$7,'[15]Curve Summary'!$A$7:$AG$54,4)</f>
        <v>36.25</v>
      </c>
      <c r="F9" s="161">
        <f t="shared" ref="F9:F15" ca="1" si="0">(C9*C$5+D9*D$5+E9*E$5)/(SUM(C$5:E$5))</f>
        <v>30.664545454545454</v>
      </c>
      <c r="G9" s="134">
        <f t="shared" ref="G9:G15" si="1">AVERAGE(H9:I9)</f>
        <v>35.125</v>
      </c>
      <c r="H9" s="134">
        <f t="shared" ref="H9:I15" si="2">AG9</f>
        <v>36.25</v>
      </c>
      <c r="I9" s="134">
        <f t="shared" si="2"/>
        <v>34</v>
      </c>
      <c r="J9" s="134">
        <f t="shared" ref="J9:J15" si="3">AVERAGE(K9:L9)</f>
        <v>29.25</v>
      </c>
      <c r="K9" s="134">
        <f t="shared" ref="K9:N15" si="4">AI9</f>
        <v>30.5</v>
      </c>
      <c r="L9" s="134">
        <f t="shared" si="4"/>
        <v>28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44.75</v>
      </c>
      <c r="P9" s="132">
        <f t="shared" ref="P9:R15" si="6">AM9</f>
        <v>41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35.25</v>
      </c>
      <c r="T9" s="134">
        <f t="shared" ref="T9:V15" si="8">AP9</f>
        <v>36</v>
      </c>
      <c r="U9" s="134">
        <f t="shared" si="8"/>
        <v>33.5</v>
      </c>
      <c r="V9" s="134">
        <f t="shared" si="8"/>
        <v>36.25</v>
      </c>
      <c r="W9" s="161">
        <f>SUM(AG28:AR28)/SUM($AG$5:$AR$5)</f>
        <v>35.040196078431372</v>
      </c>
      <c r="X9" s="134">
        <f>SUM(AS28:BD28)/SUM($AS$5:$BD$5)</f>
        <v>38.232352941176472</v>
      </c>
      <c r="Y9" s="134">
        <f>SUM(BE28:BR28)/SUM($BE$5:$BR$5)</f>
        <v>38.766375838926173</v>
      </c>
      <c r="Z9" s="134">
        <f>SUM(BQ28:CB28)/SUM($BQ$5:$CB$5)</f>
        <v>39.061137254901965</v>
      </c>
      <c r="AA9" s="134">
        <f t="shared" ref="AA9:AA15" si="9">SUM(CC28:DX28)/SUM($CC$5:$DX$5)</f>
        <v>40.216441176470596</v>
      </c>
      <c r="AB9" s="135">
        <f t="shared" ref="AB9:AB15" si="10">SUM(DY28:EJ28)/SUM($DY$5:$EJ$5)</f>
        <v>41.441132812500008</v>
      </c>
      <c r="AC9" s="162">
        <f t="shared" ref="AC9:AC15" ca="1" si="11">(C9*C$5+D9*D$5+E9*E$5+SUM(AG28:EJ28))/(SUM(C$5:E$5)+SUM($AG$5:$EJ$5))</f>
        <v>39.066020984977534</v>
      </c>
      <c r="AD9" s="163"/>
      <c r="AE9" s="163"/>
      <c r="AF9" s="164"/>
      <c r="AG9" s="132">
        <f>VLOOKUP(AG$7,'[15]Curve Summary'!$A$7:$AG$161,4)</f>
        <v>36.25</v>
      </c>
      <c r="AH9" s="132">
        <f>VLOOKUP(AH$7,'[15]Curve Summary'!$A$7:$AG$161,4)</f>
        <v>34</v>
      </c>
      <c r="AI9" s="132">
        <f>VLOOKUP(AI$7,'[15]Curve Summary'!$A$7:$AG$161,4)</f>
        <v>30.5</v>
      </c>
      <c r="AJ9" s="132">
        <f>VLOOKUP(AJ$7,'[15]Curve Summary'!$A$7:$AG$161,4)</f>
        <v>28</v>
      </c>
      <c r="AK9" s="132">
        <f>VLOOKUP(AK$7,'[15]Curve Summary'!$A$7:$AG$161,4)</f>
        <v>26.5</v>
      </c>
      <c r="AL9" s="132">
        <f>VLOOKUP(AL$7,'[15]Curve Summary'!$A$7:$AG$161,4)</f>
        <v>28</v>
      </c>
      <c r="AM9" s="132">
        <f>VLOOKUP(AM$7,'[15]Curve Summary'!$A$7:$AG$161,4)</f>
        <v>41</v>
      </c>
      <c r="AN9" s="132">
        <f>VLOOKUP(AN$7,'[15]Curve Summary'!$A$7:$AG$161,4)</f>
        <v>48.5</v>
      </c>
      <c r="AO9" s="132">
        <f>VLOOKUP(AO$7,'[15]Curve Summary'!$A$7:$AG$161,4)</f>
        <v>41.5</v>
      </c>
      <c r="AP9" s="132">
        <f>VLOOKUP(AP$7,'[15]Curve Summary'!$A$7:$AG$161,4)</f>
        <v>36</v>
      </c>
      <c r="AQ9" s="132">
        <f>VLOOKUP(AQ$7,'[15]Curve Summary'!$A$7:$AG$161,4)</f>
        <v>33.5</v>
      </c>
      <c r="AR9" s="132">
        <f>VLOOKUP(AR$7,'[15]Curve Summary'!$A$7:$AG$161,4)</f>
        <v>36.25</v>
      </c>
      <c r="AS9" s="132">
        <f>VLOOKUP(AS$7,'[15]Curve Summary'!$A$7:$AG$161,4)</f>
        <v>40</v>
      </c>
      <c r="AT9" s="132">
        <f>VLOOKUP(AT$7,'[15]Curve Summary'!$A$7:$AG$161,4)</f>
        <v>38.5</v>
      </c>
      <c r="AU9" s="132">
        <f>VLOOKUP(AU$7,'[15]Curve Summary'!$A$7:$AG$161,4)</f>
        <v>34</v>
      </c>
      <c r="AV9" s="132">
        <f>VLOOKUP(AV$7,'[15]Curve Summary'!$A$7:$AG$161,4)</f>
        <v>31</v>
      </c>
      <c r="AW9" s="132">
        <f>VLOOKUP(AW$7,'[15]Curve Summary'!$A$7:$AG$161,4)</f>
        <v>27.5</v>
      </c>
      <c r="AX9" s="132">
        <f>VLOOKUP(AX$7,'[15]Curve Summary'!$A$7:$AG$161,4)</f>
        <v>28.75</v>
      </c>
      <c r="AY9" s="132">
        <f>VLOOKUP(AY$7,'[15]Curve Summary'!$A$7:$AG$161,4)</f>
        <v>47</v>
      </c>
      <c r="AZ9" s="132">
        <f>VLOOKUP(AZ$7,'[15]Curve Summary'!$A$7:$AG$161,4)</f>
        <v>55</v>
      </c>
      <c r="BA9" s="132">
        <f>VLOOKUP(BA$7,'[15]Curve Summary'!$A$7:$AG$161,4)</f>
        <v>45.5</v>
      </c>
      <c r="BB9" s="132">
        <f>VLOOKUP(BB$7,'[15]Curve Summary'!$A$7:$AG$161,4)</f>
        <v>39</v>
      </c>
      <c r="BC9" s="132">
        <f>VLOOKUP(BC$7,'[15]Curve Summary'!$A$7:$AG$161,4)</f>
        <v>34.5</v>
      </c>
      <c r="BD9" s="132">
        <f>VLOOKUP(BD$7,'[15]Curve Summary'!$A$7:$AG$161,4)</f>
        <v>37.5</v>
      </c>
      <c r="BE9" s="132">
        <f>VLOOKUP(BE$7,'[15]Curve Summary'!$A$7:$AG$161,4)</f>
        <v>40.15</v>
      </c>
      <c r="BF9" s="132">
        <f>VLOOKUP(BF$7,'[15]Curve Summary'!$A$7:$AG$161,4)</f>
        <v>38.86</v>
      </c>
      <c r="BG9" s="132">
        <f>VLOOKUP(BG$7,'[15]Curve Summary'!$A$7:$AG$161,4)</f>
        <v>35</v>
      </c>
      <c r="BH9" s="132">
        <f>VLOOKUP(BH$7,'[15]Curve Summary'!$A$7:$AG$161,4)</f>
        <v>32.42</v>
      </c>
      <c r="BI9" s="132">
        <f>VLOOKUP(BI$7,'[15]Curve Summary'!$A$7:$AG$161,4)</f>
        <v>29.42</v>
      </c>
      <c r="BJ9" s="132">
        <f>VLOOKUP(BJ$7,'[15]Curve Summary'!$A$7:$AG$161,4)</f>
        <v>30.49</v>
      </c>
      <c r="BK9" s="132">
        <f>VLOOKUP(BK$7,'[15]Curve Summary'!$A$7:$AG$161,4)</f>
        <v>46.17</v>
      </c>
      <c r="BL9" s="132">
        <f>VLOOKUP(BL$7,'[15]Curve Summary'!$A$7:$AG$161,4)</f>
        <v>53.04</v>
      </c>
      <c r="BM9" s="132">
        <f>VLOOKUP(BM$7,'[15]Curve Summary'!$A$7:$AG$161,4)</f>
        <v>44.88</v>
      </c>
      <c r="BN9" s="132">
        <f>VLOOKUP(BN$7,'[15]Curve Summary'!$A$7:$AG$161,4)</f>
        <v>39.299999999999997</v>
      </c>
      <c r="BO9" s="132">
        <f>VLOOKUP(BO$7,'[15]Curve Summary'!$A$7:$AG$161,4)</f>
        <v>35.369999999999997</v>
      </c>
      <c r="BP9" s="132">
        <f>VLOOKUP(BP$7,'[15]Curve Summary'!$A$7:$AG$161,4)</f>
        <v>38.01</v>
      </c>
      <c r="BQ9" s="132">
        <f>VLOOKUP(BQ$7,'[15]Curve Summary'!$A$7:$AG$161,4)</f>
        <v>40.380000000000003</v>
      </c>
      <c r="BR9" s="132">
        <f>VLOOKUP(BR$7,'[15]Curve Summary'!$A$7:$AG$161,4)</f>
        <v>39.270000000000003</v>
      </c>
      <c r="BS9" s="132">
        <f>VLOOKUP(BS$7,'[15]Curve Summary'!$A$7:$AG$161,4)</f>
        <v>35.950000000000003</v>
      </c>
      <c r="BT9" s="132">
        <f>VLOOKUP(BT$7,'[15]Curve Summary'!$A$7:$AG$161,4)</f>
        <v>33.74</v>
      </c>
      <c r="BU9" s="132">
        <f>VLOOKUP(BU$7,'[15]Curve Summary'!$A$7:$AG$161,4)</f>
        <v>31.16</v>
      </c>
      <c r="BV9" s="132">
        <f>VLOOKUP(BV$7,'[15]Curve Summary'!$A$7:$AG$161,4)</f>
        <v>32.08</v>
      </c>
      <c r="BW9" s="132">
        <f>VLOOKUP(BW$7,'[15]Curve Summary'!$A$7:$AG$161,4)</f>
        <v>45.56</v>
      </c>
      <c r="BX9" s="132">
        <f>VLOOKUP(BX$7,'[15]Curve Summary'!$A$7:$AG$161,4)</f>
        <v>51.47</v>
      </c>
      <c r="BY9" s="132">
        <f>VLOOKUP(BY$7,'[15]Curve Summary'!$A$7:$AG$161,4)</f>
        <v>44.46</v>
      </c>
      <c r="BZ9" s="132">
        <f>VLOOKUP(BZ$7,'[15]Curve Summary'!$A$7:$AG$161,4)</f>
        <v>39.659999999999997</v>
      </c>
      <c r="CA9" s="132">
        <f>VLOOKUP(CA$7,'[15]Curve Summary'!$A$7:$AG$161,4)</f>
        <v>36.21</v>
      </c>
      <c r="CB9" s="132">
        <f>VLOOKUP(CB$7,'[15]Curve Summary'!$A$7:$AG$161,4)</f>
        <v>38.56</v>
      </c>
      <c r="CC9" s="132">
        <f>VLOOKUP(CC$7,'[15]Curve Summary'!$A$7:$AG$161,4)</f>
        <v>40.71</v>
      </c>
      <c r="CD9" s="132">
        <f>VLOOKUP(CD$7,'[15]Curve Summary'!$A$7:$AG$161,4)</f>
        <v>39.700000000000003</v>
      </c>
      <c r="CE9" s="132">
        <f>VLOOKUP(CE$7,'[15]Curve Summary'!$A$7:$AG$161,4)</f>
        <v>36.68</v>
      </c>
      <c r="CF9" s="132">
        <f>VLOOKUP(CF$7,'[15]Curve Summary'!$A$7:$AG$161,4)</f>
        <v>34.67</v>
      </c>
      <c r="CG9" s="132">
        <f>VLOOKUP(CG$7,'[15]Curve Summary'!$A$7:$AG$161,4)</f>
        <v>32.31</v>
      </c>
      <c r="CH9" s="132">
        <f>VLOOKUP(CH$7,'[15]Curve Summary'!$A$7:$AG$161,4)</f>
        <v>33.159999999999997</v>
      </c>
      <c r="CI9" s="132">
        <f>VLOOKUP(CI$7,'[15]Curve Summary'!$A$7:$AG$161,4)</f>
        <v>45.43</v>
      </c>
      <c r="CJ9" s="132">
        <f>VLOOKUP(CJ$7,'[15]Curve Summary'!$A$7:$AG$161,4)</f>
        <v>50.81</v>
      </c>
      <c r="CK9" s="132">
        <f>VLOOKUP(CK$7,'[15]Curve Summary'!$A$7:$AG$161,4)</f>
        <v>44.43</v>
      </c>
      <c r="CL9" s="132">
        <f>VLOOKUP(CL$7,'[15]Curve Summary'!$A$7:$AG$161,4)</f>
        <v>40.06</v>
      </c>
      <c r="CM9" s="132">
        <f>VLOOKUP(CM$7,'[15]Curve Summary'!$A$7:$AG$161,4)</f>
        <v>36.869999999999997</v>
      </c>
      <c r="CN9" s="132">
        <f>VLOOKUP(CN$7,'[15]Curve Summary'!$A$7:$AG$161,4)</f>
        <v>39.06</v>
      </c>
      <c r="CO9" s="132">
        <f>VLOOKUP(CO$7,'[15]Curve Summary'!$A$7:$AG$161,4)</f>
        <v>41.05</v>
      </c>
      <c r="CP9" s="132">
        <f>VLOOKUP(CP$7,'[15]Curve Summary'!$A$7:$AG$161,4)</f>
        <v>40.130000000000003</v>
      </c>
      <c r="CQ9" s="132">
        <f>VLOOKUP(CQ$7,'[15]Curve Summary'!$A$7:$AG$161,4)</f>
        <v>37.380000000000003</v>
      </c>
      <c r="CR9" s="132">
        <f>VLOOKUP(CR$7,'[15]Curve Summary'!$A$7:$AG$161,4)</f>
        <v>35.549999999999997</v>
      </c>
      <c r="CS9" s="132">
        <f>VLOOKUP(CS$7,'[15]Curve Summary'!$A$7:$AG$161,4)</f>
        <v>33.409999999999997</v>
      </c>
      <c r="CT9" s="132">
        <f>VLOOKUP(CT$7,'[15]Curve Summary'!$A$7:$AG$161,4)</f>
        <v>34.18</v>
      </c>
      <c r="CU9" s="132">
        <f>VLOOKUP(CU$7,'[15]Curve Summary'!$A$7:$AG$161,4)</f>
        <v>45.35</v>
      </c>
      <c r="CV9" s="132">
        <f>VLOOKUP(CV$7,'[15]Curve Summary'!$A$7:$AG$161,4)</f>
        <v>50.25</v>
      </c>
      <c r="CW9" s="132">
        <f>VLOOKUP(CW$7,'[15]Curve Summary'!$A$7:$AG$161,4)</f>
        <v>44.44</v>
      </c>
      <c r="CX9" s="132">
        <f>VLOOKUP(CX$7,'[15]Curve Summary'!$A$7:$AG$161,4)</f>
        <v>40.47</v>
      </c>
      <c r="CY9" s="132">
        <f>VLOOKUP(CY$7,'[15]Curve Summary'!$A$7:$AG$161,4)</f>
        <v>37.520000000000003</v>
      </c>
      <c r="CZ9" s="132">
        <f>VLOOKUP(CZ$7,'[15]Curve Summary'!$A$7:$AG$161,4)</f>
        <v>39.56</v>
      </c>
      <c r="DA9" s="132">
        <f>VLOOKUP(DA$7,'[15]Curve Summary'!$A$7:$AG$161,4)</f>
        <v>41.47</v>
      </c>
      <c r="DB9" s="132">
        <f>VLOOKUP(DB$7,'[15]Curve Summary'!$A$7:$AG$161,4)</f>
        <v>40.619999999999997</v>
      </c>
      <c r="DC9" s="132">
        <f>VLOOKUP(DC$7,'[15]Curve Summary'!$A$7:$AG$161,4)</f>
        <v>38.06</v>
      </c>
      <c r="DD9" s="132">
        <f>VLOOKUP(DD$7,'[15]Curve Summary'!$A$7:$AG$161,4)</f>
        <v>36.35</v>
      </c>
      <c r="DE9" s="132">
        <f>VLOOKUP(DE$7,'[15]Curve Summary'!$A$7:$AG$161,4)</f>
        <v>34.36</v>
      </c>
      <c r="DF9" s="132">
        <f>VLOOKUP(DF$7,'[15]Curve Summary'!$A$7:$AG$161,4)</f>
        <v>35.08</v>
      </c>
      <c r="DG9" s="132">
        <f>VLOOKUP(DG$7,'[15]Curve Summary'!$A$7:$AG$161,4)</f>
        <v>45.49</v>
      </c>
      <c r="DH9" s="132">
        <f>VLOOKUP(DH$7,'[15]Curve Summary'!$A$7:$AG$161,4)</f>
        <v>50.05</v>
      </c>
      <c r="DI9" s="132">
        <f>VLOOKUP(DI$7,'[15]Curve Summary'!$A$7:$AG$161,4)</f>
        <v>44.64</v>
      </c>
      <c r="DJ9" s="132">
        <f>VLOOKUP(DJ$7,'[15]Curve Summary'!$A$7:$AG$161,4)</f>
        <v>40.94</v>
      </c>
      <c r="DK9" s="132">
        <f>VLOOKUP(DK$7,'[15]Curve Summary'!$A$7:$AG$161,4)</f>
        <v>38.159999999999997</v>
      </c>
      <c r="DL9" s="132">
        <f>VLOOKUP(DL$7,'[15]Curve Summary'!$A$7:$AG$161,4)</f>
        <v>40.090000000000003</v>
      </c>
      <c r="DM9" s="132">
        <f>VLOOKUP(DM$7,'[15]Curve Summary'!$A$7:$AG$161,4)</f>
        <v>41.9</v>
      </c>
      <c r="DN9" s="132">
        <f>VLOOKUP(DN$7,'[15]Curve Summary'!$A$7:$AG$161,4)</f>
        <v>41.11</v>
      </c>
      <c r="DO9" s="132">
        <f>VLOOKUP(DO$7,'[15]Curve Summary'!$A$7:$AG$161,4)</f>
        <v>38.72</v>
      </c>
      <c r="DP9" s="132">
        <f>VLOOKUP(DP$7,'[15]Curve Summary'!$A$7:$AG$161,4)</f>
        <v>37.130000000000003</v>
      </c>
      <c r="DQ9" s="132">
        <f>VLOOKUP(DQ$7,'[15]Curve Summary'!$A$7:$AG$161,4)</f>
        <v>35.28</v>
      </c>
      <c r="DR9" s="132">
        <f>VLOOKUP(DR$7,'[15]Curve Summary'!$A$7:$AG$161,4)</f>
        <v>35.950000000000003</v>
      </c>
      <c r="DS9" s="132">
        <f>VLOOKUP(DS$7,'[15]Curve Summary'!$A$7:$AG$161,4)</f>
        <v>45.64</v>
      </c>
      <c r="DT9" s="132">
        <f>VLOOKUP(DT$7,'[15]Curve Summary'!$A$7:$AG$161,4)</f>
        <v>49.9</v>
      </c>
      <c r="DU9" s="132">
        <f>VLOOKUP(DU$7,'[15]Curve Summary'!$A$7:$AG$161,4)</f>
        <v>44.85</v>
      </c>
      <c r="DV9" s="132">
        <f>VLOOKUP(DV$7,'[15]Curve Summary'!$A$7:$AG$161,4)</f>
        <v>41.41</v>
      </c>
      <c r="DW9" s="132">
        <f>VLOOKUP(DW$7,'[15]Curve Summary'!$A$7:$AG$161,4)</f>
        <v>38.79</v>
      </c>
      <c r="DX9" s="132">
        <f>VLOOKUP(DX$7,'[15]Curve Summary'!$A$7:$AG$161,4)</f>
        <v>40.619999999999997</v>
      </c>
      <c r="DY9" s="132">
        <f>VLOOKUP(DY$7,'[15]Curve Summary'!$A$7:$AG$161,4)</f>
        <v>42.34</v>
      </c>
      <c r="DZ9" s="132">
        <f>VLOOKUP(DZ$7,'[15]Curve Summary'!$A$7:$AG$161,4)</f>
        <v>41.6</v>
      </c>
      <c r="EA9" s="132">
        <f>VLOOKUP(EA$7,'[15]Curve Summary'!$A$7:$AG$161,4)</f>
        <v>39.380000000000003</v>
      </c>
      <c r="EB9" s="132">
        <f>VLOOKUP(EB$7,'[15]Curve Summary'!$A$7:$AG$161,4)</f>
        <v>37.9</v>
      </c>
      <c r="EC9" s="132">
        <f>VLOOKUP(EC$7,'[15]Curve Summary'!$A$7:$AG$161,4)</f>
        <v>36.17</v>
      </c>
      <c r="ED9" s="132">
        <f>VLOOKUP(ED$7,'[15]Curve Summary'!$A$7:$AG$161,4)</f>
        <v>36.79</v>
      </c>
      <c r="EE9" s="132">
        <f>VLOOKUP(EE$7,'[15]Curve Summary'!$A$7:$AG$161,4)</f>
        <v>45.82</v>
      </c>
      <c r="EF9" s="132">
        <f>VLOOKUP(EF$7,'[15]Curve Summary'!$A$7:$AG$161,4)</f>
        <v>49.78</v>
      </c>
      <c r="EG9" s="132">
        <f>VLOOKUP(EG$7,'[15]Curve Summary'!$A$7:$AG$161,4)</f>
        <v>45.09</v>
      </c>
      <c r="EH9" s="132">
        <f>VLOOKUP(EH$7,'[15]Curve Summary'!$A$7:$AG$161,4)</f>
        <v>41.88</v>
      </c>
      <c r="EI9" s="132">
        <f>VLOOKUP(EI$7,'[15]Curve Summary'!$A$7:$AG$161,4)</f>
        <v>39.409999999999997</v>
      </c>
      <c r="EJ9" s="132">
        <f>VLOOKUP(EJ$7,'[15]Curve Summary'!$A$7:$AG$161,4)</f>
        <v>41.15</v>
      </c>
    </row>
    <row r="10" spans="1:140" ht="13.7" customHeight="1" x14ac:dyDescent="0.2">
      <c r="A10" s="165" t="s">
        <v>134</v>
      </c>
      <c r="B10" s="166" t="s">
        <v>165</v>
      </c>
      <c r="C10" s="132">
        <f>'[15]Power Desk Daily Price'!$AC10</f>
        <v>27.509090909090911</v>
      </c>
      <c r="D10" s="132">
        <f ca="1">IF(ISERROR((AVERAGE(OFFSET('[15]Curve Summary'!$C$6,12,0,15,1))*15+ 10* '[15]Curve Summary Backup'!$C$38)/25), '[15]Curve Summary Backup'!$C$38,(AVERAGE(OFFSET('[15]Curve Summary'!$C$6,12,0,15,1))*15+ 10* '[15]Curve Summary Backup'!$C$38)/25)</f>
        <v>28.25</v>
      </c>
      <c r="E10" s="132">
        <f>VLOOKUP(E$7,'[15]Curve Summary'!$A$7:$AG$55,3)</f>
        <v>36.5</v>
      </c>
      <c r="F10" s="167">
        <f t="shared" ca="1" si="0"/>
        <v>31.416636363636361</v>
      </c>
      <c r="G10" s="132">
        <f t="shared" si="1"/>
        <v>35.075000000000003</v>
      </c>
      <c r="H10" s="132">
        <f t="shared" si="2"/>
        <v>36.25</v>
      </c>
      <c r="I10" s="132">
        <f t="shared" si="2"/>
        <v>33.9</v>
      </c>
      <c r="J10" s="132">
        <f t="shared" si="3"/>
        <v>30.25</v>
      </c>
      <c r="K10" s="132">
        <f t="shared" si="4"/>
        <v>30.5</v>
      </c>
      <c r="L10" s="132">
        <f t="shared" si="4"/>
        <v>30</v>
      </c>
      <c r="M10" s="132">
        <f t="shared" si="4"/>
        <v>29</v>
      </c>
      <c r="N10" s="132">
        <f t="shared" si="4"/>
        <v>30.5</v>
      </c>
      <c r="O10" s="132">
        <f t="shared" si="5"/>
        <v>47.5</v>
      </c>
      <c r="P10" s="132">
        <f t="shared" si="6"/>
        <v>44</v>
      </c>
      <c r="Q10" s="132">
        <f t="shared" si="6"/>
        <v>51</v>
      </c>
      <c r="R10" s="132">
        <f t="shared" si="6"/>
        <v>45</v>
      </c>
      <c r="S10" s="132">
        <f t="shared" si="7"/>
        <v>34.75</v>
      </c>
      <c r="T10" s="132">
        <f t="shared" si="8"/>
        <v>35.5</v>
      </c>
      <c r="U10" s="132">
        <f t="shared" si="8"/>
        <v>33</v>
      </c>
      <c r="V10" s="132">
        <f t="shared" si="8"/>
        <v>35.75</v>
      </c>
      <c r="W10" s="167">
        <f t="shared" ref="W10:W15" si="12">SUM(AG29:AR29)/SUM($AG$5:$AR$5)</f>
        <v>36.240196078431374</v>
      </c>
      <c r="X10" s="132">
        <f t="shared" ref="X10:X15" si="13">SUM(AS29:BD29)/SUM($AS$5:$BD$5)</f>
        <v>39.908823529411762</v>
      </c>
      <c r="Y10" s="132">
        <f t="shared" ref="Y10:Y15" si="14">SUM(BE29:BR29)/SUM($BE$5:$BR$5)</f>
        <v>40.337617449664428</v>
      </c>
      <c r="Z10" s="132">
        <f t="shared" ref="Z10:Z15" si="15">SUM(BQ29:CB29)/SUM($BQ$5:$CB$5)</f>
        <v>40.882470588235293</v>
      </c>
      <c r="AA10" s="132">
        <f t="shared" si="9"/>
        <v>42.850450980392154</v>
      </c>
      <c r="AB10" s="133">
        <f t="shared" si="10"/>
        <v>45.160624999999996</v>
      </c>
      <c r="AC10" s="168">
        <f t="shared" ca="1" si="11"/>
        <v>41.33470690723243</v>
      </c>
      <c r="AD10" s="163"/>
      <c r="AE10" s="163"/>
      <c r="AF10" s="164"/>
      <c r="AG10" s="169">
        <f>VLOOKUP(AG$7,'[15]Curve Summary'!$A$8:$AG$161,3)</f>
        <v>36.25</v>
      </c>
      <c r="AH10" s="169">
        <f>VLOOKUP(AH$7,'[15]Curve Summary'!$A$8:$AG$161,3)</f>
        <v>33.9</v>
      </c>
      <c r="AI10" s="169">
        <f>VLOOKUP(AI$7,'[15]Curve Summary'!$A$8:$AG$161,3)</f>
        <v>30.5</v>
      </c>
      <c r="AJ10" s="169">
        <f>VLOOKUP(AJ$7,'[15]Curve Summary'!$A$8:$AG$161,3)</f>
        <v>30</v>
      </c>
      <c r="AK10" s="169">
        <f>VLOOKUP(AK$7,'[15]Curve Summary'!$A$8:$AG$161,3)</f>
        <v>29</v>
      </c>
      <c r="AL10" s="169">
        <f>VLOOKUP(AL$7,'[15]Curve Summary'!$A$8:$AG$161,3)</f>
        <v>30.5</v>
      </c>
      <c r="AM10" s="169">
        <f>VLOOKUP(AM$7,'[15]Curve Summary'!$A$8:$AG$161,3)</f>
        <v>44</v>
      </c>
      <c r="AN10" s="169">
        <f>VLOOKUP(AN$7,'[15]Curve Summary'!$A$8:$AG$161,3)</f>
        <v>51</v>
      </c>
      <c r="AO10" s="169">
        <f>VLOOKUP(AO$7,'[15]Curve Summary'!$A$8:$AG$161,3)</f>
        <v>45</v>
      </c>
      <c r="AP10" s="169">
        <f>VLOOKUP(AP$7,'[15]Curve Summary'!$A$8:$AG$161,3)</f>
        <v>35.5</v>
      </c>
      <c r="AQ10" s="169">
        <f>VLOOKUP(AQ$7,'[15]Curve Summary'!$A$8:$AG$161,3)</f>
        <v>33</v>
      </c>
      <c r="AR10" s="169">
        <f>VLOOKUP(AR$7,'[15]Curve Summary'!$A$8:$AG$161,3)</f>
        <v>35.75</v>
      </c>
      <c r="AS10" s="169">
        <f>VLOOKUP(AS$7,'[15]Curve Summary'!$A$8:$AG$161,3)</f>
        <v>39.75</v>
      </c>
      <c r="AT10" s="169">
        <f>VLOOKUP(AT$7,'[15]Curve Summary'!$A$8:$AG$161,3)</f>
        <v>38.25</v>
      </c>
      <c r="AU10" s="169">
        <f>VLOOKUP(AU$7,'[15]Curve Summary'!$A$8:$AG$161,3)</f>
        <v>34</v>
      </c>
      <c r="AV10" s="169">
        <f>VLOOKUP(AV$7,'[15]Curve Summary'!$A$8:$AG$161,3)</f>
        <v>34.25</v>
      </c>
      <c r="AW10" s="169">
        <f>VLOOKUP(AW$7,'[15]Curve Summary'!$A$8:$AG$161,3)</f>
        <v>30.75</v>
      </c>
      <c r="AX10" s="169">
        <f>VLOOKUP(AX$7,'[15]Curve Summary'!$A$8:$AG$161,3)</f>
        <v>32</v>
      </c>
      <c r="AY10" s="169">
        <f>VLOOKUP(AY$7,'[15]Curve Summary'!$A$8:$AG$161,3)</f>
        <v>51.5</v>
      </c>
      <c r="AZ10" s="169">
        <f>VLOOKUP(AZ$7,'[15]Curve Summary'!$A$8:$AG$161,3)</f>
        <v>58.5</v>
      </c>
      <c r="BA10" s="169">
        <f>VLOOKUP(BA$7,'[15]Curve Summary'!$A$8:$AG$161,3)</f>
        <v>49</v>
      </c>
      <c r="BB10" s="169">
        <f>VLOOKUP(BB$7,'[15]Curve Summary'!$A$8:$AG$161,3)</f>
        <v>38.75</v>
      </c>
      <c r="BC10" s="169">
        <f>VLOOKUP(BC$7,'[15]Curve Summary'!$A$8:$AG$161,3)</f>
        <v>34.25</v>
      </c>
      <c r="BD10" s="169">
        <f>VLOOKUP(BD$7,'[15]Curve Summary'!$A$8:$AG$161,3)</f>
        <v>37.25</v>
      </c>
      <c r="BE10" s="169">
        <f>VLOOKUP(BE$7,'[15]Curve Summary'!$A$8:$AG$161,3)</f>
        <v>40.270000000000003</v>
      </c>
      <c r="BF10" s="169">
        <f>VLOOKUP(BF$7,'[15]Curve Summary'!$A$8:$AG$161,3)</f>
        <v>38.979999999999997</v>
      </c>
      <c r="BG10" s="169">
        <f>VLOOKUP(BG$7,'[15]Curve Summary'!$A$8:$AG$161,3)</f>
        <v>35.32</v>
      </c>
      <c r="BH10" s="169">
        <f>VLOOKUP(BH$7,'[15]Curve Summary'!$A$8:$AG$161,3)</f>
        <v>35.54</v>
      </c>
      <c r="BI10" s="169">
        <f>VLOOKUP(BI$7,'[15]Curve Summary'!$A$8:$AG$161,3)</f>
        <v>32.53</v>
      </c>
      <c r="BJ10" s="169">
        <f>VLOOKUP(BJ$7,'[15]Curve Summary'!$A$8:$AG$161,3)</f>
        <v>33.6</v>
      </c>
      <c r="BK10" s="169">
        <f>VLOOKUP(BK$7,'[15]Curve Summary'!$A$8:$AG$161,3)</f>
        <v>50.39</v>
      </c>
      <c r="BL10" s="169">
        <f>VLOOKUP(BL$7,'[15]Curve Summary'!$A$8:$AG$161,3)</f>
        <v>56.41</v>
      </c>
      <c r="BM10" s="169">
        <f>VLOOKUP(BM$7,'[15]Curve Summary'!$A$8:$AG$161,3)</f>
        <v>48.24</v>
      </c>
      <c r="BN10" s="169">
        <f>VLOOKUP(BN$7,'[15]Curve Summary'!$A$8:$AG$161,3)</f>
        <v>39.42</v>
      </c>
      <c r="BO10" s="169">
        <f>VLOOKUP(BO$7,'[15]Curve Summary'!$A$8:$AG$161,3)</f>
        <v>35.479999999999997</v>
      </c>
      <c r="BP10" s="169">
        <f>VLOOKUP(BP$7,'[15]Curve Summary'!$A$8:$AG$161,3)</f>
        <v>38.130000000000003</v>
      </c>
      <c r="BQ10" s="169">
        <f>VLOOKUP(BQ$7,'[15]Curve Summary'!$A$8:$AG$161,3)</f>
        <v>40.76</v>
      </c>
      <c r="BR10" s="169">
        <f>VLOOKUP(BR$7,'[15]Curve Summary'!$A$8:$AG$161,3)</f>
        <v>39.659999999999997</v>
      </c>
      <c r="BS10" s="169">
        <f>VLOOKUP(BS$7,'[15]Curve Summary'!$A$8:$AG$161,3)</f>
        <v>36.520000000000003</v>
      </c>
      <c r="BT10" s="169">
        <f>VLOOKUP(BT$7,'[15]Curve Summary'!$A$8:$AG$161,3)</f>
        <v>36.71</v>
      </c>
      <c r="BU10" s="169">
        <f>VLOOKUP(BU$7,'[15]Curve Summary'!$A$8:$AG$161,3)</f>
        <v>34.119999999999997</v>
      </c>
      <c r="BV10" s="169">
        <f>VLOOKUP(BV$7,'[15]Curve Summary'!$A$8:$AG$161,3)</f>
        <v>35.049999999999997</v>
      </c>
      <c r="BW10" s="169">
        <f>VLOOKUP(BW$7,'[15]Curve Summary'!$A$8:$AG$161,3)</f>
        <v>49.5</v>
      </c>
      <c r="BX10" s="169">
        <f>VLOOKUP(BX$7,'[15]Curve Summary'!$A$8:$AG$161,3)</f>
        <v>54.69</v>
      </c>
      <c r="BY10" s="169">
        <f>VLOOKUP(BY$7,'[15]Curve Summary'!$A$8:$AG$161,3)</f>
        <v>47.66</v>
      </c>
      <c r="BZ10" s="169">
        <f>VLOOKUP(BZ$7,'[15]Curve Summary'!$A$8:$AG$161,3)</f>
        <v>40.07</v>
      </c>
      <c r="CA10" s="169">
        <f>VLOOKUP(CA$7,'[15]Curve Summary'!$A$8:$AG$161,3)</f>
        <v>36.61</v>
      </c>
      <c r="CB10" s="169">
        <f>VLOOKUP(CB$7,'[15]Curve Summary'!$A$8:$AG$161,3)</f>
        <v>38.97</v>
      </c>
      <c r="CC10" s="169">
        <f>VLOOKUP(CC$7,'[15]Curve Summary'!$A$8:$AG$161,3)</f>
        <v>41.52</v>
      </c>
      <c r="CD10" s="169">
        <f>VLOOKUP(CD$7,'[15]Curve Summary'!$A$8:$AG$161,3)</f>
        <v>40.51</v>
      </c>
      <c r="CE10" s="169">
        <f>VLOOKUP(CE$7,'[15]Curve Summary'!$A$8:$AG$161,3)</f>
        <v>37.630000000000003</v>
      </c>
      <c r="CF10" s="169">
        <f>VLOOKUP(CF$7,'[15]Curve Summary'!$A$8:$AG$161,3)</f>
        <v>37.81</v>
      </c>
      <c r="CG10" s="169">
        <f>VLOOKUP(CG$7,'[15]Curve Summary'!$A$8:$AG$161,3)</f>
        <v>35.44</v>
      </c>
      <c r="CH10" s="169">
        <f>VLOOKUP(CH$7,'[15]Curve Summary'!$A$8:$AG$161,3)</f>
        <v>36.29</v>
      </c>
      <c r="CI10" s="169">
        <f>VLOOKUP(CI$7,'[15]Curve Summary'!$A$8:$AG$161,3)</f>
        <v>49.53</v>
      </c>
      <c r="CJ10" s="169">
        <f>VLOOKUP(CJ$7,'[15]Curve Summary'!$A$8:$AG$161,3)</f>
        <v>54.29</v>
      </c>
      <c r="CK10" s="169">
        <f>VLOOKUP(CK$7,'[15]Curve Summary'!$A$8:$AG$161,3)</f>
        <v>47.85</v>
      </c>
      <c r="CL10" s="169">
        <f>VLOOKUP(CL$7,'[15]Curve Summary'!$A$8:$AG$161,3)</f>
        <v>40.89</v>
      </c>
      <c r="CM10" s="169">
        <f>VLOOKUP(CM$7,'[15]Curve Summary'!$A$8:$AG$161,3)</f>
        <v>37.68</v>
      </c>
      <c r="CN10" s="169">
        <f>VLOOKUP(CN$7,'[15]Curve Summary'!$A$8:$AG$161,3)</f>
        <v>39.89</v>
      </c>
      <c r="CO10" s="169">
        <f>VLOOKUP(CO$7,'[15]Curve Summary'!$A$8:$AG$161,3)</f>
        <v>42.27</v>
      </c>
      <c r="CP10" s="169">
        <f>VLOOKUP(CP$7,'[15]Curve Summary'!$A$8:$AG$161,3)</f>
        <v>41.35</v>
      </c>
      <c r="CQ10" s="169">
        <f>VLOOKUP(CQ$7,'[15]Curve Summary'!$A$8:$AG$161,3)</f>
        <v>38.71</v>
      </c>
      <c r="CR10" s="169">
        <f>VLOOKUP(CR$7,'[15]Curve Summary'!$A$8:$AG$161,3)</f>
        <v>38.869999999999997</v>
      </c>
      <c r="CS10" s="169">
        <f>VLOOKUP(CS$7,'[15]Curve Summary'!$A$8:$AG$161,3)</f>
        <v>36.700000000000003</v>
      </c>
      <c r="CT10" s="169">
        <f>VLOOKUP(CT$7,'[15]Curve Summary'!$A$8:$AG$161,3)</f>
        <v>37.49</v>
      </c>
      <c r="CU10" s="169">
        <f>VLOOKUP(CU$7,'[15]Curve Summary'!$A$8:$AG$161,3)</f>
        <v>49.62</v>
      </c>
      <c r="CV10" s="169">
        <f>VLOOKUP(CV$7,'[15]Curve Summary'!$A$8:$AG$161,3)</f>
        <v>53.99</v>
      </c>
      <c r="CW10" s="169">
        <f>VLOOKUP(CW$7,'[15]Curve Summary'!$A$8:$AG$161,3)</f>
        <v>48.09</v>
      </c>
      <c r="CX10" s="169">
        <f>VLOOKUP(CX$7,'[15]Curve Summary'!$A$8:$AG$161,3)</f>
        <v>41.72</v>
      </c>
      <c r="CY10" s="169">
        <f>VLOOKUP(CY$7,'[15]Curve Summary'!$A$8:$AG$161,3)</f>
        <v>38.729999999999997</v>
      </c>
      <c r="CZ10" s="169">
        <f>VLOOKUP(CZ$7,'[15]Curve Summary'!$A$8:$AG$161,3)</f>
        <v>40.799999999999997</v>
      </c>
      <c r="DA10" s="169">
        <f>VLOOKUP(DA$7,'[15]Curve Summary'!$A$8:$AG$161,3)</f>
        <v>43.12</v>
      </c>
      <c r="DB10" s="169">
        <f>VLOOKUP(DB$7,'[15]Curve Summary'!$A$8:$AG$161,3)</f>
        <v>42.25</v>
      </c>
      <c r="DC10" s="169">
        <f>VLOOKUP(DC$7,'[15]Curve Summary'!$A$8:$AG$161,3)</f>
        <v>39.78</v>
      </c>
      <c r="DD10" s="169">
        <f>VLOOKUP(DD$7,'[15]Curve Summary'!$A$8:$AG$161,3)</f>
        <v>39.94</v>
      </c>
      <c r="DE10" s="169">
        <f>VLOOKUP(DE$7,'[15]Curve Summary'!$A$8:$AG$161,3)</f>
        <v>37.9</v>
      </c>
      <c r="DF10" s="169">
        <f>VLOOKUP(DF$7,'[15]Curve Summary'!$A$8:$AG$161,3)</f>
        <v>38.64</v>
      </c>
      <c r="DG10" s="169">
        <f>VLOOKUP(DG$7,'[15]Curve Summary'!$A$8:$AG$161,3)</f>
        <v>50.03</v>
      </c>
      <c r="DH10" s="169">
        <f>VLOOKUP(DH$7,'[15]Curve Summary'!$A$8:$AG$161,3)</f>
        <v>54.13</v>
      </c>
      <c r="DI10" s="169">
        <f>VLOOKUP(DI$7,'[15]Curve Summary'!$A$8:$AG$161,3)</f>
        <v>48.59</v>
      </c>
      <c r="DJ10" s="169">
        <f>VLOOKUP(DJ$7,'[15]Curve Summary'!$A$8:$AG$161,3)</f>
        <v>42.62</v>
      </c>
      <c r="DK10" s="169">
        <f>VLOOKUP(DK$7,'[15]Curve Summary'!$A$8:$AG$161,3)</f>
        <v>39.79</v>
      </c>
      <c r="DL10" s="169">
        <f>VLOOKUP(DL$7,'[15]Curve Summary'!$A$8:$AG$161,3)</f>
        <v>41.76</v>
      </c>
      <c r="DM10" s="169">
        <f>VLOOKUP(DM$7,'[15]Curve Summary'!$A$8:$AG$161,3)</f>
        <v>44.07</v>
      </c>
      <c r="DN10" s="169">
        <f>VLOOKUP(DN$7,'[15]Curve Summary'!$A$8:$AG$161,3)</f>
        <v>43.26</v>
      </c>
      <c r="DO10" s="169">
        <f>VLOOKUP(DO$7,'[15]Curve Summary'!$A$8:$AG$161,3)</f>
        <v>40.93</v>
      </c>
      <c r="DP10" s="169">
        <f>VLOOKUP(DP$7,'[15]Curve Summary'!$A$8:$AG$161,3)</f>
        <v>41.08</v>
      </c>
      <c r="DQ10" s="169">
        <f>VLOOKUP(DQ$7,'[15]Curve Summary'!$A$8:$AG$161,3)</f>
        <v>39.17</v>
      </c>
      <c r="DR10" s="169">
        <f>VLOOKUP(DR$7,'[15]Curve Summary'!$A$8:$AG$161,3)</f>
        <v>39.869999999999997</v>
      </c>
      <c r="DS10" s="169">
        <f>VLOOKUP(DS$7,'[15]Curve Summary'!$A$8:$AG$161,3)</f>
        <v>50.58</v>
      </c>
      <c r="DT10" s="169">
        <f>VLOOKUP(DT$7,'[15]Curve Summary'!$A$8:$AG$161,3)</f>
        <v>54.43</v>
      </c>
      <c r="DU10" s="169">
        <f>VLOOKUP(DU$7,'[15]Curve Summary'!$A$8:$AG$161,3)</f>
        <v>49.23</v>
      </c>
      <c r="DV10" s="169">
        <f>VLOOKUP(DV$7,'[15]Curve Summary'!$A$8:$AG$161,3)</f>
        <v>43.61</v>
      </c>
      <c r="DW10" s="169">
        <f>VLOOKUP(DW$7,'[15]Curve Summary'!$A$8:$AG$161,3)</f>
        <v>40.92</v>
      </c>
      <c r="DX10" s="169">
        <f>VLOOKUP(DX$7,'[15]Curve Summary'!$A$8:$AG$161,3)</f>
        <v>42.81</v>
      </c>
      <c r="DY10" s="169">
        <f>VLOOKUP(DY$7,'[15]Curve Summary'!$A$8:$AG$161,3)</f>
        <v>45.07</v>
      </c>
      <c r="DZ10" s="169">
        <f>VLOOKUP(DZ$7,'[15]Curve Summary'!$A$8:$AG$161,3)</f>
        <v>44.31</v>
      </c>
      <c r="EA10" s="169">
        <f>VLOOKUP(EA$7,'[15]Curve Summary'!$A$8:$AG$161,3)</f>
        <v>42.12</v>
      </c>
      <c r="EB10" s="169">
        <f>VLOOKUP(EB$7,'[15]Curve Summary'!$A$8:$AG$161,3)</f>
        <v>42.26</v>
      </c>
      <c r="EC10" s="169">
        <f>VLOOKUP(EC$7,'[15]Curve Summary'!$A$8:$AG$161,3)</f>
        <v>40.47</v>
      </c>
      <c r="ED10" s="169">
        <f>VLOOKUP(ED$7,'[15]Curve Summary'!$A$8:$AG$161,3)</f>
        <v>41.12</v>
      </c>
      <c r="EE10" s="169">
        <f>VLOOKUP(EE$7,'[15]Curve Summary'!$A$8:$AG$161,3)</f>
        <v>51.2</v>
      </c>
      <c r="EF10" s="169">
        <f>VLOOKUP(EF$7,'[15]Curve Summary'!$A$8:$AG$161,3)</f>
        <v>54.83</v>
      </c>
      <c r="EG10" s="169">
        <f>VLOOKUP(EG$7,'[15]Curve Summary'!$A$8:$AG$161,3)</f>
        <v>49.93</v>
      </c>
      <c r="EH10" s="169">
        <f>VLOOKUP(EH$7,'[15]Curve Summary'!$A$8:$AG$161,3)</f>
        <v>44.65</v>
      </c>
      <c r="EI10" s="169">
        <f>VLOOKUP(EI$7,'[15]Curve Summary'!$A$8:$AG$161,3)</f>
        <v>42.09</v>
      </c>
      <c r="EJ10" s="169">
        <f>VLOOKUP(EJ$7,'[15]Curve Summary'!$A$8:$AG$161,3)</f>
        <v>43.89</v>
      </c>
    </row>
    <row r="11" spans="1:140" ht="13.7" customHeight="1" x14ac:dyDescent="0.2">
      <c r="A11" s="165" t="s">
        <v>135</v>
      </c>
      <c r="B11" s="142"/>
      <c r="C11" s="132">
        <f>'[15]Power Desk Daily Price'!$AC11</f>
        <v>28.5</v>
      </c>
      <c r="D11" s="132">
        <f ca="1">IF(ISERROR((AVERAGE(OFFSET('[15]Curve Summary'!$E$6,12,0,15,1))*15+ 10* '[15]Curve Summary Backup'!$E$38)/25), '[15]Curve Summary Backup'!$E$38,(AVERAGE(OFFSET('[15]Curve Summary'!$E$6,12,0,15,1))*15+ 10* '[15]Curve Summary Backup'!$E$38)/25)</f>
        <v>29.25</v>
      </c>
      <c r="E11" s="132">
        <f>VLOOKUP(E$7,'[15]Curve Summary'!$A$7:$AG$55,5)</f>
        <v>36</v>
      </c>
      <c r="F11" s="167">
        <f t="shared" ca="1" si="0"/>
        <v>31.815000000000001</v>
      </c>
      <c r="G11" s="132">
        <f t="shared" si="1"/>
        <v>35.625</v>
      </c>
      <c r="H11" s="132">
        <f t="shared" si="2"/>
        <v>35.75</v>
      </c>
      <c r="I11" s="132">
        <f t="shared" si="2"/>
        <v>35.5</v>
      </c>
      <c r="J11" s="132">
        <f t="shared" si="3"/>
        <v>31.75</v>
      </c>
      <c r="K11" s="132">
        <f t="shared" si="4"/>
        <v>33</v>
      </c>
      <c r="L11" s="132">
        <f t="shared" si="4"/>
        <v>30.5</v>
      </c>
      <c r="M11" s="132">
        <f t="shared" si="4"/>
        <v>30.5</v>
      </c>
      <c r="N11" s="132">
        <f t="shared" si="4"/>
        <v>37</v>
      </c>
      <c r="O11" s="132">
        <f t="shared" si="5"/>
        <v>49.5</v>
      </c>
      <c r="P11" s="132">
        <f t="shared" si="6"/>
        <v>46</v>
      </c>
      <c r="Q11" s="132">
        <f t="shared" si="6"/>
        <v>53</v>
      </c>
      <c r="R11" s="132">
        <f t="shared" si="6"/>
        <v>44.5</v>
      </c>
      <c r="S11" s="132">
        <f t="shared" si="7"/>
        <v>37.583333333333336</v>
      </c>
      <c r="T11" s="132">
        <f t="shared" si="8"/>
        <v>38</v>
      </c>
      <c r="U11" s="132">
        <f t="shared" si="8"/>
        <v>36.5</v>
      </c>
      <c r="V11" s="132">
        <f t="shared" si="8"/>
        <v>38.25</v>
      </c>
      <c r="W11" s="167">
        <f t="shared" si="12"/>
        <v>38.22254901960784</v>
      </c>
      <c r="X11" s="132">
        <f t="shared" si="13"/>
        <v>42.378431372549016</v>
      </c>
      <c r="Y11" s="132">
        <f t="shared" si="14"/>
        <v>42.630234899328855</v>
      </c>
      <c r="Z11" s="132">
        <f t="shared" si="15"/>
        <v>43.327960784313731</v>
      </c>
      <c r="AA11" s="132">
        <f t="shared" si="9"/>
        <v>44.35248039215687</v>
      </c>
      <c r="AB11" s="133">
        <f t="shared" si="10"/>
        <v>45.287421875000007</v>
      </c>
      <c r="AC11" s="168">
        <f t="shared" ca="1" si="11"/>
        <v>43.030264054514483</v>
      </c>
      <c r="AD11" s="163"/>
      <c r="AE11" s="163"/>
      <c r="AF11" s="164"/>
      <c r="AG11" s="169">
        <f>VLOOKUP(AG$7,'[15]Curve Summary'!$A$8:$AG$161,5)</f>
        <v>35.75</v>
      </c>
      <c r="AH11" s="169">
        <f>VLOOKUP(AH$7,'[15]Curve Summary'!$A$8:$AG$161,5)</f>
        <v>35.5</v>
      </c>
      <c r="AI11" s="169">
        <f>VLOOKUP(AI$7,'[15]Curve Summary'!$A$8:$AG$161,5)</f>
        <v>33</v>
      </c>
      <c r="AJ11" s="169">
        <f>VLOOKUP(AJ$7,'[15]Curve Summary'!$A$8:$AG$161,5)</f>
        <v>30.5</v>
      </c>
      <c r="AK11" s="169">
        <f>VLOOKUP(AK$7,'[15]Curve Summary'!$A$8:$AG$161,5)</f>
        <v>30.5</v>
      </c>
      <c r="AL11" s="169">
        <f>VLOOKUP(AL$7,'[15]Curve Summary'!$A$8:$AG$161,5)</f>
        <v>37</v>
      </c>
      <c r="AM11" s="169">
        <f>VLOOKUP(AM$7,'[15]Curve Summary'!$A$8:$AG$161,5)</f>
        <v>46</v>
      </c>
      <c r="AN11" s="169">
        <f>VLOOKUP(AN$7,'[15]Curve Summary'!$A$8:$AG$161,5)</f>
        <v>53</v>
      </c>
      <c r="AO11" s="169">
        <f>VLOOKUP(AO$7,'[15]Curve Summary'!$A$8:$AG$161,5)</f>
        <v>44.5</v>
      </c>
      <c r="AP11" s="169">
        <f>VLOOKUP(AP$7,'[15]Curve Summary'!$A$8:$AG$161,5)</f>
        <v>38</v>
      </c>
      <c r="AQ11" s="169">
        <f>VLOOKUP(AQ$7,'[15]Curve Summary'!$A$8:$AG$161,5)</f>
        <v>36.5</v>
      </c>
      <c r="AR11" s="169">
        <f>VLOOKUP(AR$7,'[15]Curve Summary'!$A$8:$AG$161,5)</f>
        <v>38.25</v>
      </c>
      <c r="AS11" s="169">
        <f>VLOOKUP(AS$7,'[15]Curve Summary'!$A$8:$AG$161,5)</f>
        <v>40.25</v>
      </c>
      <c r="AT11" s="169">
        <f>VLOOKUP(AT$7,'[15]Curve Summary'!$A$8:$AG$161,5)</f>
        <v>39.25</v>
      </c>
      <c r="AU11" s="169">
        <f>VLOOKUP(AU$7,'[15]Curve Summary'!$A$8:$AG$161,5)</f>
        <v>37.5</v>
      </c>
      <c r="AV11" s="169">
        <f>VLOOKUP(AV$7,'[15]Curve Summary'!$A$8:$AG$161,5)</f>
        <v>35</v>
      </c>
      <c r="AW11" s="169">
        <f>VLOOKUP(AW$7,'[15]Curve Summary'!$A$8:$AG$161,5)</f>
        <v>35</v>
      </c>
      <c r="AX11" s="169">
        <f>VLOOKUP(AX$7,'[15]Curve Summary'!$A$8:$AG$161,5)</f>
        <v>39.5</v>
      </c>
      <c r="AY11" s="169">
        <f>VLOOKUP(AY$7,'[15]Curve Summary'!$A$8:$AG$161,5)</f>
        <v>49.75</v>
      </c>
      <c r="AZ11" s="169">
        <f>VLOOKUP(AZ$7,'[15]Curve Summary'!$A$8:$AG$161,5)</f>
        <v>59</v>
      </c>
      <c r="BA11" s="169">
        <f>VLOOKUP(BA$7,'[15]Curve Summary'!$A$8:$AG$161,5)</f>
        <v>54</v>
      </c>
      <c r="BB11" s="169">
        <f>VLOOKUP(BB$7,'[15]Curve Summary'!$A$8:$AG$161,5)</f>
        <v>40</v>
      </c>
      <c r="BC11" s="169">
        <f>VLOOKUP(BC$7,'[15]Curve Summary'!$A$8:$AG$161,5)</f>
        <v>39</v>
      </c>
      <c r="BD11" s="169">
        <f>VLOOKUP(BD$7,'[15]Curve Summary'!$A$8:$AG$161,5)</f>
        <v>40.25</v>
      </c>
      <c r="BE11" s="169">
        <f>VLOOKUP(BE$7,'[15]Curve Summary'!$A$8:$AG$161,5)</f>
        <v>40.99</v>
      </c>
      <c r="BF11" s="169">
        <f>VLOOKUP(BF$7,'[15]Curve Summary'!$A$8:$AG$161,5)</f>
        <v>40.130000000000003</v>
      </c>
      <c r="BG11" s="169">
        <f>VLOOKUP(BG$7,'[15]Curve Summary'!$A$8:$AG$161,5)</f>
        <v>38.630000000000003</v>
      </c>
      <c r="BH11" s="169">
        <f>VLOOKUP(BH$7,'[15]Curve Summary'!$A$8:$AG$161,5)</f>
        <v>36.479999999999997</v>
      </c>
      <c r="BI11" s="169">
        <f>VLOOKUP(BI$7,'[15]Curve Summary'!$A$8:$AG$161,5)</f>
        <v>36.479999999999997</v>
      </c>
      <c r="BJ11" s="169">
        <f>VLOOKUP(BJ$7,'[15]Curve Summary'!$A$8:$AG$161,5)</f>
        <v>40.35</v>
      </c>
      <c r="BK11" s="169">
        <f>VLOOKUP(BK$7,'[15]Curve Summary'!$A$8:$AG$161,5)</f>
        <v>49.16</v>
      </c>
      <c r="BL11" s="169">
        <f>VLOOKUP(BL$7,'[15]Curve Summary'!$A$8:$AG$161,5)</f>
        <v>57.1</v>
      </c>
      <c r="BM11" s="169">
        <f>VLOOKUP(BM$7,'[15]Curve Summary'!$A$8:$AG$161,5)</f>
        <v>52.81</v>
      </c>
      <c r="BN11" s="169">
        <f>VLOOKUP(BN$7,'[15]Curve Summary'!$A$8:$AG$161,5)</f>
        <v>40.78</v>
      </c>
      <c r="BO11" s="169">
        <f>VLOOKUP(BO$7,'[15]Curve Summary'!$A$8:$AG$161,5)</f>
        <v>40.03</v>
      </c>
      <c r="BP11" s="169">
        <f>VLOOKUP(BP$7,'[15]Curve Summary'!$A$8:$AG$161,5)</f>
        <v>41</v>
      </c>
      <c r="BQ11" s="169">
        <f>VLOOKUP(BQ$7,'[15]Curve Summary'!$A$8:$AG$161,5)</f>
        <v>41.69</v>
      </c>
      <c r="BR11" s="169">
        <f>VLOOKUP(BR$7,'[15]Curve Summary'!$A$8:$AG$161,5)</f>
        <v>40.950000000000003</v>
      </c>
      <c r="BS11" s="169">
        <f>VLOOKUP(BS$7,'[15]Curve Summary'!$A$8:$AG$161,5)</f>
        <v>39.659999999999997</v>
      </c>
      <c r="BT11" s="169">
        <f>VLOOKUP(BT$7,'[15]Curve Summary'!$A$8:$AG$161,5)</f>
        <v>37.82</v>
      </c>
      <c r="BU11" s="169">
        <f>VLOOKUP(BU$7,'[15]Curve Summary'!$A$8:$AG$161,5)</f>
        <v>37.82</v>
      </c>
      <c r="BV11" s="169">
        <f>VLOOKUP(BV$7,'[15]Curve Summary'!$A$8:$AG$161,5)</f>
        <v>41.14</v>
      </c>
      <c r="BW11" s="169">
        <f>VLOOKUP(BW$7,'[15]Curve Summary'!$A$8:$AG$161,5)</f>
        <v>48.71</v>
      </c>
      <c r="BX11" s="169">
        <f>VLOOKUP(BX$7,'[15]Curve Summary'!$A$8:$AG$161,5)</f>
        <v>55.53</v>
      </c>
      <c r="BY11" s="169">
        <f>VLOOKUP(BY$7,'[15]Curve Summary'!$A$8:$AG$161,5)</f>
        <v>51.85</v>
      </c>
      <c r="BZ11" s="169">
        <f>VLOOKUP(BZ$7,'[15]Curve Summary'!$A$8:$AG$161,5)</f>
        <v>41.52</v>
      </c>
      <c r="CA11" s="169">
        <f>VLOOKUP(CA$7,'[15]Curve Summary'!$A$8:$AG$161,5)</f>
        <v>40.98</v>
      </c>
      <c r="CB11" s="169">
        <f>VLOOKUP(CB$7,'[15]Curve Summary'!$A$8:$AG$161,5)</f>
        <v>41.7</v>
      </c>
      <c r="CC11" s="169">
        <f>VLOOKUP(CC$7,'[15]Curve Summary'!$A$8:$AG$161,5)</f>
        <v>42.27</v>
      </c>
      <c r="CD11" s="169">
        <f>VLOOKUP(CD$7,'[15]Curve Summary'!$A$8:$AG$161,5)</f>
        <v>41.6</v>
      </c>
      <c r="CE11" s="169">
        <f>VLOOKUP(CE$7,'[15]Curve Summary'!$A$8:$AG$161,5)</f>
        <v>40.43</v>
      </c>
      <c r="CF11" s="169">
        <f>VLOOKUP(CF$7,'[15]Curve Summary'!$A$8:$AG$161,5)</f>
        <v>38.75</v>
      </c>
      <c r="CG11" s="169">
        <f>VLOOKUP(CG$7,'[15]Curve Summary'!$A$8:$AG$161,5)</f>
        <v>38.76</v>
      </c>
      <c r="CH11" s="169">
        <f>VLOOKUP(CH$7,'[15]Curve Summary'!$A$8:$AG$161,5)</f>
        <v>41.78</v>
      </c>
      <c r="CI11" s="169">
        <f>VLOOKUP(CI$7,'[15]Curve Summary'!$A$8:$AG$161,5)</f>
        <v>48.66</v>
      </c>
      <c r="CJ11" s="169">
        <f>VLOOKUP(CJ$7,'[15]Curve Summary'!$A$8:$AG$161,5)</f>
        <v>54.87</v>
      </c>
      <c r="CK11" s="169">
        <f>VLOOKUP(CK$7,'[15]Curve Summary'!$A$8:$AG$161,5)</f>
        <v>51.51</v>
      </c>
      <c r="CL11" s="169">
        <f>VLOOKUP(CL$7,'[15]Curve Summary'!$A$8:$AG$161,5)</f>
        <v>42.12</v>
      </c>
      <c r="CM11" s="169">
        <f>VLOOKUP(CM$7,'[15]Curve Summary'!$A$8:$AG$161,5)</f>
        <v>41.7</v>
      </c>
      <c r="CN11" s="169">
        <f>VLOOKUP(CN$7,'[15]Curve Summary'!$A$8:$AG$161,5)</f>
        <v>42.29</v>
      </c>
      <c r="CO11" s="169">
        <f>VLOOKUP(CO$7,'[15]Curve Summary'!$A$8:$AG$161,5)</f>
        <v>42.85</v>
      </c>
      <c r="CP11" s="169">
        <f>VLOOKUP(CP$7,'[15]Curve Summary'!$A$8:$AG$161,5)</f>
        <v>42.24</v>
      </c>
      <c r="CQ11" s="169">
        <f>VLOOKUP(CQ$7,'[15]Curve Summary'!$A$8:$AG$161,5)</f>
        <v>41.17</v>
      </c>
      <c r="CR11" s="169">
        <f>VLOOKUP(CR$7,'[15]Curve Summary'!$A$8:$AG$161,5)</f>
        <v>39.65</v>
      </c>
      <c r="CS11" s="169">
        <f>VLOOKUP(CS$7,'[15]Curve Summary'!$A$8:$AG$161,5)</f>
        <v>39.65</v>
      </c>
      <c r="CT11" s="169">
        <f>VLOOKUP(CT$7,'[15]Curve Summary'!$A$8:$AG$161,5)</f>
        <v>42.4</v>
      </c>
      <c r="CU11" s="169">
        <f>VLOOKUP(CU$7,'[15]Curve Summary'!$A$8:$AG$161,5)</f>
        <v>48.65</v>
      </c>
      <c r="CV11" s="169">
        <f>VLOOKUP(CV$7,'[15]Curve Summary'!$A$8:$AG$161,5)</f>
        <v>54.3</v>
      </c>
      <c r="CW11" s="169">
        <f>VLOOKUP(CW$7,'[15]Curve Summary'!$A$8:$AG$161,5)</f>
        <v>51.25</v>
      </c>
      <c r="CX11" s="169">
        <f>VLOOKUP(CX$7,'[15]Curve Summary'!$A$8:$AG$161,5)</f>
        <v>42.71</v>
      </c>
      <c r="CY11" s="169">
        <f>VLOOKUP(CY$7,'[15]Curve Summary'!$A$8:$AG$161,5)</f>
        <v>42.4</v>
      </c>
      <c r="CZ11" s="169">
        <f>VLOOKUP(CZ$7,'[15]Curve Summary'!$A$8:$AG$161,5)</f>
        <v>42.87</v>
      </c>
      <c r="DA11" s="169">
        <f>VLOOKUP(DA$7,'[15]Curve Summary'!$A$8:$AG$161,5)</f>
        <v>43.34</v>
      </c>
      <c r="DB11" s="169">
        <f>VLOOKUP(DB$7,'[15]Curve Summary'!$A$8:$AG$161,5)</f>
        <v>42.77</v>
      </c>
      <c r="DC11" s="169">
        <f>VLOOKUP(DC$7,'[15]Curve Summary'!$A$8:$AG$161,5)</f>
        <v>41.78</v>
      </c>
      <c r="DD11" s="169">
        <f>VLOOKUP(DD$7,'[15]Curve Summary'!$A$8:$AG$161,5)</f>
        <v>40.369999999999997</v>
      </c>
      <c r="DE11" s="169">
        <f>VLOOKUP(DE$7,'[15]Curve Summary'!$A$8:$AG$161,5)</f>
        <v>40.369999999999997</v>
      </c>
      <c r="DF11" s="169">
        <f>VLOOKUP(DF$7,'[15]Curve Summary'!$A$8:$AG$161,5)</f>
        <v>42.92</v>
      </c>
      <c r="DG11" s="169">
        <f>VLOOKUP(DG$7,'[15]Curve Summary'!$A$8:$AG$161,5)</f>
        <v>48.73</v>
      </c>
      <c r="DH11" s="169">
        <f>VLOOKUP(DH$7,'[15]Curve Summary'!$A$8:$AG$161,5)</f>
        <v>53.97</v>
      </c>
      <c r="DI11" s="169">
        <f>VLOOKUP(DI$7,'[15]Curve Summary'!$A$8:$AG$161,5)</f>
        <v>51.14</v>
      </c>
      <c r="DJ11" s="169">
        <f>VLOOKUP(DJ$7,'[15]Curve Summary'!$A$8:$AG$161,5)</f>
        <v>43.21</v>
      </c>
      <c r="DK11" s="169">
        <f>VLOOKUP(DK$7,'[15]Curve Summary'!$A$8:$AG$161,5)</f>
        <v>42.97</v>
      </c>
      <c r="DL11" s="169">
        <f>VLOOKUP(DL$7,'[15]Curve Summary'!$A$8:$AG$161,5)</f>
        <v>43.35</v>
      </c>
      <c r="DM11" s="169">
        <f>VLOOKUP(DM$7,'[15]Curve Summary'!$A$8:$AG$161,5)</f>
        <v>43.77</v>
      </c>
      <c r="DN11" s="169">
        <f>VLOOKUP(DN$7,'[15]Curve Summary'!$A$8:$AG$161,5)</f>
        <v>43.25</v>
      </c>
      <c r="DO11" s="169">
        <f>VLOOKUP(DO$7,'[15]Curve Summary'!$A$8:$AG$161,5)</f>
        <v>42.33</v>
      </c>
      <c r="DP11" s="169">
        <f>VLOOKUP(DP$7,'[15]Curve Summary'!$A$8:$AG$161,5)</f>
        <v>41.02</v>
      </c>
      <c r="DQ11" s="169">
        <f>VLOOKUP(DQ$7,'[15]Curve Summary'!$A$8:$AG$161,5)</f>
        <v>41.02</v>
      </c>
      <c r="DR11" s="169">
        <f>VLOOKUP(DR$7,'[15]Curve Summary'!$A$8:$AG$161,5)</f>
        <v>43.39</v>
      </c>
      <c r="DS11" s="169">
        <f>VLOOKUP(DS$7,'[15]Curve Summary'!$A$8:$AG$161,5)</f>
        <v>48.77</v>
      </c>
      <c r="DT11" s="169">
        <f>VLOOKUP(DT$7,'[15]Curve Summary'!$A$8:$AG$161,5)</f>
        <v>53.63</v>
      </c>
      <c r="DU11" s="169">
        <f>VLOOKUP(DU$7,'[15]Curve Summary'!$A$8:$AG$161,5)</f>
        <v>51.01</v>
      </c>
      <c r="DV11" s="169">
        <f>VLOOKUP(DV$7,'[15]Curve Summary'!$A$8:$AG$161,5)</f>
        <v>43.66</v>
      </c>
      <c r="DW11" s="169">
        <f>VLOOKUP(DW$7,'[15]Curve Summary'!$A$8:$AG$161,5)</f>
        <v>43.49</v>
      </c>
      <c r="DX11" s="169">
        <f>VLOOKUP(DX$7,'[15]Curve Summary'!$A$8:$AG$161,5)</f>
        <v>43.79</v>
      </c>
      <c r="DY11" s="169">
        <f>VLOOKUP(DY$7,'[15]Curve Summary'!$A$8:$AG$161,5)</f>
        <v>44.2</v>
      </c>
      <c r="DZ11" s="169">
        <f>VLOOKUP(DZ$7,'[15]Curve Summary'!$A$8:$AG$161,5)</f>
        <v>43.72</v>
      </c>
      <c r="EA11" s="169">
        <f>VLOOKUP(EA$7,'[15]Curve Summary'!$A$8:$AG$161,5)</f>
        <v>42.87</v>
      </c>
      <c r="EB11" s="169">
        <f>VLOOKUP(EB$7,'[15]Curve Summary'!$A$8:$AG$161,5)</f>
        <v>41.65</v>
      </c>
      <c r="EC11" s="169">
        <f>VLOOKUP(EC$7,'[15]Curve Summary'!$A$8:$AG$161,5)</f>
        <v>41.65</v>
      </c>
      <c r="ED11" s="169">
        <f>VLOOKUP(ED$7,'[15]Curve Summary'!$A$8:$AG$161,5)</f>
        <v>43.84</v>
      </c>
      <c r="EE11" s="169">
        <f>VLOOKUP(EE$7,'[15]Curve Summary'!$A$8:$AG$161,5)</f>
        <v>48.84</v>
      </c>
      <c r="EF11" s="169">
        <f>VLOOKUP(EF$7,'[15]Curve Summary'!$A$8:$AG$161,5)</f>
        <v>53.34</v>
      </c>
      <c r="EG11" s="169">
        <f>VLOOKUP(EG$7,'[15]Curve Summary'!$A$8:$AG$161,5)</f>
        <v>50.91</v>
      </c>
      <c r="EH11" s="169">
        <f>VLOOKUP(EH$7,'[15]Curve Summary'!$A$8:$AG$161,5)</f>
        <v>44.1</v>
      </c>
      <c r="EI11" s="169">
        <f>VLOOKUP(EI$7,'[15]Curve Summary'!$A$8:$AG$161,5)</f>
        <v>44</v>
      </c>
      <c r="EJ11" s="169">
        <f>VLOOKUP(EJ$7,'[15]Curve Summary'!$A$8:$AG$161,5)</f>
        <v>44.22</v>
      </c>
    </row>
    <row r="12" spans="1:140" ht="13.7" customHeight="1" x14ac:dyDescent="0.2">
      <c r="A12" s="165" t="s">
        <v>136</v>
      </c>
      <c r="B12" s="142"/>
      <c r="C12" s="132">
        <f>'[15]Power Desk Daily Price'!$AC12</f>
        <v>26.763636363636362</v>
      </c>
      <c r="D12" s="132">
        <f ca="1">IF(ISERROR((AVERAGE(OFFSET('[15]Curve Summary'!$I$6,12,0,15,1))*15+ 10* '[15]Curve Summary Backup'!$I$38)/25), '[15]Curve Summary Backup'!$I$38,(AVERAGE(OFFSET('[15]Curve Summary'!$I$6,12,0,15,1))*15+ 10* '[15]Curve Summary Backup'!$I$38)/25)</f>
        <v>26</v>
      </c>
      <c r="E12" s="132">
        <f>VLOOKUP(E$7,'[15]Curve Summary'!$A$7:$AG$55,9)</f>
        <v>32.5</v>
      </c>
      <c r="F12" s="167">
        <f t="shared" ca="1" si="0"/>
        <v>28.737454545454547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33.561721774818018</v>
      </c>
      <c r="AD12" s="163"/>
      <c r="AE12" s="163"/>
      <c r="AF12" s="164"/>
      <c r="AG12" s="169">
        <f>VLOOKUP(AG$7,'[15]Curve Summary'!$A$8:$AG$161,9)</f>
        <v>33.25</v>
      </c>
      <c r="AH12" s="169">
        <f>VLOOKUP(AH$7,'[15]Curve Summary'!$A$8:$AG$161,9)</f>
        <v>33.25</v>
      </c>
      <c r="AI12" s="169">
        <f>VLOOKUP(AI$7,'[15]Curve Summary'!$A$8:$AG$161,9)</f>
        <v>31</v>
      </c>
      <c r="AJ12" s="169">
        <f>VLOOKUP(AJ$7,'[15]Curve Summary'!$A$8:$AG$161,9)</f>
        <v>29.75</v>
      </c>
      <c r="AK12" s="169">
        <f>VLOOKUP(AK$7,'[15]Curve Summary'!$A$8:$AG$161,9)</f>
        <v>29.75</v>
      </c>
      <c r="AL12" s="169">
        <f>VLOOKUP(AL$7,'[15]Curve Summary'!$A$8:$AG$161,9)</f>
        <v>36.5</v>
      </c>
      <c r="AM12" s="169">
        <f>VLOOKUP(AM$7,'[15]Curve Summary'!$A$8:$AG$161,9)</f>
        <v>45.25</v>
      </c>
      <c r="AN12" s="169">
        <f>VLOOKUP(AN$7,'[15]Curve Summary'!$A$8:$AG$161,9)</f>
        <v>52.25</v>
      </c>
      <c r="AO12" s="169">
        <f>VLOOKUP(AO$7,'[15]Curve Summary'!$A$8:$AG$161,9)</f>
        <v>40.25</v>
      </c>
      <c r="AP12" s="169">
        <f>VLOOKUP(AP$7,'[15]Curve Summary'!$A$8:$AG$161,9)</f>
        <v>36.25</v>
      </c>
      <c r="AQ12" s="169">
        <f>VLOOKUP(AQ$7,'[15]Curve Summary'!$A$8:$AG$161,9)</f>
        <v>35.5</v>
      </c>
      <c r="AR12" s="169">
        <f>VLOOKUP(AR$7,'[15]Curve Summary'!$A$8:$AG$161,9)</f>
        <v>37.75</v>
      </c>
      <c r="AS12" s="169">
        <f>VLOOKUP(AS$7,'[15]Curve Summary'!$A$8:$AG$161,9)</f>
        <v>28.5</v>
      </c>
      <c r="AT12" s="169">
        <f>VLOOKUP(AT$7,'[15]Curve Summary'!$A$8:$AG$161,9)</f>
        <v>27.5</v>
      </c>
      <c r="AU12" s="169">
        <f>VLOOKUP(AU$7,'[15]Curve Summary'!$A$8:$AG$161,9)</f>
        <v>25</v>
      </c>
      <c r="AV12" s="169">
        <f>VLOOKUP(AV$7,'[15]Curve Summary'!$A$8:$AG$161,9)</f>
        <v>23.5</v>
      </c>
      <c r="AW12" s="169">
        <f>VLOOKUP(AW$7,'[15]Curve Summary'!$A$8:$AG$161,9)</f>
        <v>24.5</v>
      </c>
      <c r="AX12" s="169">
        <f>VLOOKUP(AX$7,'[15]Curve Summary'!$A$8:$AG$161,9)</f>
        <v>28.5</v>
      </c>
      <c r="AY12" s="169">
        <f>VLOOKUP(AY$7,'[15]Curve Summary'!$A$8:$AG$161,9)</f>
        <v>38.75</v>
      </c>
      <c r="AZ12" s="169">
        <f>VLOOKUP(AZ$7,'[15]Curve Summary'!$A$8:$AG$161,9)</f>
        <v>47.5</v>
      </c>
      <c r="BA12" s="169">
        <f>VLOOKUP(BA$7,'[15]Curve Summary'!$A$8:$AG$161,9)</f>
        <v>37.5</v>
      </c>
      <c r="BB12" s="169">
        <f>VLOOKUP(BB$7,'[15]Curve Summary'!$A$8:$AG$161,9)</f>
        <v>28</v>
      </c>
      <c r="BC12" s="169">
        <f>VLOOKUP(BC$7,'[15]Curve Summary'!$A$8:$AG$161,9)</f>
        <v>25.5</v>
      </c>
      <c r="BD12" s="169">
        <f>VLOOKUP(BD$7,'[15]Curve Summary'!$A$8:$AG$161,9)</f>
        <v>29</v>
      </c>
      <c r="BE12" s="169">
        <f>VLOOKUP(BE$7,'[15]Curve Summary'!$A$8:$AG$161,9)</f>
        <v>19.25</v>
      </c>
      <c r="BF12" s="169">
        <f>VLOOKUP(BF$7,'[15]Curve Summary'!$A$8:$AG$161,9)</f>
        <v>21.5</v>
      </c>
      <c r="BG12" s="169">
        <f>VLOOKUP(BG$7,'[15]Curve Summary'!$A$8:$AG$161,9)</f>
        <v>18.5</v>
      </c>
      <c r="BH12" s="169">
        <f>VLOOKUP(BH$7,'[15]Curve Summary'!$A$8:$AG$161,9)</f>
        <v>26.5</v>
      </c>
      <c r="BI12" s="169">
        <f>VLOOKUP(BI$7,'[15]Curve Summary'!$A$8:$AG$161,9)</f>
        <v>26.5</v>
      </c>
      <c r="BJ12" s="169">
        <f>VLOOKUP(BJ$7,'[15]Curve Summary'!$A$8:$AG$161,9)</f>
        <v>32.5</v>
      </c>
      <c r="BK12" s="169">
        <f>VLOOKUP(BK$7,'[15]Curve Summary'!$A$8:$AG$161,9)</f>
        <v>36.5</v>
      </c>
      <c r="BL12" s="169">
        <f>VLOOKUP(BL$7,'[15]Curve Summary'!$A$8:$AG$161,9)</f>
        <v>45.5</v>
      </c>
      <c r="BM12" s="169">
        <f>VLOOKUP(BM$7,'[15]Curve Summary'!$A$8:$AG$161,9)</f>
        <v>29.25</v>
      </c>
      <c r="BN12" s="169">
        <f>VLOOKUP(BN$7,'[15]Curve Summary'!$A$8:$AG$161,9)</f>
        <v>30.5</v>
      </c>
      <c r="BO12" s="169">
        <f>VLOOKUP(BO$7,'[15]Curve Summary'!$A$8:$AG$161,9)</f>
        <v>26</v>
      </c>
      <c r="BP12" s="169">
        <f>VLOOKUP(BP$7,'[15]Curve Summary'!$A$8:$AG$161,9)</f>
        <v>28.75</v>
      </c>
      <c r="BQ12" s="169">
        <f>VLOOKUP(BQ$7,'[15]Curve Summary'!$A$8:$AG$161,9)</f>
        <v>19.25</v>
      </c>
      <c r="BR12" s="169">
        <f>VLOOKUP(BR$7,'[15]Curve Summary'!$A$8:$AG$161,9)</f>
        <v>21.5</v>
      </c>
      <c r="BS12" s="169">
        <f>VLOOKUP(BS$7,'[15]Curve Summary'!$A$8:$AG$161,9)</f>
        <v>18.5</v>
      </c>
      <c r="BT12" s="169">
        <f>VLOOKUP(BT$7,'[15]Curve Summary'!$A$8:$AG$161,9)</f>
        <v>25.5</v>
      </c>
      <c r="BU12" s="169">
        <f>VLOOKUP(BU$7,'[15]Curve Summary'!$A$8:$AG$161,9)</f>
        <v>25.5</v>
      </c>
      <c r="BV12" s="169">
        <f>VLOOKUP(BV$7,'[15]Curve Summary'!$A$8:$AG$161,9)</f>
        <v>30.5</v>
      </c>
      <c r="BW12" s="169">
        <f>VLOOKUP(BW$7,'[15]Curve Summary'!$A$8:$AG$161,9)</f>
        <v>27.5</v>
      </c>
      <c r="BX12" s="169">
        <f>VLOOKUP(BX$7,'[15]Curve Summary'!$A$8:$AG$161,9)</f>
        <v>36.5</v>
      </c>
      <c r="BY12" s="169">
        <f>VLOOKUP(BY$7,'[15]Curve Summary'!$A$8:$AG$161,9)</f>
        <v>23.25</v>
      </c>
      <c r="BZ12" s="169">
        <f>VLOOKUP(BZ$7,'[15]Curve Summary'!$A$8:$AG$161,9)</f>
        <v>27.5</v>
      </c>
      <c r="CA12" s="169">
        <f>VLOOKUP(CA$7,'[15]Curve Summary'!$A$8:$AG$161,9)</f>
        <v>23.5</v>
      </c>
      <c r="CB12" s="169">
        <f>VLOOKUP(CB$7,'[15]Curve Summary'!$A$8:$AG$161,9)</f>
        <v>26.25</v>
      </c>
      <c r="CC12" s="169">
        <f>VLOOKUP(CC$7,'[15]Curve Summary'!$A$8:$AG$161,9)</f>
        <v>19.5</v>
      </c>
      <c r="CD12" s="169">
        <f>VLOOKUP(CD$7,'[15]Curve Summary'!$A$8:$AG$161,9)</f>
        <v>21.75</v>
      </c>
      <c r="CE12" s="169">
        <f>VLOOKUP(CE$7,'[15]Curve Summary'!$A$8:$AG$161,9)</f>
        <v>18.75</v>
      </c>
      <c r="CF12" s="169">
        <f>VLOOKUP(CF$7,'[15]Curve Summary'!$A$8:$AG$161,9)</f>
        <v>25.75</v>
      </c>
      <c r="CG12" s="169">
        <f>VLOOKUP(CG$7,'[15]Curve Summary'!$A$8:$AG$161,9)</f>
        <v>25.75</v>
      </c>
      <c r="CH12" s="169">
        <f>VLOOKUP(CH$7,'[15]Curve Summary'!$A$8:$AG$161,9)</f>
        <v>30.75</v>
      </c>
      <c r="CI12" s="169">
        <f>VLOOKUP(CI$7,'[15]Curve Summary'!$A$8:$AG$161,9)</f>
        <v>27.75</v>
      </c>
      <c r="CJ12" s="169">
        <f>VLOOKUP(CJ$7,'[15]Curve Summary'!$A$8:$AG$161,9)</f>
        <v>36.75</v>
      </c>
      <c r="CK12" s="169">
        <f>VLOOKUP(CK$7,'[15]Curve Summary'!$A$8:$AG$161,9)</f>
        <v>23.5</v>
      </c>
      <c r="CL12" s="169">
        <f>VLOOKUP(CL$7,'[15]Curve Summary'!$A$8:$AG$161,9)</f>
        <v>27.75</v>
      </c>
      <c r="CM12" s="169">
        <f>VLOOKUP(CM$7,'[15]Curve Summary'!$A$8:$AG$161,9)</f>
        <v>23.75</v>
      </c>
      <c r="CN12" s="169">
        <f>VLOOKUP(CN$7,'[15]Curve Summary'!$A$8:$AG$161,9)</f>
        <v>26.5</v>
      </c>
      <c r="CO12" s="169">
        <f>VLOOKUP(CO$7,'[15]Curve Summary'!$A$8:$AG$161,9)</f>
        <v>28.85</v>
      </c>
      <c r="CP12" s="169">
        <f>VLOOKUP(CP$7,'[15]Curve Summary'!$A$8:$AG$161,9)</f>
        <v>31.1</v>
      </c>
      <c r="CQ12" s="169">
        <f>VLOOKUP(CQ$7,'[15]Curve Summary'!$A$8:$AG$161,9)</f>
        <v>28.1</v>
      </c>
      <c r="CR12" s="169">
        <f>VLOOKUP(CR$7,'[15]Curve Summary'!$A$8:$AG$161,9)</f>
        <v>35.1</v>
      </c>
      <c r="CS12" s="169">
        <f>VLOOKUP(CS$7,'[15]Curve Summary'!$A$8:$AG$161,9)</f>
        <v>35.1</v>
      </c>
      <c r="CT12" s="169">
        <f>VLOOKUP(CT$7,'[15]Curve Summary'!$A$8:$AG$161,9)</f>
        <v>41.1</v>
      </c>
      <c r="CU12" s="169">
        <f>VLOOKUP(CU$7,'[15]Curve Summary'!$A$8:$AG$161,9)</f>
        <v>48.1</v>
      </c>
      <c r="CV12" s="169">
        <f>VLOOKUP(CV$7,'[15]Curve Summary'!$A$8:$AG$161,9)</f>
        <v>57.1</v>
      </c>
      <c r="CW12" s="169">
        <f>VLOOKUP(CW$7,'[15]Curve Summary'!$A$8:$AG$161,9)</f>
        <v>39.85</v>
      </c>
      <c r="CX12" s="169">
        <f>VLOOKUP(CX$7,'[15]Curve Summary'!$A$8:$AG$161,9)</f>
        <v>40.1</v>
      </c>
      <c r="CY12" s="169">
        <f>VLOOKUP(CY$7,'[15]Curve Summary'!$A$8:$AG$161,9)</f>
        <v>36.1</v>
      </c>
      <c r="CZ12" s="169">
        <f>VLOOKUP(CZ$7,'[15]Curve Summary'!$A$8:$AG$161,9)</f>
        <v>38.85</v>
      </c>
      <c r="DA12" s="169">
        <f>VLOOKUP(DA$7,'[15]Curve Summary'!$A$8:$AG$161,9)</f>
        <v>29.2</v>
      </c>
      <c r="DB12" s="169">
        <f>VLOOKUP(DB$7,'[15]Curve Summary'!$A$8:$AG$161,9)</f>
        <v>31.45</v>
      </c>
      <c r="DC12" s="169">
        <f>VLOOKUP(DC$7,'[15]Curve Summary'!$A$8:$AG$161,9)</f>
        <v>28.45</v>
      </c>
      <c r="DD12" s="169">
        <f>VLOOKUP(DD$7,'[15]Curve Summary'!$A$8:$AG$161,9)</f>
        <v>35.450000000000003</v>
      </c>
      <c r="DE12" s="169">
        <f>VLOOKUP(DE$7,'[15]Curve Summary'!$A$8:$AG$161,9)</f>
        <v>35.450000000000003</v>
      </c>
      <c r="DF12" s="169">
        <f>VLOOKUP(DF$7,'[15]Curve Summary'!$A$8:$AG$161,9)</f>
        <v>41.45</v>
      </c>
      <c r="DG12" s="169">
        <f>VLOOKUP(DG$7,'[15]Curve Summary'!$A$8:$AG$161,9)</f>
        <v>48.45</v>
      </c>
      <c r="DH12" s="169">
        <f>VLOOKUP(DH$7,'[15]Curve Summary'!$A$8:$AG$161,9)</f>
        <v>57.45</v>
      </c>
      <c r="DI12" s="169">
        <f>VLOOKUP(DI$7,'[15]Curve Summary'!$A$8:$AG$161,9)</f>
        <v>40.200000000000003</v>
      </c>
      <c r="DJ12" s="169">
        <f>VLOOKUP(DJ$7,'[15]Curve Summary'!$A$8:$AG$161,9)</f>
        <v>40.450000000000003</v>
      </c>
      <c r="DK12" s="169">
        <f>VLOOKUP(DK$7,'[15]Curve Summary'!$A$8:$AG$161,9)</f>
        <v>36.450000000000003</v>
      </c>
      <c r="DL12" s="169">
        <f>VLOOKUP(DL$7,'[15]Curve Summary'!$A$8:$AG$161,9)</f>
        <v>39.200000000000003</v>
      </c>
      <c r="DM12" s="169">
        <f>VLOOKUP(DM$7,'[15]Curve Summary'!$A$8:$AG$161,9)</f>
        <v>29.7</v>
      </c>
      <c r="DN12" s="169">
        <f>VLOOKUP(DN$7,'[15]Curve Summary'!$A$8:$AG$161,9)</f>
        <v>31.95</v>
      </c>
      <c r="DO12" s="169">
        <f>VLOOKUP(DO$7,'[15]Curve Summary'!$A$8:$AG$161,9)</f>
        <v>28.95</v>
      </c>
      <c r="DP12" s="169">
        <f>VLOOKUP(DP$7,'[15]Curve Summary'!$A$8:$AG$161,9)</f>
        <v>36</v>
      </c>
      <c r="DQ12" s="169">
        <f>VLOOKUP(DQ$7,'[15]Curve Summary'!$A$8:$AG$161,9)</f>
        <v>36</v>
      </c>
      <c r="DR12" s="169">
        <f>VLOOKUP(DR$7,'[15]Curve Summary'!$A$8:$AG$161,9)</f>
        <v>42</v>
      </c>
      <c r="DS12" s="169">
        <f>VLOOKUP(DS$7,'[15]Curve Summary'!$A$8:$AG$161,9)</f>
        <v>49</v>
      </c>
      <c r="DT12" s="169">
        <f>VLOOKUP(DT$7,'[15]Curve Summary'!$A$8:$AG$161,9)</f>
        <v>58</v>
      </c>
      <c r="DU12" s="169">
        <f>VLOOKUP(DU$7,'[15]Curve Summary'!$A$8:$AG$161,9)</f>
        <v>40.700000000000003</v>
      </c>
      <c r="DV12" s="169">
        <f>VLOOKUP(DV$7,'[15]Curve Summary'!$A$8:$AG$161,9)</f>
        <v>41</v>
      </c>
      <c r="DW12" s="169">
        <f>VLOOKUP(DW$7,'[15]Curve Summary'!$A$8:$AG$161,9)</f>
        <v>37</v>
      </c>
      <c r="DX12" s="169">
        <f>VLOOKUP(DX$7,'[15]Curve Summary'!$A$8:$AG$161,9)</f>
        <v>39.700000000000003</v>
      </c>
      <c r="DY12" s="169">
        <f>VLOOKUP(DY$7,'[15]Curve Summary'!$A$8:$AG$161,9)</f>
        <v>30.2</v>
      </c>
      <c r="DZ12" s="169">
        <f>VLOOKUP(DZ$7,'[15]Curve Summary'!$A$8:$AG$161,9)</f>
        <v>32.450000000000003</v>
      </c>
      <c r="EA12" s="169">
        <f>VLOOKUP(EA$7,'[15]Curve Summary'!$A$8:$AG$161,9)</f>
        <v>29.45</v>
      </c>
      <c r="EB12" s="169">
        <f>VLOOKUP(EB$7,'[15]Curve Summary'!$A$8:$AG$161,9)</f>
        <v>36.75</v>
      </c>
      <c r="EC12" s="169">
        <f>VLOOKUP(EC$7,'[15]Curve Summary'!$A$8:$AG$161,9)</f>
        <v>36.75</v>
      </c>
      <c r="ED12" s="169">
        <f>VLOOKUP(ED$7,'[15]Curve Summary'!$A$8:$AG$161,9)</f>
        <v>42.75</v>
      </c>
      <c r="EE12" s="169">
        <f>VLOOKUP(EE$7,'[15]Curve Summary'!$A$8:$AG$161,9)</f>
        <v>49.75</v>
      </c>
      <c r="EF12" s="169">
        <f>VLOOKUP(EF$7,'[15]Curve Summary'!$A$8:$AG$161,9)</f>
        <v>58.75</v>
      </c>
      <c r="EG12" s="169">
        <f>VLOOKUP(EG$7,'[15]Curve Summary'!$A$8:$AG$161,9)</f>
        <v>41.2</v>
      </c>
      <c r="EH12" s="169">
        <f>VLOOKUP(EH$7,'[15]Curve Summary'!$A$8:$AG$161,9)</f>
        <v>41.75</v>
      </c>
      <c r="EI12" s="169">
        <f>VLOOKUP(EI$7,'[15]Curve Summary'!$A$8:$AG$161,9)</f>
        <v>37.75</v>
      </c>
      <c r="EJ12" s="169">
        <f>VLOOKUP(EJ$7,'[15]Curve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'[15]Power Desk Daily Price'!$AC13</f>
        <v>29.5</v>
      </c>
      <c r="D13" s="132">
        <f ca="1">IF(ISERROR((AVERAGE(OFFSET('[15]Curve Summary'!$F$6,12,0,15,1))*15+ 10* '[15]Curve Summary Backup'!$F$38)/25), '[15]Curve Summary Backup'!$F$38,(AVERAGE(OFFSET('[15]Curve Summary'!$F$6,12,0,15,1))*15+ 10* '[15]Curve Summary Backup'!$F$38)/25)</f>
        <v>28.6</v>
      </c>
      <c r="E13" s="132">
        <f>VLOOKUP(E$7,'[15]Curve Summary'!$A$7:$AG$59,6)</f>
        <v>33.75</v>
      </c>
      <c r="F13" s="167">
        <f t="shared" ca="1" si="0"/>
        <v>30.821999999999999</v>
      </c>
      <c r="G13" s="132">
        <f t="shared" si="1"/>
        <v>34.125</v>
      </c>
      <c r="H13" s="132">
        <f t="shared" si="2"/>
        <v>34.5</v>
      </c>
      <c r="I13" s="132">
        <f t="shared" si="2"/>
        <v>33.75</v>
      </c>
      <c r="J13" s="132">
        <f t="shared" si="3"/>
        <v>32.25</v>
      </c>
      <c r="K13" s="132">
        <f t="shared" si="4"/>
        <v>33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38.78235294117647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42.804450596252117</v>
      </c>
      <c r="AD13" s="163"/>
      <c r="AE13" s="163"/>
      <c r="AF13" s="164"/>
      <c r="AG13" s="169">
        <f>VLOOKUP(AG$7,'[15]Curve Summary'!$A$9:$AG$161,6)</f>
        <v>34.5</v>
      </c>
      <c r="AH13" s="169">
        <f>VLOOKUP(AH$7,'[15]Curve Summary'!$A$9:$AG$161,6)</f>
        <v>33.75</v>
      </c>
      <c r="AI13" s="169">
        <f>VLOOKUP(AI$7,'[15]Curve Summary'!$A$9:$AG$161,6)</f>
        <v>33</v>
      </c>
      <c r="AJ13" s="169">
        <f>VLOOKUP(AJ$7,'[15]Curve Summary'!$A$9:$AG$161,6)</f>
        <v>31.5</v>
      </c>
      <c r="AK13" s="169">
        <f>VLOOKUP(AK$7,'[15]Curve Summary'!$A$9:$AG$161,6)</f>
        <v>33</v>
      </c>
      <c r="AL13" s="169">
        <f>VLOOKUP(AL$7,'[15]Curve Summary'!$A$9:$AG$161,6)</f>
        <v>39</v>
      </c>
      <c r="AM13" s="169">
        <f>VLOOKUP(AM$7,'[15]Curve Summary'!$A$9:$AG$161,6)</f>
        <v>46</v>
      </c>
      <c r="AN13" s="169">
        <f>VLOOKUP(AN$7,'[15]Curve Summary'!$A$9:$AG$161,6)</f>
        <v>54</v>
      </c>
      <c r="AO13" s="169">
        <f>VLOOKUP(AO$7,'[15]Curve Summary'!$A$9:$AG$161,6)</f>
        <v>45.5</v>
      </c>
      <c r="AP13" s="169">
        <f>VLOOKUP(AP$7,'[15]Curve Summary'!$A$9:$AG$161,6)</f>
        <v>38</v>
      </c>
      <c r="AQ13" s="169">
        <f>VLOOKUP(AQ$7,'[15]Curve Summary'!$A$9:$AG$161,6)</f>
        <v>37.5</v>
      </c>
      <c r="AR13" s="169">
        <f>VLOOKUP(AR$7,'[15]Curve Summary'!$A$9:$AG$161,6)</f>
        <v>39.5</v>
      </c>
      <c r="AS13" s="169">
        <f>VLOOKUP(AS$7,'[15]Curve Summary'!$A$9:$AG$161,6)</f>
        <v>39.75</v>
      </c>
      <c r="AT13" s="169">
        <f>VLOOKUP(AT$7,'[15]Curve Summary'!$A$9:$AG$161,6)</f>
        <v>38.25</v>
      </c>
      <c r="AU13" s="169">
        <f>VLOOKUP(AU$7,'[15]Curve Summary'!$A$9:$AG$161,6)</f>
        <v>36.75</v>
      </c>
      <c r="AV13" s="169">
        <f>VLOOKUP(AV$7,'[15]Curve Summary'!$A$9:$AG$161,6)</f>
        <v>36.25</v>
      </c>
      <c r="AW13" s="169">
        <f>VLOOKUP(AW$7,'[15]Curve Summary'!$A$9:$AG$161,6)</f>
        <v>36.75</v>
      </c>
      <c r="AX13" s="169">
        <f>VLOOKUP(AX$7,'[15]Curve Summary'!$A$9:$AG$161,6)</f>
        <v>41.25</v>
      </c>
      <c r="AY13" s="169">
        <f>VLOOKUP(AY$7,'[15]Curve Summary'!$A$9:$AG$161,6)</f>
        <v>55.25</v>
      </c>
      <c r="AZ13" s="169">
        <f>VLOOKUP(AZ$7,'[15]Curve Summary'!$A$9:$AG$161,6)</f>
        <v>61.5</v>
      </c>
      <c r="BA13" s="169">
        <f>VLOOKUP(BA$7,'[15]Curve Summary'!$A$9:$AG$161,6)</f>
        <v>48.5</v>
      </c>
      <c r="BB13" s="169">
        <f>VLOOKUP(BB$7,'[15]Curve Summary'!$A$9:$AG$161,6)</f>
        <v>38.25</v>
      </c>
      <c r="BC13" s="169">
        <f>VLOOKUP(BC$7,'[15]Curve Summary'!$A$9:$AG$161,6)</f>
        <v>38.5</v>
      </c>
      <c r="BD13" s="169">
        <f>VLOOKUP(BD$7,'[15]Curve Summary'!$A$9:$AG$161,6)</f>
        <v>39.25</v>
      </c>
      <c r="BE13" s="169">
        <f>VLOOKUP(BE$7,'[15]Curve Summary'!$A$9:$AG$161,6)</f>
        <v>40.25</v>
      </c>
      <c r="BF13" s="169">
        <f>VLOOKUP(BF$7,'[15]Curve Summary'!$A$9:$AG$161,6)</f>
        <v>38.86</v>
      </c>
      <c r="BG13" s="169">
        <f>VLOOKUP(BG$7,'[15]Curve Summary'!$A$9:$AG$161,6)</f>
        <v>37.479999999999997</v>
      </c>
      <c r="BH13" s="169">
        <f>VLOOKUP(BH$7,'[15]Curve Summary'!$A$9:$AG$161,6)</f>
        <v>37.01</v>
      </c>
      <c r="BI13" s="169">
        <f>VLOOKUP(BI$7,'[15]Curve Summary'!$A$9:$AG$161,6)</f>
        <v>37.479999999999997</v>
      </c>
      <c r="BJ13" s="169">
        <f>VLOOKUP(BJ$7,'[15]Curve Summary'!$A$9:$AG$161,6)</f>
        <v>41.65</v>
      </c>
      <c r="BK13" s="169">
        <f>VLOOKUP(BK$7,'[15]Curve Summary'!$A$9:$AG$161,6)</f>
        <v>54.62</v>
      </c>
      <c r="BL13" s="169">
        <f>VLOOKUP(BL$7,'[15]Curve Summary'!$A$9:$AG$161,6)</f>
        <v>60.41</v>
      </c>
      <c r="BM13" s="169">
        <f>VLOOKUP(BM$7,'[15]Curve Summary'!$A$9:$AG$161,6)</f>
        <v>48.36</v>
      </c>
      <c r="BN13" s="169">
        <f>VLOOKUP(BN$7,'[15]Curve Summary'!$A$9:$AG$161,6)</f>
        <v>38.869999999999997</v>
      </c>
      <c r="BO13" s="169">
        <f>VLOOKUP(BO$7,'[15]Curve Summary'!$A$9:$AG$161,6)</f>
        <v>39.1</v>
      </c>
      <c r="BP13" s="169">
        <f>VLOOKUP(BP$7,'[15]Curve Summary'!$A$9:$AG$161,6)</f>
        <v>39.79</v>
      </c>
      <c r="BQ13" s="169">
        <f>VLOOKUP(BQ$7,'[15]Curve Summary'!$A$9:$AG$161,6)</f>
        <v>40.54</v>
      </c>
      <c r="BR13" s="169">
        <f>VLOOKUP(BR$7,'[15]Curve Summary'!$A$9:$AG$161,6)</f>
        <v>39.14</v>
      </c>
      <c r="BS13" s="169">
        <f>VLOOKUP(BS$7,'[15]Curve Summary'!$A$9:$AG$161,6)</f>
        <v>37.74</v>
      </c>
      <c r="BT13" s="169">
        <f>VLOOKUP(BT$7,'[15]Curve Summary'!$A$9:$AG$161,6)</f>
        <v>37.270000000000003</v>
      </c>
      <c r="BU13" s="169">
        <f>VLOOKUP(BU$7,'[15]Curve Summary'!$A$9:$AG$161,6)</f>
        <v>37.74</v>
      </c>
      <c r="BV13" s="169">
        <f>VLOOKUP(BV$7,'[15]Curve Summary'!$A$9:$AG$161,6)</f>
        <v>41.94</v>
      </c>
      <c r="BW13" s="169">
        <f>VLOOKUP(BW$7,'[15]Curve Summary'!$A$9:$AG$161,6)</f>
        <v>55</v>
      </c>
      <c r="BX13" s="169">
        <f>VLOOKUP(BX$7,'[15]Curve Summary'!$A$9:$AG$161,6)</f>
        <v>60.83</v>
      </c>
      <c r="BY13" s="169">
        <f>VLOOKUP(BY$7,'[15]Curve Summary'!$A$9:$AG$161,6)</f>
        <v>48.7</v>
      </c>
      <c r="BZ13" s="169">
        <f>VLOOKUP(BZ$7,'[15]Curve Summary'!$A$9:$AG$161,6)</f>
        <v>39.14</v>
      </c>
      <c r="CA13" s="169">
        <f>VLOOKUP(CA$7,'[15]Curve Summary'!$A$9:$AG$161,6)</f>
        <v>39.369999999999997</v>
      </c>
      <c r="CB13" s="169">
        <f>VLOOKUP(CB$7,'[15]Curve Summary'!$A$9:$AG$161,6)</f>
        <v>40.07</v>
      </c>
      <c r="CC13" s="169">
        <f>VLOOKUP(CC$7,'[15]Curve Summary'!$A$9:$AG$161,6)</f>
        <v>40.82</v>
      </c>
      <c r="CD13" s="169">
        <f>VLOOKUP(CD$7,'[15]Curve Summary'!$A$9:$AG$161,6)</f>
        <v>39.409999999999997</v>
      </c>
      <c r="CE13" s="169">
        <f>VLOOKUP(CE$7,'[15]Curve Summary'!$A$9:$AG$161,6)</f>
        <v>38</v>
      </c>
      <c r="CF13" s="169">
        <f>VLOOKUP(CF$7,'[15]Curve Summary'!$A$9:$AG$161,6)</f>
        <v>37.53</v>
      </c>
      <c r="CG13" s="169">
        <f>VLOOKUP(CG$7,'[15]Curve Summary'!$A$9:$AG$161,6)</f>
        <v>38</v>
      </c>
      <c r="CH13" s="169">
        <f>VLOOKUP(CH$7,'[15]Curve Summary'!$A$9:$AG$161,6)</f>
        <v>42.23</v>
      </c>
      <c r="CI13" s="169">
        <f>VLOOKUP(CI$7,'[15]Curve Summary'!$A$9:$AG$161,6)</f>
        <v>55.38</v>
      </c>
      <c r="CJ13" s="169">
        <f>VLOOKUP(CJ$7,'[15]Curve Summary'!$A$9:$AG$161,6)</f>
        <v>61.26</v>
      </c>
      <c r="CK13" s="169">
        <f>VLOOKUP(CK$7,'[15]Curve Summary'!$A$9:$AG$161,6)</f>
        <v>49.04</v>
      </c>
      <c r="CL13" s="169">
        <f>VLOOKUP(CL$7,'[15]Curve Summary'!$A$9:$AG$161,6)</f>
        <v>39.409999999999997</v>
      </c>
      <c r="CM13" s="169">
        <f>VLOOKUP(CM$7,'[15]Curve Summary'!$A$9:$AG$161,6)</f>
        <v>39.65</v>
      </c>
      <c r="CN13" s="169">
        <f>VLOOKUP(CN$7,'[15]Curve Summary'!$A$9:$AG$161,6)</f>
        <v>40.35</v>
      </c>
      <c r="CO13" s="169">
        <f>VLOOKUP(CO$7,'[15]Curve Summary'!$A$9:$AG$161,6)</f>
        <v>41.1</v>
      </c>
      <c r="CP13" s="169">
        <f>VLOOKUP(CP$7,'[15]Curve Summary'!$A$9:$AG$161,6)</f>
        <v>39.68</v>
      </c>
      <c r="CQ13" s="169">
        <f>VLOOKUP(CQ$7,'[15]Curve Summary'!$A$9:$AG$161,6)</f>
        <v>38.26</v>
      </c>
      <c r="CR13" s="169">
        <f>VLOOKUP(CR$7,'[15]Curve Summary'!$A$9:$AG$161,6)</f>
        <v>37.79</v>
      </c>
      <c r="CS13" s="169">
        <f>VLOOKUP(CS$7,'[15]Curve Summary'!$A$9:$AG$161,6)</f>
        <v>38.26</v>
      </c>
      <c r="CT13" s="169">
        <f>VLOOKUP(CT$7,'[15]Curve Summary'!$A$9:$AG$161,6)</f>
        <v>42.52</v>
      </c>
      <c r="CU13" s="169">
        <f>VLOOKUP(CU$7,'[15]Curve Summary'!$A$9:$AG$161,6)</f>
        <v>55.77</v>
      </c>
      <c r="CV13" s="169">
        <f>VLOOKUP(CV$7,'[15]Curve Summary'!$A$9:$AG$161,6)</f>
        <v>61.68</v>
      </c>
      <c r="CW13" s="169">
        <f>VLOOKUP(CW$7,'[15]Curve Summary'!$A$9:$AG$161,6)</f>
        <v>49.38</v>
      </c>
      <c r="CX13" s="169">
        <f>VLOOKUP(CX$7,'[15]Curve Summary'!$A$9:$AG$161,6)</f>
        <v>39.68</v>
      </c>
      <c r="CY13" s="169">
        <f>VLOOKUP(CY$7,'[15]Curve Summary'!$A$9:$AG$161,6)</f>
        <v>39.92</v>
      </c>
      <c r="CZ13" s="169">
        <f>VLOOKUP(CZ$7,'[15]Curve Summary'!$A$9:$AG$161,6)</f>
        <v>40.630000000000003</v>
      </c>
      <c r="DA13" s="169">
        <f>VLOOKUP(DA$7,'[15]Curve Summary'!$A$9:$AG$161,6)</f>
        <v>41.38</v>
      </c>
      <c r="DB13" s="169">
        <f>VLOOKUP(DB$7,'[15]Curve Summary'!$A$9:$AG$161,6)</f>
        <v>39.950000000000003</v>
      </c>
      <c r="DC13" s="169">
        <f>VLOOKUP(DC$7,'[15]Curve Summary'!$A$9:$AG$161,6)</f>
        <v>38.53</v>
      </c>
      <c r="DD13" s="169">
        <f>VLOOKUP(DD$7,'[15]Curve Summary'!$A$9:$AG$161,6)</f>
        <v>38.049999999999997</v>
      </c>
      <c r="DE13" s="169">
        <f>VLOOKUP(DE$7,'[15]Curve Summary'!$A$9:$AG$161,6)</f>
        <v>38.53</v>
      </c>
      <c r="DF13" s="169">
        <f>VLOOKUP(DF$7,'[15]Curve Summary'!$A$9:$AG$161,6)</f>
        <v>42.81</v>
      </c>
      <c r="DG13" s="169">
        <f>VLOOKUP(DG$7,'[15]Curve Summary'!$A$9:$AG$161,6)</f>
        <v>56.15</v>
      </c>
      <c r="DH13" s="169">
        <f>VLOOKUP(DH$7,'[15]Curve Summary'!$A$9:$AG$161,6)</f>
        <v>62.1</v>
      </c>
      <c r="DI13" s="169">
        <f>VLOOKUP(DI$7,'[15]Curve Summary'!$A$9:$AG$161,6)</f>
        <v>49.72</v>
      </c>
      <c r="DJ13" s="169">
        <f>VLOOKUP(DJ$7,'[15]Curve Summary'!$A$9:$AG$161,6)</f>
        <v>39.96</v>
      </c>
      <c r="DK13" s="169">
        <f>VLOOKUP(DK$7,'[15]Curve Summary'!$A$9:$AG$161,6)</f>
        <v>40.19</v>
      </c>
      <c r="DL13" s="169">
        <f>VLOOKUP(DL$7,'[15]Curve Summary'!$A$9:$AG$161,6)</f>
        <v>40.909999999999997</v>
      </c>
      <c r="DM13" s="169">
        <f>VLOOKUP(DM$7,'[15]Curve Summary'!$A$9:$AG$161,6)</f>
        <v>41.67</v>
      </c>
      <c r="DN13" s="169">
        <f>VLOOKUP(DN$7,'[15]Curve Summary'!$A$9:$AG$161,6)</f>
        <v>40.229999999999997</v>
      </c>
      <c r="DO13" s="169">
        <f>VLOOKUP(DO$7,'[15]Curve Summary'!$A$9:$AG$161,6)</f>
        <v>38.79</v>
      </c>
      <c r="DP13" s="169">
        <f>VLOOKUP(DP$7,'[15]Curve Summary'!$A$9:$AG$161,6)</f>
        <v>38.31</v>
      </c>
      <c r="DQ13" s="169">
        <f>VLOOKUP(DQ$7,'[15]Curve Summary'!$A$9:$AG$161,6)</f>
        <v>38.79</v>
      </c>
      <c r="DR13" s="169">
        <f>VLOOKUP(DR$7,'[15]Curve Summary'!$A$9:$AG$161,6)</f>
        <v>43.1</v>
      </c>
      <c r="DS13" s="169">
        <f>VLOOKUP(DS$7,'[15]Curve Summary'!$A$9:$AG$161,6)</f>
        <v>56.53</v>
      </c>
      <c r="DT13" s="169">
        <f>VLOOKUP(DT$7,'[15]Curve Summary'!$A$9:$AG$161,6)</f>
        <v>62.52</v>
      </c>
      <c r="DU13" s="169">
        <f>VLOOKUP(DU$7,'[15]Curve Summary'!$A$9:$AG$161,6)</f>
        <v>50.06</v>
      </c>
      <c r="DV13" s="169">
        <f>VLOOKUP(DV$7,'[15]Curve Summary'!$A$9:$AG$161,6)</f>
        <v>40.229999999999997</v>
      </c>
      <c r="DW13" s="169">
        <f>VLOOKUP(DW$7,'[15]Curve Summary'!$A$9:$AG$161,6)</f>
        <v>40.47</v>
      </c>
      <c r="DX13" s="169">
        <f>VLOOKUP(DX$7,'[15]Curve Summary'!$A$9:$AG$161,6)</f>
        <v>41.19</v>
      </c>
      <c r="DY13" s="169">
        <f>VLOOKUP(DY$7,'[15]Curve Summary'!$A$9:$AG$161,6)</f>
        <v>41.95</v>
      </c>
      <c r="DZ13" s="169">
        <f>VLOOKUP(DZ$7,'[15]Curve Summary'!$A$9:$AG$161,6)</f>
        <v>40.5</v>
      </c>
      <c r="EA13" s="169">
        <f>VLOOKUP(EA$7,'[15]Curve Summary'!$A$9:$AG$161,6)</f>
        <v>39.049999999999997</v>
      </c>
      <c r="EB13" s="169">
        <f>VLOOKUP(EB$7,'[15]Curve Summary'!$A$9:$AG$161,6)</f>
        <v>38.57</v>
      </c>
      <c r="EC13" s="169">
        <f>VLOOKUP(EC$7,'[15]Curve Summary'!$A$9:$AG$161,6)</f>
        <v>39.049999999999997</v>
      </c>
      <c r="ED13" s="169">
        <f>VLOOKUP(ED$7,'[15]Curve Summary'!$A$9:$AG$161,6)</f>
        <v>43.4</v>
      </c>
      <c r="EE13" s="169">
        <f>VLOOKUP(EE$7,'[15]Curve Summary'!$A$9:$AG$161,6)</f>
        <v>56.91</v>
      </c>
      <c r="EF13" s="169">
        <f>VLOOKUP(EF$7,'[15]Curve Summary'!$A$9:$AG$161,6)</f>
        <v>62.95</v>
      </c>
      <c r="EG13" s="169">
        <f>VLOOKUP(EG$7,'[15]Curve Summary'!$A$9:$AG$161,6)</f>
        <v>50.4</v>
      </c>
      <c r="EH13" s="169">
        <f>VLOOKUP(EH$7,'[15]Curve Summary'!$A$9:$AG$161,6)</f>
        <v>40.5</v>
      </c>
      <c r="EI13" s="169">
        <f>VLOOKUP(EI$7,'[15]Curve Summary'!$A$9:$AG$161,6)</f>
        <v>40.74</v>
      </c>
      <c r="EJ13" s="169">
        <f>VLOOKUP(EJ$7,'[15]Curve Summary'!$A$9:$AG$161,6)</f>
        <v>41.47</v>
      </c>
    </row>
    <row r="14" spans="1:140" ht="13.7" customHeight="1" x14ac:dyDescent="0.2">
      <c r="A14" s="165" t="s">
        <v>138</v>
      </c>
      <c r="B14" s="166" t="s">
        <v>166</v>
      </c>
      <c r="C14" s="132">
        <f>'[15]Power Desk Daily Price'!$AC14</f>
        <v>27.05</v>
      </c>
      <c r="D14" s="132">
        <f ca="1">IF(ISERROR((AVERAGE(OFFSET('[15]Curve Summary'!$B$6,12,0,15,1))*15+ 10* '[15]Curve Summary Backup'!$B$38)/25), '[15]Curve Summary Backup'!$B$38,(AVERAGE(OFFSET('[15]Curve Summary'!$B$6,12,0,15,1))*15+ 10* '[15]Curve Summary Backup'!$B$38)/25)</f>
        <v>27.5</v>
      </c>
      <c r="E14" s="132">
        <f>VLOOKUP(E$7,'[15]Curve Summary'!$A$7:$AG$59,2)</f>
        <v>31.75</v>
      </c>
      <c r="F14" s="167">
        <f t="shared" ca="1" si="0"/>
        <v>29.119</v>
      </c>
      <c r="G14" s="132">
        <f t="shared" si="1"/>
        <v>32</v>
      </c>
      <c r="H14" s="132">
        <f t="shared" si="2"/>
        <v>32.25</v>
      </c>
      <c r="I14" s="132">
        <f t="shared" si="2"/>
        <v>31.75</v>
      </c>
      <c r="J14" s="132">
        <f t="shared" si="3"/>
        <v>31.125</v>
      </c>
      <c r="K14" s="132">
        <f t="shared" si="4"/>
        <v>31.25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35.25</v>
      </c>
      <c r="T14" s="132">
        <f t="shared" si="8"/>
        <v>36</v>
      </c>
      <c r="U14" s="132">
        <f t="shared" si="8"/>
        <v>34.5</v>
      </c>
      <c r="V14" s="132">
        <f t="shared" si="8"/>
        <v>35.25</v>
      </c>
      <c r="W14" s="167">
        <f t="shared" si="12"/>
        <v>39.060784313725492</v>
      </c>
      <c r="X14" s="132">
        <f t="shared" si="13"/>
        <v>40.233333333333334</v>
      </c>
      <c r="Y14" s="132">
        <f t="shared" si="14"/>
        <v>39.928791946308728</v>
      </c>
      <c r="Z14" s="132">
        <f t="shared" si="15"/>
        <v>40.884431372549017</v>
      </c>
      <c r="AA14" s="132">
        <f t="shared" si="9"/>
        <v>41.59582352941176</v>
      </c>
      <c r="AB14" s="133">
        <f t="shared" si="10"/>
        <v>42.3427734375</v>
      </c>
      <c r="AC14" s="168">
        <f t="shared" ca="1" si="11"/>
        <v>40.793926746166953</v>
      </c>
      <c r="AD14" s="163"/>
      <c r="AE14" s="163"/>
      <c r="AF14" s="164"/>
      <c r="AG14" s="169">
        <f>VLOOKUP(AG$7,'[15]Curve Summary'!$A$9:$AG$161,2)</f>
        <v>32.25</v>
      </c>
      <c r="AH14" s="169">
        <f>VLOOKUP(AH$7,'[15]Curve Summary'!$A$9:$AG$161,2)</f>
        <v>31.75</v>
      </c>
      <c r="AI14" s="169">
        <f>VLOOKUP(AI$7,'[15]Curve Summary'!$A$9:$AG$161,2)</f>
        <v>31.25</v>
      </c>
      <c r="AJ14" s="169">
        <f>VLOOKUP(AJ$7,'[15]Curve Summary'!$A$9:$AG$161,2)</f>
        <v>31</v>
      </c>
      <c r="AK14" s="169">
        <f>VLOOKUP(AK$7,'[15]Curve Summary'!$A$9:$AG$161,2)</f>
        <v>35</v>
      </c>
      <c r="AL14" s="169">
        <f>VLOOKUP(AL$7,'[15]Curve Summary'!$A$9:$AG$161,2)</f>
        <v>43</v>
      </c>
      <c r="AM14" s="169">
        <f>VLOOKUP(AM$7,'[15]Curve Summary'!$A$9:$AG$161,2)</f>
        <v>50.25</v>
      </c>
      <c r="AN14" s="169">
        <f>VLOOKUP(AN$7,'[15]Curve Summary'!$A$9:$AG$161,2)</f>
        <v>59.5</v>
      </c>
      <c r="AO14" s="169">
        <f>VLOOKUP(AO$7,'[15]Curve Summary'!$A$9:$AG$161,2)</f>
        <v>48.75</v>
      </c>
      <c r="AP14" s="169">
        <f>VLOOKUP(AP$7,'[15]Curve Summary'!$A$9:$AG$161,2)</f>
        <v>36</v>
      </c>
      <c r="AQ14" s="169">
        <f>VLOOKUP(AQ$7,'[15]Curve Summary'!$A$9:$AG$161,2)</f>
        <v>34.5</v>
      </c>
      <c r="AR14" s="169">
        <f>VLOOKUP(AR$7,'[15]Curve Summary'!$A$9:$AG$161,2)</f>
        <v>35.25</v>
      </c>
      <c r="AS14" s="169">
        <f>VLOOKUP(AS$7,'[15]Curve Summary'!$A$9:$AG$161,2)</f>
        <v>35.5</v>
      </c>
      <c r="AT14" s="169">
        <f>VLOOKUP(AT$7,'[15]Curve Summary'!$A$9:$AG$161,2)</f>
        <v>35</v>
      </c>
      <c r="AU14" s="169">
        <f>VLOOKUP(AU$7,'[15]Curve Summary'!$A$9:$AG$161,2)</f>
        <v>35</v>
      </c>
      <c r="AV14" s="169">
        <f>VLOOKUP(AV$7,'[15]Curve Summary'!$A$9:$AG$161,2)</f>
        <v>34.5</v>
      </c>
      <c r="AW14" s="169">
        <f>VLOOKUP(AW$7,'[15]Curve Summary'!$A$9:$AG$161,2)</f>
        <v>34.5</v>
      </c>
      <c r="AX14" s="169">
        <f>VLOOKUP(AX$7,'[15]Curve Summary'!$A$9:$AG$161,2)</f>
        <v>39</v>
      </c>
      <c r="AY14" s="169">
        <f>VLOOKUP(AY$7,'[15]Curve Summary'!$A$9:$AG$161,2)</f>
        <v>53.5</v>
      </c>
      <c r="AZ14" s="169">
        <f>VLOOKUP(AZ$7,'[15]Curve Summary'!$A$9:$AG$161,2)</f>
        <v>60</v>
      </c>
      <c r="BA14" s="169">
        <f>VLOOKUP(BA$7,'[15]Curve Summary'!$A$9:$AG$161,2)</f>
        <v>47.5</v>
      </c>
      <c r="BB14" s="169">
        <f>VLOOKUP(BB$7,'[15]Curve Summary'!$A$9:$AG$161,2)</f>
        <v>37</v>
      </c>
      <c r="BC14" s="169">
        <f>VLOOKUP(BC$7,'[15]Curve Summary'!$A$9:$AG$161,2)</f>
        <v>35.5</v>
      </c>
      <c r="BD14" s="169">
        <f>VLOOKUP(BD$7,'[15]Curve Summary'!$A$9:$AG$161,2)</f>
        <v>35.5</v>
      </c>
      <c r="BE14" s="169">
        <f>VLOOKUP(BE$7,'[15]Curve Summary'!$A$9:$AG$161,2)</f>
        <v>36.15</v>
      </c>
      <c r="BF14" s="169">
        <f>VLOOKUP(BF$7,'[15]Curve Summary'!$A$9:$AG$161,2)</f>
        <v>35.68</v>
      </c>
      <c r="BG14" s="169">
        <f>VLOOKUP(BG$7,'[15]Curve Summary'!$A$9:$AG$161,2)</f>
        <v>35.68</v>
      </c>
      <c r="BH14" s="169">
        <f>VLOOKUP(BH$7,'[15]Curve Summary'!$A$9:$AG$161,2)</f>
        <v>35.22</v>
      </c>
      <c r="BI14" s="169">
        <f>VLOOKUP(BI$7,'[15]Curve Summary'!$A$9:$AG$161,2)</f>
        <v>35.22</v>
      </c>
      <c r="BJ14" s="169">
        <f>VLOOKUP(BJ$7,'[15]Curve Summary'!$A$9:$AG$161,2)</f>
        <v>39.39</v>
      </c>
      <c r="BK14" s="169">
        <f>VLOOKUP(BK$7,'[15]Curve Summary'!$A$9:$AG$161,2)</f>
        <v>52.83</v>
      </c>
      <c r="BL14" s="169">
        <f>VLOOKUP(BL$7,'[15]Curve Summary'!$A$9:$AG$161,2)</f>
        <v>58.86</v>
      </c>
      <c r="BM14" s="169">
        <f>VLOOKUP(BM$7,'[15]Curve Summary'!$A$9:$AG$161,2)</f>
        <v>47.27</v>
      </c>
      <c r="BN14" s="169">
        <f>VLOOKUP(BN$7,'[15]Curve Summary'!$A$9:$AG$161,2)</f>
        <v>37.54</v>
      </c>
      <c r="BO14" s="169">
        <f>VLOOKUP(BO$7,'[15]Curve Summary'!$A$9:$AG$161,2)</f>
        <v>36.15</v>
      </c>
      <c r="BP14" s="169">
        <f>VLOOKUP(BP$7,'[15]Curve Summary'!$A$9:$AG$161,2)</f>
        <v>36.15</v>
      </c>
      <c r="BQ14" s="169">
        <f>VLOOKUP(BQ$7,'[15]Curve Summary'!$A$9:$AG$161,2)</f>
        <v>36.409999999999997</v>
      </c>
      <c r="BR14" s="169">
        <f>VLOOKUP(BR$7,'[15]Curve Summary'!$A$9:$AG$161,2)</f>
        <v>35.950000000000003</v>
      </c>
      <c r="BS14" s="169">
        <f>VLOOKUP(BS$7,'[15]Curve Summary'!$A$9:$AG$161,2)</f>
        <v>35.950000000000003</v>
      </c>
      <c r="BT14" s="169">
        <f>VLOOKUP(BT$7,'[15]Curve Summary'!$A$9:$AG$161,2)</f>
        <v>35.479999999999997</v>
      </c>
      <c r="BU14" s="169">
        <f>VLOOKUP(BU$7,'[15]Curve Summary'!$A$9:$AG$161,2)</f>
        <v>35.479999999999997</v>
      </c>
      <c r="BV14" s="169">
        <f>VLOOKUP(BV$7,'[15]Curve Summary'!$A$9:$AG$161,2)</f>
        <v>39.68</v>
      </c>
      <c r="BW14" s="169">
        <f>VLOOKUP(BW$7,'[15]Curve Summary'!$A$9:$AG$161,2)</f>
        <v>53.22</v>
      </c>
      <c r="BX14" s="169">
        <f>VLOOKUP(BX$7,'[15]Curve Summary'!$A$9:$AG$161,2)</f>
        <v>59.29</v>
      </c>
      <c r="BY14" s="169">
        <f>VLOOKUP(BY$7,'[15]Curve Summary'!$A$9:$AG$161,2)</f>
        <v>47.62</v>
      </c>
      <c r="BZ14" s="169">
        <f>VLOOKUP(BZ$7,'[15]Curve Summary'!$A$9:$AG$161,2)</f>
        <v>37.82</v>
      </c>
      <c r="CA14" s="169">
        <f>VLOOKUP(CA$7,'[15]Curve Summary'!$A$9:$AG$161,2)</f>
        <v>36.42</v>
      </c>
      <c r="CB14" s="169">
        <f>VLOOKUP(CB$7,'[15]Curve Summary'!$A$9:$AG$161,2)</f>
        <v>36.42</v>
      </c>
      <c r="CC14" s="169">
        <f>VLOOKUP(CC$7,'[15]Curve Summary'!$A$9:$AG$161,2)</f>
        <v>36.68</v>
      </c>
      <c r="CD14" s="169">
        <f>VLOOKUP(CD$7,'[15]Curve Summary'!$A$9:$AG$161,2)</f>
        <v>36.21</v>
      </c>
      <c r="CE14" s="169">
        <f>VLOOKUP(CE$7,'[15]Curve Summary'!$A$9:$AG$161,2)</f>
        <v>36.21</v>
      </c>
      <c r="CF14" s="169">
        <f>VLOOKUP(CF$7,'[15]Curve Summary'!$A$9:$AG$161,2)</f>
        <v>35.74</v>
      </c>
      <c r="CG14" s="169">
        <f>VLOOKUP(CG$7,'[15]Curve Summary'!$A$9:$AG$161,2)</f>
        <v>35.74</v>
      </c>
      <c r="CH14" s="169">
        <f>VLOOKUP(CH$7,'[15]Curve Summary'!$A$9:$AG$161,2)</f>
        <v>39.97</v>
      </c>
      <c r="CI14" s="169">
        <f>VLOOKUP(CI$7,'[15]Curve Summary'!$A$9:$AG$161,2)</f>
        <v>53.61</v>
      </c>
      <c r="CJ14" s="169">
        <f>VLOOKUP(CJ$7,'[15]Curve Summary'!$A$9:$AG$161,2)</f>
        <v>59.73</v>
      </c>
      <c r="CK14" s="169">
        <f>VLOOKUP(CK$7,'[15]Curve Summary'!$A$9:$AG$161,2)</f>
        <v>47.97</v>
      </c>
      <c r="CL14" s="169">
        <f>VLOOKUP(CL$7,'[15]Curve Summary'!$A$9:$AG$161,2)</f>
        <v>38.090000000000003</v>
      </c>
      <c r="CM14" s="169">
        <f>VLOOKUP(CM$7,'[15]Curve Summary'!$A$9:$AG$161,2)</f>
        <v>36.68</v>
      </c>
      <c r="CN14" s="169">
        <f>VLOOKUP(CN$7,'[15]Curve Summary'!$A$9:$AG$161,2)</f>
        <v>36.68</v>
      </c>
      <c r="CO14" s="169">
        <f>VLOOKUP(CO$7,'[15]Curve Summary'!$A$9:$AG$161,2)</f>
        <v>36.950000000000003</v>
      </c>
      <c r="CP14" s="169">
        <f>VLOOKUP(CP$7,'[15]Curve Summary'!$A$9:$AG$161,2)</f>
        <v>36.479999999999997</v>
      </c>
      <c r="CQ14" s="169">
        <f>VLOOKUP(CQ$7,'[15]Curve Summary'!$A$9:$AG$161,2)</f>
        <v>36.479999999999997</v>
      </c>
      <c r="CR14" s="169">
        <f>VLOOKUP(CR$7,'[15]Curve Summary'!$A$9:$AG$161,2)</f>
        <v>36</v>
      </c>
      <c r="CS14" s="169">
        <f>VLOOKUP(CS$7,'[15]Curve Summary'!$A$9:$AG$161,2)</f>
        <v>36</v>
      </c>
      <c r="CT14" s="169">
        <f>VLOOKUP(CT$7,'[15]Curve Summary'!$A$9:$AG$161,2)</f>
        <v>40.270000000000003</v>
      </c>
      <c r="CU14" s="169">
        <f>VLOOKUP(CU$7,'[15]Curve Summary'!$A$9:$AG$161,2)</f>
        <v>54.01</v>
      </c>
      <c r="CV14" s="169">
        <f>VLOOKUP(CV$7,'[15]Curve Summary'!$A$9:$AG$161,2)</f>
        <v>60.16</v>
      </c>
      <c r="CW14" s="169">
        <f>VLOOKUP(CW$7,'[15]Curve Summary'!$A$9:$AG$161,2)</f>
        <v>48.32</v>
      </c>
      <c r="CX14" s="169">
        <f>VLOOKUP(CX$7,'[15]Curve Summary'!$A$9:$AG$161,2)</f>
        <v>38.369999999999997</v>
      </c>
      <c r="CY14" s="169">
        <f>VLOOKUP(CY$7,'[15]Curve Summary'!$A$9:$AG$161,2)</f>
        <v>36.950000000000003</v>
      </c>
      <c r="CZ14" s="169">
        <f>VLOOKUP(CZ$7,'[15]Curve Summary'!$A$9:$AG$161,2)</f>
        <v>36.950000000000003</v>
      </c>
      <c r="DA14" s="169">
        <f>VLOOKUP(DA$7,'[15]Curve Summary'!$A$9:$AG$161,2)</f>
        <v>37.22</v>
      </c>
      <c r="DB14" s="169">
        <f>VLOOKUP(DB$7,'[15]Curve Summary'!$A$9:$AG$161,2)</f>
        <v>36.74</v>
      </c>
      <c r="DC14" s="169">
        <f>VLOOKUP(DC$7,'[15]Curve Summary'!$A$9:$AG$161,2)</f>
        <v>36.74</v>
      </c>
      <c r="DD14" s="169">
        <f>VLOOKUP(DD$7,'[15]Curve Summary'!$A$9:$AG$161,2)</f>
        <v>36.26</v>
      </c>
      <c r="DE14" s="169">
        <f>VLOOKUP(DE$7,'[15]Curve Summary'!$A$9:$AG$161,2)</f>
        <v>36.26</v>
      </c>
      <c r="DF14" s="169">
        <f>VLOOKUP(DF$7,'[15]Curve Summary'!$A$9:$AG$161,2)</f>
        <v>40.56</v>
      </c>
      <c r="DG14" s="169">
        <f>VLOOKUP(DG$7,'[15]Curve Summary'!$A$9:$AG$161,2)</f>
        <v>54.4</v>
      </c>
      <c r="DH14" s="169">
        <f>VLOOKUP(DH$7,'[15]Curve Summary'!$A$9:$AG$161,2)</f>
        <v>60.6</v>
      </c>
      <c r="DI14" s="169">
        <f>VLOOKUP(DI$7,'[15]Curve Summary'!$A$9:$AG$161,2)</f>
        <v>48.67</v>
      </c>
      <c r="DJ14" s="169">
        <f>VLOOKUP(DJ$7,'[15]Curve Summary'!$A$9:$AG$161,2)</f>
        <v>38.65</v>
      </c>
      <c r="DK14" s="169">
        <f>VLOOKUP(DK$7,'[15]Curve Summary'!$A$9:$AG$161,2)</f>
        <v>37.22</v>
      </c>
      <c r="DL14" s="169">
        <f>VLOOKUP(DL$7,'[15]Curve Summary'!$A$9:$AG$161,2)</f>
        <v>37.22</v>
      </c>
      <c r="DM14" s="169">
        <f>VLOOKUP(DM$7,'[15]Curve Summary'!$A$9:$AG$161,2)</f>
        <v>37.479999999999997</v>
      </c>
      <c r="DN14" s="169">
        <f>VLOOKUP(DN$7,'[15]Curve Summary'!$A$9:$AG$161,2)</f>
        <v>37</v>
      </c>
      <c r="DO14" s="169">
        <f>VLOOKUP(DO$7,'[15]Curve Summary'!$A$9:$AG$161,2)</f>
        <v>37</v>
      </c>
      <c r="DP14" s="169">
        <f>VLOOKUP(DP$7,'[15]Curve Summary'!$A$9:$AG$161,2)</f>
        <v>36.520000000000003</v>
      </c>
      <c r="DQ14" s="169">
        <f>VLOOKUP(DQ$7,'[15]Curve Summary'!$A$9:$AG$161,2)</f>
        <v>36.520000000000003</v>
      </c>
      <c r="DR14" s="169">
        <f>VLOOKUP(DR$7,'[15]Curve Summary'!$A$9:$AG$161,2)</f>
        <v>40.85</v>
      </c>
      <c r="DS14" s="169">
        <f>VLOOKUP(DS$7,'[15]Curve Summary'!$A$9:$AG$161,2)</f>
        <v>54.79</v>
      </c>
      <c r="DT14" s="169">
        <f>VLOOKUP(DT$7,'[15]Curve Summary'!$A$9:$AG$161,2)</f>
        <v>61.04</v>
      </c>
      <c r="DU14" s="169">
        <f>VLOOKUP(DU$7,'[15]Curve Summary'!$A$9:$AG$161,2)</f>
        <v>49.02</v>
      </c>
      <c r="DV14" s="169">
        <f>VLOOKUP(DV$7,'[15]Curve Summary'!$A$9:$AG$161,2)</f>
        <v>38.93</v>
      </c>
      <c r="DW14" s="169">
        <f>VLOOKUP(DW$7,'[15]Curve Summary'!$A$9:$AG$161,2)</f>
        <v>37.49</v>
      </c>
      <c r="DX14" s="169">
        <f>VLOOKUP(DX$7,'[15]Curve Summary'!$A$9:$AG$161,2)</f>
        <v>37.49</v>
      </c>
      <c r="DY14" s="169">
        <f>VLOOKUP(DY$7,'[15]Curve Summary'!$A$9:$AG$161,2)</f>
        <v>37.75</v>
      </c>
      <c r="DZ14" s="169">
        <f>VLOOKUP(DZ$7,'[15]Curve Summary'!$A$9:$AG$161,2)</f>
        <v>37.270000000000003</v>
      </c>
      <c r="EA14" s="169">
        <f>VLOOKUP(EA$7,'[15]Curve Summary'!$A$9:$AG$161,2)</f>
        <v>37.270000000000003</v>
      </c>
      <c r="EB14" s="169">
        <f>VLOOKUP(EB$7,'[15]Curve Summary'!$A$9:$AG$161,2)</f>
        <v>36.78</v>
      </c>
      <c r="EC14" s="169">
        <f>VLOOKUP(EC$7,'[15]Curve Summary'!$A$9:$AG$161,2)</f>
        <v>36.78</v>
      </c>
      <c r="ED14" s="169">
        <f>VLOOKUP(ED$7,'[15]Curve Summary'!$A$9:$AG$161,2)</f>
        <v>41.14</v>
      </c>
      <c r="EE14" s="169">
        <f>VLOOKUP(EE$7,'[15]Curve Summary'!$A$9:$AG$161,2)</f>
        <v>55.18</v>
      </c>
      <c r="EF14" s="169">
        <f>VLOOKUP(EF$7,'[15]Curve Summary'!$A$9:$AG$161,2)</f>
        <v>61.47</v>
      </c>
      <c r="EG14" s="169">
        <f>VLOOKUP(EG$7,'[15]Curve Summary'!$A$9:$AG$161,2)</f>
        <v>49.37</v>
      </c>
      <c r="EH14" s="169">
        <f>VLOOKUP(EH$7,'[15]Curve Summary'!$A$9:$AG$161,2)</f>
        <v>39.21</v>
      </c>
      <c r="EI14" s="169">
        <f>VLOOKUP(EI$7,'[15]Curve Summary'!$A$9:$AG$161,2)</f>
        <v>37.75</v>
      </c>
      <c r="EJ14" s="169">
        <f>VLOOKUP(EJ$7,'[15]Curve Summary'!$A$9:$AG$161,2)</f>
        <v>37.75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'[15]Power Desk Daily Price'!$AC15</f>
        <v>28.05</v>
      </c>
      <c r="D15" s="136">
        <f ca="1">IF(ISERROR((AVERAGE(OFFSET('[15]Curve Summary'!$G$6,12,0,15,1))*15+ 10* '[15]Curve Summary Backup'!$G$38)/25), '[15]Curve Summary Backup'!$G$38,(AVERAGE(OFFSET('[15]Curve Summary'!$G$6,12,0,15,1))*15+ 10* '[15]Curve Summary Backup'!$G$38)/25)</f>
        <v>28.5</v>
      </c>
      <c r="E15" s="136">
        <f>VLOOKUP(E$7,'[15]Curve Summary'!$A$7:$AG$58,7)</f>
        <v>33.75</v>
      </c>
      <c r="F15" s="172">
        <f t="shared" ca="1" si="0"/>
        <v>30.519000000000002</v>
      </c>
      <c r="G15" s="136">
        <f t="shared" si="1"/>
        <v>33.375</v>
      </c>
      <c r="H15" s="136">
        <f t="shared" si="2"/>
        <v>33.75</v>
      </c>
      <c r="I15" s="136">
        <f t="shared" si="2"/>
        <v>33</v>
      </c>
      <c r="J15" s="136">
        <f t="shared" si="3"/>
        <v>32.75</v>
      </c>
      <c r="K15" s="136">
        <f t="shared" si="4"/>
        <v>32.5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37.416666666666664</v>
      </c>
      <c r="T15" s="136">
        <f t="shared" si="8"/>
        <v>38.5</v>
      </c>
      <c r="U15" s="136">
        <f t="shared" si="8"/>
        <v>36.5</v>
      </c>
      <c r="V15" s="136">
        <f t="shared" si="8"/>
        <v>37.25</v>
      </c>
      <c r="W15" s="172">
        <f t="shared" si="12"/>
        <v>42.77745098039216</v>
      </c>
      <c r="X15" s="136">
        <f t="shared" si="13"/>
        <v>43.568627450980394</v>
      </c>
      <c r="Y15" s="136">
        <f t="shared" si="14"/>
        <v>43.124362416107381</v>
      </c>
      <c r="Z15" s="136">
        <f t="shared" si="15"/>
        <v>44.183647058823531</v>
      </c>
      <c r="AA15" s="136">
        <f t="shared" si="9"/>
        <v>44.75681372549019</v>
      </c>
      <c r="AB15" s="137">
        <f t="shared" si="10"/>
        <v>45.328906249999996</v>
      </c>
      <c r="AC15" s="173">
        <f t="shared" ca="1" si="11"/>
        <v>44.011716354344109</v>
      </c>
      <c r="AD15" s="163"/>
      <c r="AE15" s="163"/>
      <c r="AF15" s="164"/>
      <c r="AG15" s="132">
        <f>VLOOKUP(AG$7,'[15]Curve Summary'!$A$9:$AG$161,7)</f>
        <v>33.75</v>
      </c>
      <c r="AH15" s="132">
        <f>VLOOKUP(AH$7,'[15]Curve Summary'!$A$9:$AG$161,7)</f>
        <v>33</v>
      </c>
      <c r="AI15" s="132">
        <f>VLOOKUP(AI$7,'[15]Curve Summary'!$A$9:$AG$161,7)</f>
        <v>32.5</v>
      </c>
      <c r="AJ15" s="132">
        <f>VLOOKUP(AJ$7,'[15]Curve Summary'!$A$9:$AG$161,7)</f>
        <v>33</v>
      </c>
      <c r="AK15" s="132">
        <f>VLOOKUP(AK$7,'[15]Curve Summary'!$A$9:$AG$161,7)</f>
        <v>38</v>
      </c>
      <c r="AL15" s="132">
        <f>VLOOKUP(AL$7,'[15]Curve Summary'!$A$9:$AG$161,7)</f>
        <v>48</v>
      </c>
      <c r="AM15" s="132">
        <f>VLOOKUP(AM$7,'[15]Curve Summary'!$A$9:$AG$161,7)</f>
        <v>57.25</v>
      </c>
      <c r="AN15" s="132">
        <f>VLOOKUP(AN$7,'[15]Curve Summary'!$A$9:$AG$161,7)</f>
        <v>69.5</v>
      </c>
      <c r="AO15" s="132">
        <f>VLOOKUP(AO$7,'[15]Curve Summary'!$A$9:$AG$161,7)</f>
        <v>55.75</v>
      </c>
      <c r="AP15" s="132">
        <f>VLOOKUP(AP$7,'[15]Curve Summary'!$A$9:$AG$161,7)</f>
        <v>38.5</v>
      </c>
      <c r="AQ15" s="132">
        <f>VLOOKUP(AQ$7,'[15]Curve Summary'!$A$9:$AG$161,7)</f>
        <v>36.5</v>
      </c>
      <c r="AR15" s="132">
        <f>VLOOKUP(AR$7,'[15]Curve Summary'!$A$9:$AG$161,7)</f>
        <v>37.25</v>
      </c>
      <c r="AS15" s="132">
        <f>VLOOKUP(AS$7,'[15]Curve Summary'!$A$9:$AG$161,7)</f>
        <v>37.5</v>
      </c>
      <c r="AT15" s="132">
        <f>VLOOKUP(AT$7,'[15]Curve Summary'!$A$9:$AG$161,7)</f>
        <v>37</v>
      </c>
      <c r="AU15" s="132">
        <f>VLOOKUP(AU$7,'[15]Curve Summary'!$A$9:$AG$161,7)</f>
        <v>37</v>
      </c>
      <c r="AV15" s="132">
        <f>VLOOKUP(AV$7,'[15]Curve Summary'!$A$9:$AG$161,7)</f>
        <v>36.5</v>
      </c>
      <c r="AW15" s="132">
        <f>VLOOKUP(AW$7,'[15]Curve Summary'!$A$9:$AG$161,7)</f>
        <v>36.5</v>
      </c>
      <c r="AX15" s="132">
        <f>VLOOKUP(AX$7,'[15]Curve Summary'!$A$9:$AG$161,7)</f>
        <v>43.5</v>
      </c>
      <c r="AY15" s="132">
        <f>VLOOKUP(AY$7,'[15]Curve Summary'!$A$9:$AG$161,7)</f>
        <v>59.5</v>
      </c>
      <c r="AZ15" s="132">
        <f>VLOOKUP(AZ$7,'[15]Curve Summary'!$A$9:$AG$161,7)</f>
        <v>68</v>
      </c>
      <c r="BA15" s="132">
        <f>VLOOKUP(BA$7,'[15]Curve Summary'!$A$9:$AG$161,7)</f>
        <v>53.5</v>
      </c>
      <c r="BB15" s="132">
        <f>VLOOKUP(BB$7,'[15]Curve Summary'!$A$9:$AG$161,7)</f>
        <v>39.25</v>
      </c>
      <c r="BC15" s="132">
        <f>VLOOKUP(BC$7,'[15]Curve Summary'!$A$9:$AG$161,7)</f>
        <v>37.25</v>
      </c>
      <c r="BD15" s="132">
        <f>VLOOKUP(BD$7,'[15]Curve Summary'!$A$9:$AG$161,7)</f>
        <v>37</v>
      </c>
      <c r="BE15" s="132">
        <f>VLOOKUP(BE$7,'[15]Curve Summary'!$A$9:$AG$161,7)</f>
        <v>38.35</v>
      </c>
      <c r="BF15" s="132">
        <f>VLOOKUP(BF$7,'[15]Curve Summary'!$A$9:$AG$161,7)</f>
        <v>37.880000000000003</v>
      </c>
      <c r="BG15" s="132">
        <f>VLOOKUP(BG$7,'[15]Curve Summary'!$A$9:$AG$161,7)</f>
        <v>37.880000000000003</v>
      </c>
      <c r="BH15" s="132">
        <f>VLOOKUP(BH$7,'[15]Curve Summary'!$A$9:$AG$161,7)</f>
        <v>37.42</v>
      </c>
      <c r="BI15" s="132">
        <f>VLOOKUP(BI$7,'[15]Curve Summary'!$A$9:$AG$161,7)</f>
        <v>37.42</v>
      </c>
      <c r="BJ15" s="132">
        <f>VLOOKUP(BJ$7,'[15]Curve Summary'!$A$9:$AG$161,7)</f>
        <v>43.72</v>
      </c>
      <c r="BK15" s="132">
        <f>VLOOKUP(BK$7,'[15]Curve Summary'!$A$9:$AG$161,7)</f>
        <v>58.43</v>
      </c>
      <c r="BL15" s="132">
        <f>VLOOKUP(BL$7,'[15]Curve Summary'!$A$9:$AG$161,7)</f>
        <v>66.16</v>
      </c>
      <c r="BM15" s="132">
        <f>VLOOKUP(BM$7,'[15]Curve Summary'!$A$9:$AG$161,7)</f>
        <v>52.87</v>
      </c>
      <c r="BN15" s="132">
        <f>VLOOKUP(BN$7,'[15]Curve Summary'!$A$9:$AG$161,7)</f>
        <v>39.950000000000003</v>
      </c>
      <c r="BO15" s="132">
        <f>VLOOKUP(BO$7,'[15]Curve Summary'!$A$9:$AG$161,7)</f>
        <v>38.130000000000003</v>
      </c>
      <c r="BP15" s="132">
        <f>VLOOKUP(BP$7,'[15]Curve Summary'!$A$9:$AG$161,7)</f>
        <v>37.92</v>
      </c>
      <c r="BQ15" s="132">
        <f>VLOOKUP(BQ$7,'[15]Curve Summary'!$A$9:$AG$161,7)</f>
        <v>38.729999999999997</v>
      </c>
      <c r="BR15" s="132">
        <f>VLOOKUP(BR$7,'[15]Curve Summary'!$A$9:$AG$161,7)</f>
        <v>38.270000000000003</v>
      </c>
      <c r="BS15" s="132">
        <f>VLOOKUP(BS$7,'[15]Curve Summary'!$A$9:$AG$161,7)</f>
        <v>38.270000000000003</v>
      </c>
      <c r="BT15" s="132">
        <f>VLOOKUP(BT$7,'[15]Curve Summary'!$A$9:$AG$161,7)</f>
        <v>37.799999999999997</v>
      </c>
      <c r="BU15" s="132">
        <f>VLOOKUP(BU$7,'[15]Curve Summary'!$A$9:$AG$161,7)</f>
        <v>37.799999999999997</v>
      </c>
      <c r="BV15" s="132">
        <f>VLOOKUP(BV$7,'[15]Curve Summary'!$A$9:$AG$161,7)</f>
        <v>43.81</v>
      </c>
      <c r="BW15" s="132">
        <f>VLOOKUP(BW$7,'[15]Curve Summary'!$A$9:$AG$161,7)</f>
        <v>58.42</v>
      </c>
      <c r="BX15" s="132">
        <f>VLOOKUP(BX$7,'[15]Curve Summary'!$A$9:$AG$161,7)</f>
        <v>65.930000000000007</v>
      </c>
      <c r="BY15" s="132">
        <f>VLOOKUP(BY$7,'[15]Curve Summary'!$A$9:$AG$161,7)</f>
        <v>52.82</v>
      </c>
      <c r="BZ15" s="132">
        <f>VLOOKUP(BZ$7,'[15]Curve Summary'!$A$9:$AG$161,7)</f>
        <v>40.32</v>
      </c>
      <c r="CA15" s="132">
        <f>VLOOKUP(CA$7,'[15]Curve Summary'!$A$9:$AG$161,7)</f>
        <v>38.56</v>
      </c>
      <c r="CB15" s="132">
        <f>VLOOKUP(CB$7,'[15]Curve Summary'!$A$9:$AG$161,7)</f>
        <v>38.380000000000003</v>
      </c>
      <c r="CC15" s="132">
        <f>VLOOKUP(CC$7,'[15]Curve Summary'!$A$9:$AG$161,7)</f>
        <v>39.1</v>
      </c>
      <c r="CD15" s="132">
        <f>VLOOKUP(CD$7,'[15]Curve Summary'!$A$9:$AG$161,7)</f>
        <v>38.630000000000003</v>
      </c>
      <c r="CE15" s="132">
        <f>VLOOKUP(CE$7,'[15]Curve Summary'!$A$9:$AG$161,7)</f>
        <v>38.630000000000003</v>
      </c>
      <c r="CF15" s="132">
        <f>VLOOKUP(CF$7,'[15]Curve Summary'!$A$9:$AG$161,7)</f>
        <v>38.159999999999997</v>
      </c>
      <c r="CG15" s="132">
        <f>VLOOKUP(CG$7,'[15]Curve Summary'!$A$9:$AG$161,7)</f>
        <v>38.159999999999997</v>
      </c>
      <c r="CH15" s="132">
        <f>VLOOKUP(CH$7,'[15]Curve Summary'!$A$9:$AG$161,7)</f>
        <v>43.93</v>
      </c>
      <c r="CI15" s="132">
        <f>VLOOKUP(CI$7,'[15]Curve Summary'!$A$9:$AG$161,7)</f>
        <v>58.47</v>
      </c>
      <c r="CJ15" s="132">
        <f>VLOOKUP(CJ$7,'[15]Curve Summary'!$A$9:$AG$161,7)</f>
        <v>65.81</v>
      </c>
      <c r="CK15" s="132">
        <f>VLOOKUP(CK$7,'[15]Curve Summary'!$A$9:$AG$161,7)</f>
        <v>52.83</v>
      </c>
      <c r="CL15" s="132">
        <f>VLOOKUP(CL$7,'[15]Curve Summary'!$A$9:$AG$161,7)</f>
        <v>40.659999999999997</v>
      </c>
      <c r="CM15" s="132">
        <f>VLOOKUP(CM$7,'[15]Curve Summary'!$A$9:$AG$161,7)</f>
        <v>38.94</v>
      </c>
      <c r="CN15" s="132">
        <f>VLOOKUP(CN$7,'[15]Curve Summary'!$A$9:$AG$161,7)</f>
        <v>38.79</v>
      </c>
      <c r="CO15" s="132">
        <f>VLOOKUP(CO$7,'[15]Curve Summary'!$A$9:$AG$161,7)</f>
        <v>39.4</v>
      </c>
      <c r="CP15" s="132">
        <f>VLOOKUP(CP$7,'[15]Curve Summary'!$A$9:$AG$161,7)</f>
        <v>38.93</v>
      </c>
      <c r="CQ15" s="132">
        <f>VLOOKUP(CQ$7,'[15]Curve Summary'!$A$9:$AG$161,7)</f>
        <v>38.93</v>
      </c>
      <c r="CR15" s="132">
        <f>VLOOKUP(CR$7,'[15]Curve Summary'!$A$9:$AG$161,7)</f>
        <v>38.46</v>
      </c>
      <c r="CS15" s="132">
        <f>VLOOKUP(CS$7,'[15]Curve Summary'!$A$9:$AG$161,7)</f>
        <v>38.450000000000003</v>
      </c>
      <c r="CT15" s="132">
        <f>VLOOKUP(CT$7,'[15]Curve Summary'!$A$9:$AG$161,7)</f>
        <v>44.11</v>
      </c>
      <c r="CU15" s="132">
        <f>VLOOKUP(CU$7,'[15]Curve Summary'!$A$9:$AG$161,7)</f>
        <v>58.65</v>
      </c>
      <c r="CV15" s="132">
        <f>VLOOKUP(CV$7,'[15]Curve Summary'!$A$9:$AG$161,7)</f>
        <v>65.900000000000006</v>
      </c>
      <c r="CW15" s="132">
        <f>VLOOKUP(CW$7,'[15]Curve Summary'!$A$9:$AG$161,7)</f>
        <v>52.96</v>
      </c>
      <c r="CX15" s="132">
        <f>VLOOKUP(CX$7,'[15]Curve Summary'!$A$9:$AG$161,7)</f>
        <v>40.950000000000003</v>
      </c>
      <c r="CY15" s="132">
        <f>VLOOKUP(CY$7,'[15]Curve Summary'!$A$9:$AG$161,7)</f>
        <v>39.26</v>
      </c>
      <c r="CZ15" s="132">
        <f>VLOOKUP(CZ$7,'[15]Curve Summary'!$A$9:$AG$161,7)</f>
        <v>39.119999999999997</v>
      </c>
      <c r="DA15" s="132">
        <f>VLOOKUP(DA$7,'[15]Curve Summary'!$A$9:$AG$161,7)</f>
        <v>39.68</v>
      </c>
      <c r="DB15" s="132">
        <f>VLOOKUP(DB$7,'[15]Curve Summary'!$A$9:$AG$161,7)</f>
        <v>39.200000000000003</v>
      </c>
      <c r="DC15" s="132">
        <f>VLOOKUP(DC$7,'[15]Curve Summary'!$A$9:$AG$161,7)</f>
        <v>39.200000000000003</v>
      </c>
      <c r="DD15" s="132">
        <f>VLOOKUP(DD$7,'[15]Curve Summary'!$A$9:$AG$161,7)</f>
        <v>38.729999999999997</v>
      </c>
      <c r="DE15" s="132">
        <f>VLOOKUP(DE$7,'[15]Curve Summary'!$A$9:$AG$161,7)</f>
        <v>38.729999999999997</v>
      </c>
      <c r="DF15" s="132">
        <f>VLOOKUP(DF$7,'[15]Curve Summary'!$A$9:$AG$161,7)</f>
        <v>44.3</v>
      </c>
      <c r="DG15" s="132">
        <f>VLOOKUP(DG$7,'[15]Curve Summary'!$A$9:$AG$161,7)</f>
        <v>58.87</v>
      </c>
      <c r="DH15" s="132">
        <f>VLOOKUP(DH$7,'[15]Curve Summary'!$A$9:$AG$161,7)</f>
        <v>66.08</v>
      </c>
      <c r="DI15" s="132">
        <f>VLOOKUP(DI$7,'[15]Curve Summary'!$A$9:$AG$161,7)</f>
        <v>53.14</v>
      </c>
      <c r="DJ15" s="132">
        <f>VLOOKUP(DJ$7,'[15]Curve Summary'!$A$9:$AG$161,7)</f>
        <v>41.23</v>
      </c>
      <c r="DK15" s="132">
        <f>VLOOKUP(DK$7,'[15]Curve Summary'!$A$9:$AG$161,7)</f>
        <v>39.549999999999997</v>
      </c>
      <c r="DL15" s="132">
        <f>VLOOKUP(DL$7,'[15]Curve Summary'!$A$9:$AG$161,7)</f>
        <v>39.42</v>
      </c>
      <c r="DM15" s="132">
        <f>VLOOKUP(DM$7,'[15]Curve Summary'!$A$9:$AG$161,7)</f>
        <v>39.950000000000003</v>
      </c>
      <c r="DN15" s="132">
        <f>VLOOKUP(DN$7,'[15]Curve Summary'!$A$9:$AG$161,7)</f>
        <v>39.47</v>
      </c>
      <c r="DO15" s="132">
        <f>VLOOKUP(DO$7,'[15]Curve Summary'!$A$9:$AG$161,7)</f>
        <v>39.47</v>
      </c>
      <c r="DP15" s="132">
        <f>VLOOKUP(DP$7,'[15]Curve Summary'!$A$9:$AG$161,7)</f>
        <v>38.99</v>
      </c>
      <c r="DQ15" s="132">
        <f>VLOOKUP(DQ$7,'[15]Curve Summary'!$A$9:$AG$161,7)</f>
        <v>38.99</v>
      </c>
      <c r="DR15" s="132">
        <f>VLOOKUP(DR$7,'[15]Curve Summary'!$A$9:$AG$161,7)</f>
        <v>44.5</v>
      </c>
      <c r="DS15" s="132">
        <f>VLOOKUP(DS$7,'[15]Curve Summary'!$A$9:$AG$161,7)</f>
        <v>59.09</v>
      </c>
      <c r="DT15" s="132">
        <f>VLOOKUP(DT$7,'[15]Curve Summary'!$A$9:$AG$161,7)</f>
        <v>66.27</v>
      </c>
      <c r="DU15" s="132">
        <f>VLOOKUP(DU$7,'[15]Curve Summary'!$A$9:$AG$161,7)</f>
        <v>53.33</v>
      </c>
      <c r="DV15" s="132">
        <f>VLOOKUP(DV$7,'[15]Curve Summary'!$A$9:$AG$161,7)</f>
        <v>41.5</v>
      </c>
      <c r="DW15" s="132">
        <f>VLOOKUP(DW$7,'[15]Curve Summary'!$A$9:$AG$161,7)</f>
        <v>39.83</v>
      </c>
      <c r="DX15" s="132">
        <f>VLOOKUP(DX$7,'[15]Curve Summary'!$A$9:$AG$161,7)</f>
        <v>39.71</v>
      </c>
      <c r="DY15" s="132">
        <f>VLOOKUP(DY$7,'[15]Curve Summary'!$A$9:$AG$161,7)</f>
        <v>40.17</v>
      </c>
      <c r="DZ15" s="132">
        <f>VLOOKUP(DZ$7,'[15]Curve Summary'!$A$9:$AG$161,7)</f>
        <v>39.69</v>
      </c>
      <c r="EA15" s="132">
        <f>VLOOKUP(EA$7,'[15]Curve Summary'!$A$9:$AG$161,7)</f>
        <v>39.700000000000003</v>
      </c>
      <c r="EB15" s="132">
        <f>VLOOKUP(EB$7,'[15]Curve Summary'!$A$9:$AG$161,7)</f>
        <v>39.21</v>
      </c>
      <c r="EC15" s="132">
        <f>VLOOKUP(EC$7,'[15]Curve Summary'!$A$9:$AG$161,7)</f>
        <v>39.21</v>
      </c>
      <c r="ED15" s="132">
        <f>VLOOKUP(ED$7,'[15]Curve Summary'!$A$9:$AG$161,7)</f>
        <v>44.64</v>
      </c>
      <c r="EE15" s="132">
        <f>VLOOKUP(EE$7,'[15]Curve Summary'!$A$9:$AG$161,7)</f>
        <v>59.27</v>
      </c>
      <c r="EF15" s="132">
        <f>VLOOKUP(EF$7,'[15]Curve Summary'!$A$9:$AG$161,7)</f>
        <v>66.41</v>
      </c>
      <c r="EG15" s="132">
        <f>VLOOKUP(EG$7,'[15]Curve Summary'!$A$9:$AG$161,7)</f>
        <v>53.47</v>
      </c>
      <c r="EH15" s="132">
        <f>VLOOKUP(EH$7,'[15]Curve Summary'!$A$9:$AG$161,7)</f>
        <v>41.73</v>
      </c>
      <c r="EI15" s="132">
        <f>VLOOKUP(EI$7,'[15]Curve Summary'!$A$9:$AG$161,7)</f>
        <v>40.06</v>
      </c>
      <c r="EJ15" s="132">
        <f>VLOOKUP(EJ$7,'[15]Curve Summary'!$A$9:$AG$161,7)</f>
        <v>39.950000000000003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'[15]Power Desk Daily Price'!$AC18</f>
        <v>43.454545454545453</v>
      </c>
      <c r="D18" s="179">
        <f ca="1">IF(ISERROR((AVERAGE(OFFSET('[15]Curve Summary ALBERTA'!$R$6,10,0,12,1))*12+ 9* '[15]Curve Summary Backup'!$R$38)/21), '[15]Curve Summary Backup'!$R$38,(AVERAGE(OFFSET('[15]Curve Summary ALBERTA'!$R$6,10,0,12,1))*12+ 9* '[15]Curve Summary Backup'!$R$38)/21)</f>
        <v>45.749996185302734</v>
      </c>
      <c r="E18" s="179">
        <f>VLOOKUP(E$7,'[15]Curve Summary ALBERTA'!$A$7:$AG$63,18)</f>
        <v>51.049999237060547</v>
      </c>
      <c r="F18" s="180">
        <f ca="1">(C18*C$5+D18*D$5+E18*E$5)/(SUM(C$5:E$5))</f>
        <v>47.456816274469546</v>
      </c>
      <c r="G18" s="179">
        <f>AVERAGE(H18:I18)</f>
        <v>57.436624603271483</v>
      </c>
      <c r="H18" s="179">
        <f>AG18</f>
        <v>57.628511657714846</v>
      </c>
      <c r="I18" s="179">
        <f>AH18</f>
        <v>57.244737548828127</v>
      </c>
      <c r="J18" s="179">
        <f>AVERAGE(K18:L18)</f>
        <v>54.024164123535158</v>
      </c>
      <c r="K18" s="179">
        <f>AI18</f>
        <v>56.199056091308591</v>
      </c>
      <c r="L18" s="179">
        <f>AJ18</f>
        <v>51.849272155761717</v>
      </c>
      <c r="M18" s="179">
        <f>AK18</f>
        <v>52.619288787841796</v>
      </c>
      <c r="N18" s="179">
        <f>AL18</f>
        <v>54.654976121995361</v>
      </c>
      <c r="O18" s="179">
        <f>AVERAGE(P18:Q18)</f>
        <v>47.60279411989216</v>
      </c>
      <c r="P18" s="179">
        <f>AM18</f>
        <v>47.175168618682115</v>
      </c>
      <c r="Q18" s="179">
        <f>AN18</f>
        <v>48.030419621102205</v>
      </c>
      <c r="R18" s="179">
        <f>AO18</f>
        <v>48.040008506904051</v>
      </c>
      <c r="S18" s="179">
        <f>AVERAGE(T18:V18)</f>
        <v>57.39301444429001</v>
      </c>
      <c r="T18" s="179">
        <f>AP18</f>
        <v>52.39895195158693</v>
      </c>
      <c r="U18" s="179">
        <f>AQ18</f>
        <v>57.737953158028134</v>
      </c>
      <c r="V18" s="179">
        <f>AR18</f>
        <v>62.042138223254973</v>
      </c>
      <c r="W18" s="179">
        <f>SUM(AG37:AR37)/SUM($AG$5:$AR$5)</f>
        <v>53.735109885143956</v>
      </c>
      <c r="X18" s="179">
        <f>SUM(AS37:BD37)/SUM($AS$5:$BD$5)</f>
        <v>47.543848261820067</v>
      </c>
      <c r="Y18" s="179">
        <f>SUM(BE37:BR37)/SUM($BE$5:$BR$5)</f>
        <v>47.140529721656193</v>
      </c>
      <c r="Z18" s="179">
        <f>SUM(BQ37:CB37)/SUM($BQ$5:$CB$5)</f>
        <v>45.73471637115091</v>
      </c>
      <c r="AA18" s="179">
        <f>SUM(CC37:DX37)/SUM($CC$5:$DX$5)</f>
        <v>43.789569902941388</v>
      </c>
      <c r="AB18" s="181">
        <f>SUM(DY37:EJ37)/SUM($DY$5:$EJ$5)</f>
        <v>46.496938172348159</v>
      </c>
      <c r="AC18" s="182">
        <f ca="1">(C18*C$5+D18*D$5+E18*E$5+SUM(AG37:EJ37))/(SUM(C$5:E$5)+SUM($AG$5:$EJ$5))</f>
        <v>46.195389013591821</v>
      </c>
      <c r="AD18" s="163"/>
      <c r="AE18" s="163"/>
      <c r="AF18" s="164"/>
      <c r="AG18" s="132">
        <f>VLOOKUP(AG$7,'[15]Curve Summary ALBERTA'!$A$13:$AG$161,18)</f>
        <v>57.628511657714846</v>
      </c>
      <c r="AH18" s="132">
        <f>VLOOKUP(AH$7,'[15]Curve Summary ALBERTA'!$A$13:$AG$161,18)</f>
        <v>57.244737548828127</v>
      </c>
      <c r="AI18" s="132">
        <f>VLOOKUP(AI$7,'[15]Curve Summary ALBERTA'!$A$13:$AG$161,18)</f>
        <v>56.199056091308591</v>
      </c>
      <c r="AJ18" s="132">
        <f>VLOOKUP(AJ$7,'[15]Curve Summary ALBERTA'!$A$13:$AG$161,18)</f>
        <v>51.849272155761717</v>
      </c>
      <c r="AK18" s="132">
        <f>VLOOKUP(AK$7,'[15]Curve Summary ALBERTA'!$A$13:$AG$161,18)</f>
        <v>52.619288787841796</v>
      </c>
      <c r="AL18" s="132">
        <f>VLOOKUP(AL$7,'[15]Curve Summary ALBERTA'!$A$13:$AG$161,18)</f>
        <v>54.654976121995361</v>
      </c>
      <c r="AM18" s="132">
        <f>VLOOKUP(AM$7,'[15]Curve Summary ALBERTA'!$A$13:$AG$161,18)</f>
        <v>47.175168618682115</v>
      </c>
      <c r="AN18" s="132">
        <f>VLOOKUP(AN$7,'[15]Curve Summary ALBERTA'!$A$13:$AG$161,18)</f>
        <v>48.030419621102205</v>
      </c>
      <c r="AO18" s="132">
        <f>VLOOKUP(AO$7,'[15]Curve Summary ALBERTA'!$A$13:$AG$161,18)</f>
        <v>48.040008506904051</v>
      </c>
      <c r="AP18" s="132">
        <f>VLOOKUP(AP$7,'[15]Curve Summary ALBERTA'!$A$13:$AG$161,18)</f>
        <v>52.39895195158693</v>
      </c>
      <c r="AQ18" s="132">
        <f>VLOOKUP(AQ$7,'[15]Curve Summary ALBERTA'!$A$13:$AG$161,18)</f>
        <v>57.737953158028134</v>
      </c>
      <c r="AR18" s="132">
        <f>VLOOKUP(AR$7,'[15]Curve Summary ALBERTA'!$A$13:$AG$161,18)</f>
        <v>62.042138223254973</v>
      </c>
      <c r="AS18" s="132">
        <f>VLOOKUP(AS$7,'[15]Curve Summary ALBERTA'!$A$13:$AG$161,18)</f>
        <v>50.122577042138502</v>
      </c>
      <c r="AT18" s="132">
        <f>VLOOKUP(AT$7,'[15]Curve Summary ALBERTA'!$A$13:$AG$161,18)</f>
        <v>48.710640380118456</v>
      </c>
      <c r="AU18" s="132">
        <f>VLOOKUP(AU$7,'[15]Curve Summary ALBERTA'!$A$13:$AG$161,18)</f>
        <v>47.170614587219021</v>
      </c>
      <c r="AV18" s="132">
        <f>VLOOKUP(AV$7,'[15]Curve Summary ALBERTA'!$A$13:$AG$161,18)</f>
        <v>44.904514904393672</v>
      </c>
      <c r="AW18" s="132">
        <f>VLOOKUP(AW$7,'[15]Curve Summary ALBERTA'!$A$13:$AG$161,18)</f>
        <v>45.14686475956163</v>
      </c>
      <c r="AX18" s="132">
        <f>VLOOKUP(AX$7,'[15]Curve Summary ALBERTA'!$A$13:$AG$161,18)</f>
        <v>45.625522156318638</v>
      </c>
      <c r="AY18" s="132">
        <f>VLOOKUP(AY$7,'[15]Curve Summary ALBERTA'!$A$13:$AG$161,18)</f>
        <v>46.055971130185917</v>
      </c>
      <c r="AZ18" s="132">
        <f>VLOOKUP(AZ$7,'[15]Curve Summary ALBERTA'!$A$13:$AG$161,18)</f>
        <v>46.564660977524859</v>
      </c>
      <c r="BA18" s="132">
        <f>VLOOKUP(BA$7,'[15]Curve Summary ALBERTA'!$A$13:$AG$161,18)</f>
        <v>46.583335180848266</v>
      </c>
      <c r="BB18" s="132">
        <f>VLOOKUP(BB$7,'[15]Curve Summary ALBERTA'!$A$13:$AG$161,18)</f>
        <v>46.823134462892966</v>
      </c>
      <c r="BC18" s="132">
        <f>VLOOKUP(BC$7,'[15]Curve Summary ALBERTA'!$A$13:$AG$161,18)</f>
        <v>50.312305923402278</v>
      </c>
      <c r="BD18" s="132">
        <f>VLOOKUP(BD$7,'[15]Curve Summary ALBERTA'!$A$13:$AG$161,18)</f>
        <v>52.721102517811211</v>
      </c>
      <c r="BE18" s="132">
        <f>VLOOKUP(BE$7,'[15]Curve Summary ALBERTA'!$A$13:$AG$161,18)</f>
        <v>51.030232706618037</v>
      </c>
      <c r="BF18" s="132">
        <f>VLOOKUP(BF$7,'[15]Curve Summary ALBERTA'!$A$13:$AG$161,18)</f>
        <v>49.294299441869683</v>
      </c>
      <c r="BG18" s="132">
        <f>VLOOKUP(BG$7,'[15]Curve Summary ALBERTA'!$A$13:$AG$161,18)</f>
        <v>47.077435788366728</v>
      </c>
      <c r="BH18" s="132">
        <f>VLOOKUP(BH$7,'[15]Curve Summary ALBERTA'!$A$13:$AG$161,18)</f>
        <v>43.991873581899902</v>
      </c>
      <c r="BI18" s="132">
        <f>VLOOKUP(BI$7,'[15]Curve Summary ALBERTA'!$A$13:$AG$161,18)</f>
        <v>43.91469473780753</v>
      </c>
      <c r="BJ18" s="132">
        <f>VLOOKUP(BJ$7,'[15]Curve Summary ALBERTA'!$A$13:$AG$161,18)</f>
        <v>44.482864041965151</v>
      </c>
      <c r="BK18" s="132">
        <f>VLOOKUP(BK$7,'[15]Curve Summary ALBERTA'!$A$13:$AG$161,18)</f>
        <v>45.157898857657123</v>
      </c>
      <c r="BL18" s="132">
        <f>VLOOKUP(BL$7,'[15]Curve Summary ALBERTA'!$A$13:$AG$161,18)</f>
        <v>45.729855837900431</v>
      </c>
      <c r="BM18" s="132">
        <f>VLOOKUP(BM$7,'[15]Curve Summary ALBERTA'!$A$13:$AG$161,18)</f>
        <v>45.640510170876603</v>
      </c>
      <c r="BN18" s="132">
        <f>VLOOKUP(BN$7,'[15]Curve Summary ALBERTA'!$A$13:$AG$161,18)</f>
        <v>45.643471860093953</v>
      </c>
      <c r="BO18" s="132">
        <f>VLOOKUP(BO$7,'[15]Curve Summary ALBERTA'!$A$13:$AG$161,18)</f>
        <v>48.856043669774053</v>
      </c>
      <c r="BP18" s="132">
        <f>VLOOKUP(BP$7,'[15]Curve Summary ALBERTA'!$A$13:$AG$161,18)</f>
        <v>51.065863021708111</v>
      </c>
      <c r="BQ18" s="132">
        <f>VLOOKUP(BQ$7,'[15]Curve Summary ALBERTA'!$A$13:$AG$161,18)</f>
        <v>49.855084754130651</v>
      </c>
      <c r="BR18" s="132">
        <f>VLOOKUP(BR$7,'[15]Curve Summary ALBERTA'!$A$13:$AG$161,18)</f>
        <v>48.202648113363992</v>
      </c>
      <c r="BS18" s="132">
        <f>VLOOKUP(BS$7,'[15]Curve Summary ALBERTA'!$A$13:$AG$161,18)</f>
        <v>46.095188594107192</v>
      </c>
      <c r="BT18" s="132">
        <f>VLOOKUP(BT$7,'[15]Curve Summary ALBERTA'!$A$13:$AG$161,18)</f>
        <v>43.021738942770732</v>
      </c>
      <c r="BU18" s="132">
        <f>VLOOKUP(BU$7,'[15]Curve Summary ALBERTA'!$A$13:$AG$161,18)</f>
        <v>42.945825083138715</v>
      </c>
      <c r="BV18" s="132">
        <f>VLOOKUP(BV$7,'[15]Curve Summary ALBERTA'!$A$13:$AG$161,18)</f>
        <v>43.482220673763322</v>
      </c>
      <c r="BW18" s="132">
        <f>VLOOKUP(BW$7,'[15]Curve Summary ALBERTA'!$A$13:$AG$161,18)</f>
        <v>44.120257673305574</v>
      </c>
      <c r="BX18" s="132">
        <f>VLOOKUP(BX$7,'[15]Curve Summary ALBERTA'!$A$13:$AG$161,18)</f>
        <v>44.660268363688481</v>
      </c>
      <c r="BY18" s="132">
        <f>VLOOKUP(BY$7,'[15]Curve Summary ALBERTA'!$A$13:$AG$161,18)</f>
        <v>44.573056907605249</v>
      </c>
      <c r="BZ18" s="132">
        <f>VLOOKUP(BZ$7,'[15]Curve Summary ALBERTA'!$A$13:$AG$161,18)</f>
        <v>44.572572673872656</v>
      </c>
      <c r="CA18" s="132">
        <f>VLOOKUP(CA$7,'[15]Curve Summary ALBERTA'!$A$13:$AG$161,18)</f>
        <v>47.695927318040596</v>
      </c>
      <c r="CB18" s="132">
        <f>VLOOKUP(CB$7,'[15]Curve Summary ALBERTA'!$A$13:$AG$161,18)</f>
        <v>49.80770832320313</v>
      </c>
      <c r="CC18" s="132">
        <f>VLOOKUP(CC$7,'[15]Curve Summary ALBERTA'!$A$13:$AG$161,18)</f>
        <v>45.544577768402313</v>
      </c>
      <c r="CD18" s="132">
        <f>VLOOKUP(CD$7,'[15]Curve Summary ALBERTA'!$A$13:$AG$161,18)</f>
        <v>44.098792813324806</v>
      </c>
      <c r="CE18" s="132">
        <f>VLOOKUP(CE$7,'[15]Curve Summary ALBERTA'!$A$13:$AG$161,18)</f>
        <v>42.245478785538538</v>
      </c>
      <c r="CF18" s="132">
        <f>VLOOKUP(CF$7,'[15]Curve Summary ALBERTA'!$A$13:$AG$161,18)</f>
        <v>39.466412664699106</v>
      </c>
      <c r="CG18" s="132">
        <f>VLOOKUP(CG$7,'[15]Curve Summary ALBERTA'!$A$13:$AG$161,18)</f>
        <v>39.414410737739189</v>
      </c>
      <c r="CH18" s="132">
        <f>VLOOKUP(CH$7,'[15]Curve Summary ALBERTA'!$A$13:$AG$161,18)</f>
        <v>39.908999307220427</v>
      </c>
      <c r="CI18" s="132">
        <f>VLOOKUP(CI$7,'[15]Curve Summary ALBERTA'!$A$13:$AG$161,18)</f>
        <v>40.492709464800157</v>
      </c>
      <c r="CJ18" s="132">
        <f>VLOOKUP(CJ$7,'[15]Curve Summary ALBERTA'!$A$13:$AG$161,18)</f>
        <v>40.988607992796545</v>
      </c>
      <c r="CK18" s="132">
        <f>VLOOKUP(CK$7,'[15]Curve Summary ALBERTA'!$A$13:$AG$161,18)</f>
        <v>40.926023756348165</v>
      </c>
      <c r="CL18" s="132">
        <f>VLOOKUP(CL$7,'[15]Curve Summary ALBERTA'!$A$13:$AG$161,18)</f>
        <v>40.939555091348332</v>
      </c>
      <c r="CM18" s="132">
        <f>VLOOKUP(CM$7,'[15]Curve Summary ALBERTA'!$A$13:$AG$161,18)</f>
        <v>43.7942765653329</v>
      </c>
      <c r="CN18" s="132">
        <f>VLOOKUP(CN$7,'[15]Curve Summary ALBERTA'!$A$13:$AG$161,18)</f>
        <v>45.678373384405248</v>
      </c>
      <c r="CO18" s="132">
        <f>VLOOKUP(CO$7,'[15]Curve Summary ALBERTA'!$A$13:$AG$161,18)</f>
        <v>46.952331984305758</v>
      </c>
      <c r="CP18" s="132">
        <f>VLOOKUP(CP$7,'[15]Curve Summary ALBERTA'!$A$13:$AG$161,18)</f>
        <v>45.492360631855249</v>
      </c>
      <c r="CQ18" s="132">
        <f>VLOOKUP(CQ$7,'[15]Curve Summary ALBERTA'!$A$13:$AG$161,18)</f>
        <v>43.625028617554378</v>
      </c>
      <c r="CR18" s="132">
        <f>VLOOKUP(CR$7,'[15]Curve Summary ALBERTA'!$A$13:$AG$161,18)</f>
        <v>40.829298757139831</v>
      </c>
      <c r="CS18" s="132">
        <f>VLOOKUP(CS$7,'[15]Curve Summary ALBERTA'!$A$13:$AG$161,18)</f>
        <v>40.76755696426693</v>
      </c>
      <c r="CT18" s="132">
        <f>VLOOKUP(CT$7,'[15]Curve Summary ALBERTA'!$A$13:$AG$161,18)</f>
        <v>41.252710637789953</v>
      </c>
      <c r="CU18" s="132">
        <f>VLOOKUP(CU$7,'[15]Curve Summary ALBERTA'!$A$13:$AG$161,18)</f>
        <v>41.826822316429762</v>
      </c>
      <c r="CV18" s="132">
        <f>VLOOKUP(CV$7,'[15]Curve Summary ALBERTA'!$A$13:$AG$161,18)</f>
        <v>42.311943456089715</v>
      </c>
      <c r="CW18" s="132">
        <f>VLOOKUP(CW$7,'[15]Curve Summary ALBERTA'!$A$13:$AG$161,18)</f>
        <v>42.237354612891764</v>
      </c>
      <c r="CX18" s="132">
        <f>VLOOKUP(CX$7,'[15]Curve Summary ALBERTA'!$A$13:$AG$161,18)</f>
        <v>42.238968651852304</v>
      </c>
      <c r="CY18" s="132">
        <f>VLOOKUP(CY$7,'[15]Curve Summary ALBERTA'!$A$13:$AG$161,18)</f>
        <v>45.026506864256575</v>
      </c>
      <c r="CZ18" s="132">
        <f>VLOOKUP(CZ$7,'[15]Curve Summary ALBERTA'!$A$13:$AG$161,18)</f>
        <v>46.910897689477821</v>
      </c>
      <c r="DA18" s="132">
        <f>VLOOKUP(DA$7,'[15]Curve Summary ALBERTA'!$A$13:$AG$161,18)</f>
        <v>48.216555563543601</v>
      </c>
      <c r="DB18" s="132">
        <f>VLOOKUP(DB$7,'[15]Curve Summary ALBERTA'!$A$13:$AG$161,18)</f>
        <v>46.755093898720212</v>
      </c>
      <c r="DC18" s="132">
        <f>VLOOKUP(DC$7,'[15]Curve Summary ALBERTA'!$A$13:$AG$161,18)</f>
        <v>44.886243542310446</v>
      </c>
      <c r="DD18" s="132">
        <f>VLOOKUP(DD$7,'[15]Curve Summary ALBERTA'!$A$13:$AG$161,18)</f>
        <v>42.088511292586482</v>
      </c>
      <c r="DE18" s="132">
        <f>VLOOKUP(DE$7,'[15]Curve Summary ALBERTA'!$A$13:$AG$161,18)</f>
        <v>42.026088952063851</v>
      </c>
      <c r="DF18" s="132">
        <f>VLOOKUP(DF$7,'[15]Curve Summary ALBERTA'!$A$13:$AG$161,18)</f>
        <v>42.510772525898432</v>
      </c>
      <c r="DG18" s="132">
        <f>VLOOKUP(DG$7,'[15]Curve Summary ALBERTA'!$A$13:$AG$161,18)</f>
        <v>43.084454182721707</v>
      </c>
      <c r="DH18" s="132">
        <f>VLOOKUP(DH$7,'[15]Curve Summary ALBERTA'!$A$13:$AG$161,18)</f>
        <v>43.569066946647332</v>
      </c>
      <c r="DI18" s="132">
        <f>VLOOKUP(DI$7,'[15]Curve Summary ALBERTA'!$A$13:$AG$161,18)</f>
        <v>43.493743043244756</v>
      </c>
      <c r="DJ18" s="132">
        <f>VLOOKUP(DJ$7,'[15]Curve Summary ALBERTA'!$A$13:$AG$161,18)</f>
        <v>43.494672872412714</v>
      </c>
      <c r="DK18" s="132">
        <f>VLOOKUP(DK$7,'[15]Curve Summary ALBERTA'!$A$13:$AG$161,18)</f>
        <v>46.035668399386722</v>
      </c>
      <c r="DL18" s="132">
        <f>VLOOKUP(DL$7,'[15]Curve Summary ALBERTA'!$A$13:$AG$161,18)</f>
        <v>47.944774855730792</v>
      </c>
      <c r="DM18" s="132">
        <f>VLOOKUP(DM$7,'[15]Curve Summary ALBERTA'!$A$13:$AG$161,18)</f>
        <v>49.30943320414427</v>
      </c>
      <c r="DN18" s="132">
        <f>VLOOKUP(DN$7,'[15]Curve Summary ALBERTA'!$A$13:$AG$161,18)</f>
        <v>47.871442099030126</v>
      </c>
      <c r="DO18" s="132">
        <f>VLOOKUP(DO$7,'[15]Curve Summary ALBERTA'!$A$13:$AG$161,18)</f>
        <v>46.021500737756909</v>
      </c>
      <c r="DP18" s="132">
        <f>VLOOKUP(DP$7,'[15]Curve Summary ALBERTA'!$A$13:$AG$161,18)</f>
        <v>42.794151720699695</v>
      </c>
      <c r="DQ18" s="132">
        <f>VLOOKUP(DQ$7,'[15]Curve Summary ALBERTA'!$A$13:$AG$161,18)</f>
        <v>42.7552263877418</v>
      </c>
      <c r="DR18" s="132">
        <f>VLOOKUP(DR$7,'[15]Curve Summary ALBERTA'!$A$13:$AG$161,18)</f>
        <v>43.266995382619143</v>
      </c>
      <c r="DS18" s="132">
        <f>VLOOKUP(DS$7,'[15]Curve Summary ALBERTA'!$A$13:$AG$161,18)</f>
        <v>43.868470262350385</v>
      </c>
      <c r="DT18" s="132">
        <f>VLOOKUP(DT$7,'[15]Curve Summary ALBERTA'!$A$13:$AG$161,18)</f>
        <v>44.382472468360703</v>
      </c>
      <c r="DU18" s="132">
        <f>VLOOKUP(DU$7,'[15]Curve Summary ALBERTA'!$A$13:$AG$161,18)</f>
        <v>44.334302336545271</v>
      </c>
      <c r="DV18" s="132">
        <f>VLOOKUP(DV$7,'[15]Curve Summary ALBERTA'!$A$13:$AG$161,18)</f>
        <v>44.362455789522983</v>
      </c>
      <c r="DW18" s="132">
        <f>VLOOKUP(DW$7,'[15]Curve Summary ALBERTA'!$A$13:$AG$161,18)</f>
        <v>47.391682245269351</v>
      </c>
      <c r="DX18" s="132">
        <f>VLOOKUP(DX$7,'[15]Curve Summary ALBERTA'!$A$13:$AG$161,18)</f>
        <v>49.32121951935089</v>
      </c>
      <c r="DY18" s="132">
        <f>VLOOKUP(DY$7,'[15]Curve Summary ALBERTA'!$A$13:$AG$161,18)</f>
        <v>50.735075995445669</v>
      </c>
      <c r="DZ18" s="132">
        <f>VLOOKUP(DZ$7,'[15]Curve Summary ALBERTA'!$A$13:$AG$161,18)</f>
        <v>49.293376654444373</v>
      </c>
      <c r="EA18" s="132">
        <f>VLOOKUP(EA$7,'[15]Curve Summary ALBERTA'!$A$13:$AG$161,18)</f>
        <v>47.435538788302594</v>
      </c>
      <c r="EB18" s="132">
        <f>VLOOKUP(EB$7,'[15]Curve Summary ALBERTA'!$A$13:$AG$161,18)</f>
        <v>43.739541433023234</v>
      </c>
      <c r="EC18" s="132">
        <f>VLOOKUP(EC$7,'[15]Curve Summary ALBERTA'!$A$13:$AG$161,18)</f>
        <v>43.706139428553065</v>
      </c>
      <c r="ED18" s="132">
        <f>VLOOKUP(ED$7,'[15]Curve Summary ALBERTA'!$A$13:$AG$161,18)</f>
        <v>44.228067152845767</v>
      </c>
      <c r="EE18" s="132">
        <f>VLOOKUP(EE$7,'[15]Curve Summary ALBERTA'!$A$13:$AG$161,18)</f>
        <v>44.840377054772958</v>
      </c>
      <c r="EF18" s="132">
        <f>VLOOKUP(EF$7,'[15]Curve Summary ALBERTA'!$A$13:$AG$161,18)</f>
        <v>45.364845989057507</v>
      </c>
      <c r="EG18" s="132">
        <f>VLOOKUP(EG$7,'[15]Curve Summary ALBERTA'!$A$13:$AG$161,18)</f>
        <v>45.322528411454321</v>
      </c>
      <c r="EH18" s="132">
        <f>VLOOKUP(EH$7,'[15]Curve Summary ALBERTA'!$A$13:$AG$161,18)</f>
        <v>45.356981801450829</v>
      </c>
      <c r="EI18" s="132">
        <f>VLOOKUP(EI$7,'[15]Curve Summary ALBERTA'!$A$13:$AG$161,18)</f>
        <v>48.030956436032717</v>
      </c>
      <c r="EJ18" s="132">
        <f>VLOOKUP(EJ$7,'[15]Curve Summary ALBERTA'!$A$13:$AG$161,18)</f>
        <v>49.983705217173707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-0.36363636363636331</v>
      </c>
      <c r="D28" s="134">
        <f t="shared" ca="1" si="16"/>
        <v>-0.5</v>
      </c>
      <c r="E28" s="134">
        <f t="shared" si="16"/>
        <v>0</v>
      </c>
      <c r="F28" s="161">
        <f t="shared" ca="1" si="16"/>
        <v>-0.17859180035650724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-0.1666666666666643</v>
      </c>
      <c r="T28" s="134">
        <f t="shared" si="16"/>
        <v>0</v>
      </c>
      <c r="U28" s="134">
        <f t="shared" si="16"/>
        <v>-0.5</v>
      </c>
      <c r="V28" s="134">
        <f t="shared" si="16"/>
        <v>0</v>
      </c>
      <c r="W28" s="161">
        <f t="shared" si="16"/>
        <v>-3.9215686274509665E-2</v>
      </c>
      <c r="X28" s="134">
        <f t="shared" si="16"/>
        <v>-3.7254901960785958E-2</v>
      </c>
      <c r="Y28" s="134">
        <f t="shared" si="16"/>
        <v>-3.5234899328855818E-2</v>
      </c>
      <c r="Z28" s="134">
        <f t="shared" si="16"/>
        <v>-4.1176470588233371E-2</v>
      </c>
      <c r="AA28" s="134">
        <f t="shared" si="16"/>
        <v>-3.9705882352947697E-2</v>
      </c>
      <c r="AB28" s="134">
        <f t="shared" si="16"/>
        <v>-4.1015625E-2</v>
      </c>
      <c r="AC28" s="162">
        <f t="shared" ca="1" si="16"/>
        <v>-3.9253599952211005E-2</v>
      </c>
      <c r="AD28" s="163"/>
      <c r="AE28" s="163"/>
      <c r="AF28" s="164"/>
      <c r="AG28" s="132">
        <f t="shared" ref="AG28:CR31" si="17">AG9*AG$5</f>
        <v>797.5</v>
      </c>
      <c r="AH28" s="188">
        <f t="shared" si="17"/>
        <v>680</v>
      </c>
      <c r="AI28" s="188">
        <f t="shared" si="17"/>
        <v>640.5</v>
      </c>
      <c r="AJ28" s="188">
        <f t="shared" si="17"/>
        <v>616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670</v>
      </c>
      <c r="AR28" s="188">
        <f t="shared" si="17"/>
        <v>761.25</v>
      </c>
      <c r="AS28" s="188">
        <f t="shared" si="17"/>
        <v>880</v>
      </c>
      <c r="AT28" s="188">
        <f t="shared" si="17"/>
        <v>770</v>
      </c>
      <c r="AU28" s="188">
        <f t="shared" si="17"/>
        <v>714</v>
      </c>
      <c r="AV28" s="188">
        <f t="shared" si="17"/>
        <v>682</v>
      </c>
      <c r="AW28" s="188">
        <f t="shared" si="17"/>
        <v>577.5</v>
      </c>
      <c r="AX28" s="188">
        <f t="shared" si="17"/>
        <v>603.75</v>
      </c>
      <c r="AY28" s="188">
        <f t="shared" si="17"/>
        <v>1034</v>
      </c>
      <c r="AZ28" s="188">
        <f t="shared" si="17"/>
        <v>1155</v>
      </c>
      <c r="BA28" s="188">
        <f t="shared" si="17"/>
        <v>955.5</v>
      </c>
      <c r="BB28" s="188">
        <f t="shared" si="17"/>
        <v>897</v>
      </c>
      <c r="BC28" s="188">
        <f t="shared" si="17"/>
        <v>655.5</v>
      </c>
      <c r="BD28" s="188">
        <f t="shared" si="17"/>
        <v>825</v>
      </c>
      <c r="BE28" s="188">
        <f t="shared" si="17"/>
        <v>843.15</v>
      </c>
      <c r="BF28" s="188">
        <f t="shared" si="17"/>
        <v>777.2</v>
      </c>
      <c r="BG28" s="188">
        <f t="shared" si="17"/>
        <v>805</v>
      </c>
      <c r="BH28" s="188">
        <f t="shared" si="17"/>
        <v>713.24</v>
      </c>
      <c r="BI28" s="188">
        <f t="shared" si="17"/>
        <v>588.40000000000009</v>
      </c>
      <c r="BJ28" s="188">
        <f t="shared" si="17"/>
        <v>670.78</v>
      </c>
      <c r="BK28" s="188">
        <f t="shared" si="17"/>
        <v>969.57</v>
      </c>
      <c r="BL28" s="188">
        <f t="shared" si="17"/>
        <v>1166.8799999999999</v>
      </c>
      <c r="BM28" s="188">
        <f t="shared" si="17"/>
        <v>942.48</v>
      </c>
      <c r="BN28" s="188">
        <f t="shared" si="17"/>
        <v>825.3</v>
      </c>
      <c r="BO28" s="188">
        <f t="shared" si="17"/>
        <v>742.77</v>
      </c>
      <c r="BP28" s="188">
        <f t="shared" si="17"/>
        <v>874.2299999999999</v>
      </c>
      <c r="BQ28" s="188">
        <f t="shared" si="17"/>
        <v>847.98</v>
      </c>
      <c r="BR28" s="188">
        <f t="shared" si="17"/>
        <v>785.40000000000009</v>
      </c>
      <c r="BS28" s="188">
        <f t="shared" si="17"/>
        <v>826.85</v>
      </c>
      <c r="BT28" s="188">
        <f t="shared" si="17"/>
        <v>708.54000000000008</v>
      </c>
      <c r="BU28" s="188">
        <f t="shared" si="17"/>
        <v>654.36</v>
      </c>
      <c r="BV28" s="188">
        <f t="shared" si="17"/>
        <v>705.76</v>
      </c>
      <c r="BW28" s="188">
        <f t="shared" si="17"/>
        <v>911.2</v>
      </c>
      <c r="BX28" s="188">
        <f t="shared" si="17"/>
        <v>1183.81</v>
      </c>
      <c r="BY28" s="188">
        <f t="shared" si="17"/>
        <v>933.66</v>
      </c>
      <c r="BZ28" s="188">
        <f t="shared" si="17"/>
        <v>832.8599999999999</v>
      </c>
      <c r="CA28" s="188">
        <f t="shared" si="17"/>
        <v>760.41</v>
      </c>
      <c r="CB28" s="188">
        <f t="shared" si="17"/>
        <v>809.76</v>
      </c>
      <c r="CC28" s="188">
        <f t="shared" si="17"/>
        <v>854.91</v>
      </c>
      <c r="CD28" s="188">
        <f t="shared" si="17"/>
        <v>794</v>
      </c>
      <c r="CE28" s="188">
        <f t="shared" si="17"/>
        <v>843.64</v>
      </c>
      <c r="CF28" s="188">
        <f t="shared" si="17"/>
        <v>693.40000000000009</v>
      </c>
      <c r="CG28" s="188">
        <f t="shared" si="17"/>
        <v>710.82</v>
      </c>
      <c r="CH28" s="188">
        <f t="shared" si="17"/>
        <v>729.52</v>
      </c>
      <c r="CI28" s="188">
        <f t="shared" si="17"/>
        <v>908.6</v>
      </c>
      <c r="CJ28" s="188">
        <f t="shared" si="17"/>
        <v>1168.6300000000001</v>
      </c>
      <c r="CK28" s="188">
        <f t="shared" si="17"/>
        <v>888.6</v>
      </c>
      <c r="CL28" s="188">
        <f t="shared" si="17"/>
        <v>881.32</v>
      </c>
      <c r="CM28" s="188">
        <f t="shared" si="17"/>
        <v>774.27</v>
      </c>
      <c r="CN28" s="188">
        <f t="shared" si="17"/>
        <v>781.2</v>
      </c>
      <c r="CO28" s="188">
        <f t="shared" si="17"/>
        <v>903.09999999999991</v>
      </c>
      <c r="CP28" s="188">
        <f t="shared" si="17"/>
        <v>802.6</v>
      </c>
      <c r="CQ28" s="188">
        <f t="shared" si="17"/>
        <v>822.36</v>
      </c>
      <c r="CR28" s="188">
        <f t="shared" si="17"/>
        <v>746.55</v>
      </c>
      <c r="CS28" s="188">
        <f t="shared" ref="CS28:EJ32" si="18">CS9*CS$5</f>
        <v>735.02</v>
      </c>
      <c r="CT28" s="188">
        <f t="shared" si="18"/>
        <v>717.78</v>
      </c>
      <c r="CU28" s="188">
        <f t="shared" si="18"/>
        <v>952.35</v>
      </c>
      <c r="CV28" s="188">
        <f t="shared" si="18"/>
        <v>1155.75</v>
      </c>
      <c r="CW28" s="188">
        <f t="shared" si="18"/>
        <v>844.3599999999999</v>
      </c>
      <c r="CX28" s="188">
        <f t="shared" si="18"/>
        <v>930.81</v>
      </c>
      <c r="CY28" s="188">
        <f t="shared" si="18"/>
        <v>787.92000000000007</v>
      </c>
      <c r="CZ28" s="188">
        <f t="shared" si="18"/>
        <v>791.2</v>
      </c>
      <c r="DA28" s="188">
        <f t="shared" si="18"/>
        <v>912.33999999999992</v>
      </c>
      <c r="DB28" s="188">
        <f t="shared" si="18"/>
        <v>853.02</v>
      </c>
      <c r="DC28" s="188">
        <f t="shared" si="18"/>
        <v>799.26</v>
      </c>
      <c r="DD28" s="188">
        <f t="shared" si="18"/>
        <v>799.7</v>
      </c>
      <c r="DE28" s="188">
        <f t="shared" si="18"/>
        <v>721.56</v>
      </c>
      <c r="DF28" s="188">
        <f t="shared" si="18"/>
        <v>736.68</v>
      </c>
      <c r="DG28" s="188">
        <f t="shared" si="18"/>
        <v>1000.7800000000001</v>
      </c>
      <c r="DH28" s="188">
        <f t="shared" si="18"/>
        <v>1051.05</v>
      </c>
      <c r="DI28" s="188">
        <f t="shared" si="18"/>
        <v>937.44</v>
      </c>
      <c r="DJ28" s="188">
        <f t="shared" si="18"/>
        <v>941.61999999999989</v>
      </c>
      <c r="DK28" s="188">
        <f t="shared" si="18"/>
        <v>725.04</v>
      </c>
      <c r="DL28" s="188">
        <f t="shared" si="18"/>
        <v>881.98</v>
      </c>
      <c r="DM28" s="188">
        <f t="shared" si="18"/>
        <v>879.9</v>
      </c>
      <c r="DN28" s="188">
        <f t="shared" si="18"/>
        <v>822.2</v>
      </c>
      <c r="DO28" s="188">
        <f t="shared" si="18"/>
        <v>851.83999999999992</v>
      </c>
      <c r="DP28" s="188">
        <f t="shared" si="18"/>
        <v>816.86</v>
      </c>
      <c r="DQ28" s="188">
        <f t="shared" si="18"/>
        <v>705.6</v>
      </c>
      <c r="DR28" s="188">
        <f t="shared" si="18"/>
        <v>790.90000000000009</v>
      </c>
      <c r="DS28" s="188">
        <f t="shared" si="18"/>
        <v>1004.08</v>
      </c>
      <c r="DT28" s="188">
        <f t="shared" si="18"/>
        <v>1047.8999999999999</v>
      </c>
      <c r="DU28" s="188">
        <f t="shared" si="18"/>
        <v>941.85</v>
      </c>
      <c r="DV28" s="188">
        <f t="shared" si="18"/>
        <v>911.02</v>
      </c>
      <c r="DW28" s="188">
        <f t="shared" si="18"/>
        <v>775.8</v>
      </c>
      <c r="DX28" s="188">
        <f t="shared" si="18"/>
        <v>893.64</v>
      </c>
      <c r="DY28" s="188">
        <f t="shared" si="18"/>
        <v>846.80000000000007</v>
      </c>
      <c r="DZ28" s="188">
        <f t="shared" si="18"/>
        <v>832</v>
      </c>
      <c r="EA28" s="188">
        <f t="shared" si="18"/>
        <v>905.74</v>
      </c>
      <c r="EB28" s="188">
        <f t="shared" si="18"/>
        <v>833.8</v>
      </c>
      <c r="EC28" s="188">
        <f t="shared" si="18"/>
        <v>723.40000000000009</v>
      </c>
      <c r="ED28" s="188">
        <f t="shared" si="18"/>
        <v>809.38</v>
      </c>
      <c r="EE28" s="188">
        <f t="shared" si="18"/>
        <v>962.22</v>
      </c>
      <c r="EF28" s="188">
        <f t="shared" si="18"/>
        <v>1095.1600000000001</v>
      </c>
      <c r="EG28" s="188">
        <f t="shared" si="18"/>
        <v>946.8900000000001</v>
      </c>
      <c r="EH28" s="188">
        <f t="shared" si="18"/>
        <v>879.48</v>
      </c>
      <c r="EI28" s="188">
        <f t="shared" si="18"/>
        <v>827.6099999999999</v>
      </c>
      <c r="EJ28" s="188">
        <f t="shared" si="18"/>
        <v>946.44999999999993</v>
      </c>
    </row>
    <row r="29" spans="1:140" ht="13.7" customHeight="1" x14ac:dyDescent="0.2">
      <c r="A29" s="165" t="s">
        <v>134</v>
      </c>
      <c r="B29" s="166"/>
      <c r="C29" s="132">
        <f t="shared" si="16"/>
        <v>-0.51174242424242067</v>
      </c>
      <c r="D29" s="132">
        <f t="shared" ca="1" si="16"/>
        <v>-0.5</v>
      </c>
      <c r="E29" s="132">
        <f t="shared" si="16"/>
        <v>0</v>
      </c>
      <c r="F29" s="167">
        <f t="shared" ca="1" si="16"/>
        <v>-0.22960546642899615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-0.1666666666666643</v>
      </c>
      <c r="T29" s="132">
        <f t="shared" si="16"/>
        <v>0</v>
      </c>
      <c r="U29" s="132">
        <f t="shared" si="16"/>
        <v>-0.5</v>
      </c>
      <c r="V29" s="132">
        <f t="shared" si="16"/>
        <v>0</v>
      </c>
      <c r="W29" s="167">
        <f t="shared" si="16"/>
        <v>-3.9215686274509665E-2</v>
      </c>
      <c r="X29" s="132">
        <f t="shared" si="16"/>
        <v>-3.7254901960785958E-2</v>
      </c>
      <c r="Y29" s="132">
        <f t="shared" si="16"/>
        <v>-3.5234899328862923E-2</v>
      </c>
      <c r="Z29" s="132">
        <f t="shared" si="16"/>
        <v>-4.1176470588233371E-2</v>
      </c>
      <c r="AA29" s="132">
        <f t="shared" si="16"/>
        <v>-3.9705882352940591E-2</v>
      </c>
      <c r="AB29" s="132">
        <f t="shared" si="16"/>
        <v>-4.1015625E-2</v>
      </c>
      <c r="AC29" s="168">
        <f t="shared" ca="1" si="16"/>
        <v>-3.9715542036731222E-2</v>
      </c>
      <c r="AD29" s="163"/>
      <c r="AE29" s="163"/>
      <c r="AF29" s="164"/>
      <c r="AG29" s="132">
        <f t="shared" si="17"/>
        <v>797.5</v>
      </c>
      <c r="AH29" s="188">
        <f t="shared" si="17"/>
        <v>678</v>
      </c>
      <c r="AI29" s="188">
        <f t="shared" si="17"/>
        <v>640.5</v>
      </c>
      <c r="AJ29" s="188">
        <f t="shared" si="17"/>
        <v>660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660</v>
      </c>
      <c r="AR29" s="188">
        <f t="shared" si="17"/>
        <v>750.75</v>
      </c>
      <c r="AS29" s="188">
        <f t="shared" si="17"/>
        <v>874.5</v>
      </c>
      <c r="AT29" s="188">
        <f t="shared" si="17"/>
        <v>765</v>
      </c>
      <c r="AU29" s="188">
        <f t="shared" si="17"/>
        <v>714</v>
      </c>
      <c r="AV29" s="188">
        <f t="shared" si="17"/>
        <v>753.5</v>
      </c>
      <c r="AW29" s="188">
        <f t="shared" si="17"/>
        <v>645.75</v>
      </c>
      <c r="AX29" s="188">
        <f t="shared" si="17"/>
        <v>672</v>
      </c>
      <c r="AY29" s="188">
        <f t="shared" si="17"/>
        <v>1133</v>
      </c>
      <c r="AZ29" s="188">
        <f t="shared" si="17"/>
        <v>1228.5</v>
      </c>
      <c r="BA29" s="188">
        <f t="shared" si="17"/>
        <v>1029</v>
      </c>
      <c r="BB29" s="188">
        <f t="shared" si="17"/>
        <v>891.25</v>
      </c>
      <c r="BC29" s="188">
        <f t="shared" si="17"/>
        <v>650.75</v>
      </c>
      <c r="BD29" s="188">
        <f t="shared" si="17"/>
        <v>819.5</v>
      </c>
      <c r="BE29" s="188">
        <f t="shared" si="17"/>
        <v>845.67000000000007</v>
      </c>
      <c r="BF29" s="188">
        <f t="shared" si="17"/>
        <v>779.59999999999991</v>
      </c>
      <c r="BG29" s="188">
        <f t="shared" si="17"/>
        <v>812.36</v>
      </c>
      <c r="BH29" s="188">
        <f t="shared" si="17"/>
        <v>781.88</v>
      </c>
      <c r="BI29" s="188">
        <f t="shared" si="17"/>
        <v>650.6</v>
      </c>
      <c r="BJ29" s="188">
        <f t="shared" si="17"/>
        <v>739.2</v>
      </c>
      <c r="BK29" s="188">
        <f t="shared" si="17"/>
        <v>1058.19</v>
      </c>
      <c r="BL29" s="188">
        <f t="shared" si="17"/>
        <v>1241.02</v>
      </c>
      <c r="BM29" s="188">
        <f t="shared" si="17"/>
        <v>1013.0400000000001</v>
      </c>
      <c r="BN29" s="188">
        <f t="shared" si="17"/>
        <v>827.82</v>
      </c>
      <c r="BO29" s="188">
        <f t="shared" si="17"/>
        <v>745.07999999999993</v>
      </c>
      <c r="BP29" s="188">
        <f t="shared" si="17"/>
        <v>876.99</v>
      </c>
      <c r="BQ29" s="188">
        <f t="shared" si="17"/>
        <v>855.95999999999992</v>
      </c>
      <c r="BR29" s="188">
        <f t="shared" si="17"/>
        <v>793.19999999999993</v>
      </c>
      <c r="BS29" s="188">
        <f t="shared" si="17"/>
        <v>839.96</v>
      </c>
      <c r="BT29" s="188">
        <f t="shared" si="17"/>
        <v>770.91</v>
      </c>
      <c r="BU29" s="188">
        <f t="shared" si="17"/>
        <v>716.52</v>
      </c>
      <c r="BV29" s="188">
        <f t="shared" si="17"/>
        <v>771.09999999999991</v>
      </c>
      <c r="BW29" s="188">
        <f t="shared" si="17"/>
        <v>990</v>
      </c>
      <c r="BX29" s="188">
        <f t="shared" si="17"/>
        <v>1257.8699999999999</v>
      </c>
      <c r="BY29" s="188">
        <f t="shared" si="17"/>
        <v>1000.8599999999999</v>
      </c>
      <c r="BZ29" s="188">
        <f t="shared" si="17"/>
        <v>841.47</v>
      </c>
      <c r="CA29" s="188">
        <f t="shared" si="17"/>
        <v>768.81</v>
      </c>
      <c r="CB29" s="188">
        <f t="shared" si="17"/>
        <v>818.37</v>
      </c>
      <c r="CC29" s="188">
        <f t="shared" si="17"/>
        <v>871.92000000000007</v>
      </c>
      <c r="CD29" s="188">
        <f t="shared" si="17"/>
        <v>810.19999999999993</v>
      </c>
      <c r="CE29" s="188">
        <f t="shared" si="17"/>
        <v>865.49</v>
      </c>
      <c r="CF29" s="188">
        <f t="shared" si="17"/>
        <v>756.2</v>
      </c>
      <c r="CG29" s="188">
        <f t="shared" si="17"/>
        <v>779.68</v>
      </c>
      <c r="CH29" s="188">
        <f t="shared" si="17"/>
        <v>798.38</v>
      </c>
      <c r="CI29" s="188">
        <f t="shared" si="17"/>
        <v>990.6</v>
      </c>
      <c r="CJ29" s="188">
        <f t="shared" si="17"/>
        <v>1248.67</v>
      </c>
      <c r="CK29" s="188">
        <f t="shared" si="17"/>
        <v>957</v>
      </c>
      <c r="CL29" s="188">
        <f t="shared" si="17"/>
        <v>899.58</v>
      </c>
      <c r="CM29" s="188">
        <f t="shared" si="17"/>
        <v>791.28</v>
      </c>
      <c r="CN29" s="188">
        <f t="shared" si="17"/>
        <v>797.8</v>
      </c>
      <c r="CO29" s="188">
        <f t="shared" si="17"/>
        <v>929.94</v>
      </c>
      <c r="CP29" s="188">
        <f t="shared" si="17"/>
        <v>827</v>
      </c>
      <c r="CQ29" s="188">
        <f t="shared" si="17"/>
        <v>851.62</v>
      </c>
      <c r="CR29" s="188">
        <f t="shared" si="17"/>
        <v>816.27</v>
      </c>
      <c r="CS29" s="188">
        <f t="shared" si="18"/>
        <v>807.40000000000009</v>
      </c>
      <c r="CT29" s="188">
        <f t="shared" si="18"/>
        <v>787.29000000000008</v>
      </c>
      <c r="CU29" s="188">
        <f t="shared" si="18"/>
        <v>1042.02</v>
      </c>
      <c r="CV29" s="188">
        <f t="shared" si="18"/>
        <v>1241.77</v>
      </c>
      <c r="CW29" s="188">
        <f t="shared" si="18"/>
        <v>913.71</v>
      </c>
      <c r="CX29" s="188">
        <f t="shared" si="18"/>
        <v>959.56</v>
      </c>
      <c r="CY29" s="188">
        <f t="shared" si="18"/>
        <v>813.32999999999993</v>
      </c>
      <c r="CZ29" s="188">
        <f t="shared" si="18"/>
        <v>816</v>
      </c>
      <c r="DA29" s="188">
        <f t="shared" si="18"/>
        <v>948.64</v>
      </c>
      <c r="DB29" s="188">
        <f t="shared" si="18"/>
        <v>887.25</v>
      </c>
      <c r="DC29" s="188">
        <f t="shared" si="18"/>
        <v>835.38</v>
      </c>
      <c r="DD29" s="188">
        <f t="shared" si="18"/>
        <v>878.68</v>
      </c>
      <c r="DE29" s="188">
        <f t="shared" si="18"/>
        <v>795.9</v>
      </c>
      <c r="DF29" s="188">
        <f t="shared" si="18"/>
        <v>811.44</v>
      </c>
      <c r="DG29" s="188">
        <f t="shared" si="18"/>
        <v>1100.6600000000001</v>
      </c>
      <c r="DH29" s="188">
        <f t="shared" si="18"/>
        <v>1136.73</v>
      </c>
      <c r="DI29" s="188">
        <f t="shared" si="18"/>
        <v>1020.3900000000001</v>
      </c>
      <c r="DJ29" s="188">
        <f t="shared" si="18"/>
        <v>980.26</v>
      </c>
      <c r="DK29" s="188">
        <f t="shared" si="18"/>
        <v>756.01</v>
      </c>
      <c r="DL29" s="188">
        <f t="shared" si="18"/>
        <v>918.71999999999991</v>
      </c>
      <c r="DM29" s="188">
        <f t="shared" si="18"/>
        <v>925.47</v>
      </c>
      <c r="DN29" s="188">
        <f t="shared" si="18"/>
        <v>865.19999999999993</v>
      </c>
      <c r="DO29" s="188">
        <f t="shared" si="18"/>
        <v>900.46</v>
      </c>
      <c r="DP29" s="188">
        <f t="shared" si="18"/>
        <v>903.76</v>
      </c>
      <c r="DQ29" s="188">
        <f t="shared" si="18"/>
        <v>783.40000000000009</v>
      </c>
      <c r="DR29" s="188">
        <f t="shared" si="18"/>
        <v>877.14</v>
      </c>
      <c r="DS29" s="188">
        <f t="shared" si="18"/>
        <v>1112.76</v>
      </c>
      <c r="DT29" s="188">
        <f t="shared" si="18"/>
        <v>1143.03</v>
      </c>
      <c r="DU29" s="188">
        <f t="shared" si="18"/>
        <v>1033.83</v>
      </c>
      <c r="DV29" s="188">
        <f t="shared" si="18"/>
        <v>959.42</v>
      </c>
      <c r="DW29" s="188">
        <f t="shared" si="18"/>
        <v>818.40000000000009</v>
      </c>
      <c r="DX29" s="188">
        <f t="shared" si="18"/>
        <v>941.82</v>
      </c>
      <c r="DY29" s="188">
        <f t="shared" si="18"/>
        <v>901.4</v>
      </c>
      <c r="DZ29" s="188">
        <f t="shared" si="18"/>
        <v>886.2</v>
      </c>
      <c r="EA29" s="188">
        <f t="shared" si="18"/>
        <v>968.76</v>
      </c>
      <c r="EB29" s="188">
        <f t="shared" si="18"/>
        <v>929.71999999999991</v>
      </c>
      <c r="EC29" s="188">
        <f t="shared" si="18"/>
        <v>809.4</v>
      </c>
      <c r="ED29" s="188">
        <f t="shared" si="18"/>
        <v>904.64</v>
      </c>
      <c r="EE29" s="188">
        <f t="shared" si="18"/>
        <v>1075.2</v>
      </c>
      <c r="EF29" s="188">
        <f t="shared" si="18"/>
        <v>1206.26</v>
      </c>
      <c r="EG29" s="188">
        <f t="shared" si="18"/>
        <v>1048.53</v>
      </c>
      <c r="EH29" s="188">
        <f t="shared" si="18"/>
        <v>937.65</v>
      </c>
      <c r="EI29" s="188">
        <f t="shared" si="18"/>
        <v>883.8900000000001</v>
      </c>
      <c r="EJ29" s="188">
        <f t="shared" si="18"/>
        <v>1009.47</v>
      </c>
    </row>
    <row r="30" spans="1:140" ht="13.7" customHeight="1" x14ac:dyDescent="0.2">
      <c r="A30" s="165" t="s">
        <v>135</v>
      </c>
      <c r="B30" s="142"/>
      <c r="C30" s="132">
        <f t="shared" si="16"/>
        <v>-2.1666666666664725E-2</v>
      </c>
      <c r="D30" s="132">
        <f t="shared" ca="1" si="16"/>
        <v>5.0000000000000711E-2</v>
      </c>
      <c r="E30" s="132">
        <f t="shared" si="16"/>
        <v>0</v>
      </c>
      <c r="F30" s="167">
        <f t="shared" ca="1" si="16"/>
        <v>8.1339869281048749E-2</v>
      </c>
      <c r="G30" s="132">
        <f t="shared" si="16"/>
        <v>0</v>
      </c>
      <c r="H30" s="132">
        <f t="shared" si="16"/>
        <v>0</v>
      </c>
      <c r="I30" s="132">
        <f t="shared" si="16"/>
        <v>0</v>
      </c>
      <c r="J30" s="132">
        <f t="shared" si="16"/>
        <v>0</v>
      </c>
      <c r="K30" s="132">
        <f t="shared" si="16"/>
        <v>0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0.25</v>
      </c>
      <c r="T30" s="132">
        <f t="shared" si="16"/>
        <v>0</v>
      </c>
      <c r="U30" s="132">
        <f t="shared" si="16"/>
        <v>0.75</v>
      </c>
      <c r="V30" s="132">
        <f t="shared" si="16"/>
        <v>0</v>
      </c>
      <c r="W30" s="167">
        <f t="shared" si="16"/>
        <v>5.8823529411760944E-2</v>
      </c>
      <c r="X30" s="132">
        <f t="shared" si="16"/>
        <v>5.5882352941175384E-2</v>
      </c>
      <c r="Y30" s="132">
        <f t="shared" si="16"/>
        <v>5.2852348993290832E-2</v>
      </c>
      <c r="Z30" s="132">
        <f t="shared" si="16"/>
        <v>6.176470588235361E-2</v>
      </c>
      <c r="AA30" s="132">
        <f t="shared" si="16"/>
        <v>5.955882352941444E-2</v>
      </c>
      <c r="AB30" s="132">
        <f t="shared" si="16"/>
        <v>6.15234375E-2</v>
      </c>
      <c r="AC30" s="168">
        <f t="shared" ca="1" si="16"/>
        <v>6.4969602974812801E-2</v>
      </c>
      <c r="AD30" s="163"/>
      <c r="AE30" s="163"/>
      <c r="AF30" s="164"/>
      <c r="AG30" s="132">
        <f t="shared" si="17"/>
        <v>786.5</v>
      </c>
      <c r="AH30" s="188">
        <f t="shared" si="17"/>
        <v>710</v>
      </c>
      <c r="AI30" s="188">
        <f t="shared" si="17"/>
        <v>693</v>
      </c>
      <c r="AJ30" s="188">
        <f t="shared" si="17"/>
        <v>671</v>
      </c>
      <c r="AK30" s="188">
        <f t="shared" si="17"/>
        <v>671</v>
      </c>
      <c r="AL30" s="188">
        <f t="shared" si="17"/>
        <v>740</v>
      </c>
      <c r="AM30" s="188">
        <f t="shared" si="17"/>
        <v>1012</v>
      </c>
      <c r="AN30" s="188">
        <f t="shared" si="17"/>
        <v>1166</v>
      </c>
      <c r="AO30" s="188">
        <f t="shared" si="17"/>
        <v>890</v>
      </c>
      <c r="AP30" s="188">
        <f t="shared" si="17"/>
        <v>874</v>
      </c>
      <c r="AQ30" s="188">
        <f t="shared" si="17"/>
        <v>730</v>
      </c>
      <c r="AR30" s="188">
        <f t="shared" si="17"/>
        <v>803.25</v>
      </c>
      <c r="AS30" s="188">
        <f t="shared" si="17"/>
        <v>885.5</v>
      </c>
      <c r="AT30" s="188">
        <f t="shared" si="17"/>
        <v>785</v>
      </c>
      <c r="AU30" s="188">
        <f t="shared" si="17"/>
        <v>787.5</v>
      </c>
      <c r="AV30" s="188">
        <f t="shared" si="17"/>
        <v>770</v>
      </c>
      <c r="AW30" s="188">
        <f t="shared" si="17"/>
        <v>735</v>
      </c>
      <c r="AX30" s="188">
        <f t="shared" si="17"/>
        <v>829.5</v>
      </c>
      <c r="AY30" s="188">
        <f t="shared" si="17"/>
        <v>1094.5</v>
      </c>
      <c r="AZ30" s="188">
        <f t="shared" si="17"/>
        <v>1239</v>
      </c>
      <c r="BA30" s="188">
        <f t="shared" si="17"/>
        <v>1134</v>
      </c>
      <c r="BB30" s="188">
        <f t="shared" si="17"/>
        <v>920</v>
      </c>
      <c r="BC30" s="188">
        <f t="shared" si="17"/>
        <v>741</v>
      </c>
      <c r="BD30" s="188">
        <f t="shared" si="17"/>
        <v>885.5</v>
      </c>
      <c r="BE30" s="188">
        <f t="shared" si="17"/>
        <v>860.79000000000008</v>
      </c>
      <c r="BF30" s="188">
        <f t="shared" si="17"/>
        <v>802.6</v>
      </c>
      <c r="BG30" s="188">
        <f t="shared" si="17"/>
        <v>888.49</v>
      </c>
      <c r="BH30" s="188">
        <f t="shared" si="17"/>
        <v>802.56</v>
      </c>
      <c r="BI30" s="188">
        <f t="shared" si="17"/>
        <v>729.59999999999991</v>
      </c>
      <c r="BJ30" s="188">
        <f t="shared" si="17"/>
        <v>887.7</v>
      </c>
      <c r="BK30" s="188">
        <f t="shared" si="17"/>
        <v>1032.3599999999999</v>
      </c>
      <c r="BL30" s="188">
        <f t="shared" si="17"/>
        <v>1256.2</v>
      </c>
      <c r="BM30" s="188">
        <f t="shared" si="17"/>
        <v>1109.01</v>
      </c>
      <c r="BN30" s="188">
        <f t="shared" si="17"/>
        <v>856.38</v>
      </c>
      <c r="BO30" s="188">
        <f t="shared" si="17"/>
        <v>840.63</v>
      </c>
      <c r="BP30" s="188">
        <f t="shared" si="17"/>
        <v>943</v>
      </c>
      <c r="BQ30" s="188">
        <f t="shared" si="17"/>
        <v>875.49</v>
      </c>
      <c r="BR30" s="188">
        <f t="shared" si="17"/>
        <v>819</v>
      </c>
      <c r="BS30" s="188">
        <f t="shared" si="17"/>
        <v>912.18</v>
      </c>
      <c r="BT30" s="188">
        <f t="shared" si="17"/>
        <v>794.22</v>
      </c>
      <c r="BU30" s="188">
        <f t="shared" si="17"/>
        <v>794.22</v>
      </c>
      <c r="BV30" s="188">
        <f t="shared" si="17"/>
        <v>905.08</v>
      </c>
      <c r="BW30" s="188">
        <f t="shared" si="17"/>
        <v>974.2</v>
      </c>
      <c r="BX30" s="188">
        <f t="shared" si="17"/>
        <v>1277.19</v>
      </c>
      <c r="BY30" s="188">
        <f t="shared" si="17"/>
        <v>1088.8500000000001</v>
      </c>
      <c r="BZ30" s="188">
        <f t="shared" si="17"/>
        <v>871.92000000000007</v>
      </c>
      <c r="CA30" s="188">
        <f t="shared" si="17"/>
        <v>860.57999999999993</v>
      </c>
      <c r="CB30" s="188">
        <f t="shared" si="17"/>
        <v>875.7</v>
      </c>
      <c r="CC30" s="188">
        <f t="shared" si="17"/>
        <v>887.67000000000007</v>
      </c>
      <c r="CD30" s="188">
        <f t="shared" si="17"/>
        <v>832</v>
      </c>
      <c r="CE30" s="188">
        <f t="shared" si="17"/>
        <v>929.89</v>
      </c>
      <c r="CF30" s="188">
        <f t="shared" si="17"/>
        <v>775</v>
      </c>
      <c r="CG30" s="188">
        <f t="shared" si="17"/>
        <v>852.71999999999991</v>
      </c>
      <c r="CH30" s="188">
        <f t="shared" si="17"/>
        <v>919.16000000000008</v>
      </c>
      <c r="CI30" s="188">
        <f t="shared" si="17"/>
        <v>973.19999999999993</v>
      </c>
      <c r="CJ30" s="188">
        <f t="shared" si="17"/>
        <v>1262.01</v>
      </c>
      <c r="CK30" s="188">
        <f t="shared" si="17"/>
        <v>1030.2</v>
      </c>
      <c r="CL30" s="188">
        <f t="shared" si="17"/>
        <v>926.64</v>
      </c>
      <c r="CM30" s="188">
        <f t="shared" si="17"/>
        <v>875.7</v>
      </c>
      <c r="CN30" s="188">
        <f t="shared" si="17"/>
        <v>845.8</v>
      </c>
      <c r="CO30" s="188">
        <f t="shared" si="17"/>
        <v>942.7</v>
      </c>
      <c r="CP30" s="188">
        <f t="shared" si="17"/>
        <v>844.80000000000007</v>
      </c>
      <c r="CQ30" s="188">
        <f t="shared" si="17"/>
        <v>905.74</v>
      </c>
      <c r="CR30" s="188">
        <f t="shared" si="17"/>
        <v>832.65</v>
      </c>
      <c r="CS30" s="188">
        <f t="shared" si="18"/>
        <v>872.3</v>
      </c>
      <c r="CT30" s="188">
        <f t="shared" si="18"/>
        <v>890.4</v>
      </c>
      <c r="CU30" s="188">
        <f t="shared" si="18"/>
        <v>1021.65</v>
      </c>
      <c r="CV30" s="188">
        <f t="shared" si="18"/>
        <v>1248.8999999999999</v>
      </c>
      <c r="CW30" s="188">
        <f t="shared" si="18"/>
        <v>973.75</v>
      </c>
      <c r="CX30" s="188">
        <f t="shared" si="18"/>
        <v>982.33</v>
      </c>
      <c r="CY30" s="188">
        <f t="shared" si="18"/>
        <v>890.4</v>
      </c>
      <c r="CZ30" s="188">
        <f t="shared" si="18"/>
        <v>857.4</v>
      </c>
      <c r="DA30" s="188">
        <f t="shared" si="18"/>
        <v>953.48</v>
      </c>
      <c r="DB30" s="188">
        <f t="shared" si="18"/>
        <v>898.17000000000007</v>
      </c>
      <c r="DC30" s="188">
        <f t="shared" si="18"/>
        <v>877.38</v>
      </c>
      <c r="DD30" s="188">
        <f t="shared" si="18"/>
        <v>888.14</v>
      </c>
      <c r="DE30" s="188">
        <f t="shared" si="18"/>
        <v>847.77</v>
      </c>
      <c r="DF30" s="188">
        <f t="shared" si="18"/>
        <v>901.32</v>
      </c>
      <c r="DG30" s="188">
        <f t="shared" si="18"/>
        <v>1072.06</v>
      </c>
      <c r="DH30" s="188">
        <f t="shared" si="18"/>
        <v>1133.3699999999999</v>
      </c>
      <c r="DI30" s="188">
        <f t="shared" si="18"/>
        <v>1073.94</v>
      </c>
      <c r="DJ30" s="188">
        <f t="shared" si="18"/>
        <v>993.83</v>
      </c>
      <c r="DK30" s="188">
        <f t="shared" si="18"/>
        <v>816.43</v>
      </c>
      <c r="DL30" s="188">
        <f t="shared" si="18"/>
        <v>953.7</v>
      </c>
      <c r="DM30" s="188">
        <f t="shared" si="18"/>
        <v>919.17000000000007</v>
      </c>
      <c r="DN30" s="188">
        <f t="shared" si="18"/>
        <v>865</v>
      </c>
      <c r="DO30" s="188">
        <f t="shared" si="18"/>
        <v>931.26</v>
      </c>
      <c r="DP30" s="188">
        <f t="shared" si="18"/>
        <v>902.44</v>
      </c>
      <c r="DQ30" s="188">
        <f t="shared" si="18"/>
        <v>820.40000000000009</v>
      </c>
      <c r="DR30" s="188">
        <f t="shared" si="18"/>
        <v>954.58</v>
      </c>
      <c r="DS30" s="188">
        <f t="shared" si="18"/>
        <v>1072.94</v>
      </c>
      <c r="DT30" s="188">
        <f t="shared" si="18"/>
        <v>1126.23</v>
      </c>
      <c r="DU30" s="188">
        <f t="shared" si="18"/>
        <v>1071.21</v>
      </c>
      <c r="DV30" s="188">
        <f t="shared" si="18"/>
        <v>960.52</v>
      </c>
      <c r="DW30" s="188">
        <f t="shared" si="18"/>
        <v>869.80000000000007</v>
      </c>
      <c r="DX30" s="188">
        <f t="shared" si="18"/>
        <v>963.38</v>
      </c>
      <c r="DY30" s="188">
        <f t="shared" si="18"/>
        <v>884</v>
      </c>
      <c r="DZ30" s="188">
        <f t="shared" si="18"/>
        <v>874.4</v>
      </c>
      <c r="EA30" s="188">
        <f t="shared" si="18"/>
        <v>986.01</v>
      </c>
      <c r="EB30" s="188">
        <f t="shared" si="18"/>
        <v>916.3</v>
      </c>
      <c r="EC30" s="188">
        <f t="shared" si="18"/>
        <v>833</v>
      </c>
      <c r="ED30" s="188">
        <f t="shared" si="18"/>
        <v>964.48</v>
      </c>
      <c r="EE30" s="188">
        <f t="shared" si="18"/>
        <v>1025.6400000000001</v>
      </c>
      <c r="EF30" s="188">
        <f t="shared" si="18"/>
        <v>1173.48</v>
      </c>
      <c r="EG30" s="188">
        <f t="shared" si="18"/>
        <v>1069.1099999999999</v>
      </c>
      <c r="EH30" s="188">
        <f t="shared" si="18"/>
        <v>926.1</v>
      </c>
      <c r="EI30" s="188">
        <f t="shared" si="18"/>
        <v>924</v>
      </c>
      <c r="EJ30" s="188">
        <f t="shared" si="18"/>
        <v>1017.06</v>
      </c>
    </row>
    <row r="31" spans="1:140" ht="13.7" customHeight="1" x14ac:dyDescent="0.2">
      <c r="A31" s="165" t="s">
        <v>136</v>
      </c>
      <c r="B31" s="142"/>
      <c r="C31" s="132">
        <f t="shared" si="16"/>
        <v>-0.66948863636363853</v>
      </c>
      <c r="D31" s="132">
        <f t="shared" ca="1" si="16"/>
        <v>2.4620003204345906</v>
      </c>
      <c r="E31" s="132">
        <f t="shared" si="16"/>
        <v>0</v>
      </c>
      <c r="F31" s="167">
        <f t="shared" ca="1" si="16"/>
        <v>0.92119487347663309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2.2054153161633394E-2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-3.9166666666670125E-2</v>
      </c>
      <c r="D32" s="132">
        <f t="shared" ca="1" si="16"/>
        <v>0</v>
      </c>
      <c r="E32" s="132">
        <f t="shared" si="16"/>
        <v>-0.75</v>
      </c>
      <c r="F32" s="167">
        <f t="shared" ca="1" si="16"/>
        <v>-0.27587581699346586</v>
      </c>
      <c r="G32" s="132">
        <f t="shared" si="16"/>
        <v>-0.375</v>
      </c>
      <c r="H32" s="132">
        <f t="shared" si="16"/>
        <v>-0.5</v>
      </c>
      <c r="I32" s="132">
        <f t="shared" si="16"/>
        <v>-0.25</v>
      </c>
      <c r="J32" s="132">
        <f t="shared" si="16"/>
        <v>-0.125</v>
      </c>
      <c r="K32" s="132">
        <f t="shared" si="16"/>
        <v>-0.25</v>
      </c>
      <c r="L32" s="132">
        <f t="shared" si="16"/>
        <v>0</v>
      </c>
      <c r="M32" s="132">
        <f t="shared" si="16"/>
        <v>-0.5</v>
      </c>
      <c r="N32" s="132">
        <f t="shared" si="16"/>
        <v>-0.5</v>
      </c>
      <c r="O32" s="132">
        <f t="shared" si="16"/>
        <v>0.625</v>
      </c>
      <c r="P32" s="132">
        <f t="shared" si="16"/>
        <v>0.25</v>
      </c>
      <c r="Q32" s="132">
        <f t="shared" si="16"/>
        <v>1</v>
      </c>
      <c r="R32" s="132">
        <f t="shared" si="16"/>
        <v>0.75</v>
      </c>
      <c r="S32" s="132">
        <f t="shared" si="16"/>
        <v>0.4166666666666714</v>
      </c>
      <c r="T32" s="132">
        <f t="shared" si="16"/>
        <v>0.25</v>
      </c>
      <c r="U32" s="132">
        <f t="shared" si="16"/>
        <v>0.75</v>
      </c>
      <c r="V32" s="132">
        <f t="shared" si="16"/>
        <v>0.25</v>
      </c>
      <c r="W32" s="167">
        <f t="shared" si="16"/>
        <v>0.10294117647058698</v>
      </c>
      <c r="X32" s="132">
        <f t="shared" si="16"/>
        <v>3.7254901960785958E-2</v>
      </c>
      <c r="Y32" s="132">
        <f t="shared" si="16"/>
        <v>3.5234899328862923E-2</v>
      </c>
      <c r="Z32" s="132">
        <f t="shared" si="16"/>
        <v>4.1176470588240477E-2</v>
      </c>
      <c r="AA32" s="132">
        <f t="shared" si="16"/>
        <v>3.9705882352940591E-2</v>
      </c>
      <c r="AB32" s="132">
        <f t="shared" si="16"/>
        <v>4.1015625E-2</v>
      </c>
      <c r="AC32" s="168">
        <f t="shared" ca="1" si="16"/>
        <v>4.4982028067082069E-2</v>
      </c>
      <c r="AD32" s="163"/>
      <c r="AE32" s="163"/>
      <c r="AF32" s="164"/>
      <c r="AG32" s="132">
        <f t="shared" ref="AG32:CR34" si="19">AG13*AG$5</f>
        <v>759</v>
      </c>
      <c r="AH32" s="188">
        <f t="shared" si="19"/>
        <v>675</v>
      </c>
      <c r="AI32" s="188">
        <f t="shared" si="19"/>
        <v>693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7" customHeight="1" x14ac:dyDescent="0.2">
      <c r="A33" s="165" t="s">
        <v>138</v>
      </c>
      <c r="B33" s="142"/>
      <c r="C33" s="132">
        <f t="shared" si="16"/>
        <v>-0.61666666666666714</v>
      </c>
      <c r="D33" s="132">
        <f t="shared" ca="1" si="16"/>
        <v>-0.25</v>
      </c>
      <c r="E33" s="132">
        <f t="shared" si="16"/>
        <v>-0.75</v>
      </c>
      <c r="F33" s="167">
        <f t="shared" ca="1" si="16"/>
        <v>-0.47740522875817248</v>
      </c>
      <c r="G33" s="132">
        <f t="shared" si="16"/>
        <v>-0.375</v>
      </c>
      <c r="H33" s="132">
        <f t="shared" si="16"/>
        <v>-0.5</v>
      </c>
      <c r="I33" s="132">
        <f t="shared" si="16"/>
        <v>-0.25</v>
      </c>
      <c r="J33" s="132">
        <f t="shared" si="16"/>
        <v>-0.125</v>
      </c>
      <c r="K33" s="132">
        <f t="shared" si="16"/>
        <v>-0.25</v>
      </c>
      <c r="L33" s="132">
        <f t="shared" si="16"/>
        <v>0</v>
      </c>
      <c r="M33" s="132">
        <f t="shared" si="16"/>
        <v>-0.5</v>
      </c>
      <c r="N33" s="132">
        <f t="shared" si="16"/>
        <v>-0.5</v>
      </c>
      <c r="O33" s="132">
        <f t="shared" si="16"/>
        <v>0.625</v>
      </c>
      <c r="P33" s="132">
        <f t="shared" si="16"/>
        <v>0.25</v>
      </c>
      <c r="Q33" s="132">
        <f t="shared" si="16"/>
        <v>1</v>
      </c>
      <c r="R33" s="132">
        <f t="shared" si="16"/>
        <v>0.75</v>
      </c>
      <c r="S33" s="132">
        <f t="shared" si="16"/>
        <v>0.25</v>
      </c>
      <c r="T33" s="132">
        <f t="shared" si="16"/>
        <v>0.25</v>
      </c>
      <c r="U33" s="132">
        <f t="shared" si="16"/>
        <v>0.25</v>
      </c>
      <c r="V33" s="132">
        <f t="shared" si="16"/>
        <v>0.25</v>
      </c>
      <c r="W33" s="167">
        <f t="shared" si="16"/>
        <v>6.3725490196077317E-2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1.5228863684484395E-3</v>
      </c>
      <c r="AD33" s="163"/>
      <c r="AE33" s="163"/>
      <c r="AF33" s="164"/>
      <c r="AG33" s="132">
        <f t="shared" si="19"/>
        <v>709.5</v>
      </c>
      <c r="AH33" s="188">
        <f t="shared" si="19"/>
        <v>635</v>
      </c>
      <c r="AI33" s="188">
        <f t="shared" si="19"/>
        <v>656.25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690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674.5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759.15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764.82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770.28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775.95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707.18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749.80000000000007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792.75</v>
      </c>
      <c r="EJ33" s="188">
        <f t="shared" si="20"/>
        <v>868.25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-0.61666666666666714</v>
      </c>
      <c r="D34" s="136">
        <f t="shared" ca="1" si="16"/>
        <v>-0.25</v>
      </c>
      <c r="E34" s="136">
        <f t="shared" si="16"/>
        <v>-0.75</v>
      </c>
      <c r="F34" s="172">
        <f t="shared" ca="1" si="16"/>
        <v>-0.469562091503267</v>
      </c>
      <c r="G34" s="136">
        <f t="shared" si="16"/>
        <v>-0.375</v>
      </c>
      <c r="H34" s="136">
        <f t="shared" si="16"/>
        <v>-0.5</v>
      </c>
      <c r="I34" s="136">
        <f t="shared" si="16"/>
        <v>-0.25</v>
      </c>
      <c r="J34" s="136">
        <f t="shared" si="16"/>
        <v>-0.125</v>
      </c>
      <c r="K34" s="136">
        <f t="shared" si="16"/>
        <v>-0.25</v>
      </c>
      <c r="L34" s="136">
        <f t="shared" si="16"/>
        <v>0</v>
      </c>
      <c r="M34" s="136">
        <f t="shared" si="16"/>
        <v>-0.5</v>
      </c>
      <c r="N34" s="136">
        <f t="shared" si="16"/>
        <v>-0.5</v>
      </c>
      <c r="O34" s="136">
        <f t="shared" si="16"/>
        <v>0.625</v>
      </c>
      <c r="P34" s="136">
        <f t="shared" si="16"/>
        <v>0.25</v>
      </c>
      <c r="Q34" s="136">
        <f t="shared" si="16"/>
        <v>1</v>
      </c>
      <c r="R34" s="136">
        <f t="shared" si="16"/>
        <v>0.75</v>
      </c>
      <c r="S34" s="136">
        <f t="shared" si="16"/>
        <v>0.25</v>
      </c>
      <c r="T34" s="136">
        <f t="shared" si="16"/>
        <v>0.25</v>
      </c>
      <c r="U34" s="136">
        <f t="shared" si="16"/>
        <v>0.25</v>
      </c>
      <c r="V34" s="136">
        <f t="shared" si="16"/>
        <v>0.25</v>
      </c>
      <c r="W34" s="172">
        <f t="shared" si="16"/>
        <v>6.3725490196084422E-2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2.4670283898160505E-3</v>
      </c>
      <c r="AD34" s="163"/>
      <c r="AE34" s="163"/>
      <c r="AF34" s="164"/>
      <c r="AG34" s="132">
        <f t="shared" si="19"/>
        <v>742.5</v>
      </c>
      <c r="AH34" s="188">
        <f t="shared" si="19"/>
        <v>660</v>
      </c>
      <c r="AI34" s="188">
        <f t="shared" si="19"/>
        <v>682.5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730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707.75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800.73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809.76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817.74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824.45999999999992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751.44999999999993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796.59999999999991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841.26</v>
      </c>
      <c r="EJ34" s="188">
        <f t="shared" si="21"/>
        <v>918.85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3.7045454545454533</v>
      </c>
      <c r="D37" s="179">
        <f t="shared" ca="1" si="22"/>
        <v>3.25</v>
      </c>
      <c r="E37" s="179">
        <f t="shared" si="22"/>
        <v>2.5</v>
      </c>
      <c r="F37" s="180">
        <f t="shared" ca="1" si="22"/>
        <v>3.1234848110858522</v>
      </c>
      <c r="G37" s="179">
        <f t="shared" si="22"/>
        <v>8.7049993896484352</v>
      </c>
      <c r="H37" s="179">
        <f t="shared" si="22"/>
        <v>8.740000000000002</v>
      </c>
      <c r="I37" s="179">
        <f t="shared" si="22"/>
        <v>8.6699987792968756</v>
      </c>
      <c r="J37" s="179">
        <f t="shared" si="22"/>
        <v>8.9199990844726642</v>
      </c>
      <c r="K37" s="179">
        <f t="shared" si="22"/>
        <v>8.689999542236329</v>
      </c>
      <c r="L37" s="179">
        <f t="shared" si="22"/>
        <v>9.1499986267089852</v>
      </c>
      <c r="M37" s="179">
        <f t="shared" si="22"/>
        <v>9.3599996948242179</v>
      </c>
      <c r="N37" s="179">
        <f t="shared" si="22"/>
        <v>10.440677142902686</v>
      </c>
      <c r="O37" s="179">
        <f t="shared" si="22"/>
        <v>0.21389514435397672</v>
      </c>
      <c r="P37" s="179">
        <f t="shared" si="22"/>
        <v>0.24784081671247549</v>
      </c>
      <c r="Q37" s="179">
        <f t="shared" si="22"/>
        <v>0.17994947199547795</v>
      </c>
      <c r="R37" s="179">
        <f t="shared" si="22"/>
        <v>0.1798502437751992</v>
      </c>
      <c r="S37" s="179">
        <f t="shared" si="22"/>
        <v>8.2990048056556418</v>
      </c>
      <c r="T37" s="179">
        <f t="shared" si="22"/>
        <v>7.7652972135574387</v>
      </c>
      <c r="U37" s="179">
        <f t="shared" si="22"/>
        <v>8.3508266248947223</v>
      </c>
      <c r="V37" s="179">
        <f t="shared" si="22"/>
        <v>8.7808905785147644</v>
      </c>
      <c r="W37" s="180">
        <f t="shared" si="22"/>
        <v>6.6950154262364379</v>
      </c>
      <c r="X37" s="179">
        <f t="shared" si="22"/>
        <v>1.7906461069870616</v>
      </c>
      <c r="Y37" s="179">
        <f t="shared" si="22"/>
        <v>1.7668668083136794</v>
      </c>
      <c r="Z37" s="179">
        <f t="shared" si="22"/>
        <v>1.6783116281712722</v>
      </c>
      <c r="AA37" s="179">
        <f t="shared" si="22"/>
        <v>1.8738974712886503</v>
      </c>
      <c r="AB37" s="179">
        <f t="shared" si="22"/>
        <v>1.7817171777759455</v>
      </c>
      <c r="AC37" s="182">
        <f t="shared" ca="1" si="22"/>
        <v>2.372902785284559</v>
      </c>
      <c r="AD37" s="163"/>
      <c r="AE37" s="163"/>
      <c r="AF37" s="164"/>
      <c r="AG37" s="132">
        <f>AG18*AG$5</f>
        <v>1267.8272564697265</v>
      </c>
      <c r="AH37" s="188">
        <f t="shared" ref="AH37:CS37" si="23">AH18*AH$5</f>
        <v>1144.8947509765626</v>
      </c>
      <c r="AI37" s="188">
        <f t="shared" si="23"/>
        <v>1180.1801779174805</v>
      </c>
      <c r="AJ37" s="188">
        <f t="shared" si="23"/>
        <v>1140.6839874267578</v>
      </c>
      <c r="AK37" s="188">
        <f t="shared" si="23"/>
        <v>1157.6243533325196</v>
      </c>
      <c r="AL37" s="188">
        <f t="shared" si="23"/>
        <v>1093.0995224399071</v>
      </c>
      <c r="AM37" s="188">
        <f t="shared" si="23"/>
        <v>1037.8537096110065</v>
      </c>
      <c r="AN37" s="188">
        <f t="shared" si="23"/>
        <v>1056.6692316642484</v>
      </c>
      <c r="AO37" s="188">
        <f t="shared" si="23"/>
        <v>960.80017013808106</v>
      </c>
      <c r="AP37" s="188">
        <f t="shared" si="23"/>
        <v>1205.1758948864995</v>
      </c>
      <c r="AQ37" s="188">
        <f t="shared" si="23"/>
        <v>1154.7590631605626</v>
      </c>
      <c r="AR37" s="188">
        <f t="shared" si="23"/>
        <v>1302.8849026883545</v>
      </c>
      <c r="AS37" s="188">
        <f t="shared" si="23"/>
        <v>1102.696694927047</v>
      </c>
      <c r="AT37" s="188">
        <f t="shared" si="23"/>
        <v>974.21280760236914</v>
      </c>
      <c r="AU37" s="188">
        <f t="shared" si="23"/>
        <v>990.58290633159947</v>
      </c>
      <c r="AV37" s="188">
        <f t="shared" si="23"/>
        <v>987.89932789666079</v>
      </c>
      <c r="AW37" s="188">
        <f t="shared" si="23"/>
        <v>948.08415995079429</v>
      </c>
      <c r="AX37" s="188">
        <f t="shared" si="23"/>
        <v>958.13596528269136</v>
      </c>
      <c r="AY37" s="188">
        <f t="shared" si="23"/>
        <v>1013.2313648640902</v>
      </c>
      <c r="AZ37" s="188">
        <f t="shared" si="23"/>
        <v>977.85788052802206</v>
      </c>
      <c r="BA37" s="188">
        <f t="shared" si="23"/>
        <v>978.25003879781354</v>
      </c>
      <c r="BB37" s="188">
        <f t="shared" si="23"/>
        <v>1076.9320926465382</v>
      </c>
      <c r="BC37" s="188">
        <f t="shared" si="23"/>
        <v>955.93381254464327</v>
      </c>
      <c r="BD37" s="188">
        <f t="shared" si="23"/>
        <v>1159.8642553918467</v>
      </c>
      <c r="BE37" s="188">
        <f t="shared" si="23"/>
        <v>1071.6348868389787</v>
      </c>
      <c r="BF37" s="188">
        <f t="shared" si="23"/>
        <v>985.8859888373936</v>
      </c>
      <c r="BG37" s="188">
        <f t="shared" si="23"/>
        <v>1082.7810231324347</v>
      </c>
      <c r="BH37" s="188">
        <f t="shared" si="23"/>
        <v>967.82121880179784</v>
      </c>
      <c r="BI37" s="188">
        <f t="shared" si="23"/>
        <v>878.29389475615062</v>
      </c>
      <c r="BJ37" s="188">
        <f t="shared" si="23"/>
        <v>978.62300892323333</v>
      </c>
      <c r="BK37" s="188">
        <f t="shared" si="23"/>
        <v>948.31587601079957</v>
      </c>
      <c r="BL37" s="188">
        <f t="shared" si="23"/>
        <v>1006.0568284338094</v>
      </c>
      <c r="BM37" s="188">
        <f t="shared" si="23"/>
        <v>958.45071358840869</v>
      </c>
      <c r="BN37" s="188">
        <f t="shared" si="23"/>
        <v>958.51290906197301</v>
      </c>
      <c r="BO37" s="188">
        <f t="shared" si="23"/>
        <v>1025.9769170652551</v>
      </c>
      <c r="BP37" s="188">
        <f t="shared" si="23"/>
        <v>1174.5148494992866</v>
      </c>
      <c r="BQ37" s="188">
        <f t="shared" si="23"/>
        <v>1046.9567798367436</v>
      </c>
      <c r="BR37" s="188">
        <f t="shared" si="23"/>
        <v>964.05296226727978</v>
      </c>
      <c r="BS37" s="188">
        <f t="shared" si="23"/>
        <v>1060.1893376644655</v>
      </c>
      <c r="BT37" s="188">
        <f t="shared" si="23"/>
        <v>903.45651779818536</v>
      </c>
      <c r="BU37" s="188">
        <f t="shared" si="23"/>
        <v>901.86232674591304</v>
      </c>
      <c r="BV37" s="188">
        <f t="shared" si="23"/>
        <v>956.60885482279309</v>
      </c>
      <c r="BW37" s="188">
        <f t="shared" si="23"/>
        <v>882.40515346611141</v>
      </c>
      <c r="BX37" s="188">
        <f t="shared" si="23"/>
        <v>1027.1861723648351</v>
      </c>
      <c r="BY37" s="188">
        <f t="shared" si="23"/>
        <v>936.03419505971021</v>
      </c>
      <c r="BZ37" s="188">
        <f t="shared" si="23"/>
        <v>936.02402615132576</v>
      </c>
      <c r="CA37" s="188">
        <f t="shared" si="23"/>
        <v>1001.6144736788525</v>
      </c>
      <c r="CB37" s="188">
        <f t="shared" si="23"/>
        <v>1045.9618747872657</v>
      </c>
      <c r="CC37" s="188">
        <f t="shared" si="23"/>
        <v>956.43613313644857</v>
      </c>
      <c r="CD37" s="188">
        <f t="shared" si="23"/>
        <v>881.97585626649607</v>
      </c>
      <c r="CE37" s="188">
        <f t="shared" si="23"/>
        <v>971.64601206738632</v>
      </c>
      <c r="CF37" s="188">
        <f t="shared" si="23"/>
        <v>789.32825329398213</v>
      </c>
      <c r="CG37" s="188">
        <f t="shared" si="23"/>
        <v>867.1170362302621</v>
      </c>
      <c r="CH37" s="188">
        <f t="shared" si="23"/>
        <v>877.99798475884938</v>
      </c>
      <c r="CI37" s="188">
        <f t="shared" si="23"/>
        <v>809.85418929600314</v>
      </c>
      <c r="CJ37" s="188">
        <f t="shared" si="23"/>
        <v>942.73798383432052</v>
      </c>
      <c r="CK37" s="188">
        <f t="shared" si="23"/>
        <v>818.52047512696333</v>
      </c>
      <c r="CL37" s="188">
        <f t="shared" si="23"/>
        <v>900.67021200966326</v>
      </c>
      <c r="CM37" s="188">
        <f t="shared" si="23"/>
        <v>919.67980787199087</v>
      </c>
      <c r="CN37" s="188">
        <f t="shared" si="23"/>
        <v>913.5674676881049</v>
      </c>
      <c r="CO37" s="188">
        <f t="shared" si="23"/>
        <v>1032.9513036547266</v>
      </c>
      <c r="CP37" s="188">
        <f t="shared" si="23"/>
        <v>909.84721263710503</v>
      </c>
      <c r="CQ37" s="188">
        <f t="shared" si="23"/>
        <v>959.75062958619628</v>
      </c>
      <c r="CR37" s="188">
        <f t="shared" si="23"/>
        <v>857.41527389993644</v>
      </c>
      <c r="CS37" s="188">
        <f t="shared" si="23"/>
        <v>896.88625321387246</v>
      </c>
      <c r="CT37" s="188">
        <f t="shared" ref="CT37:EJ37" si="24">CT18*CT$5</f>
        <v>866.30692339358905</v>
      </c>
      <c r="CU37" s="188">
        <f t="shared" si="24"/>
        <v>878.36326864502496</v>
      </c>
      <c r="CV37" s="188">
        <f t="shared" si="24"/>
        <v>973.1746994900634</v>
      </c>
      <c r="CW37" s="188">
        <f t="shared" si="24"/>
        <v>802.50973764494347</v>
      </c>
      <c r="CX37" s="188">
        <f t="shared" si="24"/>
        <v>971.49627899260304</v>
      </c>
      <c r="CY37" s="188">
        <f t="shared" si="24"/>
        <v>945.55664414938803</v>
      </c>
      <c r="CZ37" s="188">
        <f t="shared" si="24"/>
        <v>938.21795378955642</v>
      </c>
      <c r="DA37" s="188">
        <f t="shared" si="24"/>
        <v>1060.7642223979592</v>
      </c>
      <c r="DB37" s="188">
        <f t="shared" si="24"/>
        <v>981.85697187312439</v>
      </c>
      <c r="DC37" s="188">
        <f t="shared" si="24"/>
        <v>942.61111438851935</v>
      </c>
      <c r="DD37" s="188">
        <f t="shared" si="24"/>
        <v>925.94724843690256</v>
      </c>
      <c r="DE37" s="188">
        <f t="shared" si="24"/>
        <v>882.5478679933409</v>
      </c>
      <c r="DF37" s="188">
        <f t="shared" si="24"/>
        <v>892.72622304386709</v>
      </c>
      <c r="DG37" s="188">
        <f t="shared" si="24"/>
        <v>947.85799201987754</v>
      </c>
      <c r="DH37" s="188">
        <f t="shared" si="24"/>
        <v>914.95040587959397</v>
      </c>
      <c r="DI37" s="188">
        <f t="shared" si="24"/>
        <v>913.3686039081399</v>
      </c>
      <c r="DJ37" s="188">
        <f t="shared" si="24"/>
        <v>1000.3774760654924</v>
      </c>
      <c r="DK37" s="188">
        <f t="shared" si="24"/>
        <v>874.67769958834776</v>
      </c>
      <c r="DL37" s="188">
        <f t="shared" si="24"/>
        <v>1054.7850468260774</v>
      </c>
      <c r="DM37" s="188">
        <f t="shared" si="24"/>
        <v>1035.4980972870296</v>
      </c>
      <c r="DN37" s="188">
        <f t="shared" si="24"/>
        <v>957.42884198060256</v>
      </c>
      <c r="DO37" s="188">
        <f t="shared" si="24"/>
        <v>1012.473016230652</v>
      </c>
      <c r="DP37" s="188">
        <f t="shared" si="24"/>
        <v>941.47133785539324</v>
      </c>
      <c r="DQ37" s="188">
        <f t="shared" si="24"/>
        <v>855.104527754836</v>
      </c>
      <c r="DR37" s="188">
        <f t="shared" si="24"/>
        <v>951.87389841762115</v>
      </c>
      <c r="DS37" s="188">
        <f t="shared" si="24"/>
        <v>965.10634577170845</v>
      </c>
      <c r="DT37" s="188">
        <f t="shared" si="24"/>
        <v>932.03192183557474</v>
      </c>
      <c r="DU37" s="188">
        <f t="shared" si="24"/>
        <v>931.02034906745064</v>
      </c>
      <c r="DV37" s="188">
        <f t="shared" si="24"/>
        <v>975.97402736950562</v>
      </c>
      <c r="DW37" s="188">
        <f t="shared" si="24"/>
        <v>947.83364490538702</v>
      </c>
      <c r="DX37" s="188">
        <f t="shared" si="24"/>
        <v>1085.0668294257196</v>
      </c>
      <c r="DY37" s="188">
        <f t="shared" si="24"/>
        <v>1014.7015199089134</v>
      </c>
      <c r="DZ37" s="188">
        <f t="shared" si="24"/>
        <v>985.86753308888751</v>
      </c>
      <c r="EA37" s="188">
        <f t="shared" si="24"/>
        <v>1091.0173921309597</v>
      </c>
      <c r="EB37" s="188">
        <f t="shared" si="24"/>
        <v>962.26991152651112</v>
      </c>
      <c r="EC37" s="188">
        <f t="shared" si="24"/>
        <v>874.12278857106128</v>
      </c>
      <c r="ED37" s="188">
        <f t="shared" si="24"/>
        <v>973.01747736260688</v>
      </c>
      <c r="EE37" s="188">
        <f t="shared" si="24"/>
        <v>941.64791815023216</v>
      </c>
      <c r="EF37" s="188">
        <f t="shared" si="24"/>
        <v>998.02661175926517</v>
      </c>
      <c r="EG37" s="188">
        <f t="shared" si="24"/>
        <v>951.77309664054076</v>
      </c>
      <c r="EH37" s="188">
        <f t="shared" si="24"/>
        <v>952.49661783046736</v>
      </c>
      <c r="EI37" s="188">
        <f t="shared" si="24"/>
        <v>1008.6500851566871</v>
      </c>
      <c r="EJ37" s="188">
        <f t="shared" si="24"/>
        <v>1149.6252199949952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WORKDAY([15]Top!C3, -1, Holidays)</f>
        <v>37181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26</v>
      </c>
      <c r="D47" s="191">
        <v>28</v>
      </c>
      <c r="E47" s="191">
        <v>36.25</v>
      </c>
      <c r="F47" s="134">
        <v>30.843137254901961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35.079411764705881</v>
      </c>
      <c r="X47" s="191">
        <v>38.269607843137258</v>
      </c>
      <c r="Y47" s="191">
        <v>38.801610738255029</v>
      </c>
      <c r="Z47" s="191">
        <v>39.102313725490198</v>
      </c>
      <c r="AA47" s="191">
        <v>40.256147058823544</v>
      </c>
      <c r="AB47" s="192">
        <v>41.482148437500008</v>
      </c>
      <c r="AC47" s="135">
        <v>39.105274584929745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28.020833333333332</v>
      </c>
      <c r="D48" s="192">
        <v>28.75</v>
      </c>
      <c r="E48" s="192">
        <v>36.5</v>
      </c>
      <c r="F48" s="132">
        <v>31.646241830065357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36.279411764705884</v>
      </c>
      <c r="X48" s="192">
        <v>39.946078431372548</v>
      </c>
      <c r="Y48" s="192">
        <v>40.372852348993291</v>
      </c>
      <c r="Z48" s="192">
        <v>40.923647058823526</v>
      </c>
      <c r="AA48" s="192">
        <v>42.890156862745094</v>
      </c>
      <c r="AB48" s="192">
        <v>45.201640624999996</v>
      </c>
      <c r="AC48" s="133">
        <v>41.374422449269161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28.521666666666665</v>
      </c>
      <c r="D49" s="192">
        <v>29.2</v>
      </c>
      <c r="E49" s="192">
        <v>36</v>
      </c>
      <c r="F49" s="132">
        <v>31.733660130718953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37.333333333333336</v>
      </c>
      <c r="T49" s="132">
        <v>38</v>
      </c>
      <c r="U49" s="132">
        <v>35.75</v>
      </c>
      <c r="V49" s="132">
        <v>38.25</v>
      </c>
      <c r="W49" s="192">
        <v>38.163725490196079</v>
      </c>
      <c r="X49" s="192">
        <v>42.322549019607841</v>
      </c>
      <c r="Y49" s="192">
        <v>42.577382550335564</v>
      </c>
      <c r="Z49" s="192">
        <v>43.266196078431378</v>
      </c>
      <c r="AA49" s="192">
        <v>44.292921568627456</v>
      </c>
      <c r="AB49" s="192">
        <v>45.225898437500007</v>
      </c>
      <c r="AC49" s="133">
        <v>42.96529445153967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27.433125</v>
      </c>
      <c r="D50" s="192">
        <v>23.537999679565409</v>
      </c>
      <c r="E50" s="192">
        <v>32.5</v>
      </c>
      <c r="F50" s="132">
        <v>27.816259671977914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33.539667621656385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29.53916666666667</v>
      </c>
      <c r="D51" s="192">
        <v>28.6</v>
      </c>
      <c r="E51" s="192">
        <v>34.5</v>
      </c>
      <c r="F51" s="132">
        <v>31.097875816993465</v>
      </c>
      <c r="G51" s="132">
        <v>34.5</v>
      </c>
      <c r="H51" s="132">
        <v>35</v>
      </c>
      <c r="I51" s="132">
        <v>34</v>
      </c>
      <c r="J51" s="132">
        <v>32.375</v>
      </c>
      <c r="K51" s="132">
        <v>33.25</v>
      </c>
      <c r="L51" s="132">
        <v>31.5</v>
      </c>
      <c r="M51" s="132">
        <v>33.5</v>
      </c>
      <c r="N51" s="132">
        <v>39.5</v>
      </c>
      <c r="O51" s="132">
        <v>49.375</v>
      </c>
      <c r="P51" s="132">
        <v>45.75</v>
      </c>
      <c r="Q51" s="132">
        <v>53</v>
      </c>
      <c r="R51" s="132">
        <v>44.75</v>
      </c>
      <c r="S51" s="132">
        <v>37.916666666666664</v>
      </c>
      <c r="T51" s="132">
        <v>37.75</v>
      </c>
      <c r="U51" s="132">
        <v>36.75</v>
      </c>
      <c r="V51" s="132">
        <v>39.25</v>
      </c>
      <c r="W51" s="192">
        <v>38.679411764705883</v>
      </c>
      <c r="X51" s="192">
        <v>42.5</v>
      </c>
      <c r="Y51" s="192">
        <v>42.390570469798654</v>
      </c>
      <c r="Z51" s="192">
        <v>43.143215686274509</v>
      </c>
      <c r="AA51" s="192">
        <v>43.859049019607838</v>
      </c>
      <c r="AB51" s="192">
        <v>44.6064453125</v>
      </c>
      <c r="AC51" s="133">
        <v>42.759468568185035</v>
      </c>
      <c r="AG51" s="142">
        <v>35</v>
      </c>
      <c r="AH51" s="142">
        <v>34</v>
      </c>
    </row>
    <row r="52" spans="1:34" s="142" customFormat="1" ht="11.25" hidden="1" customHeight="1" x14ac:dyDescent="0.2">
      <c r="A52" s="193" t="s">
        <v>138</v>
      </c>
      <c r="B52" s="131"/>
      <c r="C52" s="192">
        <v>27.666666666666668</v>
      </c>
      <c r="D52" s="192">
        <v>27.75</v>
      </c>
      <c r="E52" s="192">
        <v>32.5</v>
      </c>
      <c r="F52" s="169">
        <v>29.596405228758172</v>
      </c>
      <c r="G52" s="169">
        <v>32.375</v>
      </c>
      <c r="H52" s="132">
        <v>32.75</v>
      </c>
      <c r="I52" s="132">
        <v>32</v>
      </c>
      <c r="J52" s="169">
        <v>31.25</v>
      </c>
      <c r="K52" s="132">
        <v>31.5</v>
      </c>
      <c r="L52" s="132">
        <v>31</v>
      </c>
      <c r="M52" s="132">
        <v>35.5</v>
      </c>
      <c r="N52" s="132">
        <v>43.5</v>
      </c>
      <c r="O52" s="169">
        <v>54.25</v>
      </c>
      <c r="P52" s="132">
        <v>50</v>
      </c>
      <c r="Q52" s="132">
        <v>58.5</v>
      </c>
      <c r="R52" s="132">
        <v>48</v>
      </c>
      <c r="S52" s="169">
        <v>35</v>
      </c>
      <c r="T52" s="132">
        <v>35.75</v>
      </c>
      <c r="U52" s="132">
        <v>34.25</v>
      </c>
      <c r="V52" s="132">
        <v>35</v>
      </c>
      <c r="W52" s="192">
        <v>38.997058823529414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40.792403859798505</v>
      </c>
      <c r="AG52" s="142">
        <v>32.75</v>
      </c>
      <c r="AH52" s="142">
        <v>32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28.666666666666668</v>
      </c>
      <c r="D53" s="192">
        <v>28.75</v>
      </c>
      <c r="E53" s="192">
        <v>34.5</v>
      </c>
      <c r="F53" s="192">
        <v>30.988562091503269</v>
      </c>
      <c r="G53" s="132">
        <v>33.75</v>
      </c>
      <c r="H53" s="192">
        <v>34.25</v>
      </c>
      <c r="I53" s="192">
        <v>33.25</v>
      </c>
      <c r="J53" s="132">
        <v>32.875</v>
      </c>
      <c r="K53" s="192">
        <v>32.75</v>
      </c>
      <c r="L53" s="192">
        <v>33</v>
      </c>
      <c r="M53" s="192">
        <v>38.5</v>
      </c>
      <c r="N53" s="192">
        <v>48.5</v>
      </c>
      <c r="O53" s="132">
        <v>62.75</v>
      </c>
      <c r="P53" s="192">
        <v>57</v>
      </c>
      <c r="Q53" s="192">
        <v>68.5</v>
      </c>
      <c r="R53" s="192">
        <v>55</v>
      </c>
      <c r="S53" s="132">
        <v>37.166666666666664</v>
      </c>
      <c r="T53" s="192">
        <v>38.25</v>
      </c>
      <c r="U53" s="192">
        <v>36.25</v>
      </c>
      <c r="V53" s="192">
        <v>37</v>
      </c>
      <c r="W53" s="192">
        <v>42.713725490196076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44.009249325954293</v>
      </c>
      <c r="AG53" s="142">
        <v>34.25</v>
      </c>
      <c r="AH53" s="142">
        <v>33.25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39.75</v>
      </c>
      <c r="D56" s="192">
        <v>42.499996185302734</v>
      </c>
      <c r="E56" s="192">
        <v>48.549999237060547</v>
      </c>
      <c r="F56" s="192">
        <v>44.333331463383693</v>
      </c>
      <c r="G56" s="132">
        <v>48.731625213623047</v>
      </c>
      <c r="H56" s="192">
        <v>48.888511657714844</v>
      </c>
      <c r="I56" s="192">
        <v>48.574738769531251</v>
      </c>
      <c r="J56" s="132">
        <v>45.104165039062494</v>
      </c>
      <c r="K56" s="192">
        <v>47.509056549072262</v>
      </c>
      <c r="L56" s="192">
        <v>42.699273529052732</v>
      </c>
      <c r="M56" s="192">
        <v>43.259289093017578</v>
      </c>
      <c r="N56" s="192">
        <v>44.214298979092675</v>
      </c>
      <c r="O56" s="132">
        <v>47.388898975538183</v>
      </c>
      <c r="P56" s="192">
        <v>46.927327801969639</v>
      </c>
      <c r="Q56" s="192">
        <v>47.850470149106727</v>
      </c>
      <c r="R56" s="192">
        <v>47.860158263128852</v>
      </c>
      <c r="S56" s="132">
        <v>49.094009638634368</v>
      </c>
      <c r="T56" s="192">
        <v>44.633654738029492</v>
      </c>
      <c r="U56" s="192">
        <v>49.387126533133411</v>
      </c>
      <c r="V56" s="192">
        <v>53.261247644740209</v>
      </c>
      <c r="W56" s="192">
        <v>47.040094458907518</v>
      </c>
      <c r="X56" s="192">
        <v>45.753202154833005</v>
      </c>
      <c r="Y56" s="192">
        <v>45.373662913342514</v>
      </c>
      <c r="Z56" s="192">
        <v>44.056404742979637</v>
      </c>
      <c r="AA56" s="192">
        <v>41.915672431652737</v>
      </c>
      <c r="AB56" s="192">
        <v>44.715220994572213</v>
      </c>
      <c r="AC56" s="133">
        <v>43.822486228307262</v>
      </c>
      <c r="AG56" s="142">
        <v>48.888511657714844</v>
      </c>
      <c r="AH56" s="142">
        <v>48.574738769531251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C9/('[15]Gas Curve Summary'!$B$10)*1000</f>
        <v>4761.5831419694714</v>
      </c>
      <c r="D67" s="200">
        <f ca="1">D9/('[15]Gas Curve Summary'!$B$11)*1000</f>
        <v>5622.572071151094</v>
      </c>
      <c r="E67" s="200">
        <f>E9/('[15]Gas Curve Summary'!$B$12)*1000</f>
        <v>9697.6993044408773</v>
      </c>
      <c r="F67" s="200">
        <f t="shared" ref="F67:F73" ca="1" si="27">AVERAGE(C67:E67)</f>
        <v>6693.9515058538136</v>
      </c>
      <c r="G67" s="200">
        <f t="shared" ref="G67:G73" si="28">AVERAGE(H67,I67)</f>
        <v>11063.95909498031</v>
      </c>
      <c r="H67" s="200">
        <f>$H9/'[15]Gas Curve Summary'!$B$13*1000</f>
        <v>11392.206159648022</v>
      </c>
      <c r="I67" s="200">
        <f>$I9/'[15]Gas Curve Summary'!$B$14*1000</f>
        <v>10735.712030312598</v>
      </c>
      <c r="J67" s="200">
        <f t="shared" ref="J67:J73" si="29">AVERAGE(K67:L67)</f>
        <v>14295.153398335653</v>
      </c>
      <c r="K67" s="200">
        <f>$K9/'[15]Gas Curve Summary'!$B$15*1000</f>
        <v>13289.760348583877</v>
      </c>
      <c r="L67" s="200">
        <f>$L9/'[15]Gas Curve Summary'!$B$16*1000</f>
        <v>15300.546448087431</v>
      </c>
      <c r="M67" s="200">
        <f>$M9/'[15]Gas Curve Summary'!$B$17*1000</f>
        <v>10659.69428801287</v>
      </c>
      <c r="N67" s="200">
        <f>$N9/'[15]Gas Curve Summary'!$B$18*1000</f>
        <v>10000</v>
      </c>
      <c r="O67" s="200">
        <f t="shared" ref="O67:O73" si="30">AVERAGE(P67:Q67)</f>
        <v>14947.612049061325</v>
      </c>
      <c r="P67" s="200">
        <f>$P9/'[15]Gas Curve Summary'!$B$19*1000</f>
        <v>13712.374581939799</v>
      </c>
      <c r="Q67" s="200">
        <f>$Q9/'[15]Gas Curve Summary'!$B$20*1000</f>
        <v>16182.849516182849</v>
      </c>
      <c r="R67" s="200">
        <f>$R9/'[15]Gas Curve Summary'!$B$21*1000</f>
        <v>13996.627318718382</v>
      </c>
      <c r="S67" s="200">
        <f t="shared" ref="S67:S73" si="31">AVERAGE(T67:V67)</f>
        <v>12060.356882803897</v>
      </c>
      <c r="T67" s="200">
        <f>$T9/'[15]Gas Curve Summary'!$B$22*1000</f>
        <v>12486.992715920916</v>
      </c>
      <c r="U67" s="200">
        <f>$U9/'[15]Gas Curve Summary'!$B$23*1000</f>
        <v>11480.4660726525</v>
      </c>
      <c r="V67" s="200">
        <f>$V9/'[15]Gas Curve Summary'!$B$24*1000</f>
        <v>12213.611859838276</v>
      </c>
      <c r="W67" s="200">
        <f>W9/AVERAGE('[15]Gas Curve Summary'!$B$13:$B$24)*1000</f>
        <v>12558.834949409411</v>
      </c>
      <c r="X67" s="200">
        <f>X9/AVERAGE('[15]Gas Curve Summary'!$B$25:$B$36)*1000</f>
        <v>11653.540483479834</v>
      </c>
      <c r="Y67" s="200">
        <f>Y9/AVERAGE('[15]Gas Curve Summary'!$B$37:$B$48)*1000</f>
        <v>11094.069208888533</v>
      </c>
      <c r="Z67" s="200">
        <f>Z9/AVERAGE('[15]Gas Curve Summary'!$B$49:$B$60)*1000</f>
        <v>10911.440175492889</v>
      </c>
      <c r="AA67" s="200">
        <f>AA9/AVERAGE('[15]Gas Curve Summary'!$B$61:$B$108)*1000</f>
        <v>10475.19115524353</v>
      </c>
      <c r="AB67" s="200">
        <f>AB9/AVERAGE('[15]Gas Curve Summary'!$B$109:$B$120)*1000</f>
        <v>10080.34365941662</v>
      </c>
      <c r="AC67" s="201">
        <f ca="1">AC9/AVERAGE('[15]Gas Curve Summary'!$B$9:$B$120)*1000</f>
        <v>10662.175595242987</v>
      </c>
    </row>
    <row r="68" spans="1:31" ht="13.7" customHeight="1" x14ac:dyDescent="0.2">
      <c r="A68" s="165" t="s">
        <v>134</v>
      </c>
      <c r="B68" s="131" t="s">
        <v>170</v>
      </c>
      <c r="C68" s="200">
        <f>C10/('[15]Gas Curve Summary'!$B$10)*1000</f>
        <v>5109.4151019856818</v>
      </c>
      <c r="D68" s="200">
        <f ca="1">D10/('[15]Gas Curve Summary'!$B$11)*1000</f>
        <v>5775.9149458188513</v>
      </c>
      <c r="E68" s="200">
        <f>E10/('[15]Gas Curve Summary'!$B$12)*1000</f>
        <v>9764.5799892990908</v>
      </c>
      <c r="F68" s="202">
        <f t="shared" ca="1" si="27"/>
        <v>6883.3033457012089</v>
      </c>
      <c r="G68" s="200">
        <f t="shared" si="28"/>
        <v>11048.171283171027</v>
      </c>
      <c r="H68" s="200">
        <f>$H10/'[15]Gas Curve Summary'!$B$13*1000</f>
        <v>11392.206159648022</v>
      </c>
      <c r="I68" s="200">
        <f>$I10/'[15]Gas Curve Summary'!$B$14*1000</f>
        <v>10704.136406694031</v>
      </c>
      <c r="J68" s="200">
        <f t="shared" si="29"/>
        <v>14841.601485767347</v>
      </c>
      <c r="K68" s="200">
        <f>$K10/'[15]Gas Curve Summary'!$B$15*1000</f>
        <v>13289.760348583877</v>
      </c>
      <c r="L68" s="200">
        <f>$L10/'[15]Gas Curve Summary'!$B$16*1000</f>
        <v>16393.442622950817</v>
      </c>
      <c r="M68" s="200">
        <f>$M10/'[15]Gas Curve Summary'!$B$17*1000</f>
        <v>11665.325824617859</v>
      </c>
      <c r="N68" s="200">
        <f>$N10/'[15]Gas Curve Summary'!$B$18*1000</f>
        <v>10892.857142857145</v>
      </c>
      <c r="O68" s="200">
        <f t="shared" si="30"/>
        <v>15866.368040281082</v>
      </c>
      <c r="P68" s="200">
        <f>$P10/'[15]Gas Curve Summary'!$B$19*1000</f>
        <v>14715.71906354515</v>
      </c>
      <c r="Q68" s="200">
        <f>$Q10/'[15]Gas Curve Summary'!$B$20*1000</f>
        <v>17017.017017017013</v>
      </c>
      <c r="R68" s="200">
        <f>$R10/'[15]Gas Curve Summary'!$B$21*1000</f>
        <v>15177.065767284992</v>
      </c>
      <c r="S68" s="200">
        <f t="shared" si="31"/>
        <v>11889.275447424576</v>
      </c>
      <c r="T68" s="200">
        <f>$T10/'[15]Gas Curve Summary'!$B$22*1000</f>
        <v>12313.562261533125</v>
      </c>
      <c r="U68" s="200">
        <f>$U10/'[15]Gas Curve Summary'!$B$23*1000</f>
        <v>11309.115832762165</v>
      </c>
      <c r="V68" s="200">
        <f>$V10/'[15]Gas Curve Summary'!$B$24*1000</f>
        <v>12045.148247978437</v>
      </c>
      <c r="W68" s="202">
        <f>W10/AVERAGE('[15]Gas Curve Summary'!$B$13:$B$24)*1000</f>
        <v>12988.929629974509</v>
      </c>
      <c r="X68" s="200">
        <f>X10/AVERAGE('[15]Gas Curve Summary'!$B$25:$B$36)*1000</f>
        <v>12164.542720235238</v>
      </c>
      <c r="Y68" s="200">
        <f>Y10/AVERAGE('[15]Gas Curve Summary'!$B$37:$B$48)*1000</f>
        <v>11543.723394924475</v>
      </c>
      <c r="Z68" s="200">
        <f>Z10/AVERAGE('[15]Gas Curve Summary'!$B$49:$B$60)*1000</f>
        <v>11420.216189273791</v>
      </c>
      <c r="AA68" s="200">
        <f>AA10/AVERAGE('[15]Gas Curve Summary'!$B$61:$B$108)*1000</f>
        <v>11161.272653101349</v>
      </c>
      <c r="AB68" s="200">
        <f>AB10/AVERAGE('[15]Gas Curve Summary'!$B$109:$B$120)*1000</f>
        <v>10985.091115480509</v>
      </c>
      <c r="AC68" s="201">
        <f ca="1">AC10/AVERAGE('[15]Gas Curve Summary'!$B$9:$B$120)*1000</f>
        <v>11281.361451996589</v>
      </c>
    </row>
    <row r="69" spans="1:31" ht="13.7" customHeight="1" x14ac:dyDescent="0.2">
      <c r="A69" s="165" t="s">
        <v>135</v>
      </c>
      <c r="B69" s="131" t="s">
        <v>170</v>
      </c>
      <c r="C69" s="200">
        <f>C11/('[15]Gas Curve Summary'!$B$10)*1000</f>
        <v>5293.4621099554233</v>
      </c>
      <c r="D69" s="200">
        <f ca="1">D11/('[15]Gas Curve Summary'!$B$11)*1000</f>
        <v>5980.3721120425271</v>
      </c>
      <c r="E69" s="200">
        <f>E11/('[15]Gas Curve Summary'!$B$12)*1000</f>
        <v>9630.8186195826638</v>
      </c>
      <c r="F69" s="202">
        <f t="shared" ca="1" si="27"/>
        <v>6968.2176138602044</v>
      </c>
      <c r="G69" s="200">
        <f t="shared" si="28"/>
        <v>11222.209333087503</v>
      </c>
      <c r="H69" s="200">
        <f>$H11/'[15]Gas Curve Summary'!$B$13*1000</f>
        <v>11235.072281583911</v>
      </c>
      <c r="I69" s="200">
        <f>$I11/'[15]Gas Curve Summary'!$B$14*1000</f>
        <v>11209.346384591096</v>
      </c>
      <c r="J69" s="200">
        <f t="shared" si="29"/>
        <v>15522.875816993463</v>
      </c>
      <c r="K69" s="200">
        <f>$K11/'[15]Gas Curve Summary'!$B$15*1000</f>
        <v>14379.084967320261</v>
      </c>
      <c r="L69" s="200">
        <f>$L11/'[15]Gas Curve Summary'!$B$16*1000</f>
        <v>16666.666666666664</v>
      </c>
      <c r="M69" s="200">
        <f>$M11/'[15]Gas Curve Summary'!$B$17*1000</f>
        <v>12268.704746580852</v>
      </c>
      <c r="N69" s="200">
        <f>$N11/'[15]Gas Curve Summary'!$B$18*1000</f>
        <v>13214.285714285716</v>
      </c>
      <c r="O69" s="200">
        <f t="shared" si="30"/>
        <v>16534.483201149866</v>
      </c>
      <c r="P69" s="200">
        <f>$P11/'[15]Gas Curve Summary'!$B$19*1000</f>
        <v>15384.615384615383</v>
      </c>
      <c r="Q69" s="200">
        <f>$Q11/'[15]Gas Curve Summary'!$B$20*1000</f>
        <v>17684.351017684348</v>
      </c>
      <c r="R69" s="200">
        <f>$R11/'[15]Gas Curve Summary'!$B$21*1000</f>
        <v>15008.431703204047</v>
      </c>
      <c r="S69" s="200">
        <f t="shared" si="31"/>
        <v>12858.916117581408</v>
      </c>
      <c r="T69" s="200">
        <f>$T11/'[15]Gas Curve Summary'!$B$22*1000</f>
        <v>13180.714533472077</v>
      </c>
      <c r="U69" s="200">
        <f>$U11/'[15]Gas Curve Summary'!$B$23*1000</f>
        <v>12508.567511994515</v>
      </c>
      <c r="V69" s="200">
        <f>$V11/'[15]Gas Curve Summary'!$B$24*1000</f>
        <v>12887.466307277629</v>
      </c>
      <c r="W69" s="202">
        <f>W11/AVERAGE('[15]Gas Curve Summary'!$B$13:$B$24)*1000</f>
        <v>13699.429175809986</v>
      </c>
      <c r="X69" s="200">
        <f>X11/AVERAGE('[15]Gas Curve Summary'!$B$25:$B$36)*1000</f>
        <v>12917.299816367906</v>
      </c>
      <c r="Y69" s="200">
        <f>Y11/AVERAGE('[15]Gas Curve Summary'!$B$37:$B$48)*1000</f>
        <v>12199.819202326296</v>
      </c>
      <c r="Z69" s="200">
        <f>Z11/AVERAGE('[15]Gas Curve Summary'!$B$49:$B$60)*1000</f>
        <v>12103.345812462516</v>
      </c>
      <c r="AA69" s="200">
        <f>AA11/AVERAGE('[15]Gas Curve Summary'!$B$61:$B$108)*1000</f>
        <v>11552.506803830702</v>
      </c>
      <c r="AB69" s="200">
        <f>AB11/AVERAGE('[15]Gas Curve Summary'!$B$109:$B$120)*1000</f>
        <v>11015.933806985186</v>
      </c>
      <c r="AC69" s="201">
        <f ca="1">AC11/AVERAGE('[15]Gas Curve Summary'!$B$9:$B$120)*1000</f>
        <v>11744.124937508521</v>
      </c>
    </row>
    <row r="70" spans="1:31" ht="13.7" customHeight="1" x14ac:dyDescent="0.2">
      <c r="A70" s="165" t="s">
        <v>136</v>
      </c>
      <c r="B70" s="131" t="s">
        <v>170</v>
      </c>
      <c r="C70" s="200">
        <f>C12/('[15]Gas Curve Summary'!$B$10)*1000</f>
        <v>4970.9577198433062</v>
      </c>
      <c r="D70" s="200">
        <f ca="1">D12/('[15]Gas Curve Summary'!$B$11)*1000</f>
        <v>5315.8863218155793</v>
      </c>
      <c r="E70" s="200">
        <f>E12/('[15]Gas Curve Summary'!$B$12)*1000</f>
        <v>8694.4890315676821</v>
      </c>
      <c r="F70" s="202">
        <f t="shared" ca="1" si="27"/>
        <v>6327.1110244088559</v>
      </c>
      <c r="G70" s="200">
        <f t="shared" si="28"/>
        <v>10474.148872218353</v>
      </c>
      <c r="H70" s="200">
        <f>$H12/'[15]Gas Curve Summary'!$B$13*1000</f>
        <v>10449.402891263357</v>
      </c>
      <c r="I70" s="200">
        <f>$I12/'[15]Gas Curve Summary'!$B$14*1000</f>
        <v>10498.894853173349</v>
      </c>
      <c r="J70" s="200">
        <f t="shared" si="29"/>
        <v>14882.227936712026</v>
      </c>
      <c r="K70" s="200">
        <f>$K12/'[15]Gas Curve Summary'!$B$15*1000</f>
        <v>13507.625272331155</v>
      </c>
      <c r="L70" s="200">
        <f>$L12/'[15]Gas Curve Summary'!$B$16*1000</f>
        <v>16256.830601092897</v>
      </c>
      <c r="M70" s="200">
        <f>$M12/'[15]Gas Curve Summary'!$B$17*1000</f>
        <v>11967.015285599357</v>
      </c>
      <c r="N70" s="200">
        <f>$N12/'[15]Gas Curve Summary'!$B$18*1000</f>
        <v>13035.714285714286</v>
      </c>
      <c r="O70" s="200">
        <f t="shared" si="30"/>
        <v>16283.940015824071</v>
      </c>
      <c r="P70" s="200">
        <f>$P12/'[15]Gas Curve Summary'!$B$19*1000</f>
        <v>15133.779264214045</v>
      </c>
      <c r="Q70" s="200">
        <f>$Q12/'[15]Gas Curve Summary'!$B$20*1000</f>
        <v>17434.100767434098</v>
      </c>
      <c r="R70" s="200">
        <f>$R12/'[15]Gas Curve Summary'!$B$21*1000</f>
        <v>13575.042158516022</v>
      </c>
      <c r="S70" s="200">
        <f t="shared" si="31"/>
        <v>12486.192556915483</v>
      </c>
      <c r="T70" s="200">
        <f>$T12/'[15]Gas Curve Summary'!$B$22*1000</f>
        <v>12573.707943114812</v>
      </c>
      <c r="U70" s="200">
        <f>$U12/'[15]Gas Curve Summary'!$B$23*1000</f>
        <v>12165.867032213844</v>
      </c>
      <c r="V70" s="200">
        <f>$V12/'[15]Gas Curve Summary'!$B$24*1000</f>
        <v>12719.00269541779</v>
      </c>
      <c r="W70" s="202">
        <f>W12/AVERAGE('[15]Gas Curve Summary'!$B$13:$B$24)*1000</f>
        <v>13174.109284106704</v>
      </c>
      <c r="X70" s="200">
        <f>X12/AVERAGE('[15]Gas Curve Summary'!$B$25:$B$36)*1000</f>
        <v>9247.0486632510183</v>
      </c>
      <c r="Y70" s="200">
        <f>Y12/AVERAGE('[15]Gas Curve Summary'!$B$37:$B$48)*1000</f>
        <v>7828.1103249940616</v>
      </c>
      <c r="Z70" s="200">
        <f>Z12/AVERAGE('[15]Gas Curve Summary'!$B$49:$B$60)*1000</f>
        <v>7122.4150538282265</v>
      </c>
      <c r="AA70" s="200">
        <f>AA12/AVERAGE('[15]Gas Curve Summary'!$B$61:$B$108)*1000</f>
        <v>9251.0774726968957</v>
      </c>
      <c r="AB70" s="200">
        <f>AB12/AVERAGE('[15]Gas Curve Summary'!$B$109:$B$120)*1000</f>
        <v>9702.1453692254672</v>
      </c>
      <c r="AC70" s="201">
        <f ca="1">AC12/AVERAGE('[15]Gas Curve Summary'!$B$9:$B$120)*1000</f>
        <v>9159.9032053815808</v>
      </c>
    </row>
    <row r="71" spans="1:31" ht="13.7" customHeight="1" x14ac:dyDescent="0.2">
      <c r="A71" s="165" t="s">
        <v>137</v>
      </c>
      <c r="B71" s="131" t="s">
        <v>170</v>
      </c>
      <c r="C71" s="200">
        <f>C13/('[15]Gas Curve Summary'!$B$10)*1000</f>
        <v>5479.1976225854387</v>
      </c>
      <c r="D71" s="200">
        <f ca="1">D13/('[15]Gas Curve Summary'!$B$11)*1000</f>
        <v>5847.4749539971381</v>
      </c>
      <c r="E71" s="200">
        <f>E13/('[15]Gas Curve Summary'!$B$12)*1000</f>
        <v>9028.8924558587496</v>
      </c>
      <c r="F71" s="202">
        <f t="shared" ca="1" si="27"/>
        <v>6785.1883441471082</v>
      </c>
      <c r="G71" s="200">
        <f t="shared" si="28"/>
        <v>10749.505278844908</v>
      </c>
      <c r="H71" s="200">
        <f>$H13/'[15]Gas Curve Summary'!$B$13*1000</f>
        <v>10842.237586423635</v>
      </c>
      <c r="I71" s="200">
        <f>$I13/'[15]Gas Curve Summary'!$B$14*1000</f>
        <v>10656.772971266182</v>
      </c>
      <c r="J71" s="200">
        <f t="shared" si="29"/>
        <v>15796.09986070931</v>
      </c>
      <c r="K71" s="200">
        <f>$K13/'[15]Gas Curve Summary'!$B$15*1000</f>
        <v>14379.084967320261</v>
      </c>
      <c r="L71" s="200">
        <f>$L13/'[15]Gas Curve Summary'!$B$16*1000</f>
        <v>17213.114754098358</v>
      </c>
      <c r="M71" s="200">
        <f>$M13/'[15]Gas Curve Summary'!$B$17*1000</f>
        <v>13274.336283185839</v>
      </c>
      <c r="N71" s="200">
        <f>$N13/'[15]Gas Curve Summary'!$B$18*1000</f>
        <v>13928.571428571429</v>
      </c>
      <c r="O71" s="200">
        <f t="shared" si="30"/>
        <v>16701.316701316697</v>
      </c>
      <c r="P71" s="200">
        <f>$P13/'[15]Gas Curve Summary'!$B$19*1000</f>
        <v>15384.615384615383</v>
      </c>
      <c r="Q71" s="200">
        <f>$Q13/'[15]Gas Curve Summary'!$B$20*1000</f>
        <v>18018.018018018014</v>
      </c>
      <c r="R71" s="200">
        <f>$R13/'[15]Gas Curve Summary'!$B$21*1000</f>
        <v>15345.699831365935</v>
      </c>
      <c r="S71" s="200">
        <f t="shared" si="31"/>
        <v>13113.535954058163</v>
      </c>
      <c r="T71" s="200">
        <f>$T13/'[15]Gas Curve Summary'!$B$22*1000</f>
        <v>13180.714533472077</v>
      </c>
      <c r="U71" s="200">
        <f>$U13/'[15]Gas Curve Summary'!$B$23*1000</f>
        <v>12851.267991775188</v>
      </c>
      <c r="V71" s="200">
        <f>$V13/'[15]Gas Curve Summary'!$B$24*1000</f>
        <v>13308.625336927224</v>
      </c>
      <c r="W71" s="202">
        <f>W13/AVERAGE('[15]Gas Curve Summary'!$B$13:$B$24)*1000</f>
        <v>13900.069749831775</v>
      </c>
      <c r="X71" s="200">
        <f>X13/AVERAGE('[15]Gas Curve Summary'!$B$25:$B$36)*1000</f>
        <v>12965.71055458684</v>
      </c>
      <c r="Y71" s="200">
        <f>Y13/AVERAGE('[15]Gas Curve Summary'!$B$37:$B$48)*1000</f>
        <v>12141.316045729518</v>
      </c>
      <c r="Z71" s="200">
        <f>Z13/AVERAGE('[15]Gas Curve Summary'!$B$49:$B$60)*1000</f>
        <v>12063.240976822781</v>
      </c>
      <c r="AA71" s="200">
        <f>AA13/AVERAGE('[15]Gas Curve Summary'!$B$61:$B$108)*1000</f>
        <v>11434.324759304311</v>
      </c>
      <c r="AB71" s="200">
        <f>AB13/AVERAGE('[15]Gas Curve Summary'!$B$109:$B$120)*1000</f>
        <v>10860.266581193117</v>
      </c>
      <c r="AC71" s="201">
        <f ca="1">AC13/AVERAGE('[15]Gas Curve Summary'!$B$9:$B$120)*1000</f>
        <v>11682.494326479866</v>
      </c>
    </row>
    <row r="72" spans="1:31" ht="13.7" customHeight="1" x14ac:dyDescent="0.2">
      <c r="A72" s="165" t="s">
        <v>138</v>
      </c>
      <c r="B72" s="131" t="s">
        <v>170</v>
      </c>
      <c r="C72" s="200">
        <f>C14/('[15]Gas Curve Summary'!$B$10)*1000</f>
        <v>5024.1456166419021</v>
      </c>
      <c r="D72" s="200">
        <f ca="1">D14/('[15]Gas Curve Summary'!$B$11)*1000</f>
        <v>5622.572071151094</v>
      </c>
      <c r="E72" s="200">
        <f>E14/('[15]Gas Curve Summary'!$B$12)*1000</f>
        <v>8493.8469769930434</v>
      </c>
      <c r="F72" s="202">
        <f t="shared" ca="1" si="27"/>
        <v>6380.1882215953474</v>
      </c>
      <c r="G72" s="200">
        <f t="shared" si="28"/>
        <v>10080.197817014992</v>
      </c>
      <c r="H72" s="200">
        <f>$H14/'[15]Gas Curve Summary'!$B$13*1000</f>
        <v>10135.135135135135</v>
      </c>
      <c r="I72" s="200">
        <f>$I14/'[15]Gas Curve Summary'!$B$14*1000</f>
        <v>10025.260498894851</v>
      </c>
      <c r="J72" s="200">
        <f t="shared" si="29"/>
        <v>15278.224222293655</v>
      </c>
      <c r="K72" s="200">
        <f>$K14/'[15]Gas Curve Summary'!$B$15*1000</f>
        <v>13616.557734204793</v>
      </c>
      <c r="L72" s="200">
        <f>$L14/'[15]Gas Curve Summary'!$B$16*1000</f>
        <v>16939.890710382515</v>
      </c>
      <c r="M72" s="200">
        <f>$M14/'[15]Gas Curve Summary'!$B$17*1000</f>
        <v>14078.841512469831</v>
      </c>
      <c r="N72" s="200">
        <f>$N14/'[15]Gas Curve Summary'!$B$18*1000</f>
        <v>15357.142857142857</v>
      </c>
      <c r="O72" s="200">
        <f t="shared" si="30"/>
        <v>18329.603293371409</v>
      </c>
      <c r="P72" s="200">
        <f>$P14/'[15]Gas Curve Summary'!$B$19*1000</f>
        <v>16806.020066889629</v>
      </c>
      <c r="Q72" s="200">
        <f>$Q14/'[15]Gas Curve Summary'!$B$20*1000</f>
        <v>19853.186519853185</v>
      </c>
      <c r="R72" s="200">
        <f>$R14/'[15]Gas Curve Summary'!$B$21*1000</f>
        <v>16441.821247892076</v>
      </c>
      <c r="S72" s="200">
        <f t="shared" si="31"/>
        <v>12062.281301490895</v>
      </c>
      <c r="T72" s="200">
        <f>$T14/'[15]Gas Curve Summary'!$B$22*1000</f>
        <v>12486.992715920916</v>
      </c>
      <c r="U72" s="200">
        <f>$U14/'[15]Gas Curve Summary'!$B$23*1000</f>
        <v>11823.166552433173</v>
      </c>
      <c r="V72" s="200">
        <f>$V14/'[15]Gas Curve Summary'!$B$24*1000</f>
        <v>11876.684636118598</v>
      </c>
      <c r="W72" s="202">
        <f>W14/AVERAGE('[15]Gas Curve Summary'!$B$13:$B$24)*1000</f>
        <v>13999.862960028253</v>
      </c>
      <c r="X72" s="200">
        <f>X14/AVERAGE('[15]Gas Curve Summary'!$B$25:$B$36)*1000</f>
        <v>12263.456018694909</v>
      </c>
      <c r="Y72" s="200">
        <f>Y14/AVERAGE('[15]Gas Curve Summary'!$B$37:$B$48)*1000</f>
        <v>11426.72668500679</v>
      </c>
      <c r="Z72" s="200">
        <f>Z14/AVERAGE('[15]Gas Curve Summary'!$B$49:$B$60)*1000</f>
        <v>11420.763919888919</v>
      </c>
      <c r="AA72" s="200">
        <f>AA14/AVERAGE('[15]Gas Curve Summary'!$B$61:$B$108)*1000</f>
        <v>10834.479381663776</v>
      </c>
      <c r="AB72" s="200">
        <f>AB14/AVERAGE('[15]Gas Curve Summary'!$B$109:$B$120)*1000</f>
        <v>10299.663131169806</v>
      </c>
      <c r="AC72" s="201">
        <f ca="1">AC14/AVERAGE('[15]Gas Curve Summary'!$B$9:$B$120)*1000</f>
        <v>11133.767893954904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C15/('[15]Gas Curve Summary'!$B$10)*1000</f>
        <v>5209.8811292719165</v>
      </c>
      <c r="D73" s="203">
        <f ca="1">D15/('[15]Gas Curve Summary'!$B$11)*1000</f>
        <v>5827.0292373747698</v>
      </c>
      <c r="E73" s="203">
        <f>E15/('[15]Gas Curve Summary'!$B$12)*1000</f>
        <v>9028.8924558587496</v>
      </c>
      <c r="F73" s="204">
        <f t="shared" ca="1" si="27"/>
        <v>6688.6009408351456</v>
      </c>
      <c r="G73" s="203">
        <f t="shared" si="28"/>
        <v>10513.246281727199</v>
      </c>
      <c r="H73" s="203">
        <f>$H15/'[15]Gas Curve Summary'!$B$13*1000</f>
        <v>10606.536769327467</v>
      </c>
      <c r="I73" s="203">
        <f>$I15/'[15]Gas Curve Summary'!$B$14*1000</f>
        <v>10419.955794126932</v>
      </c>
      <c r="J73" s="203">
        <f t="shared" si="29"/>
        <v>16097.003464409441</v>
      </c>
      <c r="K73" s="203">
        <f>$K15/'[15]Gas Curve Summary'!$B$15*1000</f>
        <v>14161.220043572985</v>
      </c>
      <c r="L73" s="203">
        <f>$L15/'[15]Gas Curve Summary'!$B$16*1000</f>
        <v>18032.7868852459</v>
      </c>
      <c r="M73" s="203">
        <f>$M15/'[15]Gas Curve Summary'!$B$17*1000</f>
        <v>15285.599356395816</v>
      </c>
      <c r="N73" s="203">
        <f>$N15/'[15]Gas Curve Summary'!$B$18*1000</f>
        <v>17142.857142857141</v>
      </c>
      <c r="O73" s="203">
        <f t="shared" si="30"/>
        <v>21168.506856912652</v>
      </c>
      <c r="P73" s="203">
        <f>$P15/'[15]Gas Curve Summary'!$B$19*1000</f>
        <v>19147.157190635451</v>
      </c>
      <c r="Q73" s="203">
        <f>$Q15/'[15]Gas Curve Summary'!$B$20*1000</f>
        <v>23189.856523189854</v>
      </c>
      <c r="R73" s="203">
        <f>$R15/'[15]Gas Curve Summary'!$B$21*1000</f>
        <v>18802.698145025297</v>
      </c>
      <c r="S73" s="203">
        <f t="shared" si="31"/>
        <v>12804.417194470778</v>
      </c>
      <c r="T73" s="203">
        <f>$T15/'[15]Gas Curve Summary'!$B$22*1000</f>
        <v>13354.144987859869</v>
      </c>
      <c r="U73" s="203">
        <f>$U15/'[15]Gas Curve Summary'!$B$23*1000</f>
        <v>12508.567511994515</v>
      </c>
      <c r="V73" s="203">
        <f>$V15/'[15]Gas Curve Summary'!$B$24*1000</f>
        <v>12550.539083557953</v>
      </c>
      <c r="W73" s="204">
        <f>W15/AVERAGE('[15]Gas Curve Summary'!$B$13:$B$24)*1000</f>
        <v>15331.96176233404</v>
      </c>
      <c r="X73" s="203">
        <f>X15/AVERAGE('[15]Gas Curve Summary'!$B$25:$B$36)*1000</f>
        <v>13280.081521292504</v>
      </c>
      <c r="Y73" s="203">
        <f>Y15/AVERAGE('[15]Gas Curve Summary'!$B$37:$B$48)*1000</f>
        <v>12341.227439504162</v>
      </c>
      <c r="Z73" s="203">
        <f>Z15/AVERAGE('[15]Gas Curve Summary'!$B$49:$B$60)*1000</f>
        <v>12342.375452904755</v>
      </c>
      <c r="AA73" s="203">
        <f>AA15/AVERAGE('[15]Gas Curve Summary'!$B$61:$B$108)*1000</f>
        <v>11657.82365517809</v>
      </c>
      <c r="AB73" s="203">
        <f>AB15/AVERAGE('[15]Gas Curve Summary'!$B$109:$B$120)*1000</f>
        <v>11026.0246690856</v>
      </c>
      <c r="AC73" s="205">
        <f ca="1">AC15/AVERAGE('[15]Gas Curve Summary'!$B$9:$B$120)*1000</f>
        <v>12011.989861944068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-67.54018641091443</v>
      </c>
      <c r="D87" s="200">
        <f t="shared" ca="1" si="32"/>
        <v>-102.22858311183791</v>
      </c>
      <c r="E87" s="200">
        <f t="shared" si="32"/>
        <v>0</v>
      </c>
      <c r="F87" s="202">
        <f t="shared" ca="1" si="32"/>
        <v>-56.589589840918052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-299.77634887712156</v>
      </c>
      <c r="N87" s="200">
        <f t="shared" si="32"/>
        <v>-358.86052534221017</v>
      </c>
      <c r="O87" s="200">
        <f t="shared" si="32"/>
        <v>-485.4184687225752</v>
      </c>
      <c r="P87" s="200">
        <f t="shared" si="32"/>
        <v>-435.31347879173882</v>
      </c>
      <c r="Q87" s="200">
        <f t="shared" si="32"/>
        <v>-535.52345865341158</v>
      </c>
      <c r="R87" s="200">
        <f t="shared" si="32"/>
        <v>-483.48433515461329</v>
      </c>
      <c r="S87" s="200">
        <f t="shared" si="32"/>
        <v>-487.61163441355893</v>
      </c>
      <c r="T87" s="200">
        <f t="shared" si="32"/>
        <v>-434.75889929803452</v>
      </c>
      <c r="U87" s="200">
        <f t="shared" si="32"/>
        <v>-593.39756371113435</v>
      </c>
      <c r="V87" s="200">
        <f t="shared" si="32"/>
        <v>-434.67844023150792</v>
      </c>
      <c r="W87" s="202">
        <f t="shared" si="32"/>
        <v>-303.33020509042217</v>
      </c>
      <c r="X87" s="200">
        <f t="shared" si="32"/>
        <v>-351.04177028168851</v>
      </c>
      <c r="Y87" s="200">
        <f t="shared" si="32"/>
        <v>-334.41561903008551</v>
      </c>
      <c r="Z87" s="206">
        <f t="shared" si="32"/>
        <v>-320.015727276088</v>
      </c>
      <c r="AA87" s="206">
        <f t="shared" si="32"/>
        <v>-285.9668783244324</v>
      </c>
      <c r="AB87" s="200">
        <f t="shared" si="32"/>
        <v>-257.24239441180544</v>
      </c>
      <c r="AC87" s="211">
        <f t="shared" ca="1" si="32"/>
        <v>-281.03629972747149</v>
      </c>
    </row>
    <row r="88" spans="1:29" x14ac:dyDescent="0.2">
      <c r="A88" s="165" t="s">
        <v>134</v>
      </c>
      <c r="B88" s="166"/>
      <c r="C88" s="200">
        <f t="shared" si="32"/>
        <v>-91.179251654733889</v>
      </c>
      <c r="D88" s="200">
        <f t="shared" ca="1" si="32"/>
        <v>-102.22858311183791</v>
      </c>
      <c r="E88" s="200">
        <f t="shared" si="32"/>
        <v>0</v>
      </c>
      <c r="F88" s="202">
        <f t="shared" ca="1" si="32"/>
        <v>-64.469278255523022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-328.05713650703547</v>
      </c>
      <c r="N88" s="200">
        <f t="shared" si="32"/>
        <v>-390.90164367633588</v>
      </c>
      <c r="O88" s="200">
        <f t="shared" si="32"/>
        <v>-515.1467226014247</v>
      </c>
      <c r="P88" s="200">
        <f t="shared" si="32"/>
        <v>-467.16568455698871</v>
      </c>
      <c r="Q88" s="200">
        <f t="shared" si="32"/>
        <v>-563.12776064586069</v>
      </c>
      <c r="R88" s="200">
        <f t="shared" si="32"/>
        <v>-524.26012245680795</v>
      </c>
      <c r="S88" s="200">
        <f t="shared" si="32"/>
        <v>-481.53148073684679</v>
      </c>
      <c r="T88" s="200">
        <f t="shared" si="32"/>
        <v>-428.72058125223157</v>
      </c>
      <c r="U88" s="200">
        <f t="shared" si="32"/>
        <v>-587.19098541965104</v>
      </c>
      <c r="V88" s="200">
        <f t="shared" si="32"/>
        <v>-428.68287553865775</v>
      </c>
      <c r="W88" s="202">
        <f t="shared" si="32"/>
        <v>-313.22574696482661</v>
      </c>
      <c r="X88" s="200">
        <f t="shared" si="32"/>
        <v>-365.92234776817531</v>
      </c>
      <c r="Y88" s="200">
        <f t="shared" si="32"/>
        <v>-347.54920308051987</v>
      </c>
      <c r="Z88" s="200">
        <f t="shared" si="32"/>
        <v>-334.38586697309074</v>
      </c>
      <c r="AA88" s="200">
        <f t="shared" si="32"/>
        <v>-304.00134368953695</v>
      </c>
      <c r="AB88" s="200">
        <f t="shared" si="32"/>
        <v>-279.41343252273145</v>
      </c>
      <c r="AC88" s="201">
        <f t="shared" ca="1" si="32"/>
        <v>-296.82348965730125</v>
      </c>
    </row>
    <row r="89" spans="1:29" x14ac:dyDescent="0.2">
      <c r="A89" s="165" t="s">
        <v>135</v>
      </c>
      <c r="B89" s="142"/>
      <c r="C89" s="200">
        <f t="shared" si="32"/>
        <v>0</v>
      </c>
      <c r="D89" s="200">
        <f t="shared" ca="1" si="32"/>
        <v>10.222858311184609</v>
      </c>
      <c r="E89" s="200">
        <f t="shared" si="32"/>
        <v>0</v>
      </c>
      <c r="F89" s="202">
        <f t="shared" ca="1" si="32"/>
        <v>3.4076194370609301</v>
      </c>
      <c r="G89" s="200">
        <f t="shared" si="32"/>
        <v>0</v>
      </c>
      <c r="H89" s="200">
        <f t="shared" si="32"/>
        <v>0</v>
      </c>
      <c r="I89" s="200">
        <f t="shared" si="32"/>
        <v>0</v>
      </c>
      <c r="J89" s="200">
        <f t="shared" si="32"/>
        <v>0</v>
      </c>
      <c r="K89" s="200">
        <f t="shared" si="32"/>
        <v>0</v>
      </c>
      <c r="L89" s="200">
        <f t="shared" si="32"/>
        <v>0</v>
      </c>
      <c r="M89" s="200">
        <f t="shared" si="32"/>
        <v>-345.02560908498708</v>
      </c>
      <c r="N89" s="200">
        <f t="shared" si="32"/>
        <v>-474.20855134506382</v>
      </c>
      <c r="O89" s="200">
        <f t="shared" si="32"/>
        <v>-536.805845320152</v>
      </c>
      <c r="P89" s="200">
        <f t="shared" si="32"/>
        <v>-488.40048840048803</v>
      </c>
      <c r="Q89" s="200">
        <f t="shared" si="32"/>
        <v>-585.21120223981416</v>
      </c>
      <c r="R89" s="200">
        <f t="shared" si="32"/>
        <v>-518.43500998506534</v>
      </c>
      <c r="S89" s="200">
        <f t="shared" si="32"/>
        <v>-368.10595282987924</v>
      </c>
      <c r="T89" s="200">
        <f t="shared" si="32"/>
        <v>-458.91217148126088</v>
      </c>
      <c r="U89" s="200">
        <f t="shared" si="32"/>
        <v>-186.74498800548281</v>
      </c>
      <c r="V89" s="200">
        <f t="shared" si="32"/>
        <v>-458.66069900289949</v>
      </c>
      <c r="W89" s="202">
        <f t="shared" si="32"/>
        <v>-293.62588048287944</v>
      </c>
      <c r="X89" s="200">
        <f t="shared" si="32"/>
        <v>-358.62720585910029</v>
      </c>
      <c r="Y89" s="200">
        <f t="shared" si="32"/>
        <v>-340.76767617811493</v>
      </c>
      <c r="Z89" s="200">
        <f t="shared" si="32"/>
        <v>-324.1124895427638</v>
      </c>
      <c r="AA89" s="200">
        <f t="shared" si="32"/>
        <v>-287.7502399431396</v>
      </c>
      <c r="AB89" s="200">
        <f t="shared" si="32"/>
        <v>-254.61592511873641</v>
      </c>
      <c r="AC89" s="201">
        <f t="shared" ca="1" si="32"/>
        <v>-279.24830115057739</v>
      </c>
    </row>
    <row r="90" spans="1:29" x14ac:dyDescent="0.2">
      <c r="A90" s="165" t="s">
        <v>136</v>
      </c>
      <c r="B90" s="142"/>
      <c r="C90" s="200">
        <f t="shared" si="32"/>
        <v>-101.94346886397489</v>
      </c>
      <c r="D90" s="200">
        <f t="shared" ca="1" si="32"/>
        <v>503.37360875783816</v>
      </c>
      <c r="E90" s="200">
        <f t="shared" si="32"/>
        <v>0</v>
      </c>
      <c r="F90" s="202">
        <f t="shared" ca="1" si="32"/>
        <v>133.81004663128715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-336.54137279601127</v>
      </c>
      <c r="N90" s="200">
        <f t="shared" si="32"/>
        <v>-467.80032767823832</v>
      </c>
      <c r="O90" s="200">
        <f t="shared" si="32"/>
        <v>-528.6836743006279</v>
      </c>
      <c r="P90" s="200">
        <f t="shared" si="32"/>
        <v>-480.43743695917692</v>
      </c>
      <c r="Q90" s="200">
        <f t="shared" si="32"/>
        <v>-576.9299116420807</v>
      </c>
      <c r="R90" s="200">
        <f t="shared" si="32"/>
        <v>-468.92155397525494</v>
      </c>
      <c r="S90" s="200">
        <f t="shared" si="32"/>
        <v>-443.70341710874527</v>
      </c>
      <c r="T90" s="200">
        <f t="shared" si="32"/>
        <v>-437.77805832093873</v>
      </c>
      <c r="U90" s="200">
        <f t="shared" si="32"/>
        <v>-440.66705869524594</v>
      </c>
      <c r="V90" s="200">
        <f t="shared" si="32"/>
        <v>-452.66513431005296</v>
      </c>
      <c r="W90" s="202">
        <f t="shared" si="32"/>
        <v>-303.1075620548836</v>
      </c>
      <c r="X90" s="200">
        <f t="shared" si="32"/>
        <v>-269.27753786071662</v>
      </c>
      <c r="Y90" s="200">
        <f t="shared" si="32"/>
        <v>-228.64491892255955</v>
      </c>
      <c r="Z90" s="200">
        <f t="shared" si="32"/>
        <v>-201.16927003488127</v>
      </c>
      <c r="AA90" s="200">
        <f t="shared" si="32"/>
        <v>-243.17553642268467</v>
      </c>
      <c r="AB90" s="200">
        <f t="shared" si="32"/>
        <v>-237.75323522285544</v>
      </c>
      <c r="AC90" s="201">
        <f t="shared" ca="1" si="32"/>
        <v>-225.68669387569571</v>
      </c>
    </row>
    <row r="91" spans="1:29" x14ac:dyDescent="0.2">
      <c r="A91" s="165" t="s">
        <v>137</v>
      </c>
      <c r="B91" s="166"/>
      <c r="C91" s="200">
        <f t="shared" si="32"/>
        <v>0</v>
      </c>
      <c r="D91" s="200">
        <f t="shared" ca="1" si="32"/>
        <v>0</v>
      </c>
      <c r="E91" s="200">
        <f t="shared" si="32"/>
        <v>-200.64205457463686</v>
      </c>
      <c r="F91" s="202">
        <f t="shared" ca="1" si="32"/>
        <v>-66.880684858212589</v>
      </c>
      <c r="G91" s="200">
        <f t="shared" si="32"/>
        <v>-118.03646855526131</v>
      </c>
      <c r="H91" s="200">
        <f t="shared" si="32"/>
        <v>-157.13387806410901</v>
      </c>
      <c r="I91" s="200">
        <f t="shared" si="32"/>
        <v>-78.939059046415423</v>
      </c>
      <c r="J91" s="200">
        <f t="shared" si="32"/>
        <v>-54.466230936819557</v>
      </c>
      <c r="K91" s="200">
        <f t="shared" si="32"/>
        <v>-108.93246187363911</v>
      </c>
      <c r="L91" s="200">
        <f t="shared" si="32"/>
        <v>0</v>
      </c>
      <c r="M91" s="200">
        <f t="shared" si="32"/>
        <v>-580.08886156188419</v>
      </c>
      <c r="N91" s="200">
        <f t="shared" si="32"/>
        <v>-684.82109825061889</v>
      </c>
      <c r="O91" s="200">
        <f t="shared" si="32"/>
        <v>-326.83914984621151</v>
      </c>
      <c r="P91" s="200">
        <f t="shared" si="32"/>
        <v>-402.13409778627283</v>
      </c>
      <c r="Q91" s="200">
        <f t="shared" si="32"/>
        <v>-251.54420190614837</v>
      </c>
      <c r="R91" s="200">
        <f t="shared" si="32"/>
        <v>-268.39647009952205</v>
      </c>
      <c r="S91" s="200">
        <f t="shared" si="32"/>
        <v>-318.2519841038611</v>
      </c>
      <c r="T91" s="200">
        <f t="shared" si="32"/>
        <v>-369.17778526446273</v>
      </c>
      <c r="U91" s="200">
        <f t="shared" si="32"/>
        <v>-199.15814458844579</v>
      </c>
      <c r="V91" s="200">
        <f t="shared" si="32"/>
        <v>-386.42002245867843</v>
      </c>
      <c r="W91" s="202">
        <f t="shared" si="32"/>
        <v>-282.06607198656093</v>
      </c>
      <c r="X91" s="200">
        <f t="shared" si="32"/>
        <v>-365.88008715933574</v>
      </c>
      <c r="Y91" s="200">
        <f t="shared" si="32"/>
        <v>-344.24788430788249</v>
      </c>
      <c r="Z91" s="200">
        <f t="shared" si="32"/>
        <v>-328.89335788194512</v>
      </c>
      <c r="AA91" s="200">
        <f t="shared" si="32"/>
        <v>-289.95071624829325</v>
      </c>
      <c r="AB91" s="200">
        <f t="shared" si="32"/>
        <v>-255.91192793404116</v>
      </c>
      <c r="AC91" s="201">
        <f t="shared" ca="1" si="32"/>
        <v>-283.25979184592688</v>
      </c>
    </row>
    <row r="92" spans="1:29" x14ac:dyDescent="0.2">
      <c r="A92" s="165" t="s">
        <v>138</v>
      </c>
      <c r="B92" s="142"/>
      <c r="C92" s="200">
        <f t="shared" si="32"/>
        <v>-83.580980683505913</v>
      </c>
      <c r="D92" s="200">
        <f t="shared" ca="1" si="32"/>
        <v>-51.114291555918498</v>
      </c>
      <c r="E92" s="200">
        <f t="shared" si="32"/>
        <v>-200.64205457463868</v>
      </c>
      <c r="F92" s="202">
        <f t="shared" ca="1" si="32"/>
        <v>-111.77910893801982</v>
      </c>
      <c r="G92" s="200">
        <f t="shared" si="32"/>
        <v>-118.03646855526313</v>
      </c>
      <c r="H92" s="200">
        <f t="shared" si="32"/>
        <v>-157.13387806411083</v>
      </c>
      <c r="I92" s="200">
        <f t="shared" si="32"/>
        <v>-78.939059046415423</v>
      </c>
      <c r="J92" s="200">
        <f t="shared" si="32"/>
        <v>-54.466230936817738</v>
      </c>
      <c r="K92" s="200">
        <f t="shared" si="32"/>
        <v>-108.93246187363911</v>
      </c>
      <c r="L92" s="200">
        <f t="shared" si="32"/>
        <v>0</v>
      </c>
      <c r="M92" s="200">
        <f t="shared" si="32"/>
        <v>-602.71349166581604</v>
      </c>
      <c r="N92" s="200">
        <f t="shared" si="32"/>
        <v>-736.08688758522112</v>
      </c>
      <c r="O92" s="200">
        <f t="shared" si="32"/>
        <v>-379.76586112161749</v>
      </c>
      <c r="P92" s="200">
        <f t="shared" si="32"/>
        <v>-447.25805595371276</v>
      </c>
      <c r="Q92" s="200">
        <f t="shared" si="32"/>
        <v>-312.27366628952223</v>
      </c>
      <c r="R92" s="200">
        <f t="shared" si="32"/>
        <v>-306.25970116584358</v>
      </c>
      <c r="S92" s="200">
        <f t="shared" si="32"/>
        <v>-339.98590955735745</v>
      </c>
      <c r="T92" s="200">
        <f t="shared" si="32"/>
        <v>-345.02451308123636</v>
      </c>
      <c r="U92" s="200">
        <f t="shared" si="32"/>
        <v>-339.47549302137122</v>
      </c>
      <c r="V92" s="200">
        <f t="shared" si="32"/>
        <v>-335.45772256946839</v>
      </c>
      <c r="W92" s="202">
        <f t="shared" si="32"/>
        <v>-298.74086184760017</v>
      </c>
      <c r="X92" s="200">
        <f t="shared" si="32"/>
        <v>-357.11645549147033</v>
      </c>
      <c r="Y92" s="200">
        <f t="shared" si="32"/>
        <v>-333.753982503511</v>
      </c>
      <c r="Z92" s="200">
        <f t="shared" si="32"/>
        <v>-322.57411617284015</v>
      </c>
      <c r="AA92" s="200">
        <f t="shared" si="32"/>
        <v>-284.79713236349562</v>
      </c>
      <c r="AB92" s="200">
        <f t="shared" si="32"/>
        <v>-252.39554118705928</v>
      </c>
      <c r="AC92" s="201">
        <f t="shared" ca="1" si="32"/>
        <v>-281.37135347047661</v>
      </c>
    </row>
    <row r="93" spans="1:29" ht="13.7" customHeight="1" thickBot="1" x14ac:dyDescent="0.25">
      <c r="A93" s="170" t="s">
        <v>139</v>
      </c>
      <c r="B93" s="171"/>
      <c r="C93" s="203">
        <f t="shared" si="32"/>
        <v>-83.580980683506823</v>
      </c>
      <c r="D93" s="203">
        <f t="shared" ca="1" si="32"/>
        <v>-51.114291555919408</v>
      </c>
      <c r="E93" s="203">
        <f t="shared" si="32"/>
        <v>-200.64205457463686</v>
      </c>
      <c r="F93" s="204">
        <f t="shared" ca="1" si="32"/>
        <v>-111.77910893802164</v>
      </c>
      <c r="G93" s="203">
        <f t="shared" si="32"/>
        <v>-118.03646855526495</v>
      </c>
      <c r="H93" s="203">
        <f t="shared" si="32"/>
        <v>-157.13387806411083</v>
      </c>
      <c r="I93" s="203">
        <f t="shared" si="32"/>
        <v>-78.939059046417242</v>
      </c>
      <c r="J93" s="203">
        <f t="shared" si="32"/>
        <v>-54.466230936819557</v>
      </c>
      <c r="K93" s="203">
        <f t="shared" si="32"/>
        <v>-108.93246187363729</v>
      </c>
      <c r="L93" s="203">
        <f t="shared" si="32"/>
        <v>0</v>
      </c>
      <c r="M93" s="203">
        <f t="shared" si="32"/>
        <v>-636.65043682171745</v>
      </c>
      <c r="N93" s="203">
        <f t="shared" si="32"/>
        <v>-800.16912425347255</v>
      </c>
      <c r="O93" s="203">
        <f t="shared" si="32"/>
        <v>-472.13537183262815</v>
      </c>
      <c r="P93" s="203">
        <f t="shared" si="32"/>
        <v>-521.57986940595583</v>
      </c>
      <c r="Q93" s="203">
        <f t="shared" si="32"/>
        <v>-422.69087425929683</v>
      </c>
      <c r="R93" s="203">
        <f t="shared" si="32"/>
        <v>-387.81127577023653</v>
      </c>
      <c r="S93" s="203">
        <f t="shared" si="32"/>
        <v>-366.31929694614337</v>
      </c>
      <c r="T93" s="203">
        <f t="shared" si="32"/>
        <v>-375.2161033102675</v>
      </c>
      <c r="U93" s="203">
        <f t="shared" si="32"/>
        <v>-364.30180618730083</v>
      </c>
      <c r="V93" s="203">
        <f t="shared" si="32"/>
        <v>-359.43998134085996</v>
      </c>
      <c r="W93" s="204">
        <f t="shared" si="32"/>
        <v>-329.38955404193439</v>
      </c>
      <c r="X93" s="203">
        <f t="shared" si="32"/>
        <v>-386.72097280669186</v>
      </c>
      <c r="Y93" s="203">
        <f t="shared" si="32"/>
        <v>-360.46489256811037</v>
      </c>
      <c r="Z93" s="203">
        <f t="shared" si="32"/>
        <v>-348.60460133150264</v>
      </c>
      <c r="AA93" s="203">
        <f t="shared" si="32"/>
        <v>-306.43971248060006</v>
      </c>
      <c r="AB93" s="203">
        <f t="shared" si="32"/>
        <v>-270.19519260525885</v>
      </c>
      <c r="AC93" s="205">
        <f t="shared" ca="1" si="32"/>
        <v>-303.35075072333348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37181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5724.8006542629319</v>
      </c>
      <c r="E107" s="200">
        <v>9697.6993044408773</v>
      </c>
      <c r="F107" s="200">
        <v>6750.5410956947317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10959.470636889992</v>
      </c>
      <c r="N107" s="206">
        <v>10358.86052534221</v>
      </c>
      <c r="O107" s="206">
        <v>15433.0305177839</v>
      </c>
      <c r="P107" s="206">
        <v>14147.688060731538</v>
      </c>
      <c r="Q107" s="206">
        <v>16718.37297483626</v>
      </c>
      <c r="R107" s="206">
        <v>14480.111653872995</v>
      </c>
      <c r="S107" s="206">
        <v>12547.968517217456</v>
      </c>
      <c r="T107" s="206">
        <v>12921.751615218951</v>
      </c>
      <c r="U107" s="206">
        <v>12073.863636363634</v>
      </c>
      <c r="V107" s="206">
        <v>12648.290300069784</v>
      </c>
      <c r="W107" s="206">
        <v>12862.165154499833</v>
      </c>
      <c r="X107" s="206">
        <v>12004.582253761522</v>
      </c>
      <c r="Y107" s="206">
        <v>11428.484827918619</v>
      </c>
      <c r="Z107" s="206">
        <v>11231.455902768977</v>
      </c>
      <c r="AA107" s="206">
        <v>10761.158033567963</v>
      </c>
      <c r="AB107" s="206">
        <v>10337.586053828425</v>
      </c>
      <c r="AC107" s="211">
        <v>10943.211894970458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5878.1435289306892</v>
      </c>
      <c r="E108" s="200">
        <v>9764.5799892990908</v>
      </c>
      <c r="F108" s="202">
        <v>6947.7726239567319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11993.382961124895</v>
      </c>
      <c r="N108" s="200">
        <v>11283.758786533481</v>
      </c>
      <c r="O108" s="200">
        <v>16381.514762882507</v>
      </c>
      <c r="P108" s="200">
        <v>15182.884748102138</v>
      </c>
      <c r="Q108" s="200">
        <v>17580.144777662874</v>
      </c>
      <c r="R108" s="200">
        <v>15701.3258897418</v>
      </c>
      <c r="S108" s="200">
        <v>12370.806928161423</v>
      </c>
      <c r="T108" s="200">
        <v>12742.282842785356</v>
      </c>
      <c r="U108" s="200">
        <v>11896.306818181816</v>
      </c>
      <c r="V108" s="200">
        <v>12473.831123517095</v>
      </c>
      <c r="W108" s="200">
        <v>13302.155376939336</v>
      </c>
      <c r="X108" s="200">
        <v>12530.465068003414</v>
      </c>
      <c r="Y108" s="200">
        <v>11891.272598004995</v>
      </c>
      <c r="Z108" s="200">
        <v>11754.602056246882</v>
      </c>
      <c r="AA108" s="200">
        <v>11465.273996790886</v>
      </c>
      <c r="AB108" s="200">
        <v>11264.50454800324</v>
      </c>
      <c r="AC108" s="201">
        <v>11578.18494165389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12613.730355665839</v>
      </c>
      <c r="N109" s="200">
        <v>13688.494265630779</v>
      </c>
      <c r="O109" s="200">
        <v>17071.289046470018</v>
      </c>
      <c r="P109" s="200">
        <v>15873.015873015871</v>
      </c>
      <c r="Q109" s="200">
        <v>18269.562219924162</v>
      </c>
      <c r="R109" s="200">
        <v>15526.866713189112</v>
      </c>
      <c r="S109" s="200">
        <v>13227.022070411287</v>
      </c>
      <c r="T109" s="200">
        <v>13639.626704953338</v>
      </c>
      <c r="U109" s="200">
        <v>12695.312499999998</v>
      </c>
      <c r="V109" s="200">
        <v>13346.127006280529</v>
      </c>
      <c r="W109" s="200">
        <v>13993.055056292866</v>
      </c>
      <c r="X109" s="200">
        <v>13275.927022227006</v>
      </c>
      <c r="Y109" s="200">
        <v>12540.586878504411</v>
      </c>
      <c r="Z109" s="200">
        <v>12427.45830200528</v>
      </c>
      <c r="AA109" s="200">
        <v>11840.257043773841</v>
      </c>
      <c r="AB109" s="200">
        <v>11270.549732103922</v>
      </c>
      <c r="AC109" s="201">
        <v>12023.373238659098</v>
      </c>
    </row>
    <row r="110" spans="1:29" x14ac:dyDescent="0.2">
      <c r="A110" s="165" t="s">
        <v>136</v>
      </c>
      <c r="B110" s="142"/>
      <c r="C110" s="200">
        <v>5072.9011887072811</v>
      </c>
      <c r="D110" s="200">
        <v>4812.5127130577412</v>
      </c>
      <c r="E110" s="200">
        <v>8694.4890315676821</v>
      </c>
      <c r="F110" s="202">
        <v>6193.3009777775687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12303.556658395368</v>
      </c>
      <c r="N110" s="200">
        <v>13503.514613392525</v>
      </c>
      <c r="O110" s="200">
        <v>16812.623690124699</v>
      </c>
      <c r="P110" s="200">
        <v>15614.216701173222</v>
      </c>
      <c r="Q110" s="200">
        <v>18011.030679076179</v>
      </c>
      <c r="R110" s="200">
        <v>14043.963712491277</v>
      </c>
      <c r="S110" s="200">
        <v>12929.895974024228</v>
      </c>
      <c r="T110" s="200">
        <v>13011.486001435751</v>
      </c>
      <c r="U110" s="200">
        <v>12606.53409090909</v>
      </c>
      <c r="V110" s="200">
        <v>13171.667829727843</v>
      </c>
      <c r="W110" s="200">
        <v>13477.216846161587</v>
      </c>
      <c r="X110" s="200">
        <v>9516.3262011117349</v>
      </c>
      <c r="Y110" s="200">
        <v>8056.7552439166211</v>
      </c>
      <c r="Z110" s="200">
        <v>7323.5843238631078</v>
      </c>
      <c r="AA110" s="200">
        <v>9494.2530091195804</v>
      </c>
      <c r="AB110" s="200">
        <v>9939.8986044483227</v>
      </c>
      <c r="AC110" s="201">
        <v>9385.5898992572766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9229.5345104333865</v>
      </c>
      <c r="F111" s="202">
        <v>6852.0690290053208</v>
      </c>
      <c r="G111" s="200">
        <v>10867.54174740017</v>
      </c>
      <c r="H111" s="200">
        <v>10999.371464487744</v>
      </c>
      <c r="I111" s="200">
        <v>10735.712030312598</v>
      </c>
      <c r="J111" s="200">
        <v>15850.566091646129</v>
      </c>
      <c r="K111" s="200">
        <v>14488.0174291939</v>
      </c>
      <c r="L111" s="200">
        <v>17213.114754098358</v>
      </c>
      <c r="M111" s="200">
        <v>13854.425144747724</v>
      </c>
      <c r="N111" s="200">
        <v>14613.392526822048</v>
      </c>
      <c r="O111" s="200">
        <v>17028.155851162908</v>
      </c>
      <c r="P111" s="200">
        <v>15786.749482401656</v>
      </c>
      <c r="Q111" s="200">
        <v>18269.562219924162</v>
      </c>
      <c r="R111" s="200">
        <v>15614.096301465457</v>
      </c>
      <c r="S111" s="200">
        <v>13431.787938162024</v>
      </c>
      <c r="T111" s="200">
        <v>13549.89231873654</v>
      </c>
      <c r="U111" s="200">
        <v>13050.426136363634</v>
      </c>
      <c r="V111" s="200">
        <v>13695.045359385902</v>
      </c>
      <c r="W111" s="200">
        <v>14182.135821818336</v>
      </c>
      <c r="X111" s="200">
        <v>13331.590641746176</v>
      </c>
      <c r="Y111" s="200">
        <v>12485.5639300374</v>
      </c>
      <c r="Z111" s="200">
        <v>12392.134334704726</v>
      </c>
      <c r="AA111" s="200">
        <v>11724.275475552604</v>
      </c>
      <c r="AB111" s="200">
        <v>11116.178509127158</v>
      </c>
      <c r="AC111" s="201">
        <v>11965.754118325793</v>
      </c>
    </row>
    <row r="112" spans="1:29" x14ac:dyDescent="0.2">
      <c r="A112" s="165" t="s">
        <v>138</v>
      </c>
      <c r="B112" s="142"/>
      <c r="C112" s="200">
        <v>5107.726597325408</v>
      </c>
      <c r="D112" s="200">
        <v>5673.6863627070124</v>
      </c>
      <c r="E112" s="200">
        <v>8694.4890315676821</v>
      </c>
      <c r="F112" s="202">
        <v>6491.9673305333672</v>
      </c>
      <c r="G112" s="200">
        <v>10198.234285570255</v>
      </c>
      <c r="H112" s="200">
        <v>10292.269013199246</v>
      </c>
      <c r="I112" s="200">
        <v>10104.199557941267</v>
      </c>
      <c r="J112" s="200">
        <v>15332.690453230472</v>
      </c>
      <c r="K112" s="200">
        <v>13725.490196078432</v>
      </c>
      <c r="L112" s="200">
        <v>16939.890710382515</v>
      </c>
      <c r="M112" s="200">
        <v>14681.555004135647</v>
      </c>
      <c r="N112" s="200">
        <v>16093.229744728078</v>
      </c>
      <c r="O112" s="200">
        <v>18709.369154493026</v>
      </c>
      <c r="P112" s="200">
        <v>17253.278122843341</v>
      </c>
      <c r="Q112" s="200">
        <v>20165.460186142707</v>
      </c>
      <c r="R112" s="200">
        <v>16748.080949057919</v>
      </c>
      <c r="S112" s="200">
        <v>12402.267211048253</v>
      </c>
      <c r="T112" s="200">
        <v>12832.017229002153</v>
      </c>
      <c r="U112" s="200">
        <v>12162.642045454544</v>
      </c>
      <c r="V112" s="200">
        <v>12212.142358688066</v>
      </c>
      <c r="W112" s="200">
        <v>14298.603821875853</v>
      </c>
      <c r="X112" s="200">
        <v>12620.57247418638</v>
      </c>
      <c r="Y112" s="200">
        <v>11760.480667510301</v>
      </c>
      <c r="Z112" s="200">
        <v>11743.338036061759</v>
      </c>
      <c r="AA112" s="200">
        <v>11119.276514027271</v>
      </c>
      <c r="AB112" s="200">
        <v>10552.058672356865</v>
      </c>
      <c r="AC112" s="201">
        <v>11415.139247425381</v>
      </c>
    </row>
    <row r="113" spans="1:29" ht="12" thickBot="1" x14ac:dyDescent="0.25">
      <c r="A113" s="165" t="s">
        <v>139</v>
      </c>
      <c r="C113" s="203">
        <v>5293.4621099554233</v>
      </c>
      <c r="D113" s="203">
        <v>5878.1435289306892</v>
      </c>
      <c r="E113" s="203">
        <v>9229.5345104333865</v>
      </c>
      <c r="F113" s="204">
        <v>6800.3800497731672</v>
      </c>
      <c r="G113" s="200">
        <v>10631.282750282464</v>
      </c>
      <c r="H113" s="200">
        <v>10763.670647391578</v>
      </c>
      <c r="I113" s="200">
        <v>10498.894853173349</v>
      </c>
      <c r="J113" s="200">
        <v>16151.469695346261</v>
      </c>
      <c r="K113" s="200">
        <v>14270.152505446622</v>
      </c>
      <c r="L113" s="200">
        <v>18032.7868852459</v>
      </c>
      <c r="M113" s="200">
        <v>15922.249793217534</v>
      </c>
      <c r="N113" s="200">
        <v>17943.026267110614</v>
      </c>
      <c r="O113" s="200">
        <v>21640.642228745281</v>
      </c>
      <c r="P113" s="200">
        <v>19668.737060041407</v>
      </c>
      <c r="Q113" s="200">
        <v>23612.547397449151</v>
      </c>
      <c r="R113" s="200">
        <v>19190.509420795534</v>
      </c>
      <c r="S113" s="200">
        <v>13170.736491416921</v>
      </c>
      <c r="T113" s="200">
        <v>13729.361091170136</v>
      </c>
      <c r="U113" s="200">
        <v>12872.869318181816</v>
      </c>
      <c r="V113" s="200">
        <v>12909.979064898813</v>
      </c>
      <c r="W113" s="200">
        <v>15661.351316375974</v>
      </c>
      <c r="X113" s="200">
        <v>13666.802494099196</v>
      </c>
      <c r="Y113" s="200">
        <v>12701.692332072273</v>
      </c>
      <c r="Z113" s="200">
        <v>12690.980054236257</v>
      </c>
      <c r="AA113" s="200">
        <v>11964.26336765869</v>
      </c>
      <c r="AB113" s="200">
        <v>11296.219861690859</v>
      </c>
      <c r="AC113" s="201">
        <v>12315.340612667402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2014-09-03T19:27:08Z</dcterms:modified>
</cp:coreProperties>
</file>