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  <sheet name="Copy Price Macro" sheetId="512" state="veryHidden" r:id="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152511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F11" i="6" s="1"/>
  <c r="C11" i="6"/>
  <c r="D11" i="6"/>
  <c r="E11" i="6"/>
  <c r="G11" i="6"/>
  <c r="H11" i="6"/>
  <c r="I11" i="6"/>
  <c r="J11" i="6"/>
  <c r="K11" i="6"/>
  <c r="L11" i="6"/>
  <c r="M11" i="6"/>
  <c r="O11" i="6"/>
  <c r="P11" i="6"/>
  <c r="Q11" i="6"/>
  <c r="D12" i="6"/>
  <c r="E12" i="6"/>
  <c r="F12" i="6"/>
  <c r="G12" i="6" s="1"/>
  <c r="H12" i="6" s="1"/>
  <c r="I12" i="6" s="1"/>
  <c r="J12" i="6" s="1"/>
  <c r="K12" i="6" s="1"/>
  <c r="L12" i="6" s="1"/>
  <c r="M12" i="6" s="1"/>
  <c r="N12" i="6" s="1"/>
  <c r="O12" i="6"/>
  <c r="P12" i="6" s="1"/>
  <c r="Q12" i="6" s="1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/>
  <c r="H1" i="5" s="1"/>
  <c r="F2" i="5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/>
  <c r="H3" i="5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K30" i="4" s="1"/>
  <c r="R22" i="4"/>
  <c r="T22" i="4"/>
  <c r="V22" i="4"/>
  <c r="X22" i="4"/>
  <c r="Z22" i="4"/>
  <c r="AB22" i="4"/>
  <c r="AD22" i="4"/>
  <c r="AF22" i="4"/>
  <c r="AH22" i="4"/>
  <c r="P25" i="4"/>
  <c r="R26" i="4"/>
  <c r="L28" i="4"/>
  <c r="L31" i="4"/>
  <c r="L33" i="4"/>
  <c r="AL37" i="4"/>
  <c r="AJ38" i="4"/>
  <c r="AL38" i="4"/>
  <c r="K40" i="4"/>
  <c r="K41" i="4"/>
  <c r="AL44" i="4"/>
  <c r="AJ45" i="4"/>
  <c r="AL45" i="4"/>
  <c r="AJ46" i="4"/>
  <c r="AL46" i="4"/>
  <c r="AJ47" i="4"/>
  <c r="AL47" i="4"/>
  <c r="AL48" i="4"/>
  <c r="J49" i="4"/>
  <c r="R58" i="4"/>
  <c r="K60" i="4"/>
  <c r="K61" i="4"/>
  <c r="A2" i="514"/>
  <c r="C56" i="4" s="1"/>
  <c r="A6" i="514"/>
  <c r="H8" i="514"/>
  <c r="I8" i="514"/>
  <c r="K8" i="514"/>
  <c r="L8" i="514"/>
  <c r="M8" i="514"/>
  <c r="N8" i="514"/>
  <c r="P8" i="514"/>
  <c r="Q8" i="514"/>
  <c r="Q66" i="514" s="1"/>
  <c r="R8" i="514"/>
  <c r="T8" i="514"/>
  <c r="U8" i="514"/>
  <c r="V8" i="514"/>
  <c r="C9" i="514"/>
  <c r="D9" i="514"/>
  <c r="E9" i="514"/>
  <c r="F9" i="514"/>
  <c r="H9" i="514"/>
  <c r="I9" i="514"/>
  <c r="M9" i="514"/>
  <c r="N9" i="514"/>
  <c r="P9" i="514"/>
  <c r="U9" i="514"/>
  <c r="AG9" i="514"/>
  <c r="AG28" i="514" s="1"/>
  <c r="AH9" i="514"/>
  <c r="AI9" i="514"/>
  <c r="AJ9" i="514"/>
  <c r="L9" i="514" s="1"/>
  <c r="AK9" i="514"/>
  <c r="AL9" i="514"/>
  <c r="AM9" i="514"/>
  <c r="AN9" i="514"/>
  <c r="AO9" i="514"/>
  <c r="R9" i="514" s="1"/>
  <c r="R28" i="514" s="1"/>
  <c r="AP9" i="514"/>
  <c r="T9" i="514" s="1"/>
  <c r="AQ9" i="514"/>
  <c r="AQ28" i="514" s="1"/>
  <c r="AR9" i="514"/>
  <c r="V9" i="514" s="1"/>
  <c r="AS9" i="514"/>
  <c r="AT9" i="514"/>
  <c r="AU9" i="514"/>
  <c r="AV9" i="514"/>
  <c r="AV28" i="514" s="1"/>
  <c r="AW9" i="514"/>
  <c r="AW28" i="514" s="1"/>
  <c r="AX9" i="514"/>
  <c r="AY9" i="514"/>
  <c r="AY28" i="514" s="1"/>
  <c r="AZ9" i="514"/>
  <c r="BA9" i="514"/>
  <c r="BB9" i="514"/>
  <c r="BC9" i="514"/>
  <c r="BD9" i="514"/>
  <c r="BD28" i="514" s="1"/>
  <c r="BE9" i="514"/>
  <c r="BE28" i="514" s="1"/>
  <c r="BF9" i="514"/>
  <c r="BG9" i="514"/>
  <c r="BG28" i="514" s="1"/>
  <c r="BH9" i="514"/>
  <c r="BI9" i="514"/>
  <c r="BJ9" i="514"/>
  <c r="BK9" i="514"/>
  <c r="BL9" i="514"/>
  <c r="BM9" i="514"/>
  <c r="BM28" i="514" s="1"/>
  <c r="BN9" i="514"/>
  <c r="BO9" i="514"/>
  <c r="BO28" i="514" s="1"/>
  <c r="BP9" i="514"/>
  <c r="BQ9" i="514"/>
  <c r="BR9" i="514"/>
  <c r="BS9" i="514"/>
  <c r="BT9" i="514"/>
  <c r="BT28" i="514" s="1"/>
  <c r="BU9" i="514"/>
  <c r="BU28" i="514" s="1"/>
  <c r="BV9" i="514"/>
  <c r="BW9" i="514"/>
  <c r="BW28" i="514" s="1"/>
  <c r="BX9" i="514"/>
  <c r="BY9" i="514"/>
  <c r="BZ9" i="514"/>
  <c r="CA9" i="514"/>
  <c r="CB9" i="514"/>
  <c r="CC9" i="514"/>
  <c r="CC28" i="514" s="1"/>
  <c r="CD9" i="514"/>
  <c r="CE9" i="514"/>
  <c r="CE28" i="514" s="1"/>
  <c r="CF9" i="514"/>
  <c r="CG9" i="514"/>
  <c r="CH9" i="514"/>
  <c r="CI9" i="514"/>
  <c r="CJ9" i="514"/>
  <c r="CJ28" i="514" s="1"/>
  <c r="CK9" i="514"/>
  <c r="CK28" i="514" s="1"/>
  <c r="CL9" i="514"/>
  <c r="CM9" i="514"/>
  <c r="CM28" i="514" s="1"/>
  <c r="CN9" i="514"/>
  <c r="CO9" i="514"/>
  <c r="CP9" i="514"/>
  <c r="CQ9" i="514"/>
  <c r="CR9" i="514"/>
  <c r="CR28" i="514" s="1"/>
  <c r="CS9" i="514"/>
  <c r="CS28" i="514" s="1"/>
  <c r="CT9" i="514"/>
  <c r="CU9" i="514"/>
  <c r="CU28" i="514" s="1"/>
  <c r="CV9" i="514"/>
  <c r="CW9" i="514"/>
  <c r="CX9" i="514"/>
  <c r="CY9" i="514"/>
  <c r="CZ9" i="514"/>
  <c r="CZ28" i="514" s="1"/>
  <c r="DA9" i="514"/>
  <c r="DB9" i="514"/>
  <c r="DC9" i="514"/>
  <c r="DC28" i="514" s="1"/>
  <c r="DD9" i="514"/>
  <c r="DE9" i="514"/>
  <c r="DF9" i="514"/>
  <c r="DG9" i="514"/>
  <c r="DH9" i="514"/>
  <c r="DI9" i="514"/>
  <c r="DI28" i="514" s="1"/>
  <c r="DJ9" i="514"/>
  <c r="DK9" i="514"/>
  <c r="DK28" i="514" s="1"/>
  <c r="DL9" i="514"/>
  <c r="DM9" i="514"/>
  <c r="DN9" i="514"/>
  <c r="DO9" i="514"/>
  <c r="DP9" i="514"/>
  <c r="DQ9" i="514"/>
  <c r="DR9" i="514"/>
  <c r="DS9" i="514"/>
  <c r="DS28" i="514" s="1"/>
  <c r="DT9" i="514"/>
  <c r="DU9" i="514"/>
  <c r="DV9" i="514"/>
  <c r="DW9" i="514"/>
  <c r="DX9" i="514"/>
  <c r="DY9" i="514"/>
  <c r="DZ9" i="514"/>
  <c r="EA9" i="514"/>
  <c r="EA28" i="514" s="1"/>
  <c r="EB9" i="514"/>
  <c r="EC9" i="514"/>
  <c r="ED9" i="514"/>
  <c r="EE9" i="514"/>
  <c r="EF9" i="514"/>
  <c r="EF28" i="514" s="1"/>
  <c r="EG9" i="514"/>
  <c r="EG28" i="514" s="1"/>
  <c r="EH9" i="514"/>
  <c r="EI9" i="514"/>
  <c r="EI28" i="514" s="1"/>
  <c r="EJ9" i="514"/>
  <c r="C10" i="514"/>
  <c r="D10" i="514"/>
  <c r="E10" i="514"/>
  <c r="F10" i="514"/>
  <c r="F29" i="514" s="1"/>
  <c r="G10" i="514"/>
  <c r="G29" i="514" s="1"/>
  <c r="I10" i="514"/>
  <c r="J10" i="514"/>
  <c r="K10" i="514"/>
  <c r="O10" i="514"/>
  <c r="Q10" i="514"/>
  <c r="R10" i="514"/>
  <c r="S10" i="514"/>
  <c r="S29" i="514" s="1"/>
  <c r="V10" i="514"/>
  <c r="AG10" i="514"/>
  <c r="H10" i="514" s="1"/>
  <c r="AH10" i="514"/>
  <c r="AI10" i="514"/>
  <c r="AJ10" i="514"/>
  <c r="L10" i="514" s="1"/>
  <c r="AK10" i="514"/>
  <c r="M10" i="514" s="1"/>
  <c r="M29" i="514" s="1"/>
  <c r="AL10" i="514"/>
  <c r="N10" i="514" s="1"/>
  <c r="AM10" i="514"/>
  <c r="P10" i="514" s="1"/>
  <c r="AN10" i="514"/>
  <c r="AO10" i="514"/>
  <c r="AP10" i="514"/>
  <c r="T10" i="514" s="1"/>
  <c r="AQ10" i="514"/>
  <c r="U10" i="514" s="1"/>
  <c r="U68" i="514" s="1"/>
  <c r="U88" i="514" s="1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H11" i="514"/>
  <c r="K11" i="514"/>
  <c r="J11" i="514" s="1"/>
  <c r="J30" i="514" s="1"/>
  <c r="L11" i="514"/>
  <c r="L30" i="514" s="1"/>
  <c r="R11" i="514"/>
  <c r="AG11" i="514"/>
  <c r="AH11" i="514"/>
  <c r="I11" i="514" s="1"/>
  <c r="G11" i="514" s="1"/>
  <c r="G30" i="514" s="1"/>
  <c r="AI11" i="514"/>
  <c r="AJ11" i="514"/>
  <c r="AK11" i="514"/>
  <c r="M11" i="514" s="1"/>
  <c r="AL11" i="514"/>
  <c r="AM11" i="514"/>
  <c r="AN11" i="514"/>
  <c r="Q11" i="514" s="1"/>
  <c r="AO11" i="514"/>
  <c r="AP11" i="514"/>
  <c r="T11" i="514" s="1"/>
  <c r="AQ11" i="514"/>
  <c r="U11" i="514" s="1"/>
  <c r="AR11" i="514"/>
  <c r="V11" i="514" s="1"/>
  <c r="AS11" i="514"/>
  <c r="AT11" i="514"/>
  <c r="AT30" i="514" s="1"/>
  <c r="AU11" i="514"/>
  <c r="AU30" i="514" s="1"/>
  <c r="AV11" i="514"/>
  <c r="AW11" i="514"/>
  <c r="AX11" i="514"/>
  <c r="AY11" i="514"/>
  <c r="AZ11" i="514"/>
  <c r="BA11" i="514"/>
  <c r="BB11" i="514"/>
  <c r="BB30" i="514" s="1"/>
  <c r="BC11" i="514"/>
  <c r="BC30" i="514" s="1"/>
  <c r="BD11" i="514"/>
  <c r="BE11" i="514"/>
  <c r="BF11" i="514"/>
  <c r="BG11" i="514"/>
  <c r="BH11" i="514"/>
  <c r="BI11" i="514"/>
  <c r="BJ11" i="514"/>
  <c r="BJ30" i="514" s="1"/>
  <c r="BK11" i="514"/>
  <c r="BK30" i="514" s="1"/>
  <c r="BL11" i="514"/>
  <c r="BM11" i="514"/>
  <c r="BN11" i="514"/>
  <c r="BO11" i="514"/>
  <c r="BP11" i="514"/>
  <c r="BQ11" i="514"/>
  <c r="BR11" i="514"/>
  <c r="BS11" i="514"/>
  <c r="BS30" i="514" s="1"/>
  <c r="BT11" i="514"/>
  <c r="BU11" i="514"/>
  <c r="BV11" i="514"/>
  <c r="BW11" i="514"/>
  <c r="BX11" i="514"/>
  <c r="BY11" i="514"/>
  <c r="BY30" i="514" s="1"/>
  <c r="BZ11" i="514"/>
  <c r="BZ30" i="514" s="1"/>
  <c r="CA11" i="514"/>
  <c r="CA30" i="514" s="1"/>
  <c r="CB11" i="514"/>
  <c r="CC11" i="514"/>
  <c r="CD11" i="514"/>
  <c r="CE11" i="514"/>
  <c r="CF11" i="514"/>
  <c r="CG11" i="514"/>
  <c r="CH11" i="514"/>
  <c r="CH30" i="514" s="1"/>
  <c r="CI11" i="514"/>
  <c r="CI30" i="514" s="1"/>
  <c r="CJ11" i="514"/>
  <c r="CK11" i="514"/>
  <c r="CL11" i="514"/>
  <c r="CM11" i="514"/>
  <c r="CN11" i="514"/>
  <c r="CO11" i="514"/>
  <c r="CP11" i="514"/>
  <c r="CP30" i="514" s="1"/>
  <c r="CQ11" i="514"/>
  <c r="CQ30" i="514" s="1"/>
  <c r="CR11" i="514"/>
  <c r="CS11" i="514"/>
  <c r="CT11" i="514"/>
  <c r="CU11" i="514"/>
  <c r="CV11" i="514"/>
  <c r="CW11" i="514"/>
  <c r="CX11" i="514"/>
  <c r="CX30" i="514" s="1"/>
  <c r="CY11" i="514"/>
  <c r="CY30" i="514" s="1"/>
  <c r="CZ11" i="514"/>
  <c r="DA11" i="514"/>
  <c r="DB11" i="514"/>
  <c r="DC11" i="514"/>
  <c r="DD11" i="514"/>
  <c r="DE11" i="514"/>
  <c r="DF11" i="514"/>
  <c r="DG11" i="514"/>
  <c r="DG30" i="514" s="1"/>
  <c r="DH11" i="514"/>
  <c r="DI11" i="514"/>
  <c r="DJ11" i="514"/>
  <c r="DK11" i="514"/>
  <c r="DL11" i="514"/>
  <c r="DM11" i="514"/>
  <c r="DN11" i="514"/>
  <c r="DN30" i="514" s="1"/>
  <c r="DO11" i="514"/>
  <c r="DO30" i="514" s="1"/>
  <c r="DP11" i="514"/>
  <c r="DQ11" i="514"/>
  <c r="DR11" i="514"/>
  <c r="DS11" i="514"/>
  <c r="DT11" i="514"/>
  <c r="DU11" i="514"/>
  <c r="DV11" i="514"/>
  <c r="DV30" i="514" s="1"/>
  <c r="DW11" i="514"/>
  <c r="DW30" i="514" s="1"/>
  <c r="DX11" i="514"/>
  <c r="DY11" i="514"/>
  <c r="DZ11" i="514"/>
  <c r="EA11" i="514"/>
  <c r="EB11" i="514"/>
  <c r="EC11" i="514"/>
  <c r="ED11" i="514"/>
  <c r="ED30" i="514" s="1"/>
  <c r="EE11" i="514"/>
  <c r="EE30" i="514" s="1"/>
  <c r="EF11" i="514"/>
  <c r="EG11" i="514"/>
  <c r="EH11" i="514"/>
  <c r="EI11" i="514"/>
  <c r="EJ11" i="514"/>
  <c r="C12" i="514"/>
  <c r="D12" i="514"/>
  <c r="E12" i="514"/>
  <c r="E31" i="514" s="1"/>
  <c r="M12" i="514"/>
  <c r="M31" i="514" s="1"/>
  <c r="N12" i="514"/>
  <c r="P12" i="514"/>
  <c r="O12" i="514" s="1"/>
  <c r="Q12" i="514"/>
  <c r="U12" i="514"/>
  <c r="U31" i="514" s="1"/>
  <c r="V12" i="514"/>
  <c r="V31" i="514" s="1"/>
  <c r="AG12" i="514"/>
  <c r="H12" i="514" s="1"/>
  <c r="AH12" i="514"/>
  <c r="I12" i="514" s="1"/>
  <c r="AI12" i="514"/>
  <c r="K12" i="514" s="1"/>
  <c r="AJ12" i="514"/>
  <c r="L12" i="514" s="1"/>
  <c r="L31" i="514" s="1"/>
  <c r="AK12" i="514"/>
  <c r="AL12" i="514"/>
  <c r="AM12" i="514"/>
  <c r="AN12" i="514"/>
  <c r="AO12" i="514"/>
  <c r="R12" i="514" s="1"/>
  <c r="AP12" i="514"/>
  <c r="T12" i="514" s="1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F13" i="514" s="1"/>
  <c r="F32" i="514" s="1"/>
  <c r="D13" i="514"/>
  <c r="E13" i="514"/>
  <c r="H13" i="514"/>
  <c r="I13" i="514"/>
  <c r="O13" i="514"/>
  <c r="O32" i="514" s="1"/>
  <c r="P13" i="514"/>
  <c r="Q13" i="514"/>
  <c r="R13" i="514"/>
  <c r="AG13" i="514"/>
  <c r="AH13" i="514"/>
  <c r="AH32" i="514" s="1"/>
  <c r="AI13" i="514"/>
  <c r="AJ13" i="514"/>
  <c r="L13" i="514" s="1"/>
  <c r="AK13" i="514"/>
  <c r="M13" i="514" s="1"/>
  <c r="AL13" i="514"/>
  <c r="N13" i="514" s="1"/>
  <c r="AM13" i="514"/>
  <c r="AN13" i="514"/>
  <c r="AO13" i="514"/>
  <c r="AP13" i="514"/>
  <c r="AQ13" i="514"/>
  <c r="AR13" i="514"/>
  <c r="V13" i="514" s="1"/>
  <c r="AS13" i="514"/>
  <c r="AT13" i="514"/>
  <c r="AU13" i="514"/>
  <c r="AV13" i="514"/>
  <c r="AW13" i="514"/>
  <c r="AX13" i="514"/>
  <c r="AX32" i="514" s="1"/>
  <c r="AY13" i="514"/>
  <c r="AY32" i="514" s="1"/>
  <c r="AZ13" i="514"/>
  <c r="BA13" i="514"/>
  <c r="BB13" i="514"/>
  <c r="BC13" i="514"/>
  <c r="BD13" i="514"/>
  <c r="BE13" i="514"/>
  <c r="BF13" i="514"/>
  <c r="BF32" i="514" s="1"/>
  <c r="BG13" i="514"/>
  <c r="BH13" i="514"/>
  <c r="BI13" i="514"/>
  <c r="BJ13" i="514"/>
  <c r="BK13" i="514"/>
  <c r="BL13" i="514"/>
  <c r="BM13" i="514"/>
  <c r="BN13" i="514"/>
  <c r="BN32" i="514" s="1"/>
  <c r="BO13" i="514"/>
  <c r="BO32" i="514" s="1"/>
  <c r="BP13" i="514"/>
  <c r="BQ13" i="514"/>
  <c r="BR13" i="514"/>
  <c r="BS13" i="514"/>
  <c r="BT13" i="514"/>
  <c r="BU13" i="514"/>
  <c r="BV13" i="514"/>
  <c r="BV32" i="514" s="1"/>
  <c r="BW13" i="514"/>
  <c r="BW32" i="514" s="1"/>
  <c r="BX13" i="514"/>
  <c r="BY13" i="514"/>
  <c r="BZ13" i="514"/>
  <c r="CA13" i="514"/>
  <c r="CB13" i="514"/>
  <c r="CC13" i="514"/>
  <c r="CD13" i="514"/>
  <c r="CD32" i="514" s="1"/>
  <c r="CE13" i="514"/>
  <c r="CE32" i="514" s="1"/>
  <c r="CF13" i="514"/>
  <c r="CG13" i="514"/>
  <c r="CH13" i="514"/>
  <c r="CI13" i="514"/>
  <c r="CJ13" i="514"/>
  <c r="CK13" i="514"/>
  <c r="CL13" i="514"/>
  <c r="CL32" i="514" s="1"/>
  <c r="CM13" i="514"/>
  <c r="CN13" i="514"/>
  <c r="CO13" i="514"/>
  <c r="CP13" i="514"/>
  <c r="CQ13" i="514"/>
  <c r="CR13" i="514"/>
  <c r="CS13" i="514"/>
  <c r="CT13" i="514"/>
  <c r="CT32" i="514" s="1"/>
  <c r="CU13" i="514"/>
  <c r="CU32" i="514" s="1"/>
  <c r="CV13" i="514"/>
  <c r="CW13" i="514"/>
  <c r="CX13" i="514"/>
  <c r="CY13" i="514"/>
  <c r="CZ13" i="514"/>
  <c r="DA13" i="514"/>
  <c r="DB13" i="514"/>
  <c r="DB32" i="514" s="1"/>
  <c r="DC13" i="514"/>
  <c r="DC32" i="514" s="1"/>
  <c r="DD13" i="514"/>
  <c r="DE13" i="514"/>
  <c r="DF13" i="514"/>
  <c r="DG13" i="514"/>
  <c r="DH13" i="514"/>
  <c r="DI13" i="514"/>
  <c r="DJ13" i="514"/>
  <c r="DJ32" i="514" s="1"/>
  <c r="DK13" i="514"/>
  <c r="DK32" i="514" s="1"/>
  <c r="DL13" i="514"/>
  <c r="DM13" i="514"/>
  <c r="DN13" i="514"/>
  <c r="DO13" i="514"/>
  <c r="DP13" i="514"/>
  <c r="DQ13" i="514"/>
  <c r="DR13" i="514"/>
  <c r="DR32" i="514" s="1"/>
  <c r="DS13" i="514"/>
  <c r="DS32" i="514" s="1"/>
  <c r="DT13" i="514"/>
  <c r="DU13" i="514"/>
  <c r="DV13" i="514"/>
  <c r="DW13" i="514"/>
  <c r="DX13" i="514"/>
  <c r="DY13" i="514"/>
  <c r="DZ13" i="514"/>
  <c r="DZ32" i="514" s="1"/>
  <c r="EA13" i="514"/>
  <c r="EA32" i="514" s="1"/>
  <c r="EB13" i="514"/>
  <c r="EC13" i="514"/>
  <c r="ED13" i="514"/>
  <c r="EE13" i="514"/>
  <c r="EF13" i="514"/>
  <c r="EG13" i="514"/>
  <c r="EH13" i="514"/>
  <c r="EH32" i="514" s="1"/>
  <c r="EI13" i="514"/>
  <c r="EI32" i="514" s="1"/>
  <c r="EJ13" i="514"/>
  <c r="C14" i="514"/>
  <c r="D14" i="514"/>
  <c r="E14" i="514"/>
  <c r="H14" i="514"/>
  <c r="I14" i="514"/>
  <c r="I72" i="514" s="1"/>
  <c r="I92" i="514" s="1"/>
  <c r="K14" i="514"/>
  <c r="J14" i="514" s="1"/>
  <c r="J33" i="514" s="1"/>
  <c r="P14" i="514"/>
  <c r="O14" i="514" s="1"/>
  <c r="Q14" i="514"/>
  <c r="R14" i="514"/>
  <c r="T14" i="514"/>
  <c r="AG14" i="514"/>
  <c r="AH14" i="514"/>
  <c r="AI14" i="514"/>
  <c r="AI33" i="514" s="1"/>
  <c r="AJ14" i="514"/>
  <c r="L14" i="514" s="1"/>
  <c r="AK14" i="514"/>
  <c r="M14" i="514" s="1"/>
  <c r="M33" i="514" s="1"/>
  <c r="AL14" i="514"/>
  <c r="N14" i="514" s="1"/>
  <c r="AM14" i="514"/>
  <c r="AN14" i="514"/>
  <c r="AO14" i="514"/>
  <c r="AP14" i="514"/>
  <c r="AQ14" i="514"/>
  <c r="AR14" i="514"/>
  <c r="V14" i="514" s="1"/>
  <c r="AS14" i="514"/>
  <c r="AT14" i="514"/>
  <c r="AT33" i="514" s="1"/>
  <c r="AU14" i="514"/>
  <c r="AV14" i="514"/>
  <c r="AW14" i="514"/>
  <c r="AX14" i="514"/>
  <c r="AY14" i="514"/>
  <c r="AY33" i="514" s="1"/>
  <c r="AZ14" i="514"/>
  <c r="BA14" i="514"/>
  <c r="BA33" i="514" s="1"/>
  <c r="BB14" i="514"/>
  <c r="BC14" i="514"/>
  <c r="BD14" i="514"/>
  <c r="BE14" i="514"/>
  <c r="BF14" i="514"/>
  <c r="BG14" i="514"/>
  <c r="BG33" i="514" s="1"/>
  <c r="BH14" i="514"/>
  <c r="BI14" i="514"/>
  <c r="BI33" i="514" s="1"/>
  <c r="BJ14" i="514"/>
  <c r="BJ33" i="514" s="1"/>
  <c r="BK14" i="514"/>
  <c r="BL14" i="514"/>
  <c r="BM14" i="514"/>
  <c r="BN14" i="514"/>
  <c r="BO14" i="514"/>
  <c r="BO33" i="514" s="1"/>
  <c r="BP14" i="514"/>
  <c r="BQ14" i="514"/>
  <c r="BQ33" i="514" s="1"/>
  <c r="Z14" i="514" s="1"/>
  <c r="BR14" i="514"/>
  <c r="BR33" i="514" s="1"/>
  <c r="BS14" i="514"/>
  <c r="BT14" i="514"/>
  <c r="BU14" i="514"/>
  <c r="BV14" i="514"/>
  <c r="BW14" i="514"/>
  <c r="BW33" i="514" s="1"/>
  <c r="BX14" i="514"/>
  <c r="BY14" i="514"/>
  <c r="BZ14" i="514"/>
  <c r="BZ33" i="514" s="1"/>
  <c r="CA14" i="514"/>
  <c r="CB14" i="514"/>
  <c r="CC14" i="514"/>
  <c r="CD14" i="514"/>
  <c r="CE14" i="514"/>
  <c r="CE33" i="514" s="1"/>
  <c r="CF14" i="514"/>
  <c r="CG14" i="514"/>
  <c r="CG33" i="514" s="1"/>
  <c r="CH14" i="514"/>
  <c r="CH33" i="514" s="1"/>
  <c r="CI14" i="514"/>
  <c r="CJ14" i="514"/>
  <c r="CK14" i="514"/>
  <c r="CL14" i="514"/>
  <c r="CM14" i="514"/>
  <c r="CM33" i="514" s="1"/>
  <c r="CN14" i="514"/>
  <c r="CO14" i="514"/>
  <c r="CP14" i="514"/>
  <c r="CP33" i="514" s="1"/>
  <c r="CQ14" i="514"/>
  <c r="CR14" i="514"/>
  <c r="CS14" i="514"/>
  <c r="CT14" i="514"/>
  <c r="CU14" i="514"/>
  <c r="CU33" i="514" s="1"/>
  <c r="CV14" i="514"/>
  <c r="CW14" i="514"/>
  <c r="CW33" i="514" s="1"/>
  <c r="CX14" i="514"/>
  <c r="CX33" i="514" s="1"/>
  <c r="CY14" i="514"/>
  <c r="CZ14" i="514"/>
  <c r="DA14" i="514"/>
  <c r="DB14" i="514"/>
  <c r="DC14" i="514"/>
  <c r="DC33" i="514" s="1"/>
  <c r="DD14" i="514"/>
  <c r="DE14" i="514"/>
  <c r="DF14" i="514"/>
  <c r="DF33" i="514" s="1"/>
  <c r="DG14" i="514"/>
  <c r="DH14" i="514"/>
  <c r="DI14" i="514"/>
  <c r="DJ14" i="514"/>
  <c r="DK14" i="514"/>
  <c r="DK33" i="514" s="1"/>
  <c r="DL14" i="514"/>
  <c r="DM14" i="514"/>
  <c r="DM33" i="514" s="1"/>
  <c r="DN14" i="514"/>
  <c r="DO14" i="514"/>
  <c r="DP14" i="514"/>
  <c r="DQ14" i="514"/>
  <c r="DR14" i="514"/>
  <c r="DS14" i="514"/>
  <c r="DS33" i="514" s="1"/>
  <c r="DT14" i="514"/>
  <c r="DU14" i="514"/>
  <c r="DU33" i="514" s="1"/>
  <c r="DV14" i="514"/>
  <c r="DV33" i="514" s="1"/>
  <c r="DW14" i="514"/>
  <c r="DX14" i="514"/>
  <c r="DY14" i="514"/>
  <c r="DZ14" i="514"/>
  <c r="EA14" i="514"/>
  <c r="EA33" i="514" s="1"/>
  <c r="EB14" i="514"/>
  <c r="EC14" i="514"/>
  <c r="EC33" i="514" s="1"/>
  <c r="ED14" i="514"/>
  <c r="ED33" i="514" s="1"/>
  <c r="EE14" i="514"/>
  <c r="EF14" i="514"/>
  <c r="EG14" i="514"/>
  <c r="EH14" i="514"/>
  <c r="EI14" i="514"/>
  <c r="EI33" i="514" s="1"/>
  <c r="EJ14" i="514"/>
  <c r="C15" i="514"/>
  <c r="D15" i="514"/>
  <c r="D34" i="514" s="1"/>
  <c r="E15" i="514"/>
  <c r="K15" i="514"/>
  <c r="Q15" i="514"/>
  <c r="Q34" i="514" s="1"/>
  <c r="R15" i="514"/>
  <c r="U15" i="514"/>
  <c r="AG15" i="514"/>
  <c r="H15" i="514" s="1"/>
  <c r="G15" i="514" s="1"/>
  <c r="AH15" i="514"/>
  <c r="I15" i="514" s="1"/>
  <c r="I34" i="514" s="1"/>
  <c r="AI15" i="514"/>
  <c r="AJ15" i="514"/>
  <c r="AK15" i="514"/>
  <c r="M15" i="514" s="1"/>
  <c r="AL15" i="514"/>
  <c r="N15" i="514" s="1"/>
  <c r="AM15" i="514"/>
  <c r="P15" i="514" s="1"/>
  <c r="O15" i="514" s="1"/>
  <c r="O34" i="514" s="1"/>
  <c r="AN15" i="514"/>
  <c r="AO15" i="514"/>
  <c r="AP15" i="514"/>
  <c r="T15" i="514" s="1"/>
  <c r="AQ15" i="514"/>
  <c r="AR15" i="514"/>
  <c r="AS15" i="514"/>
  <c r="AT15" i="514"/>
  <c r="AT34" i="514" s="1"/>
  <c r="AU15" i="514"/>
  <c r="AV15" i="514"/>
  <c r="AW15" i="514"/>
  <c r="AX15" i="514"/>
  <c r="AY15" i="514"/>
  <c r="AZ15" i="514"/>
  <c r="AZ34" i="514" s="1"/>
  <c r="BA15" i="514"/>
  <c r="BB15" i="514"/>
  <c r="BB34" i="514" s="1"/>
  <c r="BC15" i="514"/>
  <c r="BD15" i="514"/>
  <c r="BE15" i="514"/>
  <c r="BF15" i="514"/>
  <c r="BG15" i="514"/>
  <c r="BH15" i="514"/>
  <c r="BH34" i="514" s="1"/>
  <c r="BI15" i="514"/>
  <c r="BJ15" i="514"/>
  <c r="BJ34" i="514" s="1"/>
  <c r="BK15" i="514"/>
  <c r="BL15" i="514"/>
  <c r="BM15" i="514"/>
  <c r="BN15" i="514"/>
  <c r="BO15" i="514"/>
  <c r="BP15" i="514"/>
  <c r="BP34" i="514" s="1"/>
  <c r="BQ15" i="514"/>
  <c r="BR15" i="514"/>
  <c r="BS15" i="514"/>
  <c r="BT15" i="514"/>
  <c r="BU15" i="514"/>
  <c r="BV15" i="514"/>
  <c r="BW15" i="514"/>
  <c r="BX15" i="514"/>
  <c r="BX34" i="514" s="1"/>
  <c r="BY15" i="514"/>
  <c r="BZ15" i="514"/>
  <c r="BZ34" i="514" s="1"/>
  <c r="CA15" i="514"/>
  <c r="CB15" i="514"/>
  <c r="CC15" i="514"/>
  <c r="CD15" i="514"/>
  <c r="CE15" i="514"/>
  <c r="CF15" i="514"/>
  <c r="CF34" i="514" s="1"/>
  <c r="CG15" i="514"/>
  <c r="CH15" i="514"/>
  <c r="CI15" i="514"/>
  <c r="CJ15" i="514"/>
  <c r="CK15" i="514"/>
  <c r="CL15" i="514"/>
  <c r="CM15" i="514"/>
  <c r="CN15" i="514"/>
  <c r="CN34" i="514" s="1"/>
  <c r="CO15" i="514"/>
  <c r="CP15" i="514"/>
  <c r="CQ15" i="514"/>
  <c r="CR15" i="514"/>
  <c r="CS15" i="514"/>
  <c r="CT15" i="514"/>
  <c r="CU15" i="514"/>
  <c r="CV15" i="514"/>
  <c r="CV34" i="514" s="1"/>
  <c r="CW15" i="514"/>
  <c r="CX15" i="514"/>
  <c r="CY15" i="514"/>
  <c r="CZ15" i="514"/>
  <c r="DA15" i="514"/>
  <c r="DB15" i="514"/>
  <c r="DC15" i="514"/>
  <c r="DD15" i="514"/>
  <c r="DD34" i="514" s="1"/>
  <c r="DE15" i="514"/>
  <c r="DF15" i="514"/>
  <c r="DG15" i="514"/>
  <c r="DH15" i="514"/>
  <c r="DI15" i="514"/>
  <c r="DJ15" i="514"/>
  <c r="DK15" i="514"/>
  <c r="DL15" i="514"/>
  <c r="DL34" i="514" s="1"/>
  <c r="DM15" i="514"/>
  <c r="DN15" i="514"/>
  <c r="DO15" i="514"/>
  <c r="DP15" i="514"/>
  <c r="DQ15" i="514"/>
  <c r="DR15" i="514"/>
  <c r="DS15" i="514"/>
  <c r="DT15" i="514"/>
  <c r="DT34" i="514" s="1"/>
  <c r="DU15" i="514"/>
  <c r="DV15" i="514"/>
  <c r="DW15" i="514"/>
  <c r="DX15" i="514"/>
  <c r="DY15" i="514"/>
  <c r="DZ15" i="514"/>
  <c r="EA15" i="514"/>
  <c r="EB15" i="514"/>
  <c r="EB34" i="514" s="1"/>
  <c r="AB15" i="514" s="1"/>
  <c r="EC15" i="514"/>
  <c r="ED15" i="514"/>
  <c r="EE15" i="514"/>
  <c r="EF15" i="514"/>
  <c r="EG15" i="514"/>
  <c r="EH15" i="514"/>
  <c r="EI15" i="514"/>
  <c r="EJ15" i="514"/>
  <c r="EJ34" i="514" s="1"/>
  <c r="C18" i="514"/>
  <c r="D18" i="514"/>
  <c r="E18" i="514"/>
  <c r="H18" i="514"/>
  <c r="L18" i="514"/>
  <c r="R18" i="514"/>
  <c r="T18" i="514"/>
  <c r="S18" i="514" s="1"/>
  <c r="S37" i="514" s="1"/>
  <c r="U18" i="514"/>
  <c r="V18" i="514"/>
  <c r="AG18" i="514"/>
  <c r="AH18" i="514"/>
  <c r="I18" i="514" s="1"/>
  <c r="AI18" i="514"/>
  <c r="K18" i="514" s="1"/>
  <c r="J18" i="514" s="1"/>
  <c r="AJ18" i="514"/>
  <c r="AK18" i="514"/>
  <c r="M18" i="514" s="1"/>
  <c r="M37" i="514" s="1"/>
  <c r="AL18" i="514"/>
  <c r="N18" i="514" s="1"/>
  <c r="AM18" i="514"/>
  <c r="P18" i="514" s="1"/>
  <c r="AN18" i="514"/>
  <c r="AO18" i="514"/>
  <c r="AP18" i="514"/>
  <c r="AQ18" i="514"/>
  <c r="AR18" i="514"/>
  <c r="AS18" i="514"/>
  <c r="AT18" i="514"/>
  <c r="AU18" i="514"/>
  <c r="AV18" i="514"/>
  <c r="AV37" i="514" s="1"/>
  <c r="AW18" i="514"/>
  <c r="AX18" i="514"/>
  <c r="AY18" i="514"/>
  <c r="AZ18" i="514"/>
  <c r="BA18" i="514"/>
  <c r="BB18" i="514"/>
  <c r="BC18" i="514"/>
  <c r="BD18" i="514"/>
  <c r="BD37" i="514" s="1"/>
  <c r="BE18" i="514"/>
  <c r="BF18" i="514"/>
  <c r="BG18" i="514"/>
  <c r="BH18" i="514"/>
  <c r="BI18" i="514"/>
  <c r="BJ18" i="514"/>
  <c r="BK18" i="514"/>
  <c r="BL18" i="514"/>
  <c r="BL37" i="514" s="1"/>
  <c r="BM18" i="514"/>
  <c r="BN18" i="514"/>
  <c r="BO18" i="514"/>
  <c r="BP18" i="514"/>
  <c r="BQ18" i="514"/>
  <c r="BR18" i="514"/>
  <c r="BS18" i="514"/>
  <c r="BT18" i="514"/>
  <c r="BT37" i="514" s="1"/>
  <c r="BU18" i="514"/>
  <c r="BV18" i="514"/>
  <c r="BW18" i="514"/>
  <c r="BX18" i="514"/>
  <c r="BY18" i="514"/>
  <c r="BZ18" i="514"/>
  <c r="CA18" i="514"/>
  <c r="CB18" i="514"/>
  <c r="CB37" i="514" s="1"/>
  <c r="CC18" i="514"/>
  <c r="CD18" i="514"/>
  <c r="CE18" i="514"/>
  <c r="CF18" i="514"/>
  <c r="CG18" i="514"/>
  <c r="CH18" i="514"/>
  <c r="CI18" i="514"/>
  <c r="CJ18" i="514"/>
  <c r="CJ37" i="514" s="1"/>
  <c r="CK18" i="514"/>
  <c r="CL18" i="514"/>
  <c r="CM18" i="514"/>
  <c r="CN18" i="514"/>
  <c r="CO18" i="514"/>
  <c r="CP18" i="514"/>
  <c r="CQ18" i="514"/>
  <c r="CR18" i="514"/>
  <c r="CR37" i="514" s="1"/>
  <c r="CS18" i="514"/>
  <c r="CT18" i="514"/>
  <c r="CU18" i="514"/>
  <c r="CV18" i="514"/>
  <c r="CW18" i="514"/>
  <c r="CX18" i="514"/>
  <c r="CY18" i="514"/>
  <c r="CZ18" i="514"/>
  <c r="CZ37" i="514" s="1"/>
  <c r="DA18" i="514"/>
  <c r="DB18" i="514"/>
  <c r="DC18" i="514"/>
  <c r="DD18" i="514"/>
  <c r="DE18" i="514"/>
  <c r="DF18" i="514"/>
  <c r="DG18" i="514"/>
  <c r="DH18" i="514"/>
  <c r="DH37" i="514" s="1"/>
  <c r="DI18" i="514"/>
  <c r="DI37" i="514" s="1"/>
  <c r="DJ18" i="514"/>
  <c r="DK18" i="514"/>
  <c r="DK37" i="514" s="1"/>
  <c r="DL18" i="514"/>
  <c r="DM18" i="514"/>
  <c r="DN18" i="514"/>
  <c r="DO18" i="514"/>
  <c r="DP18" i="514"/>
  <c r="DP37" i="514" s="1"/>
  <c r="DQ18" i="514"/>
  <c r="DQ37" i="514" s="1"/>
  <c r="DR18" i="514"/>
  <c r="DS18" i="514"/>
  <c r="DS37" i="514" s="1"/>
  <c r="DT18" i="514"/>
  <c r="DU18" i="514"/>
  <c r="DV18" i="514"/>
  <c r="DW18" i="514"/>
  <c r="DX18" i="514"/>
  <c r="DX37" i="514" s="1"/>
  <c r="DY18" i="514"/>
  <c r="DY37" i="514" s="1"/>
  <c r="AB18" i="514" s="1"/>
  <c r="AB37" i="514" s="1"/>
  <c r="DZ18" i="514"/>
  <c r="EA18" i="514"/>
  <c r="EA37" i="514" s="1"/>
  <c r="EB18" i="514"/>
  <c r="EC18" i="514"/>
  <c r="ED18" i="514"/>
  <c r="EE18" i="514"/>
  <c r="EF18" i="514"/>
  <c r="EF37" i="514" s="1"/>
  <c r="EG18" i="514"/>
  <c r="EH18" i="514"/>
  <c r="EI18" i="514"/>
  <c r="EI37" i="514" s="1"/>
  <c r="EJ18" i="514"/>
  <c r="C28" i="514"/>
  <c r="D28" i="514"/>
  <c r="E28" i="514"/>
  <c r="F28" i="514"/>
  <c r="I28" i="514"/>
  <c r="L28" i="514"/>
  <c r="M28" i="514"/>
  <c r="N28" i="514"/>
  <c r="T28" i="514"/>
  <c r="U28" i="514"/>
  <c r="V28" i="514"/>
  <c r="AH28" i="514"/>
  <c r="AJ28" i="514"/>
  <c r="AK28" i="514"/>
  <c r="AL28" i="514"/>
  <c r="AM28" i="514"/>
  <c r="AO28" i="514"/>
  <c r="AP28" i="514"/>
  <c r="AR28" i="514"/>
  <c r="AS28" i="514"/>
  <c r="AT28" i="514"/>
  <c r="AU28" i="514"/>
  <c r="AX28" i="514"/>
  <c r="AZ28" i="514"/>
  <c r="BA28" i="514"/>
  <c r="BB28" i="514"/>
  <c r="BC28" i="514"/>
  <c r="BF28" i="514"/>
  <c r="BH28" i="514"/>
  <c r="BI28" i="514"/>
  <c r="BJ28" i="514"/>
  <c r="BK28" i="514"/>
  <c r="BL28" i="514"/>
  <c r="BN28" i="514"/>
  <c r="BP28" i="514"/>
  <c r="BQ28" i="514"/>
  <c r="BR28" i="514"/>
  <c r="BS28" i="514"/>
  <c r="BV28" i="514"/>
  <c r="BX28" i="514"/>
  <c r="BY28" i="514"/>
  <c r="BZ28" i="514"/>
  <c r="CA28" i="514"/>
  <c r="CB28" i="514"/>
  <c r="CD28" i="514"/>
  <c r="CF28" i="514"/>
  <c r="CG28" i="514"/>
  <c r="CH28" i="514"/>
  <c r="CI28" i="514"/>
  <c r="CL28" i="514"/>
  <c r="CN28" i="514"/>
  <c r="CO28" i="514"/>
  <c r="CP28" i="514"/>
  <c r="CQ28" i="514"/>
  <c r="CT28" i="514"/>
  <c r="CV28" i="514"/>
  <c r="CW28" i="514"/>
  <c r="CX28" i="514"/>
  <c r="CY28" i="514"/>
  <c r="DA28" i="514"/>
  <c r="DB28" i="514"/>
  <c r="DD28" i="514"/>
  <c r="DE28" i="514"/>
  <c r="DF28" i="514"/>
  <c r="DG28" i="514"/>
  <c r="DH28" i="514"/>
  <c r="DJ28" i="514"/>
  <c r="DL28" i="514"/>
  <c r="DM28" i="514"/>
  <c r="DN28" i="514"/>
  <c r="DO28" i="514"/>
  <c r="DP28" i="514"/>
  <c r="DQ28" i="514"/>
  <c r="DR28" i="514"/>
  <c r="DT28" i="514"/>
  <c r="DU28" i="514"/>
  <c r="DV28" i="514"/>
  <c r="DW28" i="514"/>
  <c r="DX28" i="514"/>
  <c r="DY28" i="514"/>
  <c r="DZ28" i="514"/>
  <c r="EB28" i="514"/>
  <c r="EC28" i="514"/>
  <c r="ED28" i="514"/>
  <c r="EE28" i="514"/>
  <c r="EH28" i="514"/>
  <c r="EJ28" i="514"/>
  <c r="C29" i="514"/>
  <c r="D29" i="514"/>
  <c r="E29" i="514"/>
  <c r="H29" i="514"/>
  <c r="I29" i="514"/>
  <c r="J29" i="514"/>
  <c r="K29" i="514"/>
  <c r="L29" i="514"/>
  <c r="N29" i="514"/>
  <c r="O29" i="514"/>
  <c r="P29" i="514"/>
  <c r="Q29" i="514"/>
  <c r="R29" i="514"/>
  <c r="T29" i="514"/>
  <c r="U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H30" i="514"/>
  <c r="I30" i="514"/>
  <c r="K30" i="514"/>
  <c r="M30" i="514"/>
  <c r="Q30" i="514"/>
  <c r="R30" i="514"/>
  <c r="U30" i="514"/>
  <c r="V30" i="514"/>
  <c r="AG30" i="514"/>
  <c r="AH30" i="514"/>
  <c r="AI30" i="514"/>
  <c r="AJ30" i="514"/>
  <c r="AK30" i="514"/>
  <c r="AN30" i="514"/>
  <c r="AO30" i="514"/>
  <c r="AP30" i="514"/>
  <c r="AQ30" i="514"/>
  <c r="AR30" i="514"/>
  <c r="AS30" i="514"/>
  <c r="AV30" i="514"/>
  <c r="AW30" i="514"/>
  <c r="AX30" i="514"/>
  <c r="AY30" i="514"/>
  <c r="AZ30" i="514"/>
  <c r="BA30" i="514"/>
  <c r="BD30" i="514"/>
  <c r="BE30" i="514"/>
  <c r="BF30" i="514"/>
  <c r="BG30" i="514"/>
  <c r="BH30" i="514"/>
  <c r="BI30" i="514"/>
  <c r="BL30" i="514"/>
  <c r="BM30" i="514"/>
  <c r="BN30" i="514"/>
  <c r="BO30" i="514"/>
  <c r="BP30" i="514"/>
  <c r="BQ30" i="514"/>
  <c r="BR30" i="514"/>
  <c r="BT30" i="514"/>
  <c r="BU30" i="514"/>
  <c r="BV30" i="514"/>
  <c r="BW30" i="514"/>
  <c r="BX30" i="514"/>
  <c r="CB30" i="514"/>
  <c r="CC30" i="514"/>
  <c r="CD30" i="514"/>
  <c r="CE30" i="514"/>
  <c r="CF30" i="514"/>
  <c r="CG30" i="514"/>
  <c r="CJ30" i="514"/>
  <c r="CK30" i="514"/>
  <c r="CL30" i="514"/>
  <c r="CM30" i="514"/>
  <c r="CN30" i="514"/>
  <c r="CO30" i="514"/>
  <c r="CR30" i="514"/>
  <c r="CS30" i="514"/>
  <c r="CT30" i="514"/>
  <c r="CU30" i="514"/>
  <c r="CV30" i="514"/>
  <c r="CW30" i="514"/>
  <c r="CZ30" i="514"/>
  <c r="DA30" i="514"/>
  <c r="DB30" i="514"/>
  <c r="DC30" i="514"/>
  <c r="DD30" i="514"/>
  <c r="DE30" i="514"/>
  <c r="DF30" i="514"/>
  <c r="DH30" i="514"/>
  <c r="DI30" i="514"/>
  <c r="DJ30" i="514"/>
  <c r="DK30" i="514"/>
  <c r="DL30" i="514"/>
  <c r="DM30" i="514"/>
  <c r="DP30" i="514"/>
  <c r="DQ30" i="514"/>
  <c r="DR30" i="514"/>
  <c r="DS30" i="514"/>
  <c r="DT30" i="514"/>
  <c r="DU30" i="514"/>
  <c r="DX30" i="514"/>
  <c r="DY30" i="514"/>
  <c r="DZ30" i="514"/>
  <c r="EA30" i="514"/>
  <c r="EB30" i="514"/>
  <c r="EC30" i="514"/>
  <c r="EF30" i="514"/>
  <c r="EG30" i="514"/>
  <c r="EH30" i="514"/>
  <c r="EI30" i="514"/>
  <c r="EJ30" i="514"/>
  <c r="H31" i="514"/>
  <c r="I31" i="514"/>
  <c r="K31" i="514"/>
  <c r="N31" i="514"/>
  <c r="O31" i="514"/>
  <c r="P31" i="514"/>
  <c r="Q31" i="514"/>
  <c r="R31" i="514"/>
  <c r="T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Y12" i="514" s="1"/>
  <c r="Y31" i="514" s="1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H32" i="514"/>
  <c r="L32" i="514"/>
  <c r="M32" i="514"/>
  <c r="N32" i="514"/>
  <c r="P32" i="514"/>
  <c r="Q32" i="514"/>
  <c r="R32" i="514"/>
  <c r="V32" i="514"/>
  <c r="AG32" i="514"/>
  <c r="AJ32" i="514"/>
  <c r="AK32" i="514"/>
  <c r="AL32" i="514"/>
  <c r="AM32" i="514"/>
  <c r="AN32" i="514"/>
  <c r="AO32" i="514"/>
  <c r="AR32" i="514"/>
  <c r="AS32" i="514"/>
  <c r="AT32" i="514"/>
  <c r="AU32" i="514"/>
  <c r="AV32" i="514"/>
  <c r="AW32" i="514"/>
  <c r="AZ32" i="514"/>
  <c r="BA32" i="514"/>
  <c r="BB32" i="514"/>
  <c r="BC32" i="514"/>
  <c r="BD32" i="514"/>
  <c r="BE32" i="514"/>
  <c r="BG32" i="514"/>
  <c r="Y13" i="514" s="1"/>
  <c r="BH32" i="514"/>
  <c r="BI32" i="514"/>
  <c r="BJ32" i="514"/>
  <c r="BK32" i="514"/>
  <c r="BL32" i="514"/>
  <c r="BM32" i="514"/>
  <c r="BP32" i="514"/>
  <c r="BQ32" i="514"/>
  <c r="BR32" i="514"/>
  <c r="BS32" i="514"/>
  <c r="BT32" i="514"/>
  <c r="BU32" i="514"/>
  <c r="BX32" i="514"/>
  <c r="BY32" i="514"/>
  <c r="BZ32" i="514"/>
  <c r="CA32" i="514"/>
  <c r="CB32" i="514"/>
  <c r="CC32" i="514"/>
  <c r="CF32" i="514"/>
  <c r="CG32" i="514"/>
  <c r="CH32" i="514"/>
  <c r="CI32" i="514"/>
  <c r="CJ32" i="514"/>
  <c r="CK32" i="514"/>
  <c r="CM32" i="514"/>
  <c r="CN32" i="514"/>
  <c r="CO32" i="514"/>
  <c r="CP32" i="514"/>
  <c r="CQ32" i="514"/>
  <c r="CR32" i="514"/>
  <c r="CS32" i="514"/>
  <c r="CV32" i="514"/>
  <c r="CW32" i="514"/>
  <c r="CX32" i="514"/>
  <c r="CY32" i="514"/>
  <c r="CZ32" i="514"/>
  <c r="DA32" i="514"/>
  <c r="DD32" i="514"/>
  <c r="DE32" i="514"/>
  <c r="DF32" i="514"/>
  <c r="DG32" i="514"/>
  <c r="DH32" i="514"/>
  <c r="DI32" i="514"/>
  <c r="DL32" i="514"/>
  <c r="DM32" i="514"/>
  <c r="DN32" i="514"/>
  <c r="DO32" i="514"/>
  <c r="DP32" i="514"/>
  <c r="DQ32" i="514"/>
  <c r="DT32" i="514"/>
  <c r="DU32" i="514"/>
  <c r="DV32" i="514"/>
  <c r="DW32" i="514"/>
  <c r="DX32" i="514"/>
  <c r="DY32" i="514"/>
  <c r="EB32" i="514"/>
  <c r="EC32" i="514"/>
  <c r="ED32" i="514"/>
  <c r="EE32" i="514"/>
  <c r="EF32" i="514"/>
  <c r="EG32" i="514"/>
  <c r="EJ32" i="514"/>
  <c r="C33" i="514"/>
  <c r="D33" i="514"/>
  <c r="E33" i="514"/>
  <c r="H33" i="514"/>
  <c r="I33" i="514"/>
  <c r="K33" i="514"/>
  <c r="L33" i="514"/>
  <c r="O33" i="514"/>
  <c r="P33" i="514"/>
  <c r="Q33" i="514"/>
  <c r="R33" i="514"/>
  <c r="T33" i="514"/>
  <c r="V33" i="514"/>
  <c r="AG33" i="514"/>
  <c r="AH33" i="514"/>
  <c r="AJ33" i="514"/>
  <c r="AM33" i="514"/>
  <c r="AN33" i="514"/>
  <c r="AO33" i="514"/>
  <c r="AP33" i="514"/>
  <c r="AR33" i="514"/>
  <c r="AS33" i="514"/>
  <c r="AU33" i="514"/>
  <c r="AV33" i="514"/>
  <c r="AW33" i="514"/>
  <c r="AX33" i="514"/>
  <c r="AZ33" i="514"/>
  <c r="BB33" i="514"/>
  <c r="BC33" i="514"/>
  <c r="BD33" i="514"/>
  <c r="BE33" i="514"/>
  <c r="BF33" i="514"/>
  <c r="BH33" i="514"/>
  <c r="BK33" i="514"/>
  <c r="BL33" i="514"/>
  <c r="BM33" i="514"/>
  <c r="BN33" i="514"/>
  <c r="BP33" i="514"/>
  <c r="BS33" i="514"/>
  <c r="BT33" i="514"/>
  <c r="BU33" i="514"/>
  <c r="BV33" i="514"/>
  <c r="BX33" i="514"/>
  <c r="BY33" i="514"/>
  <c r="CA33" i="514"/>
  <c r="CB33" i="514"/>
  <c r="CC33" i="514"/>
  <c r="CD33" i="514"/>
  <c r="CF33" i="514"/>
  <c r="CI33" i="514"/>
  <c r="CJ33" i="514"/>
  <c r="CK33" i="514"/>
  <c r="CL33" i="514"/>
  <c r="CN33" i="514"/>
  <c r="CO33" i="514"/>
  <c r="CQ33" i="514"/>
  <c r="CR33" i="514"/>
  <c r="CS33" i="514"/>
  <c r="CT33" i="514"/>
  <c r="CV33" i="514"/>
  <c r="CY33" i="514"/>
  <c r="CZ33" i="514"/>
  <c r="DA33" i="514"/>
  <c r="DB33" i="514"/>
  <c r="DD33" i="514"/>
  <c r="DE33" i="514"/>
  <c r="DG33" i="514"/>
  <c r="DH33" i="514"/>
  <c r="DI33" i="514"/>
  <c r="DJ33" i="514"/>
  <c r="DL33" i="514"/>
  <c r="DN33" i="514"/>
  <c r="DO33" i="514"/>
  <c r="DP33" i="514"/>
  <c r="DQ33" i="514"/>
  <c r="DR33" i="514"/>
  <c r="DT33" i="514"/>
  <c r="DW33" i="514"/>
  <c r="DX33" i="514"/>
  <c r="DY33" i="514"/>
  <c r="AB14" i="514" s="1"/>
  <c r="AB72" i="514" s="1"/>
  <c r="AB92" i="514" s="1"/>
  <c r="DZ33" i="514"/>
  <c r="EB33" i="514"/>
  <c r="EE33" i="514"/>
  <c r="EF33" i="514"/>
  <c r="EG33" i="514"/>
  <c r="EH33" i="514"/>
  <c r="EJ33" i="514"/>
  <c r="C34" i="514"/>
  <c r="E34" i="514"/>
  <c r="G34" i="514"/>
  <c r="H34" i="514"/>
  <c r="M34" i="514"/>
  <c r="P34" i="514"/>
  <c r="R34" i="514"/>
  <c r="T34" i="514"/>
  <c r="U34" i="514"/>
  <c r="AG34" i="514"/>
  <c r="AH34" i="514"/>
  <c r="AI34" i="514"/>
  <c r="AK34" i="514"/>
  <c r="AL34" i="514"/>
  <c r="AM34" i="514"/>
  <c r="AN34" i="514"/>
  <c r="AO34" i="514"/>
  <c r="AP34" i="514"/>
  <c r="AQ34" i="514"/>
  <c r="AS34" i="514"/>
  <c r="AU34" i="514"/>
  <c r="AV34" i="514"/>
  <c r="AW34" i="514"/>
  <c r="AX34" i="514"/>
  <c r="AY34" i="514"/>
  <c r="BA34" i="514"/>
  <c r="BC34" i="514"/>
  <c r="BD34" i="514"/>
  <c r="BE34" i="514"/>
  <c r="BF34" i="514"/>
  <c r="BG34" i="514"/>
  <c r="BI34" i="514"/>
  <c r="BK34" i="514"/>
  <c r="BL34" i="514"/>
  <c r="BM34" i="514"/>
  <c r="BN34" i="514"/>
  <c r="BO34" i="514"/>
  <c r="BQ34" i="514"/>
  <c r="BR34" i="514"/>
  <c r="Z15" i="514" s="1"/>
  <c r="BS34" i="514"/>
  <c r="BT34" i="514"/>
  <c r="BU34" i="514"/>
  <c r="BV34" i="514"/>
  <c r="BW34" i="514"/>
  <c r="BY34" i="514"/>
  <c r="CA34" i="514"/>
  <c r="CB34" i="514"/>
  <c r="CC34" i="514"/>
  <c r="CD34" i="514"/>
  <c r="CE34" i="514"/>
  <c r="CG34" i="514"/>
  <c r="CH34" i="514"/>
  <c r="CI34" i="514"/>
  <c r="CJ34" i="514"/>
  <c r="CK34" i="514"/>
  <c r="CL34" i="514"/>
  <c r="CM34" i="514"/>
  <c r="CO34" i="514"/>
  <c r="CP34" i="514"/>
  <c r="CQ34" i="514"/>
  <c r="CR34" i="514"/>
  <c r="CS34" i="514"/>
  <c r="CT34" i="514"/>
  <c r="CU34" i="514"/>
  <c r="CW34" i="514"/>
  <c r="CX34" i="514"/>
  <c r="CY34" i="514"/>
  <c r="CZ34" i="514"/>
  <c r="DA34" i="514"/>
  <c r="DB34" i="514"/>
  <c r="DC34" i="514"/>
  <c r="DE34" i="514"/>
  <c r="DF34" i="514"/>
  <c r="DG34" i="514"/>
  <c r="DH34" i="514"/>
  <c r="DI34" i="514"/>
  <c r="DJ34" i="514"/>
  <c r="DK34" i="514"/>
  <c r="DM34" i="514"/>
  <c r="DN34" i="514"/>
  <c r="DO34" i="514"/>
  <c r="DP34" i="514"/>
  <c r="DQ34" i="514"/>
  <c r="DR34" i="514"/>
  <c r="DS34" i="514"/>
  <c r="DU34" i="514"/>
  <c r="DV34" i="514"/>
  <c r="DW34" i="514"/>
  <c r="DX34" i="514"/>
  <c r="DY34" i="514"/>
  <c r="DZ34" i="514"/>
  <c r="EA34" i="514"/>
  <c r="EC34" i="514"/>
  <c r="ED34" i="514"/>
  <c r="EE34" i="514"/>
  <c r="EF34" i="514"/>
  <c r="EG34" i="514"/>
  <c r="EH34" i="514"/>
  <c r="EI34" i="514"/>
  <c r="C37" i="514"/>
  <c r="D37" i="514"/>
  <c r="E37" i="514"/>
  <c r="I37" i="514"/>
  <c r="J37" i="514"/>
  <c r="K37" i="514"/>
  <c r="L37" i="514"/>
  <c r="N37" i="514"/>
  <c r="R37" i="514"/>
  <c r="U37" i="514"/>
  <c r="V37" i="514"/>
  <c r="AG37" i="514"/>
  <c r="AH37" i="514"/>
  <c r="AI37" i="514"/>
  <c r="AJ37" i="514"/>
  <c r="AK37" i="514"/>
  <c r="AL37" i="514"/>
  <c r="AM37" i="514"/>
  <c r="AO37" i="514"/>
  <c r="AP37" i="514"/>
  <c r="AQ37" i="514"/>
  <c r="AR37" i="514"/>
  <c r="AS37" i="514"/>
  <c r="X18" i="514" s="1"/>
  <c r="X37" i="514" s="1"/>
  <c r="AT37" i="514"/>
  <c r="AU37" i="514"/>
  <c r="AW37" i="514"/>
  <c r="AX37" i="514"/>
  <c r="AY37" i="514"/>
  <c r="AZ37" i="514"/>
  <c r="BA37" i="514"/>
  <c r="BB37" i="514"/>
  <c r="BC37" i="514"/>
  <c r="BE37" i="514"/>
  <c r="BF37" i="514"/>
  <c r="BG37" i="514"/>
  <c r="BH37" i="514"/>
  <c r="BI37" i="514"/>
  <c r="BJ37" i="514"/>
  <c r="BK37" i="514"/>
  <c r="BM37" i="514"/>
  <c r="BN37" i="514"/>
  <c r="BO37" i="514"/>
  <c r="BP37" i="514"/>
  <c r="BQ37" i="514"/>
  <c r="BR37" i="514"/>
  <c r="BS37" i="514"/>
  <c r="BU37" i="514"/>
  <c r="BV37" i="514"/>
  <c r="BW37" i="514"/>
  <c r="BX37" i="514"/>
  <c r="BY37" i="514"/>
  <c r="BZ37" i="514"/>
  <c r="CA37" i="514"/>
  <c r="CC37" i="514"/>
  <c r="CD37" i="514"/>
  <c r="CE37" i="514"/>
  <c r="CF37" i="514"/>
  <c r="CG37" i="514"/>
  <c r="CH37" i="514"/>
  <c r="CI37" i="514"/>
  <c r="CK37" i="514"/>
  <c r="CL37" i="514"/>
  <c r="CM37" i="514"/>
  <c r="CN37" i="514"/>
  <c r="CO37" i="514"/>
  <c r="CP37" i="514"/>
  <c r="CQ37" i="514"/>
  <c r="CS37" i="514"/>
  <c r="CT37" i="514"/>
  <c r="CU37" i="514"/>
  <c r="CV37" i="514"/>
  <c r="CW37" i="514"/>
  <c r="CX37" i="514"/>
  <c r="CY37" i="514"/>
  <c r="DA37" i="514"/>
  <c r="DB37" i="514"/>
  <c r="DC37" i="514"/>
  <c r="DD37" i="514"/>
  <c r="DE37" i="514"/>
  <c r="DF37" i="514"/>
  <c r="DG37" i="514"/>
  <c r="DJ37" i="514"/>
  <c r="DL37" i="514"/>
  <c r="DM37" i="514"/>
  <c r="DN37" i="514"/>
  <c r="DO37" i="514"/>
  <c r="DR37" i="514"/>
  <c r="DT37" i="514"/>
  <c r="DU37" i="514"/>
  <c r="DV37" i="514"/>
  <c r="DW37" i="514"/>
  <c r="DZ37" i="514"/>
  <c r="EB37" i="514"/>
  <c r="EC37" i="514"/>
  <c r="ED37" i="514"/>
  <c r="EE37" i="514"/>
  <c r="EG37" i="514"/>
  <c r="EH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C87" i="514" s="1"/>
  <c r="D67" i="514"/>
  <c r="D87" i="514" s="1"/>
  <c r="E67" i="514"/>
  <c r="I67" i="514"/>
  <c r="L67" i="514"/>
  <c r="L87" i="514" s="1"/>
  <c r="M67" i="514"/>
  <c r="N67" i="514"/>
  <c r="P67" i="514"/>
  <c r="R67" i="514"/>
  <c r="R87" i="514" s="1"/>
  <c r="T67" i="514"/>
  <c r="T87" i="514" s="1"/>
  <c r="U67" i="514"/>
  <c r="V67" i="514"/>
  <c r="C68" i="514"/>
  <c r="F68" i="514" s="1"/>
  <c r="D68" i="514"/>
  <c r="E68" i="514"/>
  <c r="H68" i="514"/>
  <c r="H88" i="514" s="1"/>
  <c r="I68" i="514"/>
  <c r="I88" i="514" s="1"/>
  <c r="K68" i="514"/>
  <c r="J68" i="514" s="1"/>
  <c r="L68" i="514"/>
  <c r="M68" i="514"/>
  <c r="N68" i="514"/>
  <c r="O68" i="514"/>
  <c r="O88" i="514" s="1"/>
  <c r="P68" i="514"/>
  <c r="P88" i="514" s="1"/>
  <c r="Q68" i="514"/>
  <c r="Q88" i="514" s="1"/>
  <c r="R68" i="514"/>
  <c r="T68" i="514"/>
  <c r="C69" i="514"/>
  <c r="D69" i="514"/>
  <c r="D89" i="514" s="1"/>
  <c r="E69" i="514"/>
  <c r="E89" i="514" s="1"/>
  <c r="H69" i="514"/>
  <c r="G69" i="514" s="1"/>
  <c r="I69" i="514"/>
  <c r="K69" i="514"/>
  <c r="L69" i="514"/>
  <c r="M69" i="514"/>
  <c r="M89" i="514" s="1"/>
  <c r="Q69" i="514"/>
  <c r="R69" i="514"/>
  <c r="T69" i="514"/>
  <c r="U69" i="514"/>
  <c r="U89" i="514" s="1"/>
  <c r="V69" i="514"/>
  <c r="V89" i="514" s="1"/>
  <c r="C70" i="514"/>
  <c r="E70" i="514"/>
  <c r="E90" i="514" s="1"/>
  <c r="H70" i="514"/>
  <c r="I70" i="514"/>
  <c r="J70" i="514"/>
  <c r="J90" i="514" s="1"/>
  <c r="K70" i="514"/>
  <c r="K90" i="514" s="1"/>
  <c r="L70" i="514"/>
  <c r="M70" i="514"/>
  <c r="N70" i="514"/>
  <c r="P70" i="514"/>
  <c r="Q70" i="514"/>
  <c r="R70" i="514"/>
  <c r="R90" i="514" s="1"/>
  <c r="T70" i="514"/>
  <c r="U70" i="514"/>
  <c r="S70" i="514" s="1"/>
  <c r="S90" i="514" s="1"/>
  <c r="V70" i="514"/>
  <c r="C71" i="514"/>
  <c r="D71" i="514"/>
  <c r="E71" i="514"/>
  <c r="F71" i="514"/>
  <c r="F91" i="514" s="1"/>
  <c r="H71" i="514"/>
  <c r="H91" i="514" s="1"/>
  <c r="L71" i="514"/>
  <c r="M71" i="514"/>
  <c r="N71" i="514"/>
  <c r="N91" i="514" s="1"/>
  <c r="O71" i="514"/>
  <c r="O91" i="514" s="1"/>
  <c r="P71" i="514"/>
  <c r="P91" i="514" s="1"/>
  <c r="Q71" i="514"/>
  <c r="R71" i="514"/>
  <c r="R91" i="514" s="1"/>
  <c r="V71" i="514"/>
  <c r="V91" i="514" s="1"/>
  <c r="C72" i="514"/>
  <c r="D72" i="514"/>
  <c r="D92" i="514" s="1"/>
  <c r="E72" i="514"/>
  <c r="E92" i="514" s="1"/>
  <c r="G72" i="514"/>
  <c r="G92" i="514" s="1"/>
  <c r="H72" i="514"/>
  <c r="K72" i="514"/>
  <c r="L72" i="514"/>
  <c r="L92" i="514" s="1"/>
  <c r="O72" i="514"/>
  <c r="O92" i="514" s="1"/>
  <c r="P72" i="514"/>
  <c r="Q72" i="514"/>
  <c r="R72" i="514"/>
  <c r="T72" i="514"/>
  <c r="T92" i="514" s="1"/>
  <c r="V72" i="514"/>
  <c r="D73" i="514"/>
  <c r="E73" i="514"/>
  <c r="H73" i="514"/>
  <c r="I73" i="514"/>
  <c r="I93" i="514" s="1"/>
  <c r="M73" i="514"/>
  <c r="P73" i="514"/>
  <c r="Q73" i="514"/>
  <c r="Q93" i="514" s="1"/>
  <c r="R73" i="514"/>
  <c r="R93" i="514" s="1"/>
  <c r="T73" i="514"/>
  <c r="U73" i="514"/>
  <c r="E87" i="514"/>
  <c r="I87" i="514"/>
  <c r="M87" i="514"/>
  <c r="N87" i="514"/>
  <c r="P87" i="514"/>
  <c r="U87" i="514"/>
  <c r="V87" i="514"/>
  <c r="D88" i="514"/>
  <c r="E88" i="514"/>
  <c r="F88" i="514"/>
  <c r="J88" i="514"/>
  <c r="K88" i="514"/>
  <c r="L88" i="514"/>
  <c r="M88" i="514"/>
  <c r="N88" i="514"/>
  <c r="R88" i="514"/>
  <c r="T88" i="514"/>
  <c r="C89" i="514"/>
  <c r="G89" i="514"/>
  <c r="H89" i="514"/>
  <c r="I89" i="514"/>
  <c r="K89" i="514"/>
  <c r="Q89" i="514"/>
  <c r="R89" i="514"/>
  <c r="H90" i="514"/>
  <c r="L90" i="514"/>
  <c r="M90" i="514"/>
  <c r="N90" i="514"/>
  <c r="P90" i="514"/>
  <c r="T90" i="514"/>
  <c r="V90" i="514"/>
  <c r="C91" i="514"/>
  <c r="D91" i="514"/>
  <c r="E91" i="514"/>
  <c r="L91" i="514"/>
  <c r="M91" i="514"/>
  <c r="Q91" i="514"/>
  <c r="H92" i="514"/>
  <c r="P92" i="514"/>
  <c r="Q92" i="514"/>
  <c r="R92" i="514"/>
  <c r="V92" i="514"/>
  <c r="D93" i="514"/>
  <c r="E93" i="514"/>
  <c r="M93" i="514"/>
  <c r="T93" i="514"/>
  <c r="U93" i="514"/>
  <c r="A106" i="514"/>
  <c r="X30" i="4"/>
  <c r="AF30" i="4"/>
  <c r="AL31" i="4"/>
  <c r="R33" i="4"/>
  <c r="AH33" i="4"/>
  <c r="X40" i="4"/>
  <c r="AF40" i="4"/>
  <c r="AL41" i="4"/>
  <c r="R42" i="4"/>
  <c r="AH42" i="4"/>
  <c r="AH49" i="4"/>
  <c r="X24" i="4"/>
  <c r="R28" i="4"/>
  <c r="X34" i="4"/>
  <c r="AF34" i="4"/>
  <c r="AL35" i="4"/>
  <c r="R36" i="4"/>
  <c r="AH36" i="4"/>
  <c r="X43" i="4"/>
  <c r="AF43" i="4"/>
  <c r="R23" i="4"/>
  <c r="AH23" i="4"/>
  <c r="AH28" i="4"/>
  <c r="X35" i="4"/>
  <c r="AF35" i="4"/>
  <c r="AL36" i="4"/>
  <c r="Z24" i="4"/>
  <c r="AD28" i="4"/>
  <c r="AD29" i="4"/>
  <c r="AL34" i="4"/>
  <c r="AD39" i="4"/>
  <c r="AL43" i="4"/>
  <c r="Z49" i="4"/>
  <c r="AF28" i="4"/>
  <c r="R29" i="4"/>
  <c r="AF29" i="4"/>
  <c r="R30" i="4"/>
  <c r="AD30" i="4"/>
  <c r="Z34" i="4"/>
  <c r="R39" i="4"/>
  <c r="AF39" i="4"/>
  <c r="R40" i="4"/>
  <c r="AD40" i="4"/>
  <c r="Z43" i="4"/>
  <c r="X23" i="4"/>
  <c r="AF24" i="4"/>
  <c r="R31" i="4"/>
  <c r="AB34" i="4"/>
  <c r="Z35" i="4"/>
  <c r="X36" i="4"/>
  <c r="R41" i="4"/>
  <c r="AB43" i="4"/>
  <c r="AD49" i="4"/>
  <c r="AD23" i="4"/>
  <c r="AH24" i="4"/>
  <c r="AH29" i="4"/>
  <c r="AH30" i="4"/>
  <c r="AF31" i="4"/>
  <c r="AH39" i="4"/>
  <c r="AH40" i="4"/>
  <c r="AF41" i="4"/>
  <c r="AF49" i="4"/>
  <c r="AL28" i="4"/>
  <c r="AL29" i="4"/>
  <c r="AH31" i="4"/>
  <c r="AF33" i="4"/>
  <c r="AD34" i="4"/>
  <c r="AD35" i="4"/>
  <c r="AB36" i="4"/>
  <c r="AH43" i="4"/>
  <c r="AL49" i="4"/>
  <c r="AL30" i="4"/>
  <c r="AD36" i="4"/>
  <c r="AL42" i="4"/>
  <c r="AH34" i="4"/>
  <c r="X39" i="4"/>
  <c r="T41" i="4"/>
  <c r="T42" i="4"/>
  <c r="R43" i="4"/>
  <c r="AF23" i="4"/>
  <c r="T28" i="4"/>
  <c r="X29" i="4"/>
  <c r="T31" i="4"/>
  <c r="T33" i="4"/>
  <c r="R34" i="4"/>
  <c r="Z39" i="4"/>
  <c r="Z40" i="4"/>
  <c r="X41" i="4"/>
  <c r="Z28" i="4"/>
  <c r="X33" i="4"/>
  <c r="V35" i="4"/>
  <c r="X42" i="4"/>
  <c r="R49" i="4"/>
  <c r="T24" i="4"/>
  <c r="T34" i="4"/>
  <c r="X49" i="4"/>
  <c r="Z29" i="4"/>
  <c r="X31" i="4"/>
  <c r="T43" i="4"/>
  <c r="Z31" i="4"/>
  <c r="T36" i="4"/>
  <c r="AL39" i="4"/>
  <c r="Z41" i="4"/>
  <c r="AH35" i="4"/>
  <c r="T49" i="4"/>
  <c r="AF36" i="4"/>
  <c r="AL40" i="4"/>
  <c r="Z30" i="4"/>
  <c r="AH41" i="4"/>
  <c r="R35" i="4"/>
  <c r="AF42" i="4"/>
  <c r="V34" i="4"/>
  <c r="R24" i="4"/>
  <c r="AD43" i="4"/>
  <c r="X28" i="4"/>
  <c r="AL33" i="4"/>
  <c r="AE43" i="4" l="1"/>
  <c r="W34" i="4"/>
  <c r="AG42" i="4"/>
  <c r="S35" i="4"/>
  <c r="AI41" i="4"/>
  <c r="AA30" i="4"/>
  <c r="AG36" i="4"/>
  <c r="AI35" i="4"/>
  <c r="AA41" i="4"/>
  <c r="U36" i="4"/>
  <c r="AA31" i="4"/>
  <c r="U43" i="4"/>
  <c r="Y31" i="4"/>
  <c r="AA29" i="4"/>
  <c r="X60" i="4"/>
  <c r="X63" i="4"/>
  <c r="X61" i="4"/>
  <c r="U34" i="4"/>
  <c r="R60" i="4"/>
  <c r="S49" i="4"/>
  <c r="Y42" i="4"/>
  <c r="W35" i="4"/>
  <c r="Y33" i="4"/>
  <c r="Y41" i="4"/>
  <c r="AA40" i="4"/>
  <c r="AA39" i="4"/>
  <c r="S34" i="4"/>
  <c r="U33" i="4"/>
  <c r="U31" i="4"/>
  <c r="Y29" i="4"/>
  <c r="S43" i="4"/>
  <c r="U42" i="4"/>
  <c r="U41" i="4"/>
  <c r="Y39" i="4"/>
  <c r="AI34" i="4"/>
  <c r="AE36" i="4"/>
  <c r="AI43" i="4"/>
  <c r="AC36" i="4"/>
  <c r="AE35" i="4"/>
  <c r="AE34" i="4"/>
  <c r="AG33" i="4"/>
  <c r="AI31" i="4"/>
  <c r="AG41" i="4"/>
  <c r="AI40" i="4"/>
  <c r="AI39" i="4"/>
  <c r="AG31" i="4"/>
  <c r="AI30" i="4"/>
  <c r="AI29" i="4"/>
  <c r="AD63" i="4"/>
  <c r="AC43" i="4"/>
  <c r="S41" i="4"/>
  <c r="Y36" i="4"/>
  <c r="AA35" i="4"/>
  <c r="AC34" i="4"/>
  <c r="S31" i="4"/>
  <c r="AA43" i="4"/>
  <c r="AE40" i="4"/>
  <c r="S40" i="4"/>
  <c r="AG39" i="4"/>
  <c r="S39" i="4"/>
  <c r="AA34" i="4"/>
  <c r="AE30" i="4"/>
  <c r="S30" i="4"/>
  <c r="AG29" i="4"/>
  <c r="S29" i="4"/>
  <c r="Z62" i="4"/>
  <c r="Z60" i="4"/>
  <c r="Z63" i="4"/>
  <c r="AE39" i="4"/>
  <c r="AE29" i="4"/>
  <c r="AG35" i="4"/>
  <c r="Y35" i="4"/>
  <c r="AI28" i="4"/>
  <c r="AG43" i="4"/>
  <c r="Y43" i="4"/>
  <c r="AI36" i="4"/>
  <c r="S36" i="4"/>
  <c r="AG34" i="4"/>
  <c r="Y34" i="4"/>
  <c r="S28" i="4"/>
  <c r="AH62" i="4"/>
  <c r="AI49" i="4"/>
  <c r="AH63" i="4"/>
  <c r="AH61" i="4"/>
  <c r="AH60" i="4"/>
  <c r="AI42" i="4"/>
  <c r="S42" i="4"/>
  <c r="AG40" i="4"/>
  <c r="Y40" i="4"/>
  <c r="AI33" i="4"/>
  <c r="S33" i="4"/>
  <c r="AG30" i="4"/>
  <c r="Y30" i="4"/>
  <c r="Z34" i="514"/>
  <c r="Z73" i="514"/>
  <c r="Z93" i="514" s="1"/>
  <c r="X14" i="514"/>
  <c r="Y71" i="514"/>
  <c r="Y91" i="514" s="1"/>
  <c r="Y32" i="514"/>
  <c r="AC9" i="514"/>
  <c r="W15" i="514"/>
  <c r="AG2" i="5"/>
  <c r="AF2" i="5"/>
  <c r="AH2" i="5" s="1"/>
  <c r="AI2" i="5" s="1"/>
  <c r="Z72" i="514"/>
  <c r="Z92" i="514" s="1"/>
  <c r="Z33" i="514"/>
  <c r="AF3" i="5"/>
  <c r="AH3" i="5" s="1"/>
  <c r="AG3" i="5"/>
  <c r="AB34" i="514"/>
  <c r="AB73" i="514"/>
  <c r="AB93" i="514" s="1"/>
  <c r="Q18" i="514"/>
  <c r="Q37" i="514" s="1"/>
  <c r="AN37" i="514"/>
  <c r="F15" i="514"/>
  <c r="F34" i="514" s="1"/>
  <c r="C73" i="514"/>
  <c r="G71" i="514"/>
  <c r="G91" i="514" s="1"/>
  <c r="AB33" i="514"/>
  <c r="X13" i="514"/>
  <c r="O18" i="514"/>
  <c r="O37" i="514" s="1"/>
  <c r="P37" i="514"/>
  <c r="N34" i="514"/>
  <c r="N73" i="514"/>
  <c r="N93" i="514" s="1"/>
  <c r="K92" i="514"/>
  <c r="J72" i="514"/>
  <c r="J92" i="514" s="1"/>
  <c r="W18" i="514"/>
  <c r="W37" i="514" s="1"/>
  <c r="Q90" i="514"/>
  <c r="O70" i="514"/>
  <c r="O90" i="514" s="1"/>
  <c r="S67" i="514"/>
  <c r="S87" i="514" s="1"/>
  <c r="Z11" i="514"/>
  <c r="AB9" i="514"/>
  <c r="G18" i="514"/>
  <c r="G37" i="514" s="1"/>
  <c r="H37" i="514"/>
  <c r="N72" i="514"/>
  <c r="N92" i="514" s="1"/>
  <c r="N33" i="514"/>
  <c r="S11" i="514"/>
  <c r="T30" i="514"/>
  <c r="P93" i="514"/>
  <c r="O73" i="514"/>
  <c r="O93" i="514" s="1"/>
  <c r="F67" i="514"/>
  <c r="F87" i="514" s="1"/>
  <c r="AC18" i="514"/>
  <c r="AC37" i="514" s="1"/>
  <c r="C88" i="514"/>
  <c r="Y70" i="514"/>
  <c r="Y90" i="514" s="1"/>
  <c r="C90" i="514"/>
  <c r="F69" i="514"/>
  <c r="F89" i="514" s="1"/>
  <c r="Y18" i="514"/>
  <c r="Y37" i="514" s="1"/>
  <c r="U90" i="514"/>
  <c r="AA15" i="514"/>
  <c r="F18" i="514"/>
  <c r="F37" i="514" s="1"/>
  <c r="I90" i="514"/>
  <c r="G70" i="514"/>
  <c r="G90" i="514" s="1"/>
  <c r="Z18" i="514"/>
  <c r="Z37" i="514" s="1"/>
  <c r="T89" i="514"/>
  <c r="S69" i="514"/>
  <c r="S89" i="514" s="1"/>
  <c r="AB11" i="514"/>
  <c r="AA11" i="514"/>
  <c r="F72" i="514"/>
  <c r="F92" i="514" s="1"/>
  <c r="C92" i="514"/>
  <c r="X11" i="514"/>
  <c r="V15" i="514"/>
  <c r="AR34" i="514"/>
  <c r="AC15" i="514" s="1"/>
  <c r="K13" i="514"/>
  <c r="AI32" i="514"/>
  <c r="AC13" i="514" s="1"/>
  <c r="I32" i="514"/>
  <c r="I71" i="514"/>
  <c r="I91" i="514" s="1"/>
  <c r="M72" i="514"/>
  <c r="M92" i="514" s="1"/>
  <c r="AA18" i="514"/>
  <c r="AA37" i="514" s="1"/>
  <c r="T37" i="514"/>
  <c r="AA14" i="514"/>
  <c r="Y14" i="514"/>
  <c r="AL33" i="514"/>
  <c r="W14" i="514" s="1"/>
  <c r="AB13" i="514"/>
  <c r="V29" i="514"/>
  <c r="V68" i="514"/>
  <c r="AA9" i="514"/>
  <c r="Y9" i="514"/>
  <c r="AA13" i="514"/>
  <c r="Z9" i="514"/>
  <c r="AJ34" i="514"/>
  <c r="L15" i="514"/>
  <c r="U13" i="514"/>
  <c r="AQ32" i="514"/>
  <c r="D70" i="514"/>
  <c r="D90" i="514" s="1"/>
  <c r="D31" i="514"/>
  <c r="N11" i="514"/>
  <c r="AL30" i="514"/>
  <c r="AC11" i="514" s="1"/>
  <c r="G9" i="514"/>
  <c r="G28" i="514" s="1"/>
  <c r="H28" i="514"/>
  <c r="H67" i="514"/>
  <c r="H93" i="514"/>
  <c r="G73" i="514"/>
  <c r="G93" i="514" s="1"/>
  <c r="L89" i="514"/>
  <c r="J69" i="514"/>
  <c r="J89" i="514" s="1"/>
  <c r="G68" i="514"/>
  <c r="G88" i="514" s="1"/>
  <c r="Y15" i="514"/>
  <c r="AK33" i="514"/>
  <c r="AC14" i="514" s="1"/>
  <c r="J15" i="514"/>
  <c r="J34" i="514" s="1"/>
  <c r="K34" i="514"/>
  <c r="K73" i="514"/>
  <c r="Q9" i="514"/>
  <c r="AN28" i="514"/>
  <c r="AB10" i="514"/>
  <c r="AA10" i="514"/>
  <c r="Y10" i="514"/>
  <c r="W10" i="514"/>
  <c r="U14" i="514"/>
  <c r="AQ33" i="514"/>
  <c r="X15" i="514"/>
  <c r="W13" i="514"/>
  <c r="Z12" i="514"/>
  <c r="X12" i="514"/>
  <c r="F11" i="514"/>
  <c r="F30" i="514" s="1"/>
  <c r="Z13" i="514"/>
  <c r="Y11" i="514"/>
  <c r="S12" i="514"/>
  <c r="S31" i="514" s="1"/>
  <c r="I1" i="5"/>
  <c r="J1" i="5" s="1"/>
  <c r="K1" i="5" s="1"/>
  <c r="L1" i="5" s="1"/>
  <c r="M1" i="5" s="1"/>
  <c r="N1" i="5" s="1"/>
  <c r="O1" i="5" s="1"/>
  <c r="P1" i="5" s="1"/>
  <c r="Z10" i="514"/>
  <c r="X10" i="514"/>
  <c r="T13" i="514"/>
  <c r="AP32" i="514"/>
  <c r="G13" i="514"/>
  <c r="G32" i="514" s="1"/>
  <c r="F12" i="514"/>
  <c r="F31" i="514" s="1"/>
  <c r="AC12" i="514"/>
  <c r="C31" i="514"/>
  <c r="G14" i="514"/>
  <c r="G33" i="514" s="1"/>
  <c r="J12" i="514"/>
  <c r="J31" i="514" s="1"/>
  <c r="O36" i="4"/>
  <c r="AB12" i="514"/>
  <c r="AA12" i="514"/>
  <c r="W12" i="514"/>
  <c r="X9" i="514"/>
  <c r="R63" i="4"/>
  <c r="G12" i="514"/>
  <c r="G31" i="514" s="1"/>
  <c r="O9" i="514"/>
  <c r="O28" i="514" s="1"/>
  <c r="P28" i="514"/>
  <c r="K31" i="4"/>
  <c r="K28" i="4"/>
  <c r="F14" i="514"/>
  <c r="F33" i="514" s="1"/>
  <c r="K9" i="514"/>
  <c r="AI28" i="514"/>
  <c r="W9" i="514" s="1"/>
  <c r="L42" i="4"/>
  <c r="L41" i="4"/>
  <c r="P11" i="514"/>
  <c r="AD61" i="4" s="1"/>
  <c r="AM30" i="514"/>
  <c r="W11" i="514" s="1"/>
  <c r="S9" i="514"/>
  <c r="P22" i="4"/>
  <c r="P26" i="4"/>
  <c r="K29" i="4"/>
  <c r="O34" i="4"/>
  <c r="L35" i="4"/>
  <c r="K39" i="4"/>
  <c r="O43" i="4"/>
  <c r="K49" i="4"/>
  <c r="K62" i="4"/>
  <c r="L29" i="4"/>
  <c r="K33" i="4"/>
  <c r="L39" i="4"/>
  <c r="K42" i="4"/>
  <c r="L49" i="4"/>
  <c r="N49" i="4" s="1"/>
  <c r="K63" i="4"/>
  <c r="O29" i="4"/>
  <c r="L30" i="4"/>
  <c r="K34" i="4"/>
  <c r="O39" i="4"/>
  <c r="L40" i="4"/>
  <c r="K43" i="4"/>
  <c r="O30" i="4"/>
  <c r="O31" i="4"/>
  <c r="L34" i="4"/>
  <c r="O40" i="4"/>
  <c r="O41" i="4"/>
  <c r="L43" i="4"/>
  <c r="O28" i="4"/>
  <c r="O33" i="4"/>
  <c r="K35" i="4"/>
  <c r="K36" i="4"/>
  <c r="O42" i="4"/>
  <c r="L36" i="4"/>
  <c r="O35" i="4"/>
  <c r="O49" i="4"/>
  <c r="Q49" i="4" s="1"/>
  <c r="R62" i="4"/>
  <c r="AC10" i="514"/>
  <c r="R61" i="4"/>
  <c r="N11" i="6"/>
  <c r="V36" i="4"/>
  <c r="T23" i="4"/>
  <c r="AD33" i="4"/>
  <c r="AB40" i="4"/>
  <c r="AB41" i="4"/>
  <c r="AB30" i="4"/>
  <c r="Z36" i="4"/>
  <c r="V24" i="4"/>
  <c r="V23" i="4"/>
  <c r="AD42" i="4"/>
  <c r="AB49" i="4"/>
  <c r="AB33" i="4"/>
  <c r="V43" i="4"/>
  <c r="V49" i="4"/>
  <c r="V29" i="4"/>
  <c r="AB28" i="4"/>
  <c r="AB31" i="4"/>
  <c r="V28" i="4"/>
  <c r="T30" i="4"/>
  <c r="AD41" i="4"/>
  <c r="AB39" i="4"/>
  <c r="Z42" i="4"/>
  <c r="AD24" i="4"/>
  <c r="AB42" i="4"/>
  <c r="V31" i="4"/>
  <c r="V39" i="4"/>
  <c r="T35" i="4"/>
  <c r="AB35" i="4"/>
  <c r="AB24" i="4"/>
  <c r="V41" i="4"/>
  <c r="V40" i="4"/>
  <c r="T29" i="4"/>
  <c r="AB23" i="4"/>
  <c r="Z23" i="4"/>
  <c r="V30" i="4"/>
  <c r="T39" i="4"/>
  <c r="AD31" i="4"/>
  <c r="AB29" i="4"/>
  <c r="Z33" i="4"/>
  <c r="V33" i="4"/>
  <c r="V42" i="4"/>
  <c r="T40" i="4"/>
  <c r="U40" i="4" l="1"/>
  <c r="W42" i="4"/>
  <c r="W33" i="4"/>
  <c r="AA33" i="4"/>
  <c r="AC29" i="4"/>
  <c r="AE31" i="4"/>
  <c r="AD62" i="4"/>
  <c r="U39" i="4"/>
  <c r="W30" i="4"/>
  <c r="U29" i="4"/>
  <c r="W40" i="4"/>
  <c r="W41" i="4"/>
  <c r="AC35" i="4"/>
  <c r="U35" i="4"/>
  <c r="W39" i="4"/>
  <c r="W31" i="4"/>
  <c r="AC42" i="4"/>
  <c r="AA42" i="4"/>
  <c r="AC39" i="4"/>
  <c r="AE41" i="4"/>
  <c r="U30" i="4"/>
  <c r="W28" i="4"/>
  <c r="AC31" i="4"/>
  <c r="AC28" i="4"/>
  <c r="W29" i="4"/>
  <c r="V60" i="4"/>
  <c r="W49" i="4"/>
  <c r="V61" i="4"/>
  <c r="V63" i="4"/>
  <c r="V62" i="4"/>
  <c r="W43" i="4"/>
  <c r="AC33" i="4"/>
  <c r="AB61" i="4"/>
  <c r="AC49" i="4"/>
  <c r="AB60" i="4"/>
  <c r="AB63" i="4"/>
  <c r="AB62" i="4"/>
  <c r="AE42" i="4"/>
  <c r="AA36" i="4"/>
  <c r="AC30" i="4"/>
  <c r="AC41" i="4"/>
  <c r="AC40" i="4"/>
  <c r="AE33" i="4"/>
  <c r="W36" i="4"/>
  <c r="AC33" i="514"/>
  <c r="AC72" i="514"/>
  <c r="AC92" i="514" s="1"/>
  <c r="AC30" i="514"/>
  <c r="AC69" i="514"/>
  <c r="AC89" i="514" s="1"/>
  <c r="W33" i="514"/>
  <c r="W72" i="514"/>
  <c r="W92" i="514" s="1"/>
  <c r="AC34" i="514"/>
  <c r="AC73" i="514"/>
  <c r="AC93" i="514" s="1"/>
  <c r="W30" i="514"/>
  <c r="W69" i="514"/>
  <c r="W89" i="514" s="1"/>
  <c r="AC32" i="514"/>
  <c r="AC71" i="514"/>
  <c r="AC91" i="514" s="1"/>
  <c r="W28" i="514"/>
  <c r="W67" i="514"/>
  <c r="W87" i="514" s="1"/>
  <c r="Z31" i="514"/>
  <c r="Z70" i="514"/>
  <c r="Z90" i="514" s="1"/>
  <c r="AA32" i="514"/>
  <c r="AA71" i="514"/>
  <c r="AA91" i="514" s="1"/>
  <c r="AA30" i="514"/>
  <c r="AA69" i="514"/>
  <c r="AA89" i="514" s="1"/>
  <c r="AC67" i="514"/>
  <c r="AC87" i="514" s="1"/>
  <c r="AC28" i="514"/>
  <c r="M41" i="4"/>
  <c r="N41" i="4" s="1"/>
  <c r="W32" i="514"/>
  <c r="W71" i="514"/>
  <c r="W91" i="514" s="1"/>
  <c r="M40" i="4"/>
  <c r="N40" i="4" s="1"/>
  <c r="M42" i="4"/>
  <c r="N42" i="4" s="1"/>
  <c r="AA29" i="514"/>
  <c r="AA68" i="514"/>
  <c r="AA88" i="514" s="1"/>
  <c r="Y72" i="514"/>
  <c r="Y92" i="514" s="1"/>
  <c r="Y33" i="514"/>
  <c r="J13" i="514"/>
  <c r="J32" i="514" s="1"/>
  <c r="K32" i="514"/>
  <c r="K71" i="514"/>
  <c r="F73" i="514"/>
  <c r="F93" i="514" s="1"/>
  <c r="C93" i="514"/>
  <c r="B7" i="5"/>
  <c r="M43" i="4"/>
  <c r="N43" i="4" s="1"/>
  <c r="X28" i="514"/>
  <c r="X67" i="514"/>
  <c r="X87" i="514" s="1"/>
  <c r="Z71" i="514"/>
  <c r="Z91" i="514" s="1"/>
  <c r="Z32" i="514"/>
  <c r="AB29" i="514"/>
  <c r="AB68" i="514"/>
  <c r="AB88" i="514" s="1"/>
  <c r="M28" i="4"/>
  <c r="N28" i="4" s="1"/>
  <c r="AA33" i="514"/>
  <c r="AA72" i="514"/>
  <c r="AA92" i="514" s="1"/>
  <c r="AB28" i="514"/>
  <c r="AB67" i="514"/>
  <c r="AB87" i="514" s="1"/>
  <c r="X33" i="514"/>
  <c r="X72" i="514"/>
  <c r="X92" i="514" s="1"/>
  <c r="B2" i="5"/>
  <c r="M29" i="4"/>
  <c r="N29" i="4" s="1"/>
  <c r="J9" i="514"/>
  <c r="J28" i="514" s="1"/>
  <c r="K28" i="514"/>
  <c r="K67" i="514"/>
  <c r="W31" i="514"/>
  <c r="W70" i="514"/>
  <c r="W90" i="514" s="1"/>
  <c r="S13" i="514"/>
  <c r="T32" i="514"/>
  <c r="T71" i="514"/>
  <c r="X34" i="514"/>
  <c r="X73" i="514"/>
  <c r="X93" i="514" s="1"/>
  <c r="M31" i="4"/>
  <c r="N31" i="4" s="1"/>
  <c r="Y34" i="514"/>
  <c r="Y73" i="514"/>
  <c r="Y93" i="514" s="1"/>
  <c r="H87" i="514"/>
  <c r="G67" i="514"/>
  <c r="G87" i="514" s="1"/>
  <c r="U32" i="514"/>
  <c r="U71" i="514"/>
  <c r="U91" i="514" s="1"/>
  <c r="Y28" i="514"/>
  <c r="Y67" i="514"/>
  <c r="Y87" i="514" s="1"/>
  <c r="V34" i="514"/>
  <c r="V73" i="514"/>
  <c r="Z69" i="514"/>
  <c r="Z89" i="514" s="1"/>
  <c r="Z30" i="514"/>
  <c r="AC31" i="514"/>
  <c r="AC70" i="514"/>
  <c r="AC90" i="514" s="1"/>
  <c r="W29" i="514"/>
  <c r="W68" i="514"/>
  <c r="W88" i="514" s="1"/>
  <c r="AB71" i="514"/>
  <c r="AB91" i="514" s="1"/>
  <c r="AB32" i="514"/>
  <c r="AA73" i="514"/>
  <c r="AA93" i="514" s="1"/>
  <c r="AA34" i="514"/>
  <c r="AC29" i="514"/>
  <c r="AC68" i="514"/>
  <c r="AC88" i="514" s="1"/>
  <c r="M35" i="4"/>
  <c r="N35" i="4" s="1"/>
  <c r="Y29" i="514"/>
  <c r="Y68" i="514"/>
  <c r="Y88" i="514" s="1"/>
  <c r="AB30" i="514"/>
  <c r="AB69" i="514"/>
  <c r="AB89" i="514" s="1"/>
  <c r="M39" i="4"/>
  <c r="N39" i="4" s="1"/>
  <c r="Y30" i="514"/>
  <c r="Y69" i="514"/>
  <c r="Y89" i="514" s="1"/>
  <c r="M33" i="4"/>
  <c r="N33" i="4" s="1"/>
  <c r="B5" i="5"/>
  <c r="B4" i="5"/>
  <c r="M36" i="4"/>
  <c r="N36" i="4" s="1"/>
  <c r="M30" i="4"/>
  <c r="N30" i="4" s="1"/>
  <c r="AA31" i="514"/>
  <c r="AA70" i="514"/>
  <c r="AA90" i="514" s="1"/>
  <c r="X29" i="514"/>
  <c r="X68" i="514"/>
  <c r="X88" i="514" s="1"/>
  <c r="L34" i="514"/>
  <c r="L73" i="514"/>
  <c r="L93" i="514" s="1"/>
  <c r="AA28" i="514"/>
  <c r="AA67" i="514"/>
  <c r="AA87" i="514" s="1"/>
  <c r="X30" i="514"/>
  <c r="X69" i="514"/>
  <c r="X89" i="514" s="1"/>
  <c r="M34" i="4"/>
  <c r="N34" i="4" s="1"/>
  <c r="AF60" i="4"/>
  <c r="S28" i="514"/>
  <c r="AB70" i="514"/>
  <c r="AB90" i="514" s="1"/>
  <c r="AB31" i="514"/>
  <c r="Z68" i="514"/>
  <c r="Z88" i="514" s="1"/>
  <c r="Z29" i="514"/>
  <c r="S15" i="514"/>
  <c r="S34" i="514" s="1"/>
  <c r="Q67" i="514"/>
  <c r="Q28" i="514"/>
  <c r="V88" i="514"/>
  <c r="S68" i="514"/>
  <c r="S88" i="514" s="1"/>
  <c r="F70" i="514"/>
  <c r="F90" i="514" s="1"/>
  <c r="AF61" i="4"/>
  <c r="S30" i="514"/>
  <c r="AD60" i="4"/>
  <c r="X62" i="4"/>
  <c r="O11" i="514"/>
  <c r="O30" i="514" s="1"/>
  <c r="P30" i="514"/>
  <c r="P69" i="514"/>
  <c r="N69" i="514"/>
  <c r="N89" i="514" s="1"/>
  <c r="N30" i="514"/>
  <c r="B6" i="5"/>
  <c r="B3" i="5"/>
  <c r="X70" i="514"/>
  <c r="X90" i="514" s="1"/>
  <c r="X31" i="514"/>
  <c r="U33" i="514"/>
  <c r="U72" i="514"/>
  <c r="S14" i="514"/>
  <c r="K93" i="514"/>
  <c r="J73" i="514"/>
  <c r="J93" i="514" s="1"/>
  <c r="Z28" i="514"/>
  <c r="Z67" i="514"/>
  <c r="Z87" i="514" s="1"/>
  <c r="X32" i="514"/>
  <c r="X71" i="514"/>
  <c r="X91" i="514" s="1"/>
  <c r="W34" i="514"/>
  <c r="W73" i="514"/>
  <c r="W93" i="514" s="1"/>
  <c r="Z61" i="4"/>
  <c r="P24" i="4"/>
  <c r="AJ34" i="4"/>
  <c r="AJ49" i="4"/>
  <c r="AJ33" i="4"/>
  <c r="AJ31" i="4"/>
  <c r="G23" i="4"/>
  <c r="AJ43" i="4"/>
  <c r="AJ42" i="4"/>
  <c r="AJ41" i="4"/>
  <c r="AJ28" i="4"/>
  <c r="AJ36" i="4"/>
  <c r="AJ40" i="4"/>
  <c r="AJ30" i="4"/>
  <c r="AJ39" i="4"/>
  <c r="AJ29" i="4"/>
  <c r="AJ35" i="4"/>
  <c r="P23" i="4"/>
  <c r="P41" i="4"/>
  <c r="P28" i="4"/>
  <c r="P30" i="4"/>
  <c r="P31" i="4"/>
  <c r="P36" i="4"/>
  <c r="P35" i="4"/>
  <c r="P39" i="4"/>
  <c r="P34" i="4"/>
  <c r="P33" i="4"/>
  <c r="P29" i="4"/>
  <c r="P43" i="4"/>
  <c r="P42" i="4"/>
  <c r="P40" i="4"/>
  <c r="Q40" i="4" l="1"/>
  <c r="Q42" i="4"/>
  <c r="Q43" i="4"/>
  <c r="Q29" i="4"/>
  <c r="Q33" i="4"/>
  <c r="Q34" i="4"/>
  <c r="Q39" i="4"/>
  <c r="Q35" i="4"/>
  <c r="Q36" i="4"/>
  <c r="Q31" i="4"/>
  <c r="Q30" i="4"/>
  <c r="Q28" i="4"/>
  <c r="Q41" i="4"/>
  <c r="V93" i="514"/>
  <c r="S73" i="514"/>
  <c r="S93" i="514" s="1"/>
  <c r="J71" i="514"/>
  <c r="J91" i="514" s="1"/>
  <c r="K91" i="514"/>
  <c r="U92" i="514"/>
  <c r="S72" i="514"/>
  <c r="S92" i="514" s="1"/>
  <c r="O69" i="514"/>
  <c r="O89" i="514" s="1"/>
  <c r="P89" i="514"/>
  <c r="K87" i="514"/>
  <c r="J67" i="514"/>
  <c r="J87" i="514" s="1"/>
  <c r="AF62" i="4"/>
  <c r="S32" i="514"/>
  <c r="AF63" i="4"/>
  <c r="S33" i="514"/>
  <c r="Q87" i="514"/>
  <c r="O67" i="514"/>
  <c r="O87" i="514" s="1"/>
  <c r="T91" i="514"/>
  <c r="S71" i="514"/>
  <c r="S91" i="514" s="1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<sst xmlns="http://schemas.openxmlformats.org/spreadsheetml/2006/main" count="435" uniqueCount="178">
  <si>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</si>
  <si>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</si>
  <si>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</si>
  <si>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</si>
  <si>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</si>
  <si>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</si>
  <si>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</si>
  <si>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</si>
  <si>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</si>
  <si>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</si>
  <si>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</si>
  <si>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</si>
  <si>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</si>
  <si>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</si>
  <si>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</si>
  <si>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</si>
  <si>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</si>
  <si>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</si>
  <si>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</si>
  <si>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</si>
  <si>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</si>
  <si>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</si>
  <si>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</si>
  <si>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</si>
  <si>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</si>
  <si>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</si>
  <si>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</si>
  <si>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</si>
  <si>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</si>
  <si>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</si>
  <si>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</si>
  <si>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</si>
  <si>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</si>
  <si>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</si>
  <si>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</si>
  <si>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</si>
  <si>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</si>
  <si>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</si>
  <si>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</si>
  <si>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</si>
  <si>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</si>
  <si>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</si>
  <si>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</si>
  <si>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</si>
  <si>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</si>
  <si>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</si>
  <si>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</si>
  <si>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</si>
  <si>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</si>
  <si>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</si>
  <si>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</si>
  <si>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</si>
  <si>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</si>
  <si>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</si>
  <si>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</si>
  <si>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</si>
  <si>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</si>
  <si>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</si>
  <si>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</si>
  <si>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</si>
  <si>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</si>
  <si>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</si>
  <si>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</si>
  <si>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</si>
  <si>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</si>
  <si>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</si>
  <si>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</si>
  <si>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</si>
  <si>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</si>
  <si>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</si>
  <si>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</si>
  <si>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</si>
  <si>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</si>
  <si>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</si>
  <si>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</si>
  <si>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</si>
  <si>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</si>
  <si>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</si>
  <si>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</si>
  <si>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</si>
  <si>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</si>
  <si>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</si>
  <si>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</si>
  <si>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</si>
  <si>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</si>
  <si>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</si>
  <si>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</si>
  <si>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</si>
  <si>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</si>
  <si>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</si>
  <si>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</si>
  <si>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</si>
  <si>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</si>
  <si>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</si>
  <si>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</si>
  <si>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</si>
  <si>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</si>
  <si>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</si>
  <si>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</si>
  <si>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</si>
  <si>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</si>
  <si>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</si>
  <si>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</si>
  <si>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</si>
  <si>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</si>
  <si>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</si>
  <si>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</si>
  <si>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</si>
  <si>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</si>
  <si>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</si>
  <si>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</si>
  <si>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</si>
  <si>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1. Save the file with today's date.</t>
  </si>
  <si>
    <t xml:space="preserve">2. Replace the link to yesterday's file.  </t>
  </si>
  <si>
    <t>( Edit - Links.. - Highlight "West Prices xxxx" - Click Change Source… - Highlight "West Prices" with yesterday's date)</t>
  </si>
  <si>
    <t>3. Change date on the "Curve Fetch" tab in the green cell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</si>
  <si>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</si>
  <si>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</si>
  <si>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</si>
  <si>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</si>
  <si>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</si>
  <si>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</si>
  <si>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</si>
  <si>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</si>
  <si>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</si>
  <si>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</si>
  <si>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</si>
  <si>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</si>
  <si>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</si>
  <si>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</si>
  <si>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</si>
  <si>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</si>
  <si>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</si>
  <si>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</si>
  <si>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</si>
  <si>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</si>
  <si>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</si>
  <si>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SPARK SPREADS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</si>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</sst>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3" formatCode="dd\-mmm\-yy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0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73" fontId="9" fillId="0" borderId="0" xfId="0" applyNumberFormat="1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37165</v>
          </cell>
        </row>
      </sheetData>
      <sheetData sheetId="3"/>
      <sheetData sheetId="4"/>
      <sheetData sheetId="5">
        <row r="9">
          <cell r="AC9">
            <v>23.059615384615384</v>
          </cell>
        </row>
        <row r="10">
          <cell r="AC10">
            <v>25.10576923076923</v>
          </cell>
        </row>
        <row r="11">
          <cell r="AC11">
            <v>25.261923076923065</v>
          </cell>
        </row>
        <row r="12">
          <cell r="AC12">
            <v>28.198653890169584</v>
          </cell>
        </row>
        <row r="13">
          <cell r="AC13">
            <v>25.136153846153846</v>
          </cell>
        </row>
        <row r="14">
          <cell r="AC14">
            <v>26.14423076923077</v>
          </cell>
        </row>
        <row r="15">
          <cell r="AC15">
            <v>27.14423076923077</v>
          </cell>
        </row>
        <row r="18">
          <cell r="AC18">
            <v>27.91346153846154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2.2080000000000002</v>
          </cell>
        </row>
        <row r="18">
          <cell r="B18">
            <v>2.6020000000000003</v>
          </cell>
        </row>
        <row r="19">
          <cell r="B19">
            <v>2.8240000000000003</v>
          </cell>
        </row>
        <row r="20">
          <cell r="B20">
            <v>2.827</v>
          </cell>
        </row>
        <row r="21">
          <cell r="B21">
            <v>2.7970000000000002</v>
          </cell>
        </row>
        <row r="22">
          <cell r="B22">
            <v>2.7349999999999999</v>
          </cell>
        </row>
        <row r="23">
          <cell r="B23">
            <v>2.7680000000000002</v>
          </cell>
        </row>
        <row r="24">
          <cell r="B24">
            <v>2.8180000000000001</v>
          </cell>
        </row>
        <row r="25">
          <cell r="B25">
            <v>2.8680000000000003</v>
          </cell>
        </row>
        <row r="26">
          <cell r="B26">
            <v>2.9060000000000001</v>
          </cell>
        </row>
        <row r="27">
          <cell r="B27">
            <v>2.9060000000000001</v>
          </cell>
        </row>
        <row r="28">
          <cell r="B28">
            <v>2.931</v>
          </cell>
        </row>
        <row r="29">
          <cell r="B29">
            <v>3.121</v>
          </cell>
        </row>
        <row r="30">
          <cell r="B30">
            <v>3.331</v>
          </cell>
        </row>
        <row r="31">
          <cell r="B31">
            <v>3.4510000000000001</v>
          </cell>
        </row>
        <row r="32">
          <cell r="B32">
            <v>3.3560000000000003</v>
          </cell>
        </row>
        <row r="33">
          <cell r="B33">
            <v>3.242</v>
          </cell>
        </row>
        <row r="34">
          <cell r="B34">
            <v>3.1040000000000001</v>
          </cell>
        </row>
        <row r="35">
          <cell r="B35">
            <v>3.117</v>
          </cell>
        </row>
        <row r="36">
          <cell r="B36">
            <v>3.1480000000000001</v>
          </cell>
        </row>
        <row r="37">
          <cell r="B37">
            <v>3.1739999999999999</v>
          </cell>
        </row>
        <row r="38">
          <cell r="B38">
            <v>3.1960000000000002</v>
          </cell>
        </row>
        <row r="39">
          <cell r="B39">
            <v>3.2010000000000001</v>
          </cell>
        </row>
        <row r="40">
          <cell r="B40">
            <v>3.2110000000000003</v>
          </cell>
        </row>
        <row r="41">
          <cell r="B41">
            <v>3.3810000000000002</v>
          </cell>
        </row>
        <row r="42">
          <cell r="B42">
            <v>3.552</v>
          </cell>
        </row>
        <row r="43">
          <cell r="B43">
            <v>3.6110000000000002</v>
          </cell>
        </row>
        <row r="44">
          <cell r="B44">
            <v>3.4970000000000003</v>
          </cell>
        </row>
        <row r="45">
          <cell r="B45">
            <v>3.3650000000000002</v>
          </cell>
        </row>
        <row r="46">
          <cell r="B46">
            <v>3.1949999999999998</v>
          </cell>
        </row>
        <row r="47">
          <cell r="B47">
            <v>3.1949999999999998</v>
          </cell>
        </row>
        <row r="48">
          <cell r="B48">
            <v>3.2270000000000003</v>
          </cell>
        </row>
        <row r="49">
          <cell r="B49">
            <v>3.274</v>
          </cell>
        </row>
        <row r="50">
          <cell r="B50">
            <v>3.306</v>
          </cell>
        </row>
        <row r="51">
          <cell r="B51">
            <v>3.3170000000000002</v>
          </cell>
        </row>
        <row r="52">
          <cell r="B52">
            <v>3.327</v>
          </cell>
        </row>
        <row r="53">
          <cell r="B53">
            <v>3.476</v>
          </cell>
        </row>
        <row r="54">
          <cell r="B54">
            <v>3.657</v>
          </cell>
        </row>
        <row r="55">
          <cell r="B55">
            <v>3.7010000000000001</v>
          </cell>
        </row>
        <row r="56">
          <cell r="B56">
            <v>3.5870000000000002</v>
          </cell>
        </row>
        <row r="57">
          <cell r="B57">
            <v>3.4550000000000001</v>
          </cell>
        </row>
        <row r="58">
          <cell r="B58">
            <v>3.2850000000000001</v>
          </cell>
        </row>
        <row r="59">
          <cell r="B59">
            <v>3.2850000000000001</v>
          </cell>
        </row>
        <row r="60">
          <cell r="B60">
            <v>3.3170000000000002</v>
          </cell>
        </row>
        <row r="61">
          <cell r="B61">
            <v>3.3640000000000003</v>
          </cell>
        </row>
        <row r="62">
          <cell r="B62">
            <v>3.3960000000000004</v>
          </cell>
        </row>
        <row r="63">
          <cell r="B63">
            <v>3.407</v>
          </cell>
        </row>
        <row r="64">
          <cell r="B64">
            <v>3.4170000000000003</v>
          </cell>
        </row>
        <row r="65">
          <cell r="B65">
            <v>3.5660000000000003</v>
          </cell>
        </row>
        <row r="66">
          <cell r="B66">
            <v>3.7470000000000003</v>
          </cell>
        </row>
        <row r="67">
          <cell r="B67">
            <v>3.7935000000000003</v>
          </cell>
        </row>
        <row r="68">
          <cell r="B68">
            <v>3.6795</v>
          </cell>
        </row>
        <row r="69">
          <cell r="B69">
            <v>3.5474999999999999</v>
          </cell>
        </row>
        <row r="70">
          <cell r="B70">
            <v>3.3774999999999999</v>
          </cell>
        </row>
        <row r="71">
          <cell r="B71">
            <v>3.3774999999999999</v>
          </cell>
        </row>
        <row r="72">
          <cell r="B72">
            <v>3.4095</v>
          </cell>
        </row>
        <row r="73">
          <cell r="B73">
            <v>3.4565000000000001</v>
          </cell>
        </row>
        <row r="74">
          <cell r="B74">
            <v>3.4885000000000002</v>
          </cell>
        </row>
        <row r="75">
          <cell r="B75">
            <v>3.4995000000000003</v>
          </cell>
        </row>
        <row r="76">
          <cell r="B76">
            <v>3.5095000000000001</v>
          </cell>
        </row>
        <row r="77">
          <cell r="B77">
            <v>3.6585000000000001</v>
          </cell>
        </row>
        <row r="78">
          <cell r="B78">
            <v>3.8395000000000001</v>
          </cell>
        </row>
        <row r="79">
          <cell r="B79">
            <v>3.8885000000000001</v>
          </cell>
        </row>
        <row r="80">
          <cell r="B80">
            <v>3.7745000000000002</v>
          </cell>
        </row>
        <row r="81">
          <cell r="B81">
            <v>3.6425000000000001</v>
          </cell>
        </row>
        <row r="82">
          <cell r="B82">
            <v>3.4725000000000001</v>
          </cell>
        </row>
        <row r="83">
          <cell r="B83">
            <v>3.4725000000000001</v>
          </cell>
        </row>
        <row r="84">
          <cell r="B84">
            <v>3.5045000000000002</v>
          </cell>
        </row>
        <row r="85">
          <cell r="B85">
            <v>3.5515000000000003</v>
          </cell>
        </row>
        <row r="86">
          <cell r="B86">
            <v>3.5835000000000004</v>
          </cell>
        </row>
        <row r="87">
          <cell r="B87">
            <v>3.5945</v>
          </cell>
        </row>
        <row r="88">
          <cell r="B88">
            <v>3.6045000000000003</v>
          </cell>
        </row>
        <row r="89">
          <cell r="B89">
            <v>3.7535000000000003</v>
          </cell>
        </row>
        <row r="90">
          <cell r="B90">
            <v>3.9345000000000003</v>
          </cell>
        </row>
        <row r="91">
          <cell r="B91">
            <v>3.9860000000000002</v>
          </cell>
        </row>
        <row r="92">
          <cell r="B92">
            <v>3.8720000000000003</v>
          </cell>
        </row>
        <row r="93">
          <cell r="B93">
            <v>3.74</v>
          </cell>
        </row>
        <row r="94">
          <cell r="B94">
            <v>3.57</v>
          </cell>
        </row>
        <row r="95">
          <cell r="B95">
            <v>3.57</v>
          </cell>
        </row>
        <row r="96">
          <cell r="B96">
            <v>3.6020000000000003</v>
          </cell>
        </row>
        <row r="97">
          <cell r="B97">
            <v>3.649</v>
          </cell>
        </row>
        <row r="98">
          <cell r="B98">
            <v>3.681</v>
          </cell>
        </row>
        <row r="99">
          <cell r="B99">
            <v>3.6920000000000002</v>
          </cell>
        </row>
        <row r="100">
          <cell r="B100">
            <v>3.702</v>
          </cell>
        </row>
        <row r="101">
          <cell r="B101">
            <v>3.851</v>
          </cell>
        </row>
        <row r="102">
          <cell r="B102">
            <v>4.032</v>
          </cell>
        </row>
        <row r="103">
          <cell r="B103">
            <v>4.0860000000000003</v>
          </cell>
        </row>
        <row r="104">
          <cell r="B104">
            <v>3.972</v>
          </cell>
        </row>
        <row r="105">
          <cell r="B105">
            <v>3.84</v>
          </cell>
        </row>
        <row r="106">
          <cell r="B106">
            <v>3.67</v>
          </cell>
        </row>
        <row r="107">
          <cell r="B107">
            <v>3.67</v>
          </cell>
        </row>
        <row r="108">
          <cell r="B108">
            <v>3.702</v>
          </cell>
        </row>
        <row r="109">
          <cell r="B109">
            <v>3.7490000000000001</v>
          </cell>
        </row>
        <row r="110">
          <cell r="B110">
            <v>3.7810000000000001</v>
          </cell>
        </row>
        <row r="111">
          <cell r="B111">
            <v>3.7920000000000003</v>
          </cell>
        </row>
        <row r="112">
          <cell r="B112">
            <v>3.802</v>
          </cell>
        </row>
        <row r="113">
          <cell r="B113">
            <v>3.9510000000000001</v>
          </cell>
        </row>
        <row r="114">
          <cell r="B114">
            <v>4.1320000000000006</v>
          </cell>
        </row>
        <row r="115">
          <cell r="B115">
            <v>4.1885000000000003</v>
          </cell>
        </row>
        <row r="116">
          <cell r="B116">
            <v>4.0745000000000005</v>
          </cell>
        </row>
        <row r="117">
          <cell r="B117">
            <v>3.9424999999999999</v>
          </cell>
        </row>
        <row r="118">
          <cell r="B118">
            <v>3.7725</v>
          </cell>
        </row>
        <row r="119">
          <cell r="B119">
            <v>3.7725</v>
          </cell>
        </row>
        <row r="120">
          <cell r="B120">
            <v>3.8045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37166</v>
          </cell>
          <cell r="B7">
            <v>29.75</v>
          </cell>
          <cell r="C7">
            <v>27.75</v>
          </cell>
          <cell r="D7">
            <v>24.55</v>
          </cell>
          <cell r="E7">
            <v>28.31</v>
          </cell>
          <cell r="F7">
            <v>28.54</v>
          </cell>
          <cell r="G7">
            <v>30.75</v>
          </cell>
          <cell r="I7">
            <v>28.54</v>
          </cell>
          <cell r="R7">
            <v>36</v>
          </cell>
        </row>
        <row r="8">
          <cell r="A8">
            <v>37167</v>
          </cell>
          <cell r="B8">
            <v>26</v>
          </cell>
          <cell r="C8">
            <v>25</v>
          </cell>
          <cell r="D8">
            <v>23</v>
          </cell>
          <cell r="E8">
            <v>25.4</v>
          </cell>
          <cell r="F8">
            <v>25</v>
          </cell>
          <cell r="G8">
            <v>27</v>
          </cell>
          <cell r="I8">
            <v>32.15</v>
          </cell>
          <cell r="R8">
            <v>34.5</v>
          </cell>
        </row>
        <row r="9">
          <cell r="A9">
            <v>37168</v>
          </cell>
          <cell r="B9">
            <v>26</v>
          </cell>
          <cell r="C9">
            <v>25</v>
          </cell>
          <cell r="D9">
            <v>23</v>
          </cell>
          <cell r="E9">
            <v>25.4</v>
          </cell>
          <cell r="F9">
            <v>25</v>
          </cell>
          <cell r="G9">
            <v>27</v>
          </cell>
          <cell r="I9">
            <v>32.15</v>
          </cell>
          <cell r="R9">
            <v>34.5</v>
          </cell>
        </row>
        <row r="10">
          <cell r="A10">
            <v>37169</v>
          </cell>
          <cell r="B10">
            <v>26</v>
          </cell>
          <cell r="C10">
            <v>25</v>
          </cell>
          <cell r="D10">
            <v>23</v>
          </cell>
          <cell r="E10">
            <v>25.4</v>
          </cell>
          <cell r="F10">
            <v>25</v>
          </cell>
          <cell r="G10">
            <v>27</v>
          </cell>
          <cell r="I10">
            <v>32.15</v>
          </cell>
          <cell r="R10">
            <v>34.5</v>
          </cell>
        </row>
        <row r="11">
          <cell r="A11">
            <v>37170</v>
          </cell>
          <cell r="B11">
            <v>26</v>
          </cell>
          <cell r="C11">
            <v>25</v>
          </cell>
          <cell r="D11">
            <v>23</v>
          </cell>
          <cell r="E11">
            <v>25.4</v>
          </cell>
          <cell r="F11">
            <v>25</v>
          </cell>
          <cell r="G11">
            <v>27</v>
          </cell>
          <cell r="I11">
            <v>31.600000381469698</v>
          </cell>
          <cell r="R11">
            <v>27.749996185302734</v>
          </cell>
        </row>
        <row r="12">
          <cell r="A12">
            <v>37172</v>
          </cell>
          <cell r="B12">
            <v>26</v>
          </cell>
          <cell r="C12">
            <v>25</v>
          </cell>
          <cell r="D12">
            <v>23</v>
          </cell>
          <cell r="E12">
            <v>25.4</v>
          </cell>
          <cell r="F12">
            <v>25</v>
          </cell>
          <cell r="G12">
            <v>27</v>
          </cell>
          <cell r="I12">
            <v>27.1875</v>
          </cell>
          <cell r="R12">
            <v>27.75</v>
          </cell>
        </row>
        <row r="13">
          <cell r="A13">
            <v>37173</v>
          </cell>
          <cell r="B13">
            <v>26</v>
          </cell>
          <cell r="C13">
            <v>25</v>
          </cell>
          <cell r="D13">
            <v>23</v>
          </cell>
          <cell r="E13">
            <v>25.4</v>
          </cell>
          <cell r="F13">
            <v>25</v>
          </cell>
          <cell r="G13">
            <v>27</v>
          </cell>
          <cell r="I13">
            <v>27.1875</v>
          </cell>
          <cell r="R13">
            <v>34.5</v>
          </cell>
        </row>
        <row r="14">
          <cell r="A14">
            <v>37174</v>
          </cell>
          <cell r="B14">
            <v>26</v>
          </cell>
          <cell r="C14">
            <v>25</v>
          </cell>
          <cell r="D14">
            <v>23</v>
          </cell>
          <cell r="E14">
            <v>25.4</v>
          </cell>
          <cell r="F14">
            <v>25</v>
          </cell>
          <cell r="G14">
            <v>27</v>
          </cell>
          <cell r="I14">
            <v>27.1875</v>
          </cell>
          <cell r="R14">
            <v>32.75</v>
          </cell>
        </row>
        <row r="15">
          <cell r="A15">
            <v>37175</v>
          </cell>
          <cell r="B15">
            <v>26</v>
          </cell>
          <cell r="C15">
            <v>25</v>
          </cell>
          <cell r="D15">
            <v>23</v>
          </cell>
          <cell r="E15">
            <v>25.4</v>
          </cell>
          <cell r="F15">
            <v>25</v>
          </cell>
          <cell r="G15">
            <v>27</v>
          </cell>
          <cell r="I15">
            <v>27.1875</v>
          </cell>
          <cell r="R15">
            <v>32.75</v>
          </cell>
        </row>
        <row r="16">
          <cell r="A16">
            <v>37176</v>
          </cell>
          <cell r="B16">
            <v>26</v>
          </cell>
          <cell r="C16">
            <v>25</v>
          </cell>
          <cell r="D16">
            <v>23</v>
          </cell>
          <cell r="E16">
            <v>25.4</v>
          </cell>
          <cell r="F16">
            <v>25</v>
          </cell>
          <cell r="G16">
            <v>27</v>
          </cell>
          <cell r="I16">
            <v>27.1875</v>
          </cell>
          <cell r="R16">
            <v>32.75</v>
          </cell>
        </row>
        <row r="17">
          <cell r="A17">
            <v>37177</v>
          </cell>
          <cell r="B17">
            <v>26</v>
          </cell>
          <cell r="C17">
            <v>25</v>
          </cell>
          <cell r="D17">
            <v>23</v>
          </cell>
          <cell r="E17">
            <v>25.4</v>
          </cell>
          <cell r="F17">
            <v>25</v>
          </cell>
          <cell r="G17">
            <v>27</v>
          </cell>
          <cell r="I17">
            <v>31.450000762939499</v>
          </cell>
          <cell r="R17">
            <v>26.499996185302734</v>
          </cell>
        </row>
        <row r="18">
          <cell r="A18">
            <v>37179</v>
          </cell>
          <cell r="B18">
            <v>26</v>
          </cell>
          <cell r="C18">
            <v>25</v>
          </cell>
          <cell r="D18">
            <v>23</v>
          </cell>
          <cell r="E18">
            <v>25.4</v>
          </cell>
          <cell r="F18">
            <v>25</v>
          </cell>
          <cell r="G18">
            <v>27</v>
          </cell>
          <cell r="I18">
            <v>27.1875</v>
          </cell>
          <cell r="R18">
            <v>32.75</v>
          </cell>
        </row>
        <row r="19">
          <cell r="A19">
            <v>37180</v>
          </cell>
          <cell r="B19">
            <v>26</v>
          </cell>
          <cell r="C19">
            <v>25</v>
          </cell>
          <cell r="D19">
            <v>23</v>
          </cell>
          <cell r="E19">
            <v>25.4</v>
          </cell>
          <cell r="F19">
            <v>25</v>
          </cell>
          <cell r="G19">
            <v>27</v>
          </cell>
          <cell r="I19">
            <v>27.1875</v>
          </cell>
          <cell r="R19">
            <v>32.75</v>
          </cell>
        </row>
        <row r="20">
          <cell r="A20">
            <v>37181</v>
          </cell>
          <cell r="B20">
            <v>26</v>
          </cell>
          <cell r="C20">
            <v>25</v>
          </cell>
          <cell r="D20">
            <v>23</v>
          </cell>
          <cell r="E20">
            <v>25.4</v>
          </cell>
          <cell r="F20">
            <v>25</v>
          </cell>
          <cell r="G20">
            <v>27</v>
          </cell>
          <cell r="I20">
            <v>27.1875</v>
          </cell>
          <cell r="R20">
            <v>32.75</v>
          </cell>
        </row>
        <row r="21">
          <cell r="A21">
            <v>37182</v>
          </cell>
          <cell r="B21">
            <v>26</v>
          </cell>
          <cell r="C21">
            <v>25</v>
          </cell>
          <cell r="D21">
            <v>23</v>
          </cell>
          <cell r="E21">
            <v>25.4</v>
          </cell>
          <cell r="F21">
            <v>25</v>
          </cell>
          <cell r="G21">
            <v>27</v>
          </cell>
          <cell r="I21">
            <v>27.1875</v>
          </cell>
          <cell r="R21">
            <v>32.75</v>
          </cell>
        </row>
        <row r="22">
          <cell r="A22">
            <v>37183</v>
          </cell>
          <cell r="B22">
            <v>26</v>
          </cell>
          <cell r="C22">
            <v>25</v>
          </cell>
          <cell r="D22">
            <v>23</v>
          </cell>
          <cell r="E22">
            <v>25.4</v>
          </cell>
          <cell r="F22">
            <v>25</v>
          </cell>
          <cell r="G22">
            <v>27</v>
          </cell>
          <cell r="I22">
            <v>27.1875</v>
          </cell>
          <cell r="R22">
            <v>32.75</v>
          </cell>
        </row>
        <row r="23">
          <cell r="A23">
            <v>37184</v>
          </cell>
          <cell r="B23">
            <v>26</v>
          </cell>
          <cell r="C23">
            <v>25</v>
          </cell>
          <cell r="D23">
            <v>23</v>
          </cell>
          <cell r="E23">
            <v>25.4</v>
          </cell>
          <cell r="F23">
            <v>25</v>
          </cell>
          <cell r="G23">
            <v>27</v>
          </cell>
          <cell r="I23">
            <v>30.25</v>
          </cell>
          <cell r="R23">
            <v>26.5</v>
          </cell>
        </row>
        <row r="24">
          <cell r="A24">
            <v>37186</v>
          </cell>
          <cell r="B24">
            <v>26</v>
          </cell>
          <cell r="C24">
            <v>25</v>
          </cell>
          <cell r="D24">
            <v>23</v>
          </cell>
          <cell r="E24">
            <v>25.4</v>
          </cell>
          <cell r="F24">
            <v>25</v>
          </cell>
          <cell r="G24">
            <v>27</v>
          </cell>
          <cell r="I24">
            <v>27.1875</v>
          </cell>
          <cell r="R24">
            <v>32.75</v>
          </cell>
        </row>
        <row r="25">
          <cell r="A25">
            <v>37187</v>
          </cell>
          <cell r="B25">
            <v>26</v>
          </cell>
          <cell r="C25">
            <v>25</v>
          </cell>
          <cell r="D25">
            <v>23</v>
          </cell>
          <cell r="E25">
            <v>25.4</v>
          </cell>
          <cell r="F25">
            <v>25</v>
          </cell>
          <cell r="G25">
            <v>27</v>
          </cell>
          <cell r="I25">
            <v>27.1875</v>
          </cell>
          <cell r="R25">
            <v>32.75</v>
          </cell>
        </row>
        <row r="26">
          <cell r="A26">
            <v>37188</v>
          </cell>
          <cell r="B26">
            <v>26</v>
          </cell>
          <cell r="C26">
            <v>25</v>
          </cell>
          <cell r="D26">
            <v>23</v>
          </cell>
          <cell r="E26">
            <v>25.4</v>
          </cell>
          <cell r="F26">
            <v>25</v>
          </cell>
          <cell r="G26">
            <v>27</v>
          </cell>
          <cell r="I26">
            <v>27.1875</v>
          </cell>
          <cell r="R26">
            <v>32.75</v>
          </cell>
        </row>
        <row r="27">
          <cell r="A27">
            <v>37189</v>
          </cell>
          <cell r="B27">
            <v>26</v>
          </cell>
          <cell r="C27">
            <v>25</v>
          </cell>
          <cell r="D27">
            <v>23</v>
          </cell>
          <cell r="E27">
            <v>25.4</v>
          </cell>
          <cell r="F27">
            <v>25</v>
          </cell>
          <cell r="G27">
            <v>27</v>
          </cell>
          <cell r="I27">
            <v>27.1875</v>
          </cell>
          <cell r="R27">
            <v>32.75</v>
          </cell>
        </row>
        <row r="28">
          <cell r="A28">
            <v>37190</v>
          </cell>
          <cell r="B28">
            <v>26</v>
          </cell>
          <cell r="C28">
            <v>25</v>
          </cell>
          <cell r="D28">
            <v>23</v>
          </cell>
          <cell r="E28">
            <v>25.4</v>
          </cell>
          <cell r="F28">
            <v>25</v>
          </cell>
          <cell r="G28">
            <v>27</v>
          </cell>
          <cell r="I28">
            <v>27.1875</v>
          </cell>
          <cell r="R28">
            <v>32.75</v>
          </cell>
        </row>
        <row r="29">
          <cell r="A29">
            <v>37191</v>
          </cell>
          <cell r="B29">
            <v>26</v>
          </cell>
          <cell r="C29">
            <v>25</v>
          </cell>
          <cell r="D29">
            <v>23</v>
          </cell>
          <cell r="E29">
            <v>18.899999999999999</v>
          </cell>
          <cell r="F29">
            <v>25</v>
          </cell>
          <cell r="G29">
            <v>27</v>
          </cell>
          <cell r="I29">
            <v>25.5</v>
          </cell>
          <cell r="R29">
            <v>26.5</v>
          </cell>
        </row>
        <row r="30">
          <cell r="A30">
            <v>37193</v>
          </cell>
          <cell r="B30">
            <v>26</v>
          </cell>
          <cell r="C30">
            <v>25</v>
          </cell>
          <cell r="D30">
            <v>23</v>
          </cell>
          <cell r="E30">
            <v>25.4</v>
          </cell>
          <cell r="F30">
            <v>25</v>
          </cell>
          <cell r="G30">
            <v>27</v>
          </cell>
          <cell r="I30">
            <v>27.1875</v>
          </cell>
          <cell r="R30">
            <v>32.75</v>
          </cell>
        </row>
        <row r="31">
          <cell r="A31">
            <v>37194</v>
          </cell>
          <cell r="B31">
            <v>26</v>
          </cell>
          <cell r="C31">
            <v>25</v>
          </cell>
          <cell r="D31">
            <v>23</v>
          </cell>
          <cell r="E31">
            <v>25.4</v>
          </cell>
          <cell r="F31">
            <v>25</v>
          </cell>
          <cell r="G31">
            <v>27</v>
          </cell>
          <cell r="I31">
            <v>27.1875</v>
          </cell>
          <cell r="R31">
            <v>32.75</v>
          </cell>
        </row>
        <row r="32">
          <cell r="A32">
            <v>37195</v>
          </cell>
          <cell r="B32">
            <v>26</v>
          </cell>
          <cell r="C32">
            <v>25</v>
          </cell>
          <cell r="D32">
            <v>23</v>
          </cell>
          <cell r="E32">
            <v>25.4</v>
          </cell>
          <cell r="F32">
            <v>25</v>
          </cell>
          <cell r="G32">
            <v>27</v>
          </cell>
          <cell r="I32">
            <v>27.1875</v>
          </cell>
          <cell r="R32">
            <v>32.75</v>
          </cell>
        </row>
        <row r="33">
          <cell r="A33">
            <v>37196</v>
          </cell>
          <cell r="B33">
            <v>25</v>
          </cell>
          <cell r="C33">
            <v>27</v>
          </cell>
          <cell r="D33">
            <v>26.25</v>
          </cell>
          <cell r="E33">
            <v>26.25</v>
          </cell>
          <cell r="F33">
            <v>26</v>
          </cell>
          <cell r="G33">
            <v>26</v>
          </cell>
          <cell r="I33">
            <v>27.1875</v>
          </cell>
          <cell r="R33">
            <v>38.199996948242188</v>
          </cell>
        </row>
        <row r="34">
          <cell r="A34">
            <v>37225</v>
          </cell>
          <cell r="B34">
            <v>25</v>
          </cell>
          <cell r="C34">
            <v>27</v>
          </cell>
          <cell r="D34">
            <v>26.25</v>
          </cell>
          <cell r="E34">
            <v>26</v>
          </cell>
          <cell r="F34">
            <v>25</v>
          </cell>
          <cell r="G34">
            <v>26</v>
          </cell>
          <cell r="I34">
            <v>25</v>
          </cell>
          <cell r="R34">
            <v>38.199996948242188</v>
          </cell>
        </row>
        <row r="35">
          <cell r="A35">
            <v>37226</v>
          </cell>
          <cell r="B35">
            <v>29.5</v>
          </cell>
          <cell r="C35">
            <v>34.25</v>
          </cell>
          <cell r="D35">
            <v>34</v>
          </cell>
          <cell r="E35">
            <v>34</v>
          </cell>
          <cell r="F35">
            <v>30.4</v>
          </cell>
          <cell r="G35">
            <v>31.5</v>
          </cell>
          <cell r="I35">
            <v>30.4</v>
          </cell>
          <cell r="R35">
            <v>45.8</v>
          </cell>
        </row>
        <row r="36">
          <cell r="A36">
            <v>37257</v>
          </cell>
          <cell r="B36">
            <v>29.5</v>
          </cell>
          <cell r="C36">
            <v>33.25</v>
          </cell>
          <cell r="D36">
            <v>33.5</v>
          </cell>
          <cell r="E36">
            <v>34.5</v>
          </cell>
          <cell r="F36">
            <v>30.5</v>
          </cell>
          <cell r="G36">
            <v>31</v>
          </cell>
          <cell r="I36">
            <v>30.5</v>
          </cell>
          <cell r="R36">
            <v>45.898515167236326</v>
          </cell>
        </row>
        <row r="37">
          <cell r="A37">
            <v>37288</v>
          </cell>
          <cell r="B37">
            <v>28.5</v>
          </cell>
          <cell r="C37">
            <v>30.9</v>
          </cell>
          <cell r="D37">
            <v>31</v>
          </cell>
          <cell r="E37">
            <v>33.25</v>
          </cell>
          <cell r="F37">
            <v>30.5</v>
          </cell>
          <cell r="G37">
            <v>29.75</v>
          </cell>
          <cell r="I37">
            <v>30.5</v>
          </cell>
          <cell r="R37">
            <v>45.654738616943362</v>
          </cell>
        </row>
        <row r="38">
          <cell r="A38">
            <v>37316</v>
          </cell>
          <cell r="B38">
            <v>28.5</v>
          </cell>
          <cell r="C38">
            <v>28</v>
          </cell>
          <cell r="D38">
            <v>28</v>
          </cell>
          <cell r="E38">
            <v>30.5</v>
          </cell>
          <cell r="F38">
            <v>29.75</v>
          </cell>
          <cell r="G38">
            <v>29.75</v>
          </cell>
          <cell r="I38">
            <v>29.75</v>
          </cell>
          <cell r="R38">
            <v>44.749061584472656</v>
          </cell>
        </row>
        <row r="39">
          <cell r="A39">
            <v>37347</v>
          </cell>
          <cell r="B39">
            <v>30</v>
          </cell>
          <cell r="C39">
            <v>30</v>
          </cell>
          <cell r="D39">
            <v>28</v>
          </cell>
          <cell r="E39">
            <v>29.5</v>
          </cell>
          <cell r="F39">
            <v>30.25</v>
          </cell>
          <cell r="G39">
            <v>32</v>
          </cell>
          <cell r="I39">
            <v>29.5</v>
          </cell>
          <cell r="R39">
            <v>42.504277954101561</v>
          </cell>
        </row>
        <row r="40">
          <cell r="A40">
            <v>37377</v>
          </cell>
          <cell r="B40">
            <v>31</v>
          </cell>
          <cell r="C40">
            <v>29.25</v>
          </cell>
          <cell r="D40">
            <v>26.75</v>
          </cell>
          <cell r="E40">
            <v>29.5</v>
          </cell>
          <cell r="F40">
            <v>34</v>
          </cell>
          <cell r="G40">
            <v>34</v>
          </cell>
          <cell r="I40">
            <v>29.5</v>
          </cell>
          <cell r="R40">
            <v>42.999288024902341</v>
          </cell>
        </row>
        <row r="41">
          <cell r="A41">
            <v>37408</v>
          </cell>
          <cell r="B41">
            <v>40</v>
          </cell>
          <cell r="C41">
            <v>30.5</v>
          </cell>
          <cell r="D41">
            <v>28</v>
          </cell>
          <cell r="E41">
            <v>36.25</v>
          </cell>
          <cell r="F41">
            <v>38.25</v>
          </cell>
          <cell r="G41">
            <v>45</v>
          </cell>
          <cell r="I41">
            <v>36.25</v>
          </cell>
          <cell r="R41">
            <v>43.528313682474526</v>
          </cell>
        </row>
        <row r="42">
          <cell r="A42">
            <v>37438</v>
          </cell>
          <cell r="B42">
            <v>48.5</v>
          </cell>
          <cell r="C42">
            <v>43</v>
          </cell>
          <cell r="D42">
            <v>40</v>
          </cell>
          <cell r="E42">
            <v>43</v>
          </cell>
          <cell r="F42">
            <v>45.75</v>
          </cell>
          <cell r="G42">
            <v>55.5</v>
          </cell>
          <cell r="I42">
            <v>43</v>
          </cell>
          <cell r="R42">
            <v>46.251556274140889</v>
          </cell>
        </row>
        <row r="43">
          <cell r="A43">
            <v>37469</v>
          </cell>
          <cell r="B43">
            <v>55</v>
          </cell>
          <cell r="C43">
            <v>51.5</v>
          </cell>
          <cell r="D43">
            <v>49</v>
          </cell>
          <cell r="E43">
            <v>50</v>
          </cell>
          <cell r="F43">
            <v>51.75</v>
          </cell>
          <cell r="G43">
            <v>65</v>
          </cell>
          <cell r="I43">
            <v>50</v>
          </cell>
          <cell r="R43">
            <v>46.998917969076658</v>
          </cell>
        </row>
        <row r="44">
          <cell r="A44">
            <v>37500</v>
          </cell>
          <cell r="B44">
            <v>45</v>
          </cell>
          <cell r="C44">
            <v>43.5</v>
          </cell>
          <cell r="D44">
            <v>40</v>
          </cell>
          <cell r="E44">
            <v>42</v>
          </cell>
          <cell r="F44">
            <v>38.25</v>
          </cell>
          <cell r="G44">
            <v>52</v>
          </cell>
          <cell r="I44">
            <v>38.25</v>
          </cell>
          <cell r="R44">
            <v>47.005557988757488</v>
          </cell>
        </row>
        <row r="45">
          <cell r="A45">
            <v>37530</v>
          </cell>
          <cell r="B45">
            <v>33.5</v>
          </cell>
          <cell r="C45">
            <v>34</v>
          </cell>
          <cell r="D45">
            <v>35.25</v>
          </cell>
          <cell r="E45">
            <v>36</v>
          </cell>
          <cell r="F45">
            <v>34.75</v>
          </cell>
          <cell r="G45">
            <v>36</v>
          </cell>
          <cell r="I45">
            <v>34.75</v>
          </cell>
          <cell r="R45">
            <v>45.671107708299132</v>
          </cell>
        </row>
        <row r="46">
          <cell r="A46">
            <v>37561</v>
          </cell>
          <cell r="B46">
            <v>31</v>
          </cell>
          <cell r="C46">
            <v>32</v>
          </cell>
          <cell r="D46">
            <v>33</v>
          </cell>
          <cell r="E46">
            <v>33.75</v>
          </cell>
          <cell r="F46">
            <v>34</v>
          </cell>
          <cell r="G46">
            <v>33</v>
          </cell>
          <cell r="I46">
            <v>33.75</v>
          </cell>
          <cell r="R46">
            <v>50.353623924066213</v>
          </cell>
        </row>
        <row r="47">
          <cell r="A47">
            <v>37591</v>
          </cell>
          <cell r="B47">
            <v>32.5</v>
          </cell>
          <cell r="C47">
            <v>34</v>
          </cell>
          <cell r="D47">
            <v>35</v>
          </cell>
          <cell r="E47">
            <v>36</v>
          </cell>
          <cell r="F47">
            <v>36.25</v>
          </cell>
          <cell r="G47">
            <v>34.5</v>
          </cell>
          <cell r="I47">
            <v>36</v>
          </cell>
          <cell r="R47">
            <v>54.286758231559553</v>
          </cell>
        </row>
        <row r="48">
          <cell r="A48">
            <v>37622</v>
          </cell>
          <cell r="B48">
            <v>33.75</v>
          </cell>
          <cell r="C48">
            <v>36.5</v>
          </cell>
          <cell r="D48">
            <v>37.5</v>
          </cell>
          <cell r="E48">
            <v>38.25</v>
          </cell>
          <cell r="F48">
            <v>37.5</v>
          </cell>
          <cell r="G48">
            <v>35.75</v>
          </cell>
          <cell r="I48">
            <v>27.5</v>
          </cell>
          <cell r="R48">
            <v>47.493014644051485</v>
          </cell>
        </row>
        <row r="49">
          <cell r="A49">
            <v>37653</v>
          </cell>
          <cell r="B49">
            <v>33.25</v>
          </cell>
          <cell r="C49">
            <v>34</v>
          </cell>
          <cell r="D49">
            <v>35</v>
          </cell>
          <cell r="E49">
            <v>37.25</v>
          </cell>
          <cell r="F49">
            <v>36.5</v>
          </cell>
          <cell r="G49">
            <v>35.25</v>
          </cell>
          <cell r="I49">
            <v>26.5</v>
          </cell>
          <cell r="R49">
            <v>46.007170013847961</v>
          </cell>
        </row>
        <row r="50">
          <cell r="A50">
            <v>37681</v>
          </cell>
          <cell r="B50">
            <v>33.25</v>
          </cell>
          <cell r="C50">
            <v>31</v>
          </cell>
          <cell r="D50">
            <v>31</v>
          </cell>
          <cell r="E50">
            <v>35.25</v>
          </cell>
          <cell r="F50">
            <v>34.5</v>
          </cell>
          <cell r="G50">
            <v>35.25</v>
          </cell>
          <cell r="I50">
            <v>24.5</v>
          </cell>
          <cell r="R50">
            <v>44.220886507709274</v>
          </cell>
        </row>
        <row r="51">
          <cell r="A51">
            <v>37712</v>
          </cell>
          <cell r="B51">
            <v>32.75</v>
          </cell>
          <cell r="C51">
            <v>32.5</v>
          </cell>
          <cell r="D51">
            <v>29.5</v>
          </cell>
          <cell r="E51">
            <v>32.25</v>
          </cell>
          <cell r="F51">
            <v>32.5</v>
          </cell>
          <cell r="G51">
            <v>34.75</v>
          </cell>
          <cell r="I51">
            <v>22.25</v>
          </cell>
          <cell r="R51">
            <v>41.506183575445128</v>
          </cell>
        </row>
        <row r="52">
          <cell r="A52">
            <v>37742</v>
          </cell>
          <cell r="B52">
            <v>32.75</v>
          </cell>
          <cell r="C52">
            <v>28.25</v>
          </cell>
          <cell r="D52">
            <v>25</v>
          </cell>
          <cell r="E52">
            <v>33.25</v>
          </cell>
          <cell r="F52">
            <v>33.5</v>
          </cell>
          <cell r="G52">
            <v>34.75</v>
          </cell>
          <cell r="I52">
            <v>23.25</v>
          </cell>
          <cell r="R52">
            <v>41.716225933448456</v>
          </cell>
        </row>
        <row r="53">
          <cell r="A53">
            <v>37773</v>
          </cell>
          <cell r="B53">
            <v>37.25</v>
          </cell>
          <cell r="C53">
            <v>29.25</v>
          </cell>
          <cell r="D53">
            <v>26</v>
          </cell>
          <cell r="E53">
            <v>37.25</v>
          </cell>
          <cell r="F53">
            <v>42.5</v>
          </cell>
          <cell r="G53">
            <v>41.75</v>
          </cell>
          <cell r="I53">
            <v>27.25</v>
          </cell>
          <cell r="R53">
            <v>42.20924061406734</v>
          </cell>
        </row>
        <row r="54">
          <cell r="A54">
            <v>37803</v>
          </cell>
          <cell r="B54">
            <v>51</v>
          </cell>
          <cell r="C54">
            <v>49.5</v>
          </cell>
          <cell r="D54">
            <v>45</v>
          </cell>
          <cell r="E54">
            <v>46.25</v>
          </cell>
          <cell r="F54">
            <v>52.5</v>
          </cell>
          <cell r="G54">
            <v>57</v>
          </cell>
          <cell r="I54">
            <v>36.25</v>
          </cell>
          <cell r="R54">
            <v>42.623366241591647</v>
          </cell>
        </row>
        <row r="55">
          <cell r="A55">
            <v>37834</v>
          </cell>
          <cell r="B55">
            <v>56</v>
          </cell>
          <cell r="C55">
            <v>56.5</v>
          </cell>
          <cell r="D55">
            <v>53</v>
          </cell>
          <cell r="E55">
            <v>55.25</v>
          </cell>
          <cell r="F55">
            <v>56.5</v>
          </cell>
          <cell r="G55">
            <v>64</v>
          </cell>
          <cell r="I55">
            <v>45.25</v>
          </cell>
          <cell r="R55">
            <v>42.9747972637171</v>
          </cell>
        </row>
        <row r="56">
          <cell r="A56">
            <v>37865</v>
          </cell>
          <cell r="B56">
            <v>44.5</v>
          </cell>
          <cell r="C56">
            <v>45.5</v>
          </cell>
          <cell r="D56">
            <v>42</v>
          </cell>
          <cell r="E56">
            <v>50.25</v>
          </cell>
          <cell r="F56">
            <v>45.5</v>
          </cell>
          <cell r="G56">
            <v>50.5</v>
          </cell>
          <cell r="I56">
            <v>35.5</v>
          </cell>
          <cell r="R56">
            <v>43.058369433395882</v>
          </cell>
        </row>
        <row r="57">
          <cell r="A57">
            <v>37895</v>
          </cell>
          <cell r="B57">
            <v>33.75</v>
          </cell>
          <cell r="C57">
            <v>35.5</v>
          </cell>
          <cell r="D57">
            <v>36</v>
          </cell>
          <cell r="E57">
            <v>36.25</v>
          </cell>
          <cell r="F57">
            <v>35.5</v>
          </cell>
          <cell r="G57">
            <v>36</v>
          </cell>
          <cell r="I57">
            <v>25.5</v>
          </cell>
          <cell r="R57">
            <v>43.221504938478205</v>
          </cell>
        </row>
        <row r="58">
          <cell r="A58">
            <v>37926</v>
          </cell>
          <cell r="B58">
            <v>32.25</v>
          </cell>
          <cell r="C58">
            <v>33.5</v>
          </cell>
          <cell r="D58">
            <v>34</v>
          </cell>
          <cell r="E58">
            <v>35.25</v>
          </cell>
          <cell r="F58">
            <v>34.5</v>
          </cell>
          <cell r="G58">
            <v>34</v>
          </cell>
          <cell r="I58">
            <v>24.5</v>
          </cell>
          <cell r="R58">
            <v>46.60454531816498</v>
          </cell>
        </row>
        <row r="59">
          <cell r="A59">
            <v>37956</v>
          </cell>
          <cell r="B59">
            <v>32.25</v>
          </cell>
          <cell r="C59">
            <v>36</v>
          </cell>
          <cell r="D59">
            <v>36.5</v>
          </cell>
          <cell r="E59">
            <v>37.25</v>
          </cell>
          <cell r="F59">
            <v>38.5</v>
          </cell>
          <cell r="G59">
            <v>33.75</v>
          </cell>
          <cell r="I59">
            <v>27.25</v>
          </cell>
          <cell r="R59">
            <v>49.294064588948551</v>
          </cell>
        </row>
        <row r="60">
          <cell r="A60">
            <v>37987</v>
          </cell>
          <cell r="B60">
            <v>34.43</v>
          </cell>
          <cell r="C60">
            <v>36.35</v>
          </cell>
          <cell r="D60">
            <v>36.68</v>
          </cell>
          <cell r="E60">
            <v>38.64</v>
          </cell>
          <cell r="F60">
            <v>39.6</v>
          </cell>
          <cell r="G60">
            <v>36.630000000000003</v>
          </cell>
          <cell r="I60">
            <v>18.5</v>
          </cell>
          <cell r="R60">
            <v>47.829894906142528</v>
          </cell>
        </row>
        <row r="61">
          <cell r="A61">
            <v>38018</v>
          </cell>
          <cell r="B61">
            <v>34</v>
          </cell>
          <cell r="C61">
            <v>34.24</v>
          </cell>
          <cell r="D61">
            <v>34.6</v>
          </cell>
          <cell r="E61">
            <v>38.11</v>
          </cell>
          <cell r="F61">
            <v>37.6</v>
          </cell>
          <cell r="G61">
            <v>36.200000000000003</v>
          </cell>
          <cell r="I61">
            <v>20.75</v>
          </cell>
          <cell r="R61">
            <v>46.120956215655326</v>
          </cell>
        </row>
        <row r="62">
          <cell r="A62">
            <v>38047</v>
          </cell>
          <cell r="B62">
            <v>34.01</v>
          </cell>
          <cell r="C62">
            <v>31.72</v>
          </cell>
          <cell r="D62">
            <v>31.26</v>
          </cell>
          <cell r="E62">
            <v>36.58</v>
          </cell>
          <cell r="F62">
            <v>35.85</v>
          </cell>
          <cell r="G62">
            <v>36.21</v>
          </cell>
          <cell r="I62">
            <v>18.25</v>
          </cell>
          <cell r="R62">
            <v>44.141699284764968</v>
          </cell>
        </row>
        <row r="63">
          <cell r="A63">
            <v>38078</v>
          </cell>
          <cell r="B63">
            <v>33.58</v>
          </cell>
          <cell r="C63">
            <v>32.99</v>
          </cell>
          <cell r="D63">
            <v>30.01</v>
          </cell>
          <cell r="E63">
            <v>34.86</v>
          </cell>
          <cell r="F63">
            <v>34.1</v>
          </cell>
          <cell r="G63">
            <v>35.78</v>
          </cell>
          <cell r="I63">
            <v>25</v>
          </cell>
          <cell r="R63">
            <v>40.996402133875776</v>
          </cell>
        </row>
        <row r="64">
          <cell r="A64">
            <v>38108</v>
          </cell>
          <cell r="B64">
            <v>33.58</v>
          </cell>
          <cell r="C64">
            <v>29.41</v>
          </cell>
          <cell r="D64">
            <v>26.25</v>
          </cell>
          <cell r="E64">
            <v>36.520000000000003</v>
          </cell>
          <cell r="F64">
            <v>34.85</v>
          </cell>
          <cell r="G64">
            <v>35.78</v>
          </cell>
          <cell r="I64">
            <v>25</v>
          </cell>
          <cell r="R64">
            <v>41.002171308930137</v>
          </cell>
        </row>
        <row r="65">
          <cell r="A65">
            <v>38139</v>
          </cell>
          <cell r="B65">
            <v>37.42</v>
          </cell>
          <cell r="C65">
            <v>30.26</v>
          </cell>
          <cell r="D65">
            <v>27.1</v>
          </cell>
          <cell r="E65">
            <v>41</v>
          </cell>
          <cell r="F65">
            <v>43.35</v>
          </cell>
          <cell r="G65">
            <v>41.75</v>
          </cell>
          <cell r="I65">
            <v>31</v>
          </cell>
          <cell r="R65">
            <v>41.487877509796441</v>
          </cell>
        </row>
        <row r="66">
          <cell r="A66">
            <v>38169</v>
          </cell>
          <cell r="B66">
            <v>49.14</v>
          </cell>
          <cell r="C66">
            <v>47.36</v>
          </cell>
          <cell r="D66">
            <v>43.03</v>
          </cell>
          <cell r="E66">
            <v>43.08</v>
          </cell>
          <cell r="F66">
            <v>49.35</v>
          </cell>
          <cell r="G66">
            <v>54.74</v>
          </cell>
          <cell r="I66">
            <v>35</v>
          </cell>
          <cell r="R66">
            <v>42.200398776041148</v>
          </cell>
        </row>
        <row r="67">
          <cell r="A67">
            <v>38200</v>
          </cell>
          <cell r="B67">
            <v>53.41</v>
          </cell>
          <cell r="C67">
            <v>53.28</v>
          </cell>
          <cell r="D67">
            <v>49.75</v>
          </cell>
          <cell r="E67">
            <v>50.51</v>
          </cell>
          <cell r="F67">
            <v>51.85</v>
          </cell>
          <cell r="G67">
            <v>60.71</v>
          </cell>
          <cell r="I67">
            <v>44</v>
          </cell>
          <cell r="R67">
            <v>42.690797768771304</v>
          </cell>
        </row>
        <row r="68">
          <cell r="A68">
            <v>38231</v>
          </cell>
          <cell r="B68">
            <v>43.61</v>
          </cell>
          <cell r="C68">
            <v>44</v>
          </cell>
          <cell r="D68">
            <v>40.54</v>
          </cell>
          <cell r="E68">
            <v>46.43</v>
          </cell>
          <cell r="F68">
            <v>42.85</v>
          </cell>
          <cell r="G68">
            <v>49.21</v>
          </cell>
          <cell r="I68">
            <v>28</v>
          </cell>
          <cell r="R68">
            <v>42.8665546079622</v>
          </cell>
        </row>
        <row r="69">
          <cell r="A69">
            <v>38261</v>
          </cell>
          <cell r="B69">
            <v>34.450000000000003</v>
          </cell>
          <cell r="C69">
            <v>35.56</v>
          </cell>
          <cell r="D69">
            <v>35.51</v>
          </cell>
          <cell r="E69">
            <v>38.130000000000003</v>
          </cell>
          <cell r="F69">
            <v>37.1</v>
          </cell>
          <cell r="G69">
            <v>36.86</v>
          </cell>
          <cell r="I69">
            <v>28.25</v>
          </cell>
          <cell r="R69">
            <v>43.029296304802173</v>
          </cell>
        </row>
        <row r="70">
          <cell r="A70">
            <v>38292</v>
          </cell>
          <cell r="B70">
            <v>33.17</v>
          </cell>
          <cell r="C70">
            <v>33.869999999999997</v>
          </cell>
          <cell r="D70">
            <v>33.840000000000003</v>
          </cell>
          <cell r="E70">
            <v>36.35</v>
          </cell>
          <cell r="F70">
            <v>36.85</v>
          </cell>
          <cell r="G70">
            <v>35.15</v>
          </cell>
          <cell r="I70">
            <v>24.75</v>
          </cell>
          <cell r="R70">
            <v>45.865460232589086</v>
          </cell>
        </row>
        <row r="71">
          <cell r="A71">
            <v>38322</v>
          </cell>
          <cell r="B71">
            <v>33.17</v>
          </cell>
          <cell r="C71">
            <v>35.99</v>
          </cell>
          <cell r="D71">
            <v>35.950000000000003</v>
          </cell>
          <cell r="E71">
            <v>38.01</v>
          </cell>
          <cell r="F71">
            <v>40.85</v>
          </cell>
          <cell r="G71">
            <v>34.94</v>
          </cell>
          <cell r="I71">
            <v>27.75</v>
          </cell>
          <cell r="R71">
            <v>48.581052382360561</v>
          </cell>
        </row>
        <row r="72">
          <cell r="A72">
            <v>38353</v>
          </cell>
          <cell r="B72">
            <v>35.17</v>
          </cell>
          <cell r="C72">
            <v>36.67</v>
          </cell>
          <cell r="D72">
            <v>36.74</v>
          </cell>
          <cell r="E72">
            <v>38.85</v>
          </cell>
          <cell r="F72">
            <v>40.35</v>
          </cell>
          <cell r="G72">
            <v>37.49</v>
          </cell>
          <cell r="I72">
            <v>18.5</v>
          </cell>
          <cell r="R72">
            <v>46.779301242989888</v>
          </cell>
        </row>
        <row r="73">
          <cell r="A73">
            <v>38384</v>
          </cell>
          <cell r="B73">
            <v>34.799999999999997</v>
          </cell>
          <cell r="C73">
            <v>34.880000000000003</v>
          </cell>
          <cell r="D73">
            <v>34.96</v>
          </cell>
          <cell r="E73">
            <v>38.6</v>
          </cell>
          <cell r="F73">
            <v>38.35</v>
          </cell>
          <cell r="G73">
            <v>37.119999999999997</v>
          </cell>
          <cell r="I73">
            <v>20.75</v>
          </cell>
          <cell r="R73">
            <v>45.154602100214113</v>
          </cell>
        </row>
        <row r="74">
          <cell r="A74">
            <v>38412</v>
          </cell>
          <cell r="B74">
            <v>34.81</v>
          </cell>
          <cell r="C74">
            <v>32.72</v>
          </cell>
          <cell r="D74">
            <v>32.1</v>
          </cell>
          <cell r="E74">
            <v>37.35</v>
          </cell>
          <cell r="F74">
            <v>36.85</v>
          </cell>
          <cell r="G74">
            <v>37.130000000000003</v>
          </cell>
          <cell r="I74">
            <v>18.25</v>
          </cell>
          <cell r="R74">
            <v>43.272872984901156</v>
          </cell>
        </row>
        <row r="75">
          <cell r="A75">
            <v>38443</v>
          </cell>
          <cell r="B75">
            <v>34.44</v>
          </cell>
          <cell r="C75">
            <v>33.82</v>
          </cell>
          <cell r="D75">
            <v>31.03</v>
          </cell>
          <cell r="E75">
            <v>36.35</v>
          </cell>
          <cell r="F75">
            <v>35.6</v>
          </cell>
          <cell r="G75">
            <v>36.76</v>
          </cell>
          <cell r="I75">
            <v>24</v>
          </cell>
          <cell r="R75">
            <v>40.21077765399756</v>
          </cell>
        </row>
        <row r="76">
          <cell r="A76">
            <v>38473</v>
          </cell>
          <cell r="B76">
            <v>34.450000000000003</v>
          </cell>
          <cell r="C76">
            <v>30.76</v>
          </cell>
          <cell r="D76">
            <v>27.81</v>
          </cell>
          <cell r="E76">
            <v>37.85</v>
          </cell>
          <cell r="F76">
            <v>36.1</v>
          </cell>
          <cell r="G76">
            <v>36.770000000000003</v>
          </cell>
          <cell r="I76">
            <v>24</v>
          </cell>
          <cell r="R76">
            <v>40.216881314585756</v>
          </cell>
        </row>
        <row r="77">
          <cell r="A77">
            <v>38504</v>
          </cell>
          <cell r="B77">
            <v>37.729999999999997</v>
          </cell>
          <cell r="C77">
            <v>31.49</v>
          </cell>
          <cell r="D77">
            <v>28.54</v>
          </cell>
          <cell r="E77">
            <v>42.1</v>
          </cell>
          <cell r="F77">
            <v>43.6</v>
          </cell>
          <cell r="G77">
            <v>41.86</v>
          </cell>
          <cell r="I77">
            <v>29</v>
          </cell>
          <cell r="R77">
            <v>40.679631678037246</v>
          </cell>
        </row>
        <row r="78">
          <cell r="A78">
            <v>38534</v>
          </cell>
          <cell r="B78">
            <v>47.76</v>
          </cell>
          <cell r="C78">
            <v>46.14</v>
          </cell>
          <cell r="D78">
            <v>42.18</v>
          </cell>
          <cell r="E78">
            <v>41.6</v>
          </cell>
          <cell r="F78">
            <v>47.35</v>
          </cell>
          <cell r="G78">
            <v>52.96</v>
          </cell>
          <cell r="I78">
            <v>26</v>
          </cell>
          <cell r="R78">
            <v>41.35804258972744</v>
          </cell>
        </row>
        <row r="79">
          <cell r="A79">
            <v>38565</v>
          </cell>
          <cell r="B79">
            <v>51.41</v>
          </cell>
          <cell r="C79">
            <v>51.21</v>
          </cell>
          <cell r="D79">
            <v>47.93</v>
          </cell>
          <cell r="E79">
            <v>47.85</v>
          </cell>
          <cell r="F79">
            <v>48.85</v>
          </cell>
          <cell r="G79">
            <v>58.05</v>
          </cell>
          <cell r="I79">
            <v>35</v>
          </cell>
          <cell r="R79">
            <v>41.824760318941699</v>
          </cell>
        </row>
        <row r="80">
          <cell r="A80">
            <v>38596</v>
          </cell>
          <cell r="B80">
            <v>43.03</v>
          </cell>
          <cell r="C80">
            <v>43.28</v>
          </cell>
          <cell r="D80">
            <v>40.04</v>
          </cell>
          <cell r="E80">
            <v>44.35</v>
          </cell>
          <cell r="F80">
            <v>41.35</v>
          </cell>
          <cell r="G80">
            <v>48.23</v>
          </cell>
          <cell r="I80">
            <v>22</v>
          </cell>
          <cell r="R80">
            <v>41.992131461307835</v>
          </cell>
        </row>
        <row r="81">
          <cell r="A81">
            <v>38626</v>
          </cell>
          <cell r="B81">
            <v>35.19</v>
          </cell>
          <cell r="C81">
            <v>36.06</v>
          </cell>
          <cell r="D81">
            <v>35.75</v>
          </cell>
          <cell r="E81">
            <v>39.85</v>
          </cell>
          <cell r="F81">
            <v>38.6</v>
          </cell>
          <cell r="G81">
            <v>37.69</v>
          </cell>
          <cell r="I81">
            <v>25.25</v>
          </cell>
          <cell r="R81">
            <v>42.146224962730308</v>
          </cell>
        </row>
        <row r="82">
          <cell r="A82">
            <v>38657</v>
          </cell>
          <cell r="B82">
            <v>34.1</v>
          </cell>
          <cell r="C82">
            <v>34.619999999999997</v>
          </cell>
          <cell r="D82">
            <v>34.32</v>
          </cell>
          <cell r="E82">
            <v>37.6</v>
          </cell>
          <cell r="F82">
            <v>38.1</v>
          </cell>
          <cell r="G82">
            <v>36.24</v>
          </cell>
          <cell r="I82">
            <v>22.25</v>
          </cell>
          <cell r="R82">
            <v>44.931598256258617</v>
          </cell>
        </row>
        <row r="83">
          <cell r="A83">
            <v>38687</v>
          </cell>
          <cell r="B83">
            <v>34.1</v>
          </cell>
          <cell r="C83">
            <v>36.44</v>
          </cell>
          <cell r="D83">
            <v>36.119999999999997</v>
          </cell>
          <cell r="E83">
            <v>38.85</v>
          </cell>
          <cell r="F83">
            <v>42.1</v>
          </cell>
          <cell r="G83">
            <v>36.06</v>
          </cell>
          <cell r="I83">
            <v>25.25</v>
          </cell>
          <cell r="R83">
            <v>47.532986580483673</v>
          </cell>
        </row>
        <row r="84">
          <cell r="A84">
            <v>38718</v>
          </cell>
          <cell r="B84">
            <v>35.83</v>
          </cell>
          <cell r="C84">
            <v>37.450000000000003</v>
          </cell>
          <cell r="D84">
            <v>36.89</v>
          </cell>
          <cell r="E84">
            <v>39.06</v>
          </cell>
          <cell r="F84">
            <v>40.85</v>
          </cell>
          <cell r="G84">
            <v>38.25</v>
          </cell>
          <cell r="I84">
            <v>18.75</v>
          </cell>
          <cell r="R84">
            <v>42.381938412418442</v>
          </cell>
        </row>
        <row r="85">
          <cell r="A85">
            <v>38749</v>
          </cell>
          <cell r="B85">
            <v>35.53</v>
          </cell>
          <cell r="C85">
            <v>35.81</v>
          </cell>
          <cell r="D85">
            <v>35.270000000000003</v>
          </cell>
          <cell r="E85">
            <v>39.049999999999997</v>
          </cell>
          <cell r="F85">
            <v>38.94</v>
          </cell>
          <cell r="G85">
            <v>37.950000000000003</v>
          </cell>
          <cell r="I85">
            <v>21</v>
          </cell>
          <cell r="R85">
            <v>40.975135539108187</v>
          </cell>
        </row>
        <row r="86">
          <cell r="A86">
            <v>38777</v>
          </cell>
          <cell r="B86">
            <v>35.53</v>
          </cell>
          <cell r="C86">
            <v>33.840000000000003</v>
          </cell>
          <cell r="D86">
            <v>32.68</v>
          </cell>
          <cell r="E86">
            <v>38.049999999999997</v>
          </cell>
          <cell r="F86">
            <v>37.82</v>
          </cell>
          <cell r="G86">
            <v>37.950000000000003</v>
          </cell>
          <cell r="I86">
            <v>18.5</v>
          </cell>
          <cell r="R86">
            <v>39.338379627789365</v>
          </cell>
        </row>
        <row r="87">
          <cell r="A87">
            <v>38808</v>
          </cell>
          <cell r="B87">
            <v>35.22</v>
          </cell>
          <cell r="C87">
            <v>34.85</v>
          </cell>
          <cell r="D87">
            <v>31.71</v>
          </cell>
          <cell r="E87">
            <v>37.729999999999997</v>
          </cell>
          <cell r="F87">
            <v>36.799999999999997</v>
          </cell>
          <cell r="G87">
            <v>37.64</v>
          </cell>
          <cell r="I87">
            <v>24.25</v>
          </cell>
          <cell r="R87">
            <v>36.657998862216957</v>
          </cell>
        </row>
        <row r="88">
          <cell r="A88">
            <v>38838</v>
          </cell>
          <cell r="B88">
            <v>35.22</v>
          </cell>
          <cell r="C88">
            <v>32.04</v>
          </cell>
          <cell r="D88">
            <v>28.8</v>
          </cell>
          <cell r="E88">
            <v>39.04</v>
          </cell>
          <cell r="F88">
            <v>37.299999999999997</v>
          </cell>
          <cell r="G88">
            <v>37.64</v>
          </cell>
          <cell r="I88">
            <v>24.25</v>
          </cell>
          <cell r="R88">
            <v>36.681784286392627</v>
          </cell>
        </row>
        <row r="89">
          <cell r="A89">
            <v>38869</v>
          </cell>
          <cell r="B89">
            <v>38.03</v>
          </cell>
          <cell r="C89">
            <v>32.72</v>
          </cell>
          <cell r="D89">
            <v>29.45</v>
          </cell>
          <cell r="E89">
            <v>42.98</v>
          </cell>
          <cell r="F89">
            <v>43.95</v>
          </cell>
          <cell r="G89">
            <v>41.99</v>
          </cell>
          <cell r="I89">
            <v>29.25</v>
          </cell>
          <cell r="R89">
            <v>37.110309981005379</v>
          </cell>
        </row>
        <row r="90">
          <cell r="A90">
            <v>38899</v>
          </cell>
          <cell r="B90">
            <v>46.61</v>
          </cell>
          <cell r="C90">
            <v>46.17</v>
          </cell>
          <cell r="D90">
            <v>41.81</v>
          </cell>
          <cell r="E90">
            <v>40.32</v>
          </cell>
          <cell r="F90">
            <v>45.8</v>
          </cell>
          <cell r="G90">
            <v>51.47</v>
          </cell>
          <cell r="I90">
            <v>26.25</v>
          </cell>
          <cell r="R90">
            <v>37.728373235384005</v>
          </cell>
        </row>
        <row r="91">
          <cell r="A91">
            <v>38930</v>
          </cell>
          <cell r="B91">
            <v>49.74</v>
          </cell>
          <cell r="C91">
            <v>50.84</v>
          </cell>
          <cell r="D91">
            <v>47.03</v>
          </cell>
          <cell r="E91">
            <v>45.68</v>
          </cell>
          <cell r="F91">
            <v>46.35</v>
          </cell>
          <cell r="G91">
            <v>55.82</v>
          </cell>
          <cell r="I91">
            <v>35.25</v>
          </cell>
          <cell r="R91">
            <v>38.159473413483582</v>
          </cell>
        </row>
        <row r="92">
          <cell r="A92">
            <v>38961</v>
          </cell>
          <cell r="B92">
            <v>42.56</v>
          </cell>
          <cell r="C92">
            <v>43.55</v>
          </cell>
          <cell r="D92">
            <v>39.880000000000003</v>
          </cell>
          <cell r="E92">
            <v>42.68</v>
          </cell>
          <cell r="F92">
            <v>40.26</v>
          </cell>
          <cell r="G92">
            <v>47.42</v>
          </cell>
          <cell r="I92">
            <v>22.25</v>
          </cell>
          <cell r="R92">
            <v>38.326609136003</v>
          </cell>
        </row>
        <row r="93">
          <cell r="A93">
            <v>38991</v>
          </cell>
          <cell r="B93">
            <v>35.86</v>
          </cell>
          <cell r="C93">
            <v>36.93</v>
          </cell>
          <cell r="D93">
            <v>35.99</v>
          </cell>
          <cell r="E93">
            <v>41.32</v>
          </cell>
          <cell r="F93">
            <v>39.78</v>
          </cell>
          <cell r="G93">
            <v>38.43</v>
          </cell>
          <cell r="I93">
            <v>25.5</v>
          </cell>
          <cell r="R93">
            <v>38.481049236715691</v>
          </cell>
        </row>
        <row r="94">
          <cell r="A94">
            <v>39022</v>
          </cell>
          <cell r="B94">
            <v>34.92</v>
          </cell>
          <cell r="C94">
            <v>35.61</v>
          </cell>
          <cell r="D94">
            <v>34.69</v>
          </cell>
          <cell r="E94">
            <v>38.630000000000003</v>
          </cell>
          <cell r="F94">
            <v>39.229999999999997</v>
          </cell>
          <cell r="G94">
            <v>37.18</v>
          </cell>
          <cell r="I94">
            <v>22.5</v>
          </cell>
          <cell r="R94">
            <v>40.880908825818288</v>
          </cell>
        </row>
        <row r="95">
          <cell r="A95">
            <v>39052</v>
          </cell>
          <cell r="B95">
            <v>34.93</v>
          </cell>
          <cell r="C95">
            <v>37.29</v>
          </cell>
          <cell r="D95">
            <v>36.33</v>
          </cell>
          <cell r="E95">
            <v>39.68</v>
          </cell>
          <cell r="F95">
            <v>43.13</v>
          </cell>
          <cell r="G95">
            <v>37.04</v>
          </cell>
          <cell r="I95">
            <v>25.5</v>
          </cell>
          <cell r="R95">
            <v>43.180132105357814</v>
          </cell>
        </row>
        <row r="96">
          <cell r="A96">
            <v>39083</v>
          </cell>
          <cell r="B96">
            <v>36.32</v>
          </cell>
          <cell r="C96">
            <v>38.450000000000003</v>
          </cell>
          <cell r="D96">
            <v>37.020000000000003</v>
          </cell>
          <cell r="E96">
            <v>39.29</v>
          </cell>
          <cell r="F96">
            <v>41.25</v>
          </cell>
          <cell r="G96">
            <v>38.770000000000003</v>
          </cell>
          <cell r="I96">
            <v>28.1</v>
          </cell>
          <cell r="R96">
            <v>43.811183378144385</v>
          </cell>
        </row>
        <row r="97">
          <cell r="A97">
            <v>39114</v>
          </cell>
          <cell r="B97">
            <v>36.04</v>
          </cell>
          <cell r="C97">
            <v>36.93</v>
          </cell>
          <cell r="D97">
            <v>35.56</v>
          </cell>
          <cell r="E97">
            <v>39.409999999999997</v>
          </cell>
          <cell r="F97">
            <v>39.380000000000003</v>
          </cell>
          <cell r="G97">
            <v>38.49</v>
          </cell>
          <cell r="I97">
            <v>30.35</v>
          </cell>
          <cell r="R97">
            <v>42.380185093342753</v>
          </cell>
        </row>
        <row r="98">
          <cell r="A98">
            <v>39142</v>
          </cell>
          <cell r="B98">
            <v>36.04</v>
          </cell>
          <cell r="C98">
            <v>35.119999999999997</v>
          </cell>
          <cell r="D98">
            <v>33.22</v>
          </cell>
          <cell r="E98">
            <v>38.54</v>
          </cell>
          <cell r="F98">
            <v>38.47</v>
          </cell>
          <cell r="G98">
            <v>38.49</v>
          </cell>
          <cell r="I98">
            <v>27.85</v>
          </cell>
          <cell r="R98">
            <v>40.719615525523253</v>
          </cell>
        </row>
        <row r="99">
          <cell r="A99">
            <v>39173</v>
          </cell>
          <cell r="B99">
            <v>35.76</v>
          </cell>
          <cell r="C99">
            <v>36.049999999999997</v>
          </cell>
          <cell r="D99">
            <v>32.35</v>
          </cell>
          <cell r="E99">
            <v>38.6</v>
          </cell>
          <cell r="F99">
            <v>37.57</v>
          </cell>
          <cell r="G99">
            <v>38.22</v>
          </cell>
          <cell r="I99">
            <v>33.6</v>
          </cell>
          <cell r="R99">
            <v>38.008563525473726</v>
          </cell>
        </row>
        <row r="100">
          <cell r="A100">
            <v>39203</v>
          </cell>
          <cell r="B100">
            <v>35.76</v>
          </cell>
          <cell r="C100">
            <v>33.46</v>
          </cell>
          <cell r="D100">
            <v>29.71</v>
          </cell>
          <cell r="E100">
            <v>39.799999999999997</v>
          </cell>
          <cell r="F100">
            <v>38.07</v>
          </cell>
          <cell r="G100">
            <v>38.21</v>
          </cell>
          <cell r="I100">
            <v>33.6</v>
          </cell>
          <cell r="R100">
            <v>38.018174001608465</v>
          </cell>
        </row>
        <row r="101">
          <cell r="A101">
            <v>39234</v>
          </cell>
          <cell r="B101">
            <v>38.31</v>
          </cell>
          <cell r="C101">
            <v>34.090000000000003</v>
          </cell>
          <cell r="D101">
            <v>30.3</v>
          </cell>
          <cell r="E101">
            <v>43.58</v>
          </cell>
          <cell r="F101">
            <v>44.25</v>
          </cell>
          <cell r="G101">
            <v>42.15</v>
          </cell>
          <cell r="I101">
            <v>39.6</v>
          </cell>
          <cell r="R101">
            <v>38.433414310173887</v>
          </cell>
        </row>
        <row r="102">
          <cell r="A102">
            <v>39264</v>
          </cell>
          <cell r="B102">
            <v>46.08</v>
          </cell>
          <cell r="C102">
            <v>46.49</v>
          </cell>
          <cell r="D102">
            <v>41.51</v>
          </cell>
          <cell r="E102">
            <v>39.72</v>
          </cell>
          <cell r="F102">
            <v>45.06</v>
          </cell>
          <cell r="G102">
            <v>50.72</v>
          </cell>
          <cell r="I102">
            <v>46.6</v>
          </cell>
          <cell r="R102">
            <v>39.038583189245166</v>
          </cell>
        </row>
        <row r="103">
          <cell r="A103">
            <v>39295</v>
          </cell>
          <cell r="B103">
            <v>48.91</v>
          </cell>
          <cell r="C103">
            <v>50.8</v>
          </cell>
          <cell r="D103">
            <v>46.24</v>
          </cell>
          <cell r="E103">
            <v>44.6</v>
          </cell>
          <cell r="F103">
            <v>45.09</v>
          </cell>
          <cell r="G103">
            <v>54.65</v>
          </cell>
          <cell r="I103">
            <v>55.6</v>
          </cell>
          <cell r="R103">
            <v>39.454322840767773</v>
          </cell>
        </row>
        <row r="104">
          <cell r="A104">
            <v>39326</v>
          </cell>
          <cell r="B104">
            <v>42.42</v>
          </cell>
          <cell r="C104">
            <v>44.08</v>
          </cell>
          <cell r="D104">
            <v>39.770000000000003</v>
          </cell>
          <cell r="E104">
            <v>41.86</v>
          </cell>
          <cell r="F104">
            <v>39.770000000000003</v>
          </cell>
          <cell r="G104">
            <v>47.06</v>
          </cell>
          <cell r="I104">
            <v>38.6</v>
          </cell>
          <cell r="R104">
            <v>39.604107761842002</v>
          </cell>
        </row>
        <row r="105">
          <cell r="A105">
            <v>39356</v>
          </cell>
          <cell r="B105">
            <v>36.340000000000003</v>
          </cell>
          <cell r="C105">
            <v>37.97</v>
          </cell>
          <cell r="D105">
            <v>36.24</v>
          </cell>
          <cell r="E105">
            <v>42.24</v>
          </cell>
          <cell r="F105">
            <v>40.54</v>
          </cell>
          <cell r="G105">
            <v>38.92</v>
          </cell>
          <cell r="I105">
            <v>37.85</v>
          </cell>
          <cell r="R105">
            <v>39.740965000986336</v>
          </cell>
        </row>
        <row r="106">
          <cell r="A106">
            <v>39387</v>
          </cell>
          <cell r="B106">
            <v>35.5</v>
          </cell>
          <cell r="C106">
            <v>36.76</v>
          </cell>
          <cell r="D106">
            <v>35.07</v>
          </cell>
          <cell r="E106">
            <v>39.31</v>
          </cell>
          <cell r="F106">
            <v>39.96</v>
          </cell>
          <cell r="G106">
            <v>37.81</v>
          </cell>
          <cell r="I106">
            <v>34.85</v>
          </cell>
          <cell r="R106">
            <v>41.57761403405167</v>
          </cell>
        </row>
        <row r="107">
          <cell r="A107">
            <v>39417</v>
          </cell>
          <cell r="B107">
            <v>35.5</v>
          </cell>
          <cell r="C107">
            <v>38.31</v>
          </cell>
          <cell r="D107">
            <v>36.56</v>
          </cell>
          <cell r="E107">
            <v>40.25</v>
          </cell>
          <cell r="F107">
            <v>43.81</v>
          </cell>
          <cell r="G107">
            <v>37.67</v>
          </cell>
          <cell r="I107">
            <v>37.85</v>
          </cell>
          <cell r="R107">
            <v>43.884220848225816</v>
          </cell>
        </row>
        <row r="108">
          <cell r="A108">
            <v>39448</v>
          </cell>
          <cell r="B108">
            <v>36.729999999999997</v>
          </cell>
          <cell r="C108">
            <v>39.42</v>
          </cell>
          <cell r="D108">
            <v>37.46</v>
          </cell>
          <cell r="E108">
            <v>39.520000000000003</v>
          </cell>
          <cell r="F108">
            <v>41.48</v>
          </cell>
          <cell r="G108">
            <v>39.19</v>
          </cell>
          <cell r="I108">
            <v>28.45</v>
          </cell>
          <cell r="R108">
            <v>44.549249046814481</v>
          </cell>
        </row>
        <row r="109">
          <cell r="A109">
            <v>39479</v>
          </cell>
          <cell r="B109">
            <v>36.479999999999997</v>
          </cell>
          <cell r="C109">
            <v>38</v>
          </cell>
          <cell r="D109">
            <v>36.1</v>
          </cell>
          <cell r="E109">
            <v>39.74</v>
          </cell>
          <cell r="F109">
            <v>39.61</v>
          </cell>
          <cell r="G109">
            <v>38.94</v>
          </cell>
          <cell r="I109">
            <v>30.7</v>
          </cell>
          <cell r="R109">
            <v>43.114141068535979</v>
          </cell>
        </row>
        <row r="110">
          <cell r="A110">
            <v>39508</v>
          </cell>
          <cell r="B110">
            <v>36.479999999999997</v>
          </cell>
          <cell r="C110">
            <v>36.29</v>
          </cell>
          <cell r="D110">
            <v>33.909999999999997</v>
          </cell>
          <cell r="E110">
            <v>38.96</v>
          </cell>
          <cell r="F110">
            <v>38.68</v>
          </cell>
          <cell r="G110">
            <v>38.94</v>
          </cell>
          <cell r="I110">
            <v>28.2</v>
          </cell>
          <cell r="R110">
            <v>41.449064629503624</v>
          </cell>
        </row>
        <row r="111">
          <cell r="A111">
            <v>39539</v>
          </cell>
          <cell r="B111">
            <v>36.22</v>
          </cell>
          <cell r="C111">
            <v>37.159999999999997</v>
          </cell>
          <cell r="D111">
            <v>33.1</v>
          </cell>
          <cell r="E111">
            <v>39.29</v>
          </cell>
          <cell r="F111">
            <v>37.770000000000003</v>
          </cell>
          <cell r="G111">
            <v>38.69</v>
          </cell>
          <cell r="I111">
            <v>33.950000000000003</v>
          </cell>
          <cell r="R111">
            <v>38.729891217409396</v>
          </cell>
        </row>
        <row r="112">
          <cell r="A112">
            <v>39569</v>
          </cell>
          <cell r="B112">
            <v>36.22</v>
          </cell>
          <cell r="C112">
            <v>34.729999999999997</v>
          </cell>
          <cell r="D112">
            <v>30.64</v>
          </cell>
          <cell r="E112">
            <v>40.409999999999997</v>
          </cell>
          <cell r="F112">
            <v>38.270000000000003</v>
          </cell>
          <cell r="G112">
            <v>38.69</v>
          </cell>
          <cell r="I112">
            <v>33.950000000000003</v>
          </cell>
          <cell r="R112">
            <v>38.739818873399678</v>
          </cell>
        </row>
        <row r="113">
          <cell r="A113">
            <v>39600</v>
          </cell>
          <cell r="B113">
            <v>38.58</v>
          </cell>
          <cell r="C113">
            <v>35.32</v>
          </cell>
          <cell r="D113">
            <v>31.19</v>
          </cell>
          <cell r="E113">
            <v>44.08</v>
          </cell>
          <cell r="F113">
            <v>44.52</v>
          </cell>
          <cell r="G113">
            <v>42.32</v>
          </cell>
          <cell r="I113">
            <v>39.950000000000003</v>
          </cell>
          <cell r="R113">
            <v>39.156650055307608</v>
          </cell>
        </row>
        <row r="114">
          <cell r="A114">
            <v>39630</v>
          </cell>
          <cell r="B114">
            <v>45.78</v>
          </cell>
          <cell r="C114">
            <v>47.02</v>
          </cell>
          <cell r="D114">
            <v>41.65</v>
          </cell>
          <cell r="E114">
            <v>39.380000000000003</v>
          </cell>
          <cell r="F114">
            <v>45.39</v>
          </cell>
          <cell r="G114">
            <v>50.25</v>
          </cell>
          <cell r="I114">
            <v>46.95</v>
          </cell>
          <cell r="R114">
            <v>39.763995745806326</v>
          </cell>
        </row>
        <row r="115">
          <cell r="A115">
            <v>39661</v>
          </cell>
          <cell r="B115">
            <v>48.4</v>
          </cell>
          <cell r="C115">
            <v>51.08</v>
          </cell>
          <cell r="D115">
            <v>46.06</v>
          </cell>
          <cell r="E115">
            <v>43.91</v>
          </cell>
          <cell r="F115">
            <v>45.45</v>
          </cell>
          <cell r="G115">
            <v>53.88</v>
          </cell>
          <cell r="I115">
            <v>55.95</v>
          </cell>
          <cell r="R115">
            <v>40.18133482967238</v>
          </cell>
        </row>
        <row r="116">
          <cell r="A116">
            <v>39692</v>
          </cell>
          <cell r="B116">
            <v>42.38</v>
          </cell>
          <cell r="C116">
            <v>44.75</v>
          </cell>
          <cell r="D116">
            <v>40.020000000000003</v>
          </cell>
          <cell r="E116">
            <v>41.36</v>
          </cell>
          <cell r="F116">
            <v>40.06</v>
          </cell>
          <cell r="G116">
            <v>46.85</v>
          </cell>
          <cell r="I116">
            <v>38.950000000000003</v>
          </cell>
          <cell r="R116">
            <v>40.331890864395966</v>
          </cell>
        </row>
        <row r="117">
          <cell r="A117">
            <v>39722</v>
          </cell>
          <cell r="B117">
            <v>36.76</v>
          </cell>
          <cell r="C117">
            <v>38.99</v>
          </cell>
          <cell r="D117">
            <v>36.729999999999997</v>
          </cell>
          <cell r="E117">
            <v>42.97</v>
          </cell>
          <cell r="F117">
            <v>40.76</v>
          </cell>
          <cell r="G117">
            <v>39.340000000000003</v>
          </cell>
          <cell r="I117">
            <v>38.200000000000003</v>
          </cell>
          <cell r="R117">
            <v>40.469470211475432</v>
          </cell>
        </row>
        <row r="118">
          <cell r="A118">
            <v>39753</v>
          </cell>
          <cell r="B118">
            <v>35.979999999999997</v>
          </cell>
          <cell r="C118">
            <v>37.85</v>
          </cell>
          <cell r="D118">
            <v>35.64</v>
          </cell>
          <cell r="E118">
            <v>39.86</v>
          </cell>
          <cell r="F118">
            <v>40.18</v>
          </cell>
          <cell r="G118">
            <v>38.31</v>
          </cell>
          <cell r="I118">
            <v>35.200000000000003</v>
          </cell>
          <cell r="R118">
            <v>42.904041962606414</v>
          </cell>
        </row>
        <row r="119">
          <cell r="A119">
            <v>39783</v>
          </cell>
          <cell r="B119">
            <v>35.979999999999997</v>
          </cell>
          <cell r="C119">
            <v>39.31</v>
          </cell>
          <cell r="D119">
            <v>37.03</v>
          </cell>
          <cell r="E119">
            <v>40.72</v>
          </cell>
          <cell r="F119">
            <v>44.05</v>
          </cell>
          <cell r="G119">
            <v>38.18</v>
          </cell>
          <cell r="I119">
            <v>38.200000000000003</v>
          </cell>
          <cell r="R119">
            <v>45.241009664136023</v>
          </cell>
        </row>
        <row r="120">
          <cell r="A120">
            <v>39814</v>
          </cell>
          <cell r="B120">
            <v>37.14</v>
          </cell>
          <cell r="C120">
            <v>40.5</v>
          </cell>
          <cell r="D120">
            <v>37.9</v>
          </cell>
          <cell r="E120">
            <v>39.76</v>
          </cell>
          <cell r="F120">
            <v>41.72</v>
          </cell>
          <cell r="G120">
            <v>39.61</v>
          </cell>
          <cell r="I120">
            <v>28.95</v>
          </cell>
          <cell r="R120">
            <v>45.964298761584153</v>
          </cell>
        </row>
        <row r="121">
          <cell r="A121">
            <v>39845</v>
          </cell>
          <cell r="B121">
            <v>36.9</v>
          </cell>
          <cell r="C121">
            <v>39.15</v>
          </cell>
          <cell r="D121">
            <v>36.630000000000003</v>
          </cell>
          <cell r="E121">
            <v>40.07</v>
          </cell>
          <cell r="F121">
            <v>39.83</v>
          </cell>
          <cell r="G121">
            <v>39.369999999999997</v>
          </cell>
          <cell r="I121">
            <v>31.2</v>
          </cell>
          <cell r="R121">
            <v>44.546118187749485</v>
          </cell>
        </row>
        <row r="122">
          <cell r="A122">
            <v>39873</v>
          </cell>
          <cell r="B122">
            <v>36.9</v>
          </cell>
          <cell r="C122">
            <v>37.54</v>
          </cell>
          <cell r="D122">
            <v>34.6</v>
          </cell>
          <cell r="E122">
            <v>39.380000000000003</v>
          </cell>
          <cell r="F122">
            <v>38.9</v>
          </cell>
          <cell r="G122">
            <v>39.369999999999997</v>
          </cell>
          <cell r="I122">
            <v>28.7</v>
          </cell>
          <cell r="R122">
            <v>42.893062554745526</v>
          </cell>
        </row>
        <row r="123">
          <cell r="A123">
            <v>39904</v>
          </cell>
          <cell r="B123">
            <v>36.659999999999997</v>
          </cell>
          <cell r="C123">
            <v>38.369999999999997</v>
          </cell>
          <cell r="D123">
            <v>33.840000000000003</v>
          </cell>
          <cell r="E123">
            <v>39.950000000000003</v>
          </cell>
          <cell r="F123">
            <v>37.97</v>
          </cell>
          <cell r="G123">
            <v>39.130000000000003</v>
          </cell>
          <cell r="I123">
            <v>34.5</v>
          </cell>
          <cell r="R123">
            <v>39.28650276468867</v>
          </cell>
        </row>
        <row r="124">
          <cell r="A124">
            <v>39934</v>
          </cell>
          <cell r="B124">
            <v>36.659999999999997</v>
          </cell>
          <cell r="C124">
            <v>36.07</v>
          </cell>
          <cell r="D124">
            <v>31.54</v>
          </cell>
          <cell r="E124">
            <v>41</v>
          </cell>
          <cell r="F124">
            <v>38.479999999999997</v>
          </cell>
          <cell r="G124">
            <v>39.130000000000003</v>
          </cell>
          <cell r="I124">
            <v>34.5</v>
          </cell>
          <cell r="R124">
            <v>39.317637704989885</v>
          </cell>
        </row>
        <row r="125">
          <cell r="A125">
            <v>39965</v>
          </cell>
          <cell r="B125">
            <v>38.85</v>
          </cell>
          <cell r="C125">
            <v>36.630000000000003</v>
          </cell>
          <cell r="D125">
            <v>32.06</v>
          </cell>
          <cell r="E125">
            <v>44.56</v>
          </cell>
          <cell r="F125">
            <v>44.79</v>
          </cell>
          <cell r="G125">
            <v>42.5</v>
          </cell>
          <cell r="I125">
            <v>40.5</v>
          </cell>
          <cell r="R125">
            <v>39.759792221226611</v>
          </cell>
        </row>
        <row r="126">
          <cell r="A126">
            <v>39995</v>
          </cell>
          <cell r="B126">
            <v>45.51</v>
          </cell>
          <cell r="C126">
            <v>47.67</v>
          </cell>
          <cell r="D126">
            <v>41.81</v>
          </cell>
          <cell r="E126">
            <v>39.08</v>
          </cell>
          <cell r="F126">
            <v>45.72</v>
          </cell>
          <cell r="G126">
            <v>49.81</v>
          </cell>
          <cell r="I126">
            <v>47.5</v>
          </cell>
          <cell r="R126">
            <v>40.394138099108616</v>
          </cell>
        </row>
        <row r="127">
          <cell r="A127">
            <v>40026</v>
          </cell>
          <cell r="B127">
            <v>47.94</v>
          </cell>
          <cell r="C127">
            <v>51.51</v>
          </cell>
          <cell r="D127">
            <v>45.93</v>
          </cell>
          <cell r="E127">
            <v>43.28</v>
          </cell>
          <cell r="F127">
            <v>45.82</v>
          </cell>
          <cell r="G127">
            <v>53.17</v>
          </cell>
          <cell r="I127">
            <v>56.5</v>
          </cell>
          <cell r="R127">
            <v>40.838808783772173</v>
          </cell>
        </row>
        <row r="128">
          <cell r="A128">
            <v>40057</v>
          </cell>
          <cell r="B128">
            <v>42.37</v>
          </cell>
          <cell r="C128">
            <v>45.53</v>
          </cell>
          <cell r="D128">
            <v>40.299999999999997</v>
          </cell>
          <cell r="E128">
            <v>40.92</v>
          </cell>
          <cell r="F128">
            <v>40.36</v>
          </cell>
          <cell r="G128">
            <v>46.68</v>
          </cell>
          <cell r="I128">
            <v>39.450000000000003</v>
          </cell>
          <cell r="R128">
            <v>41.0152808333414</v>
          </cell>
        </row>
        <row r="129">
          <cell r="A129">
            <v>40087</v>
          </cell>
          <cell r="B129">
            <v>37.159999999999997</v>
          </cell>
          <cell r="C129">
            <v>40.1</v>
          </cell>
          <cell r="D129">
            <v>37.229999999999997</v>
          </cell>
          <cell r="E129">
            <v>43.66</v>
          </cell>
          <cell r="F129">
            <v>40.98</v>
          </cell>
          <cell r="G129">
            <v>39.729999999999997</v>
          </cell>
          <cell r="I129">
            <v>38.75</v>
          </cell>
          <cell r="R129">
            <v>41.178500346995484</v>
          </cell>
        </row>
        <row r="130">
          <cell r="A130">
            <v>40118</v>
          </cell>
          <cell r="B130">
            <v>36.44</v>
          </cell>
          <cell r="C130">
            <v>39.020000000000003</v>
          </cell>
          <cell r="D130">
            <v>36.21</v>
          </cell>
          <cell r="E130">
            <v>40.39</v>
          </cell>
          <cell r="F130">
            <v>40.39</v>
          </cell>
          <cell r="G130">
            <v>38.78</v>
          </cell>
          <cell r="I130">
            <v>35.75</v>
          </cell>
          <cell r="R130">
            <v>44.607924168752554</v>
          </cell>
        </row>
        <row r="131">
          <cell r="A131">
            <v>40148</v>
          </cell>
          <cell r="B131">
            <v>36.44</v>
          </cell>
          <cell r="C131">
            <v>40.4</v>
          </cell>
          <cell r="D131">
            <v>37.51</v>
          </cell>
          <cell r="E131">
            <v>41.18</v>
          </cell>
          <cell r="F131">
            <v>44.29</v>
          </cell>
          <cell r="G131">
            <v>38.659999999999997</v>
          </cell>
          <cell r="I131">
            <v>38.700000000000003</v>
          </cell>
          <cell r="R131">
            <v>46.974961192473167</v>
          </cell>
        </row>
        <row r="132">
          <cell r="A132">
            <v>40179</v>
          </cell>
          <cell r="B132">
            <v>37.53</v>
          </cell>
          <cell r="C132">
            <v>41.57</v>
          </cell>
          <cell r="D132">
            <v>38.35</v>
          </cell>
          <cell r="E132">
            <v>40.24</v>
          </cell>
          <cell r="F132">
            <v>41.95</v>
          </cell>
          <cell r="G132">
            <v>39.950000000000003</v>
          </cell>
          <cell r="I132">
            <v>29.45</v>
          </cell>
          <cell r="R132">
            <v>47.745214530955984</v>
          </cell>
        </row>
        <row r="133">
          <cell r="A133">
            <v>40210</v>
          </cell>
          <cell r="B133">
            <v>37.31</v>
          </cell>
          <cell r="C133">
            <v>40.31</v>
          </cell>
          <cell r="D133">
            <v>37.159999999999997</v>
          </cell>
          <cell r="E133">
            <v>40.630000000000003</v>
          </cell>
          <cell r="F133">
            <v>40.06</v>
          </cell>
          <cell r="G133">
            <v>39.729999999999997</v>
          </cell>
          <cell r="I133">
            <v>31.7</v>
          </cell>
          <cell r="R133">
            <v>46.320269196848507</v>
          </cell>
        </row>
        <row r="134">
          <cell r="A134">
            <v>40238</v>
          </cell>
          <cell r="B134">
            <v>37.31</v>
          </cell>
          <cell r="C134">
            <v>38.78</v>
          </cell>
          <cell r="D134">
            <v>35.26</v>
          </cell>
          <cell r="E134">
            <v>40.03</v>
          </cell>
          <cell r="F134">
            <v>39.11</v>
          </cell>
          <cell r="G134">
            <v>39.74</v>
          </cell>
          <cell r="I134">
            <v>29.2</v>
          </cell>
          <cell r="R134">
            <v>44.656941778593655</v>
          </cell>
        </row>
        <row r="135">
          <cell r="A135">
            <v>40269</v>
          </cell>
          <cell r="B135">
            <v>37.090000000000003</v>
          </cell>
          <cell r="C135">
            <v>39.57</v>
          </cell>
          <cell r="D135">
            <v>34.56</v>
          </cell>
          <cell r="E135">
            <v>40.83</v>
          </cell>
          <cell r="F135">
            <v>38.159999999999997</v>
          </cell>
          <cell r="G135">
            <v>39.520000000000003</v>
          </cell>
          <cell r="I135">
            <v>35.25</v>
          </cell>
          <cell r="R135">
            <v>40.890891159861376</v>
          </cell>
        </row>
        <row r="136">
          <cell r="A136">
            <v>40299</v>
          </cell>
          <cell r="B136">
            <v>37.090000000000003</v>
          </cell>
          <cell r="C136">
            <v>37.4</v>
          </cell>
          <cell r="D136">
            <v>32.42</v>
          </cell>
          <cell r="E136">
            <v>41.81</v>
          </cell>
          <cell r="F136">
            <v>38.68</v>
          </cell>
          <cell r="G136">
            <v>39.520000000000003</v>
          </cell>
          <cell r="I136">
            <v>35.25</v>
          </cell>
          <cell r="R136">
            <v>40.928794172600909</v>
          </cell>
        </row>
        <row r="137">
          <cell r="A137">
            <v>40330</v>
          </cell>
          <cell r="B137">
            <v>39.11</v>
          </cell>
          <cell r="C137">
            <v>37.93</v>
          </cell>
          <cell r="D137">
            <v>32.9</v>
          </cell>
          <cell r="E137">
            <v>45.27</v>
          </cell>
          <cell r="F137">
            <v>45.05</v>
          </cell>
          <cell r="G137">
            <v>42.61</v>
          </cell>
          <cell r="I137">
            <v>41.25</v>
          </cell>
          <cell r="R137">
            <v>41.382360290674889</v>
          </cell>
        </row>
        <row r="138">
          <cell r="A138">
            <v>40360</v>
          </cell>
          <cell r="B138">
            <v>45.29</v>
          </cell>
          <cell r="C138">
            <v>48.35</v>
          </cell>
          <cell r="D138">
            <v>42</v>
          </cell>
          <cell r="E138">
            <v>39.06</v>
          </cell>
          <cell r="F138">
            <v>46.05</v>
          </cell>
          <cell r="G138">
            <v>49.38</v>
          </cell>
          <cell r="I138">
            <v>48.25</v>
          </cell>
          <cell r="R138">
            <v>42.030122806525682</v>
          </cell>
        </row>
        <row r="139">
          <cell r="A139">
            <v>40391</v>
          </cell>
          <cell r="B139">
            <v>47.53</v>
          </cell>
          <cell r="C139">
            <v>51.97</v>
          </cell>
          <cell r="D139">
            <v>45.83</v>
          </cell>
          <cell r="E139">
            <v>42.97</v>
          </cell>
          <cell r="F139">
            <v>46.18</v>
          </cell>
          <cell r="G139">
            <v>52.47</v>
          </cell>
          <cell r="I139">
            <v>57.25</v>
          </cell>
          <cell r="R139">
            <v>42.486534984418604</v>
          </cell>
        </row>
        <row r="140">
          <cell r="A140">
            <v>40422</v>
          </cell>
          <cell r="B140">
            <v>42.38</v>
          </cell>
          <cell r="C140">
            <v>46.33</v>
          </cell>
          <cell r="D140">
            <v>40.58</v>
          </cell>
          <cell r="E140">
            <v>40.770000000000003</v>
          </cell>
          <cell r="F140">
            <v>40.659999999999997</v>
          </cell>
          <cell r="G140">
            <v>46.48</v>
          </cell>
          <cell r="I140">
            <v>39.950000000000003</v>
          </cell>
          <cell r="R140">
            <v>42.671901815808759</v>
          </cell>
        </row>
        <row r="141">
          <cell r="A141">
            <v>40452</v>
          </cell>
          <cell r="B141">
            <v>37.56</v>
          </cell>
          <cell r="C141">
            <v>41.2</v>
          </cell>
          <cell r="D141">
            <v>37.72</v>
          </cell>
          <cell r="E141">
            <v>44.57</v>
          </cell>
          <cell r="F141">
            <v>41.19</v>
          </cell>
          <cell r="G141">
            <v>40.08</v>
          </cell>
          <cell r="I141">
            <v>39.5</v>
          </cell>
          <cell r="R141">
            <v>42.84370534687438</v>
          </cell>
        </row>
        <row r="142">
          <cell r="A142">
            <v>40483</v>
          </cell>
          <cell r="B142">
            <v>36.880000000000003</v>
          </cell>
          <cell r="C142">
            <v>40.19</v>
          </cell>
          <cell r="D142">
            <v>36.78</v>
          </cell>
          <cell r="E142">
            <v>41.15</v>
          </cell>
          <cell r="F142">
            <v>40.6</v>
          </cell>
          <cell r="G142">
            <v>39.19</v>
          </cell>
          <cell r="I142">
            <v>36.5</v>
          </cell>
          <cell r="R142">
            <v>45.344399226882338</v>
          </cell>
        </row>
        <row r="143">
          <cell r="A143">
            <v>40513</v>
          </cell>
          <cell r="B143">
            <v>36.89</v>
          </cell>
          <cell r="C143">
            <v>41.49</v>
          </cell>
          <cell r="D143">
            <v>37.979999999999997</v>
          </cell>
          <cell r="E143">
            <v>41.87</v>
          </cell>
          <cell r="F143">
            <v>44.53</v>
          </cell>
          <cell r="G143">
            <v>39.090000000000003</v>
          </cell>
          <cell r="I143">
            <v>39.200000000000003</v>
          </cell>
          <cell r="R143">
            <v>47.745046918223132</v>
          </cell>
        </row>
        <row r="144">
          <cell r="A144">
            <v>40544</v>
          </cell>
          <cell r="B144">
            <v>37.909999999999997</v>
          </cell>
          <cell r="C144">
            <v>42.64</v>
          </cell>
          <cell r="D144">
            <v>38.799999999999997</v>
          </cell>
          <cell r="E144">
            <v>40.729999999999997</v>
          </cell>
          <cell r="F144">
            <v>42.18</v>
          </cell>
          <cell r="G144">
            <v>40.28</v>
          </cell>
          <cell r="I144">
            <v>29.95</v>
          </cell>
          <cell r="R144">
            <v>42.991446951173039</v>
          </cell>
        </row>
        <row r="145">
          <cell r="A145">
            <v>40575</v>
          </cell>
          <cell r="B145">
            <v>37.71</v>
          </cell>
          <cell r="C145">
            <v>41.45</v>
          </cell>
          <cell r="D145">
            <v>37.69</v>
          </cell>
          <cell r="E145">
            <v>41.2</v>
          </cell>
          <cell r="F145">
            <v>40.28</v>
          </cell>
          <cell r="G145">
            <v>40.08</v>
          </cell>
          <cell r="I145">
            <v>32.200000000000003</v>
          </cell>
          <cell r="R145">
            <v>41.664990624199675</v>
          </cell>
        </row>
        <row r="146">
          <cell r="A146">
            <v>40603</v>
          </cell>
          <cell r="B146">
            <v>37.71</v>
          </cell>
          <cell r="C146">
            <v>40.020000000000003</v>
          </cell>
          <cell r="D146">
            <v>35.92</v>
          </cell>
          <cell r="E146">
            <v>40.659999999999997</v>
          </cell>
          <cell r="F146">
            <v>39.32</v>
          </cell>
          <cell r="G146">
            <v>40.090000000000003</v>
          </cell>
          <cell r="I146">
            <v>29.7</v>
          </cell>
          <cell r="R146">
            <v>40.118850348629458</v>
          </cell>
        </row>
        <row r="147">
          <cell r="A147">
            <v>40634</v>
          </cell>
          <cell r="B147">
            <v>37.51</v>
          </cell>
          <cell r="C147">
            <v>40.76</v>
          </cell>
          <cell r="D147">
            <v>35.26</v>
          </cell>
          <cell r="E147">
            <v>41.68</v>
          </cell>
          <cell r="F147">
            <v>38.36</v>
          </cell>
          <cell r="G147">
            <v>39.89</v>
          </cell>
          <cell r="I147">
            <v>35.75</v>
          </cell>
          <cell r="R147">
            <v>36.745553505905704</v>
          </cell>
        </row>
        <row r="148">
          <cell r="A148">
            <v>40664</v>
          </cell>
          <cell r="B148">
            <v>37.51</v>
          </cell>
          <cell r="C148">
            <v>38.72</v>
          </cell>
          <cell r="D148">
            <v>33.270000000000003</v>
          </cell>
          <cell r="E148">
            <v>42.61</v>
          </cell>
          <cell r="F148">
            <v>38.89</v>
          </cell>
          <cell r="G148">
            <v>39.89</v>
          </cell>
          <cell r="I148">
            <v>35.75</v>
          </cell>
          <cell r="R148">
            <v>36.774674718898218</v>
          </cell>
        </row>
        <row r="149">
          <cell r="A149">
            <v>40695</v>
          </cell>
          <cell r="B149">
            <v>39.380000000000003</v>
          </cell>
          <cell r="C149">
            <v>39.22</v>
          </cell>
          <cell r="D149">
            <v>33.72</v>
          </cell>
          <cell r="E149">
            <v>45.97</v>
          </cell>
          <cell r="F149">
            <v>45.32</v>
          </cell>
          <cell r="G149">
            <v>42.74</v>
          </cell>
          <cell r="I149">
            <v>41.75</v>
          </cell>
          <cell r="R149">
            <v>37.188231826069845</v>
          </cell>
        </row>
        <row r="150">
          <cell r="A150">
            <v>40725</v>
          </cell>
          <cell r="B150">
            <v>45.1</v>
          </cell>
          <cell r="C150">
            <v>49.04</v>
          </cell>
          <cell r="D150">
            <v>42.2</v>
          </cell>
          <cell r="E150">
            <v>39.08</v>
          </cell>
          <cell r="F150">
            <v>46.38</v>
          </cell>
          <cell r="G150">
            <v>48.99</v>
          </cell>
          <cell r="I150">
            <v>48.75</v>
          </cell>
          <cell r="R150">
            <v>37.781549855332415</v>
          </cell>
        </row>
        <row r="151">
          <cell r="A151">
            <v>40756</v>
          </cell>
          <cell r="B151">
            <v>47.18</v>
          </cell>
          <cell r="C151">
            <v>52.46</v>
          </cell>
          <cell r="D151">
            <v>45.78</v>
          </cell>
          <cell r="E151">
            <v>42.71</v>
          </cell>
          <cell r="F151">
            <v>46.54</v>
          </cell>
          <cell r="G151">
            <v>51.85</v>
          </cell>
          <cell r="I151">
            <v>57.75</v>
          </cell>
          <cell r="R151">
            <v>38.197460391673133</v>
          </cell>
        </row>
        <row r="152">
          <cell r="A152">
            <v>40787</v>
          </cell>
          <cell r="B152">
            <v>42.4</v>
          </cell>
          <cell r="C152">
            <v>47.14</v>
          </cell>
          <cell r="D152">
            <v>40.880000000000003</v>
          </cell>
          <cell r="E152">
            <v>40.659999999999997</v>
          </cell>
          <cell r="F152">
            <v>40.950000000000003</v>
          </cell>
          <cell r="G152">
            <v>46.3</v>
          </cell>
          <cell r="I152">
            <v>40.450000000000003</v>
          </cell>
          <cell r="R152">
            <v>38.362518686084904</v>
          </cell>
        </row>
        <row r="153">
          <cell r="A153">
            <v>40817</v>
          </cell>
          <cell r="B153">
            <v>37.94</v>
          </cell>
          <cell r="C153">
            <v>42.31</v>
          </cell>
          <cell r="D153">
            <v>38.22</v>
          </cell>
          <cell r="E153">
            <v>45.45</v>
          </cell>
          <cell r="F153">
            <v>41.41</v>
          </cell>
          <cell r="G153">
            <v>40.4</v>
          </cell>
          <cell r="I153">
            <v>40</v>
          </cell>
          <cell r="R153">
            <v>38.515181584284505</v>
          </cell>
        </row>
        <row r="154">
          <cell r="A154">
            <v>40848</v>
          </cell>
          <cell r="B154">
            <v>37.32</v>
          </cell>
          <cell r="C154">
            <v>41.36</v>
          </cell>
          <cell r="D154">
            <v>37.340000000000003</v>
          </cell>
          <cell r="E154">
            <v>41.89</v>
          </cell>
          <cell r="F154">
            <v>40.81</v>
          </cell>
          <cell r="G154">
            <v>39.590000000000003</v>
          </cell>
          <cell r="I154">
            <v>37</v>
          </cell>
          <cell r="R154">
            <v>41.722799154410069</v>
          </cell>
        </row>
        <row r="155">
          <cell r="A155">
            <v>40878</v>
          </cell>
          <cell r="B155">
            <v>37.32</v>
          </cell>
          <cell r="C155">
            <v>42.59</v>
          </cell>
          <cell r="D155">
            <v>38.46</v>
          </cell>
          <cell r="E155">
            <v>42.55</v>
          </cell>
          <cell r="F155">
            <v>44.77</v>
          </cell>
          <cell r="G155">
            <v>39.479999999999997</v>
          </cell>
          <cell r="I155">
            <v>39.700000000000003</v>
          </cell>
          <cell r="R155">
            <v>43.936742353339014</v>
          </cell>
        </row>
        <row r="156">
          <cell r="A156">
            <v>40909</v>
          </cell>
          <cell r="B156">
            <v>38.28</v>
          </cell>
          <cell r="C156">
            <v>43.77</v>
          </cell>
          <cell r="D156">
            <v>39.25</v>
          </cell>
          <cell r="E156">
            <v>41.22</v>
          </cell>
          <cell r="F156">
            <v>42.41</v>
          </cell>
          <cell r="G156">
            <v>40.6</v>
          </cell>
          <cell r="I156">
            <v>30.2</v>
          </cell>
          <cell r="R156">
            <v>42.991446951173039</v>
          </cell>
        </row>
        <row r="157">
          <cell r="A157">
            <v>40940</v>
          </cell>
          <cell r="B157">
            <v>38.1</v>
          </cell>
          <cell r="C157">
            <v>42.64</v>
          </cell>
          <cell r="D157">
            <v>38.22</v>
          </cell>
          <cell r="E157">
            <v>41.76</v>
          </cell>
          <cell r="F157">
            <v>40.51</v>
          </cell>
          <cell r="G157">
            <v>40.42</v>
          </cell>
          <cell r="I157">
            <v>32.450000000000003</v>
          </cell>
          <cell r="R157">
            <v>41.664990624199675</v>
          </cell>
        </row>
      </sheetData>
      <sheetData sheetId="15">
        <row r="6">
          <cell r="R6" t="str">
            <v>ALBERTA</v>
          </cell>
        </row>
        <row r="7">
          <cell r="A7">
            <v>37166</v>
          </cell>
          <cell r="B7">
            <v>29.75</v>
          </cell>
          <cell r="C7">
            <v>27.75</v>
          </cell>
          <cell r="D7">
            <v>24.55</v>
          </cell>
          <cell r="E7">
            <v>28.31</v>
          </cell>
          <cell r="F7">
            <v>28.54</v>
          </cell>
          <cell r="G7">
            <v>30.75</v>
          </cell>
          <cell r="I7">
            <v>28.54</v>
          </cell>
          <cell r="R7">
            <v>36</v>
          </cell>
        </row>
        <row r="8">
          <cell r="A8">
            <v>37167</v>
          </cell>
          <cell r="B8">
            <v>26</v>
          </cell>
          <cell r="C8">
            <v>25</v>
          </cell>
          <cell r="D8">
            <v>23</v>
          </cell>
          <cell r="E8">
            <v>25.4</v>
          </cell>
          <cell r="F8">
            <v>25</v>
          </cell>
          <cell r="G8">
            <v>27</v>
          </cell>
          <cell r="I8">
            <v>32.15</v>
          </cell>
          <cell r="R8">
            <v>34.5</v>
          </cell>
        </row>
        <row r="9">
          <cell r="A9">
            <v>37168</v>
          </cell>
          <cell r="B9">
            <v>26</v>
          </cell>
          <cell r="C9">
            <v>25</v>
          </cell>
          <cell r="D9">
            <v>23</v>
          </cell>
          <cell r="E9">
            <v>25.4</v>
          </cell>
          <cell r="F9">
            <v>25</v>
          </cell>
          <cell r="G9">
            <v>27</v>
          </cell>
          <cell r="I9">
            <v>32.15</v>
          </cell>
          <cell r="R9">
            <v>34.5</v>
          </cell>
        </row>
        <row r="10">
          <cell r="A10">
            <v>37169</v>
          </cell>
          <cell r="B10">
            <v>26</v>
          </cell>
          <cell r="C10">
            <v>25</v>
          </cell>
          <cell r="D10">
            <v>23</v>
          </cell>
          <cell r="E10">
            <v>25.4</v>
          </cell>
          <cell r="F10">
            <v>25</v>
          </cell>
          <cell r="G10">
            <v>27</v>
          </cell>
          <cell r="I10">
            <v>32.15</v>
          </cell>
          <cell r="R10">
            <v>34.5</v>
          </cell>
        </row>
        <row r="11">
          <cell r="A11">
            <v>37172</v>
          </cell>
          <cell r="B11">
            <v>26</v>
          </cell>
          <cell r="C11">
            <v>25</v>
          </cell>
          <cell r="D11">
            <v>23</v>
          </cell>
          <cell r="E11">
            <v>25.4</v>
          </cell>
          <cell r="F11">
            <v>25</v>
          </cell>
          <cell r="G11">
            <v>27</v>
          </cell>
          <cell r="I11">
            <v>27.1875</v>
          </cell>
          <cell r="R11">
            <v>27.75</v>
          </cell>
        </row>
        <row r="12">
          <cell r="A12">
            <v>37173</v>
          </cell>
          <cell r="B12">
            <v>26</v>
          </cell>
          <cell r="C12">
            <v>25</v>
          </cell>
          <cell r="D12">
            <v>23</v>
          </cell>
          <cell r="E12">
            <v>25.4</v>
          </cell>
          <cell r="F12">
            <v>25</v>
          </cell>
          <cell r="G12">
            <v>27</v>
          </cell>
          <cell r="I12">
            <v>27.1875</v>
          </cell>
          <cell r="R12">
            <v>34.5</v>
          </cell>
        </row>
        <row r="13">
          <cell r="A13">
            <v>37174</v>
          </cell>
          <cell r="B13">
            <v>26</v>
          </cell>
          <cell r="C13">
            <v>25</v>
          </cell>
          <cell r="D13">
            <v>23</v>
          </cell>
          <cell r="E13">
            <v>25.4</v>
          </cell>
          <cell r="F13">
            <v>25</v>
          </cell>
          <cell r="G13">
            <v>27</v>
          </cell>
          <cell r="I13">
            <v>27.1875</v>
          </cell>
          <cell r="R13">
            <v>32.75</v>
          </cell>
        </row>
        <row r="14">
          <cell r="A14">
            <v>37175</v>
          </cell>
          <cell r="B14">
            <v>26</v>
          </cell>
          <cell r="C14">
            <v>25</v>
          </cell>
          <cell r="D14">
            <v>23</v>
          </cell>
          <cell r="E14">
            <v>25.4</v>
          </cell>
          <cell r="F14">
            <v>25</v>
          </cell>
          <cell r="G14">
            <v>27</v>
          </cell>
          <cell r="I14">
            <v>27.1875</v>
          </cell>
          <cell r="R14">
            <v>32.75</v>
          </cell>
        </row>
        <row r="15">
          <cell r="A15">
            <v>37176</v>
          </cell>
          <cell r="B15">
            <v>26</v>
          </cell>
          <cell r="C15">
            <v>25</v>
          </cell>
          <cell r="D15">
            <v>23</v>
          </cell>
          <cell r="E15">
            <v>25.4</v>
          </cell>
          <cell r="F15">
            <v>25</v>
          </cell>
          <cell r="G15">
            <v>27</v>
          </cell>
          <cell r="I15">
            <v>27.1875</v>
          </cell>
          <cell r="R15">
            <v>32.75</v>
          </cell>
        </row>
        <row r="16">
          <cell r="A16">
            <v>37179</v>
          </cell>
          <cell r="B16">
            <v>26</v>
          </cell>
          <cell r="C16">
            <v>25</v>
          </cell>
          <cell r="D16">
            <v>23</v>
          </cell>
          <cell r="E16">
            <v>25.4</v>
          </cell>
          <cell r="F16">
            <v>25</v>
          </cell>
          <cell r="G16">
            <v>27</v>
          </cell>
          <cell r="I16">
            <v>27.1875</v>
          </cell>
          <cell r="R16">
            <v>32.75</v>
          </cell>
        </row>
        <row r="17">
          <cell r="A17">
            <v>37180</v>
          </cell>
          <cell r="B17">
            <v>26</v>
          </cell>
          <cell r="C17">
            <v>25</v>
          </cell>
          <cell r="D17">
            <v>23</v>
          </cell>
          <cell r="E17">
            <v>25.4</v>
          </cell>
          <cell r="F17">
            <v>25</v>
          </cell>
          <cell r="G17">
            <v>27</v>
          </cell>
          <cell r="I17">
            <v>27.1875</v>
          </cell>
          <cell r="R17">
            <v>32.75</v>
          </cell>
        </row>
        <row r="18">
          <cell r="A18">
            <v>37181</v>
          </cell>
          <cell r="B18">
            <v>26</v>
          </cell>
          <cell r="C18">
            <v>25</v>
          </cell>
          <cell r="D18">
            <v>23</v>
          </cell>
          <cell r="E18">
            <v>25.4</v>
          </cell>
          <cell r="F18">
            <v>25</v>
          </cell>
          <cell r="G18">
            <v>27</v>
          </cell>
          <cell r="I18">
            <v>27.1875</v>
          </cell>
          <cell r="R18">
            <v>32.75</v>
          </cell>
        </row>
        <row r="19">
          <cell r="A19">
            <v>37182</v>
          </cell>
          <cell r="B19">
            <v>26</v>
          </cell>
          <cell r="C19">
            <v>25</v>
          </cell>
          <cell r="D19">
            <v>23</v>
          </cell>
          <cell r="E19">
            <v>25.4</v>
          </cell>
          <cell r="F19">
            <v>25</v>
          </cell>
          <cell r="G19">
            <v>27</v>
          </cell>
          <cell r="I19">
            <v>27.1875</v>
          </cell>
          <cell r="R19">
            <v>32.75</v>
          </cell>
        </row>
        <row r="20">
          <cell r="A20">
            <v>37183</v>
          </cell>
          <cell r="B20">
            <v>26</v>
          </cell>
          <cell r="C20">
            <v>25</v>
          </cell>
          <cell r="D20">
            <v>23</v>
          </cell>
          <cell r="E20">
            <v>25.4</v>
          </cell>
          <cell r="F20">
            <v>25</v>
          </cell>
          <cell r="G20">
            <v>27</v>
          </cell>
          <cell r="I20">
            <v>27.1875</v>
          </cell>
          <cell r="R20">
            <v>32.75</v>
          </cell>
        </row>
        <row r="21">
          <cell r="A21">
            <v>37186</v>
          </cell>
          <cell r="B21">
            <v>26</v>
          </cell>
          <cell r="C21">
            <v>25</v>
          </cell>
          <cell r="D21">
            <v>23</v>
          </cell>
          <cell r="E21">
            <v>25.4</v>
          </cell>
          <cell r="F21">
            <v>25</v>
          </cell>
          <cell r="G21">
            <v>27</v>
          </cell>
          <cell r="I21">
            <v>27.1875</v>
          </cell>
          <cell r="R21">
            <v>32.75</v>
          </cell>
        </row>
        <row r="22">
          <cell r="A22">
            <v>37187</v>
          </cell>
          <cell r="B22">
            <v>26</v>
          </cell>
          <cell r="C22">
            <v>25</v>
          </cell>
          <cell r="D22">
            <v>23</v>
          </cell>
          <cell r="E22">
            <v>25.4</v>
          </cell>
          <cell r="F22">
            <v>25</v>
          </cell>
          <cell r="G22">
            <v>27</v>
          </cell>
          <cell r="I22">
            <v>27.1875</v>
          </cell>
          <cell r="R22">
            <v>32.75</v>
          </cell>
        </row>
        <row r="23">
          <cell r="A23">
            <v>37188</v>
          </cell>
          <cell r="B23">
            <v>26</v>
          </cell>
          <cell r="C23">
            <v>25</v>
          </cell>
          <cell r="D23">
            <v>23</v>
          </cell>
          <cell r="E23">
            <v>25.4</v>
          </cell>
          <cell r="F23">
            <v>25</v>
          </cell>
          <cell r="G23">
            <v>27</v>
          </cell>
          <cell r="I23">
            <v>27.1875</v>
          </cell>
          <cell r="R23">
            <v>32.75</v>
          </cell>
        </row>
        <row r="24">
          <cell r="A24">
            <v>37189</v>
          </cell>
          <cell r="B24">
            <v>26</v>
          </cell>
          <cell r="C24">
            <v>25</v>
          </cell>
          <cell r="D24">
            <v>23</v>
          </cell>
          <cell r="E24">
            <v>25.4</v>
          </cell>
          <cell r="F24">
            <v>25</v>
          </cell>
          <cell r="G24">
            <v>27</v>
          </cell>
          <cell r="I24">
            <v>27.1875</v>
          </cell>
          <cell r="R24">
            <v>32.75</v>
          </cell>
        </row>
        <row r="25">
          <cell r="A25">
            <v>37190</v>
          </cell>
          <cell r="B25">
            <v>26</v>
          </cell>
          <cell r="C25">
            <v>25</v>
          </cell>
          <cell r="D25">
            <v>23</v>
          </cell>
          <cell r="E25">
            <v>25.4</v>
          </cell>
          <cell r="F25">
            <v>25</v>
          </cell>
          <cell r="G25">
            <v>27</v>
          </cell>
          <cell r="I25">
            <v>27.1875</v>
          </cell>
          <cell r="R25">
            <v>32.75</v>
          </cell>
        </row>
        <row r="26">
          <cell r="A26">
            <v>37193</v>
          </cell>
          <cell r="B26">
            <v>26</v>
          </cell>
          <cell r="C26">
            <v>25</v>
          </cell>
          <cell r="D26">
            <v>23</v>
          </cell>
          <cell r="E26">
            <v>25.4</v>
          </cell>
          <cell r="F26">
            <v>25</v>
          </cell>
          <cell r="G26">
            <v>27</v>
          </cell>
          <cell r="I26">
            <v>27.1875</v>
          </cell>
          <cell r="R26">
            <v>32.75</v>
          </cell>
        </row>
        <row r="27">
          <cell r="A27">
            <v>37194</v>
          </cell>
          <cell r="B27">
            <v>26</v>
          </cell>
          <cell r="C27">
            <v>25</v>
          </cell>
          <cell r="D27">
            <v>23</v>
          </cell>
          <cell r="E27">
            <v>25.4</v>
          </cell>
          <cell r="F27">
            <v>25</v>
          </cell>
          <cell r="G27">
            <v>27</v>
          </cell>
          <cell r="I27">
            <v>27.1875</v>
          </cell>
          <cell r="R27">
            <v>32.75</v>
          </cell>
        </row>
        <row r="28">
          <cell r="A28">
            <v>37195</v>
          </cell>
          <cell r="B28">
            <v>26</v>
          </cell>
          <cell r="C28">
            <v>25</v>
          </cell>
          <cell r="D28">
            <v>23</v>
          </cell>
          <cell r="E28">
            <v>25.4</v>
          </cell>
          <cell r="F28">
            <v>25</v>
          </cell>
          <cell r="G28">
            <v>27</v>
          </cell>
          <cell r="I28">
            <v>27.1875</v>
          </cell>
          <cell r="R28">
            <v>32.75</v>
          </cell>
        </row>
        <row r="29">
          <cell r="A29">
            <v>37196</v>
          </cell>
          <cell r="B29">
            <v>25</v>
          </cell>
          <cell r="C29">
            <v>27</v>
          </cell>
          <cell r="D29">
            <v>26.25</v>
          </cell>
          <cell r="E29">
            <v>26.25</v>
          </cell>
          <cell r="F29">
            <v>26</v>
          </cell>
          <cell r="G29">
            <v>26</v>
          </cell>
          <cell r="I29">
            <v>27.1875</v>
          </cell>
          <cell r="R29">
            <v>38.199996948242188</v>
          </cell>
        </row>
        <row r="30">
          <cell r="A30">
            <v>37225</v>
          </cell>
          <cell r="B30">
            <v>25</v>
          </cell>
          <cell r="C30">
            <v>27</v>
          </cell>
          <cell r="D30">
            <v>26.25</v>
          </cell>
          <cell r="E30">
            <v>26</v>
          </cell>
          <cell r="F30">
            <v>25</v>
          </cell>
          <cell r="G30">
            <v>26</v>
          </cell>
          <cell r="I30">
            <v>25</v>
          </cell>
          <cell r="R30">
            <v>38.199996948242188</v>
          </cell>
        </row>
        <row r="31">
          <cell r="A31">
            <v>37226</v>
          </cell>
          <cell r="B31">
            <v>29.5</v>
          </cell>
          <cell r="C31">
            <v>34.25</v>
          </cell>
          <cell r="D31">
            <v>34</v>
          </cell>
          <cell r="E31">
            <v>34</v>
          </cell>
          <cell r="F31">
            <v>30.4</v>
          </cell>
          <cell r="G31">
            <v>31.5</v>
          </cell>
          <cell r="I31">
            <v>30.4</v>
          </cell>
          <cell r="R31">
            <v>45.8</v>
          </cell>
        </row>
        <row r="32">
          <cell r="A32">
            <v>37257</v>
          </cell>
          <cell r="B32">
            <v>29.5</v>
          </cell>
          <cell r="C32">
            <v>33.25</v>
          </cell>
          <cell r="D32">
            <v>33.5</v>
          </cell>
          <cell r="E32">
            <v>34.5</v>
          </cell>
          <cell r="F32">
            <v>30.5</v>
          </cell>
          <cell r="G32">
            <v>31</v>
          </cell>
          <cell r="I32">
            <v>30.5</v>
          </cell>
          <cell r="R32">
            <v>45.898515167236326</v>
          </cell>
        </row>
        <row r="33">
          <cell r="A33">
            <v>37288</v>
          </cell>
          <cell r="B33">
            <v>28.5</v>
          </cell>
          <cell r="C33">
            <v>30.9</v>
          </cell>
          <cell r="D33">
            <v>31</v>
          </cell>
          <cell r="E33">
            <v>33.25</v>
          </cell>
          <cell r="F33">
            <v>30.5</v>
          </cell>
          <cell r="G33">
            <v>29.75</v>
          </cell>
          <cell r="I33">
            <v>30.5</v>
          </cell>
          <cell r="R33">
            <v>45.654738616943362</v>
          </cell>
        </row>
        <row r="34">
          <cell r="A34">
            <v>37316</v>
          </cell>
          <cell r="B34">
            <v>28.5</v>
          </cell>
          <cell r="C34">
            <v>28</v>
          </cell>
          <cell r="D34">
            <v>28</v>
          </cell>
          <cell r="E34">
            <v>30.5</v>
          </cell>
          <cell r="F34">
            <v>29.75</v>
          </cell>
          <cell r="G34">
            <v>29.75</v>
          </cell>
          <cell r="I34">
            <v>29.75</v>
          </cell>
          <cell r="R34">
            <v>44.749061584472656</v>
          </cell>
        </row>
        <row r="35">
          <cell r="A35">
            <v>37347</v>
          </cell>
          <cell r="B35">
            <v>30</v>
          </cell>
          <cell r="C35">
            <v>30</v>
          </cell>
          <cell r="D35">
            <v>28</v>
          </cell>
          <cell r="E35">
            <v>29.5</v>
          </cell>
          <cell r="F35">
            <v>30.25</v>
          </cell>
          <cell r="G35">
            <v>32</v>
          </cell>
          <cell r="I35">
            <v>29.5</v>
          </cell>
          <cell r="R35">
            <v>42.504277954101561</v>
          </cell>
        </row>
        <row r="36">
          <cell r="A36">
            <v>37377</v>
          </cell>
          <cell r="B36">
            <v>31</v>
          </cell>
          <cell r="C36">
            <v>29.25</v>
          </cell>
          <cell r="D36">
            <v>26.75</v>
          </cell>
          <cell r="E36">
            <v>29.5</v>
          </cell>
          <cell r="F36">
            <v>34</v>
          </cell>
          <cell r="G36">
            <v>34</v>
          </cell>
          <cell r="I36">
            <v>29.5</v>
          </cell>
          <cell r="R36">
            <v>42.999288024902341</v>
          </cell>
        </row>
        <row r="37">
          <cell r="A37">
            <v>37408</v>
          </cell>
          <cell r="B37">
            <v>40</v>
          </cell>
          <cell r="C37">
            <v>30.5</v>
          </cell>
          <cell r="D37">
            <v>28</v>
          </cell>
          <cell r="E37">
            <v>36.25</v>
          </cell>
          <cell r="F37">
            <v>38.25</v>
          </cell>
          <cell r="G37">
            <v>45</v>
          </cell>
          <cell r="I37">
            <v>36.25</v>
          </cell>
          <cell r="R37">
            <v>43.528313682474526</v>
          </cell>
        </row>
        <row r="38">
          <cell r="A38">
            <v>37438</v>
          </cell>
          <cell r="B38">
            <v>48.5</v>
          </cell>
          <cell r="C38">
            <v>43</v>
          </cell>
          <cell r="D38">
            <v>40</v>
          </cell>
          <cell r="E38">
            <v>43</v>
          </cell>
          <cell r="F38">
            <v>45.75</v>
          </cell>
          <cell r="G38">
            <v>55.5</v>
          </cell>
          <cell r="I38">
            <v>43</v>
          </cell>
          <cell r="R38">
            <v>46.251556274140889</v>
          </cell>
        </row>
        <row r="39">
          <cell r="A39">
            <v>37469</v>
          </cell>
          <cell r="B39">
            <v>55</v>
          </cell>
          <cell r="C39">
            <v>51.5</v>
          </cell>
          <cell r="D39">
            <v>49</v>
          </cell>
          <cell r="E39">
            <v>50</v>
          </cell>
          <cell r="F39">
            <v>51.75</v>
          </cell>
          <cell r="G39">
            <v>65</v>
          </cell>
          <cell r="I39">
            <v>50</v>
          </cell>
          <cell r="R39">
            <v>46.998917969076658</v>
          </cell>
        </row>
        <row r="40">
          <cell r="A40">
            <v>37500</v>
          </cell>
          <cell r="B40">
            <v>45</v>
          </cell>
          <cell r="C40">
            <v>43.5</v>
          </cell>
          <cell r="D40">
            <v>40</v>
          </cell>
          <cell r="E40">
            <v>42</v>
          </cell>
          <cell r="F40">
            <v>38.25</v>
          </cell>
          <cell r="G40">
            <v>52</v>
          </cell>
          <cell r="I40">
            <v>38.25</v>
          </cell>
          <cell r="R40">
            <v>47.005557988757488</v>
          </cell>
        </row>
        <row r="41">
          <cell r="A41">
            <v>37530</v>
          </cell>
          <cell r="B41">
            <v>33.5</v>
          </cell>
          <cell r="C41">
            <v>34</v>
          </cell>
          <cell r="D41">
            <v>35.25</v>
          </cell>
          <cell r="E41">
            <v>36</v>
          </cell>
          <cell r="F41">
            <v>34.75</v>
          </cell>
          <cell r="G41">
            <v>36</v>
          </cell>
          <cell r="I41">
            <v>34.75</v>
          </cell>
          <cell r="R41">
            <v>45.671107708299132</v>
          </cell>
        </row>
        <row r="42">
          <cell r="A42">
            <v>37561</v>
          </cell>
          <cell r="B42">
            <v>31</v>
          </cell>
          <cell r="C42">
            <v>32</v>
          </cell>
          <cell r="D42">
            <v>33</v>
          </cell>
          <cell r="E42">
            <v>33.75</v>
          </cell>
          <cell r="F42">
            <v>34</v>
          </cell>
          <cell r="G42">
            <v>33</v>
          </cell>
          <cell r="I42">
            <v>33.75</v>
          </cell>
          <cell r="R42">
            <v>50.353623924066213</v>
          </cell>
        </row>
        <row r="43">
          <cell r="A43">
            <v>37591</v>
          </cell>
          <cell r="B43">
            <v>32.5</v>
          </cell>
          <cell r="C43">
            <v>34</v>
          </cell>
          <cell r="D43">
            <v>35</v>
          </cell>
          <cell r="E43">
            <v>36</v>
          </cell>
          <cell r="F43">
            <v>36.25</v>
          </cell>
          <cell r="G43">
            <v>34.5</v>
          </cell>
          <cell r="I43">
            <v>36</v>
          </cell>
          <cell r="R43">
            <v>54.286758231559553</v>
          </cell>
        </row>
        <row r="44">
          <cell r="A44">
            <v>37622</v>
          </cell>
          <cell r="B44">
            <v>33.75</v>
          </cell>
          <cell r="C44">
            <v>36.5</v>
          </cell>
          <cell r="D44">
            <v>37.5</v>
          </cell>
          <cell r="E44">
            <v>38.25</v>
          </cell>
          <cell r="F44">
            <v>37.5</v>
          </cell>
          <cell r="G44">
            <v>35.75</v>
          </cell>
          <cell r="I44">
            <v>27.5</v>
          </cell>
          <cell r="R44">
            <v>47.493014644051485</v>
          </cell>
        </row>
        <row r="45">
          <cell r="A45">
            <v>37653</v>
          </cell>
          <cell r="B45">
            <v>33.25</v>
          </cell>
          <cell r="C45">
            <v>34</v>
          </cell>
          <cell r="D45">
            <v>35</v>
          </cell>
          <cell r="E45">
            <v>37.25</v>
          </cell>
          <cell r="F45">
            <v>36.5</v>
          </cell>
          <cell r="G45">
            <v>35.25</v>
          </cell>
          <cell r="I45">
            <v>26.5</v>
          </cell>
          <cell r="R45">
            <v>46.007170013847961</v>
          </cell>
        </row>
        <row r="46">
          <cell r="A46">
            <v>37681</v>
          </cell>
          <cell r="B46">
            <v>33.25</v>
          </cell>
          <cell r="C46">
            <v>31</v>
          </cell>
          <cell r="D46">
            <v>31</v>
          </cell>
          <cell r="E46">
            <v>35.25</v>
          </cell>
          <cell r="F46">
            <v>34.5</v>
          </cell>
          <cell r="G46">
            <v>35.25</v>
          </cell>
          <cell r="I46">
            <v>24.5</v>
          </cell>
          <cell r="R46">
            <v>44.220886507709274</v>
          </cell>
        </row>
        <row r="47">
          <cell r="A47">
            <v>37712</v>
          </cell>
          <cell r="B47">
            <v>32.75</v>
          </cell>
          <cell r="C47">
            <v>32.5</v>
          </cell>
          <cell r="D47">
            <v>29.5</v>
          </cell>
          <cell r="E47">
            <v>32.25</v>
          </cell>
          <cell r="F47">
            <v>32.5</v>
          </cell>
          <cell r="G47">
            <v>34.75</v>
          </cell>
          <cell r="I47">
            <v>22.25</v>
          </cell>
          <cell r="R47">
            <v>41.506183575445128</v>
          </cell>
        </row>
        <row r="48">
          <cell r="A48">
            <v>37742</v>
          </cell>
          <cell r="B48">
            <v>32.75</v>
          </cell>
          <cell r="C48">
            <v>28.25</v>
          </cell>
          <cell r="D48">
            <v>25</v>
          </cell>
          <cell r="E48">
            <v>33.25</v>
          </cell>
          <cell r="F48">
            <v>33.5</v>
          </cell>
          <cell r="G48">
            <v>34.75</v>
          </cell>
          <cell r="I48">
            <v>23.25</v>
          </cell>
          <cell r="R48">
            <v>41.716225933448456</v>
          </cell>
        </row>
        <row r="49">
          <cell r="A49">
            <v>37773</v>
          </cell>
          <cell r="B49">
            <v>37.25</v>
          </cell>
          <cell r="C49">
            <v>29.25</v>
          </cell>
          <cell r="D49">
            <v>26</v>
          </cell>
          <cell r="E49">
            <v>37.25</v>
          </cell>
          <cell r="F49">
            <v>42.5</v>
          </cell>
          <cell r="G49">
            <v>41.75</v>
          </cell>
          <cell r="I49">
            <v>27.25</v>
          </cell>
          <cell r="R49">
            <v>42.20924061406734</v>
          </cell>
        </row>
        <row r="50">
          <cell r="A50">
            <v>37803</v>
          </cell>
          <cell r="B50">
            <v>51</v>
          </cell>
          <cell r="C50">
            <v>49.5</v>
          </cell>
          <cell r="D50">
            <v>45</v>
          </cell>
          <cell r="E50">
            <v>46.25</v>
          </cell>
          <cell r="F50">
            <v>52.5</v>
          </cell>
          <cell r="G50">
            <v>57</v>
          </cell>
          <cell r="I50">
            <v>36.25</v>
          </cell>
          <cell r="R50">
            <v>42.623366241591647</v>
          </cell>
        </row>
        <row r="51">
          <cell r="A51">
            <v>37834</v>
          </cell>
          <cell r="B51">
            <v>56</v>
          </cell>
          <cell r="C51">
            <v>56.5</v>
          </cell>
          <cell r="D51">
            <v>53</v>
          </cell>
          <cell r="E51">
            <v>55.25</v>
          </cell>
          <cell r="F51">
            <v>56.5</v>
          </cell>
          <cell r="G51">
            <v>64</v>
          </cell>
          <cell r="I51">
            <v>45.25</v>
          </cell>
          <cell r="R51">
            <v>42.9747972637171</v>
          </cell>
        </row>
        <row r="52">
          <cell r="A52">
            <v>37865</v>
          </cell>
          <cell r="B52">
            <v>44.5</v>
          </cell>
          <cell r="C52">
            <v>45.5</v>
          </cell>
          <cell r="D52">
            <v>42</v>
          </cell>
          <cell r="E52">
            <v>50.25</v>
          </cell>
          <cell r="F52">
            <v>45.5</v>
          </cell>
          <cell r="G52">
            <v>50.5</v>
          </cell>
          <cell r="I52">
            <v>35.5</v>
          </cell>
          <cell r="R52">
            <v>43.058369433395882</v>
          </cell>
        </row>
        <row r="53">
          <cell r="A53">
            <v>37895</v>
          </cell>
          <cell r="B53">
            <v>33.75</v>
          </cell>
          <cell r="C53">
            <v>35.5</v>
          </cell>
          <cell r="D53">
            <v>36</v>
          </cell>
          <cell r="E53">
            <v>36.25</v>
          </cell>
          <cell r="F53">
            <v>35.5</v>
          </cell>
          <cell r="G53">
            <v>36</v>
          </cell>
          <cell r="I53">
            <v>25.5</v>
          </cell>
          <cell r="R53">
            <v>43.221504938478205</v>
          </cell>
        </row>
        <row r="54">
          <cell r="A54">
            <v>37926</v>
          </cell>
          <cell r="B54">
            <v>32.25</v>
          </cell>
          <cell r="C54">
            <v>33.5</v>
          </cell>
          <cell r="D54">
            <v>34</v>
          </cell>
          <cell r="E54">
            <v>35.25</v>
          </cell>
          <cell r="F54">
            <v>34.5</v>
          </cell>
          <cell r="G54">
            <v>34</v>
          </cell>
          <cell r="I54">
            <v>24.5</v>
          </cell>
          <cell r="R54">
            <v>46.60454531816498</v>
          </cell>
        </row>
        <row r="55">
          <cell r="A55">
            <v>37956</v>
          </cell>
          <cell r="B55">
            <v>32.25</v>
          </cell>
          <cell r="C55">
            <v>36</v>
          </cell>
          <cell r="D55">
            <v>36.5</v>
          </cell>
          <cell r="E55">
            <v>37.25</v>
          </cell>
          <cell r="F55">
            <v>38.5</v>
          </cell>
          <cell r="G55">
            <v>33.75</v>
          </cell>
          <cell r="I55">
            <v>27.25</v>
          </cell>
          <cell r="R55">
            <v>49.294064588948551</v>
          </cell>
        </row>
        <row r="56">
          <cell r="A56">
            <v>37987</v>
          </cell>
          <cell r="B56">
            <v>34.43</v>
          </cell>
          <cell r="C56">
            <v>36.35</v>
          </cell>
          <cell r="D56">
            <v>36.68</v>
          </cell>
          <cell r="E56">
            <v>38.64</v>
          </cell>
          <cell r="F56">
            <v>39.6</v>
          </cell>
          <cell r="G56">
            <v>36.630000000000003</v>
          </cell>
          <cell r="I56">
            <v>18.5</v>
          </cell>
          <cell r="R56">
            <v>47.829894906142528</v>
          </cell>
        </row>
        <row r="57">
          <cell r="A57">
            <v>38018</v>
          </cell>
          <cell r="B57">
            <v>34</v>
          </cell>
          <cell r="C57">
            <v>34.24</v>
          </cell>
          <cell r="D57">
            <v>34.6</v>
          </cell>
          <cell r="E57">
            <v>38.11</v>
          </cell>
          <cell r="F57">
            <v>37.6</v>
          </cell>
          <cell r="G57">
            <v>36.200000000000003</v>
          </cell>
          <cell r="I57">
            <v>20.75</v>
          </cell>
          <cell r="R57">
            <v>46.120956215655326</v>
          </cell>
        </row>
        <row r="58">
          <cell r="A58">
            <v>38047</v>
          </cell>
          <cell r="B58">
            <v>34.01</v>
          </cell>
          <cell r="C58">
            <v>31.72</v>
          </cell>
          <cell r="D58">
            <v>31.26</v>
          </cell>
          <cell r="E58">
            <v>36.58</v>
          </cell>
          <cell r="F58">
            <v>35.85</v>
          </cell>
          <cell r="G58">
            <v>36.21</v>
          </cell>
          <cell r="I58">
            <v>18.25</v>
          </cell>
          <cell r="R58">
            <v>44.141699284764968</v>
          </cell>
        </row>
        <row r="59">
          <cell r="A59">
            <v>38078</v>
          </cell>
          <cell r="B59">
            <v>33.58</v>
          </cell>
          <cell r="C59">
            <v>32.99</v>
          </cell>
          <cell r="D59">
            <v>30.01</v>
          </cell>
          <cell r="E59">
            <v>34.86</v>
          </cell>
          <cell r="F59">
            <v>34.1</v>
          </cell>
          <cell r="G59">
            <v>35.78</v>
          </cell>
          <cell r="I59">
            <v>25</v>
          </cell>
          <cell r="R59">
            <v>40.996402133875776</v>
          </cell>
        </row>
        <row r="60">
          <cell r="A60">
            <v>38108</v>
          </cell>
          <cell r="B60">
            <v>33.58</v>
          </cell>
          <cell r="C60">
            <v>29.41</v>
          </cell>
          <cell r="D60">
            <v>26.25</v>
          </cell>
          <cell r="E60">
            <v>36.520000000000003</v>
          </cell>
          <cell r="F60">
            <v>34.85</v>
          </cell>
          <cell r="G60">
            <v>35.78</v>
          </cell>
          <cell r="I60">
            <v>25</v>
          </cell>
          <cell r="R60">
            <v>41.002171308930137</v>
          </cell>
        </row>
        <row r="61">
          <cell r="A61">
            <v>38139</v>
          </cell>
          <cell r="B61">
            <v>37.42</v>
          </cell>
          <cell r="C61">
            <v>30.26</v>
          </cell>
          <cell r="D61">
            <v>27.1</v>
          </cell>
          <cell r="E61">
            <v>41</v>
          </cell>
          <cell r="F61">
            <v>43.35</v>
          </cell>
          <cell r="G61">
            <v>41.75</v>
          </cell>
          <cell r="I61">
            <v>31</v>
          </cell>
          <cell r="R61">
            <v>41.487877509796441</v>
          </cell>
        </row>
        <row r="62">
          <cell r="A62">
            <v>38169</v>
          </cell>
          <cell r="B62">
            <v>49.14</v>
          </cell>
          <cell r="C62">
            <v>47.36</v>
          </cell>
          <cell r="D62">
            <v>43.03</v>
          </cell>
          <cell r="E62">
            <v>43.08</v>
          </cell>
          <cell r="F62">
            <v>49.35</v>
          </cell>
          <cell r="G62">
            <v>54.74</v>
          </cell>
          <cell r="I62">
            <v>35</v>
          </cell>
          <cell r="R62">
            <v>42.200398776041148</v>
          </cell>
        </row>
        <row r="63">
          <cell r="A63">
            <v>38200</v>
          </cell>
          <cell r="B63">
            <v>53.41</v>
          </cell>
          <cell r="C63">
            <v>53.28</v>
          </cell>
          <cell r="D63">
            <v>49.75</v>
          </cell>
          <cell r="E63">
            <v>50.51</v>
          </cell>
          <cell r="F63">
            <v>51.85</v>
          </cell>
          <cell r="G63">
            <v>60.71</v>
          </cell>
          <cell r="I63">
            <v>44</v>
          </cell>
          <cell r="R63">
            <v>42.690797768771304</v>
          </cell>
        </row>
        <row r="64">
          <cell r="A64">
            <v>38231</v>
          </cell>
          <cell r="B64">
            <v>43.61</v>
          </cell>
          <cell r="C64">
            <v>44</v>
          </cell>
          <cell r="D64">
            <v>40.54</v>
          </cell>
          <cell r="E64">
            <v>46.43</v>
          </cell>
          <cell r="F64">
            <v>42.85</v>
          </cell>
          <cell r="G64">
            <v>49.21</v>
          </cell>
          <cell r="I64">
            <v>28</v>
          </cell>
          <cell r="R64">
            <v>42.8665546079622</v>
          </cell>
        </row>
        <row r="65">
          <cell r="A65">
            <v>38261</v>
          </cell>
          <cell r="B65">
            <v>34.450000000000003</v>
          </cell>
          <cell r="C65">
            <v>35.56</v>
          </cell>
          <cell r="D65">
            <v>35.51</v>
          </cell>
          <cell r="E65">
            <v>38.130000000000003</v>
          </cell>
          <cell r="F65">
            <v>37.1</v>
          </cell>
          <cell r="G65">
            <v>36.86</v>
          </cell>
          <cell r="I65">
            <v>28.25</v>
          </cell>
          <cell r="R65">
            <v>43.029296304802173</v>
          </cell>
        </row>
        <row r="66">
          <cell r="A66">
            <v>38292</v>
          </cell>
          <cell r="B66">
            <v>33.17</v>
          </cell>
          <cell r="C66">
            <v>33.869999999999997</v>
          </cell>
          <cell r="D66">
            <v>33.840000000000003</v>
          </cell>
          <cell r="E66">
            <v>36.35</v>
          </cell>
          <cell r="F66">
            <v>36.85</v>
          </cell>
          <cell r="G66">
            <v>35.15</v>
          </cell>
          <cell r="I66">
            <v>24.75</v>
          </cell>
          <cell r="R66">
            <v>45.865460232589086</v>
          </cell>
        </row>
        <row r="67">
          <cell r="A67">
            <v>38322</v>
          </cell>
          <cell r="B67">
            <v>33.17</v>
          </cell>
          <cell r="C67">
            <v>35.99</v>
          </cell>
          <cell r="D67">
            <v>35.950000000000003</v>
          </cell>
          <cell r="E67">
            <v>38.01</v>
          </cell>
          <cell r="F67">
            <v>40.85</v>
          </cell>
          <cell r="G67">
            <v>34.94</v>
          </cell>
          <cell r="I67">
            <v>27.75</v>
          </cell>
          <cell r="R67">
            <v>48.581052382360561</v>
          </cell>
        </row>
        <row r="68">
          <cell r="A68">
            <v>38353</v>
          </cell>
          <cell r="B68">
            <v>35.17</v>
          </cell>
          <cell r="C68">
            <v>36.67</v>
          </cell>
          <cell r="D68">
            <v>36.74</v>
          </cell>
          <cell r="E68">
            <v>38.85</v>
          </cell>
          <cell r="F68">
            <v>40.35</v>
          </cell>
          <cell r="G68">
            <v>37.49</v>
          </cell>
          <cell r="I68">
            <v>18.5</v>
          </cell>
          <cell r="R68">
            <v>46.779301242989888</v>
          </cell>
        </row>
        <row r="69">
          <cell r="A69">
            <v>38384</v>
          </cell>
          <cell r="B69">
            <v>34.799999999999997</v>
          </cell>
          <cell r="C69">
            <v>34.880000000000003</v>
          </cell>
          <cell r="D69">
            <v>34.96</v>
          </cell>
          <cell r="E69">
            <v>38.6</v>
          </cell>
          <cell r="F69">
            <v>38.35</v>
          </cell>
          <cell r="G69">
            <v>37.119999999999997</v>
          </cell>
          <cell r="I69">
            <v>20.75</v>
          </cell>
          <cell r="R69">
            <v>45.154602100214113</v>
          </cell>
        </row>
        <row r="70">
          <cell r="A70">
            <v>38412</v>
          </cell>
          <cell r="B70">
            <v>34.81</v>
          </cell>
          <cell r="C70">
            <v>32.72</v>
          </cell>
          <cell r="D70">
            <v>32.1</v>
          </cell>
          <cell r="E70">
            <v>37.35</v>
          </cell>
          <cell r="F70">
            <v>36.85</v>
          </cell>
          <cell r="G70">
            <v>37.130000000000003</v>
          </cell>
          <cell r="I70">
            <v>18.25</v>
          </cell>
          <cell r="R70">
            <v>43.272872984901156</v>
          </cell>
        </row>
        <row r="71">
          <cell r="A71">
            <v>38443</v>
          </cell>
          <cell r="B71">
            <v>34.44</v>
          </cell>
          <cell r="C71">
            <v>33.82</v>
          </cell>
          <cell r="D71">
            <v>31.03</v>
          </cell>
          <cell r="E71">
            <v>36.35</v>
          </cell>
          <cell r="F71">
            <v>35.6</v>
          </cell>
          <cell r="G71">
            <v>36.76</v>
          </cell>
          <cell r="I71">
            <v>24</v>
          </cell>
          <cell r="R71">
            <v>40.21077765399756</v>
          </cell>
        </row>
        <row r="72">
          <cell r="A72">
            <v>38473</v>
          </cell>
          <cell r="B72">
            <v>34.450000000000003</v>
          </cell>
          <cell r="C72">
            <v>30.76</v>
          </cell>
          <cell r="D72">
            <v>27.81</v>
          </cell>
          <cell r="E72">
            <v>37.85</v>
          </cell>
          <cell r="F72">
            <v>36.1</v>
          </cell>
          <cell r="G72">
            <v>36.770000000000003</v>
          </cell>
          <cell r="I72">
            <v>24</v>
          </cell>
          <cell r="R72">
            <v>40.216881314585756</v>
          </cell>
        </row>
        <row r="73">
          <cell r="A73">
            <v>38504</v>
          </cell>
          <cell r="B73">
            <v>37.729999999999997</v>
          </cell>
          <cell r="C73">
            <v>31.49</v>
          </cell>
          <cell r="D73">
            <v>28.54</v>
          </cell>
          <cell r="E73">
            <v>42.1</v>
          </cell>
          <cell r="F73">
            <v>43.6</v>
          </cell>
          <cell r="G73">
            <v>41.86</v>
          </cell>
          <cell r="I73">
            <v>29</v>
          </cell>
          <cell r="R73">
            <v>40.679631678037246</v>
          </cell>
        </row>
        <row r="74">
          <cell r="A74">
            <v>38534</v>
          </cell>
          <cell r="B74">
            <v>47.76</v>
          </cell>
          <cell r="C74">
            <v>46.14</v>
          </cell>
          <cell r="D74">
            <v>42.18</v>
          </cell>
          <cell r="E74">
            <v>41.6</v>
          </cell>
          <cell r="F74">
            <v>47.35</v>
          </cell>
          <cell r="G74">
            <v>52.96</v>
          </cell>
          <cell r="I74">
            <v>26</v>
          </cell>
          <cell r="R74">
            <v>41.35804258972744</v>
          </cell>
        </row>
        <row r="75">
          <cell r="A75">
            <v>38565</v>
          </cell>
          <cell r="B75">
            <v>51.41</v>
          </cell>
          <cell r="C75">
            <v>51.21</v>
          </cell>
          <cell r="D75">
            <v>47.93</v>
          </cell>
          <cell r="E75">
            <v>47.85</v>
          </cell>
          <cell r="F75">
            <v>48.85</v>
          </cell>
          <cell r="G75">
            <v>58.05</v>
          </cell>
          <cell r="I75">
            <v>35</v>
          </cell>
          <cell r="R75">
            <v>41.824760318941699</v>
          </cell>
        </row>
        <row r="76">
          <cell r="A76">
            <v>38596</v>
          </cell>
          <cell r="B76">
            <v>43.03</v>
          </cell>
          <cell r="C76">
            <v>43.28</v>
          </cell>
          <cell r="D76">
            <v>40.04</v>
          </cell>
          <cell r="E76">
            <v>44.35</v>
          </cell>
          <cell r="F76">
            <v>41.35</v>
          </cell>
          <cell r="G76">
            <v>48.23</v>
          </cell>
          <cell r="I76">
            <v>22</v>
          </cell>
          <cell r="R76">
            <v>41.992131461307835</v>
          </cell>
        </row>
        <row r="77">
          <cell r="A77">
            <v>38626</v>
          </cell>
          <cell r="B77">
            <v>35.19</v>
          </cell>
          <cell r="C77">
            <v>36.06</v>
          </cell>
          <cell r="D77">
            <v>35.75</v>
          </cell>
          <cell r="E77">
            <v>39.85</v>
          </cell>
          <cell r="F77">
            <v>38.6</v>
          </cell>
          <cell r="G77">
            <v>37.69</v>
          </cell>
          <cell r="I77">
            <v>25.25</v>
          </cell>
          <cell r="R77">
            <v>42.146224962730308</v>
          </cell>
        </row>
        <row r="78">
          <cell r="A78">
            <v>38657</v>
          </cell>
          <cell r="B78">
            <v>34.1</v>
          </cell>
          <cell r="C78">
            <v>34.619999999999997</v>
          </cell>
          <cell r="D78">
            <v>34.32</v>
          </cell>
          <cell r="E78">
            <v>37.6</v>
          </cell>
          <cell r="F78">
            <v>38.1</v>
          </cell>
          <cell r="G78">
            <v>36.24</v>
          </cell>
          <cell r="I78">
            <v>22.25</v>
          </cell>
          <cell r="R78">
            <v>44.931598256258617</v>
          </cell>
        </row>
        <row r="79">
          <cell r="A79">
            <v>38687</v>
          </cell>
          <cell r="B79">
            <v>34.1</v>
          </cell>
          <cell r="C79">
            <v>36.44</v>
          </cell>
          <cell r="D79">
            <v>36.119999999999997</v>
          </cell>
          <cell r="E79">
            <v>38.85</v>
          </cell>
          <cell r="F79">
            <v>42.1</v>
          </cell>
          <cell r="G79">
            <v>36.06</v>
          </cell>
          <cell r="I79">
            <v>25.25</v>
          </cell>
          <cell r="R79">
            <v>47.532986580483673</v>
          </cell>
        </row>
        <row r="80">
          <cell r="A80">
            <v>38718</v>
          </cell>
          <cell r="B80">
            <v>35.83</v>
          </cell>
          <cell r="C80">
            <v>37.450000000000003</v>
          </cell>
          <cell r="D80">
            <v>36.89</v>
          </cell>
          <cell r="E80">
            <v>39.06</v>
          </cell>
          <cell r="F80">
            <v>40.85</v>
          </cell>
          <cell r="G80">
            <v>38.25</v>
          </cell>
          <cell r="I80">
            <v>18.75</v>
          </cell>
          <cell r="R80">
            <v>42.381938412418442</v>
          </cell>
        </row>
        <row r="81">
          <cell r="A81">
            <v>38749</v>
          </cell>
          <cell r="B81">
            <v>35.53</v>
          </cell>
          <cell r="C81">
            <v>35.81</v>
          </cell>
          <cell r="D81">
            <v>35.270000000000003</v>
          </cell>
          <cell r="E81">
            <v>39.049999999999997</v>
          </cell>
          <cell r="F81">
            <v>38.94</v>
          </cell>
          <cell r="G81">
            <v>37.950000000000003</v>
          </cell>
          <cell r="I81">
            <v>21</v>
          </cell>
          <cell r="R81">
            <v>40.975135539108187</v>
          </cell>
        </row>
        <row r="82">
          <cell r="A82">
            <v>38777</v>
          </cell>
          <cell r="B82">
            <v>35.53</v>
          </cell>
          <cell r="C82">
            <v>33.840000000000003</v>
          </cell>
          <cell r="D82">
            <v>32.68</v>
          </cell>
          <cell r="E82">
            <v>38.049999999999997</v>
          </cell>
          <cell r="F82">
            <v>37.82</v>
          </cell>
          <cell r="G82">
            <v>37.950000000000003</v>
          </cell>
          <cell r="I82">
            <v>18.5</v>
          </cell>
          <cell r="R82">
            <v>39.338379627789365</v>
          </cell>
        </row>
        <row r="83">
          <cell r="A83">
            <v>38808</v>
          </cell>
          <cell r="B83">
            <v>35.22</v>
          </cell>
          <cell r="C83">
            <v>34.85</v>
          </cell>
          <cell r="D83">
            <v>31.71</v>
          </cell>
          <cell r="E83">
            <v>37.729999999999997</v>
          </cell>
          <cell r="F83">
            <v>36.799999999999997</v>
          </cell>
          <cell r="G83">
            <v>37.64</v>
          </cell>
          <cell r="I83">
            <v>24.25</v>
          </cell>
          <cell r="R83">
            <v>36.657998862216957</v>
          </cell>
        </row>
        <row r="84">
          <cell r="A84">
            <v>38838</v>
          </cell>
          <cell r="B84">
            <v>35.22</v>
          </cell>
          <cell r="C84">
            <v>32.04</v>
          </cell>
          <cell r="D84">
            <v>28.8</v>
          </cell>
          <cell r="E84">
            <v>39.04</v>
          </cell>
          <cell r="F84">
            <v>37.299999999999997</v>
          </cell>
          <cell r="G84">
            <v>37.64</v>
          </cell>
          <cell r="I84">
            <v>24.25</v>
          </cell>
          <cell r="R84">
            <v>36.681784286392627</v>
          </cell>
        </row>
        <row r="85">
          <cell r="A85">
            <v>38869</v>
          </cell>
          <cell r="B85">
            <v>38.03</v>
          </cell>
          <cell r="C85">
            <v>32.72</v>
          </cell>
          <cell r="D85">
            <v>29.45</v>
          </cell>
          <cell r="E85">
            <v>42.98</v>
          </cell>
          <cell r="F85">
            <v>43.95</v>
          </cell>
          <cell r="G85">
            <v>41.99</v>
          </cell>
          <cell r="I85">
            <v>29.25</v>
          </cell>
          <cell r="R85">
            <v>37.110309981005379</v>
          </cell>
        </row>
        <row r="86">
          <cell r="A86">
            <v>38899</v>
          </cell>
          <cell r="B86">
            <v>46.61</v>
          </cell>
          <cell r="C86">
            <v>46.17</v>
          </cell>
          <cell r="D86">
            <v>41.81</v>
          </cell>
          <cell r="E86">
            <v>40.32</v>
          </cell>
          <cell r="F86">
            <v>45.8</v>
          </cell>
          <cell r="G86">
            <v>51.47</v>
          </cell>
          <cell r="I86">
            <v>26.25</v>
          </cell>
          <cell r="R86">
            <v>37.728373235384005</v>
          </cell>
        </row>
        <row r="87">
          <cell r="A87">
            <v>38930</v>
          </cell>
          <cell r="B87">
            <v>49.74</v>
          </cell>
          <cell r="C87">
            <v>50.84</v>
          </cell>
          <cell r="D87">
            <v>47.03</v>
          </cell>
          <cell r="E87">
            <v>45.68</v>
          </cell>
          <cell r="F87">
            <v>46.35</v>
          </cell>
          <cell r="G87">
            <v>55.82</v>
          </cell>
          <cell r="I87">
            <v>35.25</v>
          </cell>
          <cell r="R87">
            <v>38.159473413483582</v>
          </cell>
        </row>
        <row r="88">
          <cell r="A88">
            <v>38961</v>
          </cell>
          <cell r="B88">
            <v>42.56</v>
          </cell>
          <cell r="C88">
            <v>43.55</v>
          </cell>
          <cell r="D88">
            <v>39.880000000000003</v>
          </cell>
          <cell r="E88">
            <v>42.68</v>
          </cell>
          <cell r="F88">
            <v>40.26</v>
          </cell>
          <cell r="G88">
            <v>47.42</v>
          </cell>
          <cell r="I88">
            <v>22.25</v>
          </cell>
          <cell r="R88">
            <v>38.326609136003</v>
          </cell>
        </row>
        <row r="89">
          <cell r="A89">
            <v>38991</v>
          </cell>
          <cell r="B89">
            <v>35.86</v>
          </cell>
          <cell r="C89">
            <v>36.93</v>
          </cell>
          <cell r="D89">
            <v>35.99</v>
          </cell>
          <cell r="E89">
            <v>41.32</v>
          </cell>
          <cell r="F89">
            <v>39.78</v>
          </cell>
          <cell r="G89">
            <v>38.43</v>
          </cell>
          <cell r="I89">
            <v>25.5</v>
          </cell>
          <cell r="R89">
            <v>38.481049236715691</v>
          </cell>
        </row>
        <row r="90">
          <cell r="A90">
            <v>39022</v>
          </cell>
          <cell r="B90">
            <v>34.92</v>
          </cell>
          <cell r="C90">
            <v>35.61</v>
          </cell>
          <cell r="D90">
            <v>34.69</v>
          </cell>
          <cell r="E90">
            <v>38.630000000000003</v>
          </cell>
          <cell r="F90">
            <v>39.229999999999997</v>
          </cell>
          <cell r="G90">
            <v>37.18</v>
          </cell>
          <cell r="I90">
            <v>22.5</v>
          </cell>
          <cell r="R90">
            <v>40.880908825818288</v>
          </cell>
        </row>
        <row r="91">
          <cell r="A91">
            <v>39052</v>
          </cell>
          <cell r="B91">
            <v>34.93</v>
          </cell>
          <cell r="C91">
            <v>37.29</v>
          </cell>
          <cell r="D91">
            <v>36.33</v>
          </cell>
          <cell r="E91">
            <v>39.68</v>
          </cell>
          <cell r="F91">
            <v>43.13</v>
          </cell>
          <cell r="G91">
            <v>37.04</v>
          </cell>
          <cell r="I91">
            <v>25.5</v>
          </cell>
          <cell r="R91">
            <v>43.180132105357814</v>
          </cell>
        </row>
        <row r="92">
          <cell r="A92">
            <v>39083</v>
          </cell>
          <cell r="B92">
            <v>36.32</v>
          </cell>
          <cell r="C92">
            <v>38.450000000000003</v>
          </cell>
          <cell r="D92">
            <v>37.020000000000003</v>
          </cell>
          <cell r="E92">
            <v>39.29</v>
          </cell>
          <cell r="F92">
            <v>41.25</v>
          </cell>
          <cell r="G92">
            <v>38.770000000000003</v>
          </cell>
          <cell r="I92">
            <v>28.1</v>
          </cell>
          <cell r="R92">
            <v>43.811183378144385</v>
          </cell>
        </row>
        <row r="93">
          <cell r="A93">
            <v>39114</v>
          </cell>
          <cell r="B93">
            <v>36.04</v>
          </cell>
          <cell r="C93">
            <v>36.93</v>
          </cell>
          <cell r="D93">
            <v>35.56</v>
          </cell>
          <cell r="E93">
            <v>39.409999999999997</v>
          </cell>
          <cell r="F93">
            <v>39.380000000000003</v>
          </cell>
          <cell r="G93">
            <v>38.49</v>
          </cell>
          <cell r="I93">
            <v>30.35</v>
          </cell>
          <cell r="R93">
            <v>42.380185093342753</v>
          </cell>
        </row>
        <row r="94">
          <cell r="A94">
            <v>39142</v>
          </cell>
          <cell r="B94">
            <v>36.04</v>
          </cell>
          <cell r="C94">
            <v>35.119999999999997</v>
          </cell>
          <cell r="D94">
            <v>33.22</v>
          </cell>
          <cell r="E94">
            <v>38.54</v>
          </cell>
          <cell r="F94">
            <v>38.47</v>
          </cell>
          <cell r="G94">
            <v>38.49</v>
          </cell>
          <cell r="I94">
            <v>27.85</v>
          </cell>
          <cell r="R94">
            <v>40.719615525523253</v>
          </cell>
        </row>
        <row r="95">
          <cell r="A95">
            <v>39173</v>
          </cell>
          <cell r="B95">
            <v>35.76</v>
          </cell>
          <cell r="C95">
            <v>36.049999999999997</v>
          </cell>
          <cell r="D95">
            <v>32.35</v>
          </cell>
          <cell r="E95">
            <v>38.6</v>
          </cell>
          <cell r="F95">
            <v>37.57</v>
          </cell>
          <cell r="G95">
            <v>38.22</v>
          </cell>
          <cell r="I95">
            <v>33.6</v>
          </cell>
          <cell r="R95">
            <v>38.008563525473726</v>
          </cell>
        </row>
        <row r="96">
          <cell r="A96">
            <v>39203</v>
          </cell>
          <cell r="B96">
            <v>35.76</v>
          </cell>
          <cell r="C96">
            <v>33.46</v>
          </cell>
          <cell r="D96">
            <v>29.71</v>
          </cell>
          <cell r="E96">
            <v>39.799999999999997</v>
          </cell>
          <cell r="F96">
            <v>38.07</v>
          </cell>
          <cell r="G96">
            <v>38.21</v>
          </cell>
          <cell r="I96">
            <v>33.6</v>
          </cell>
          <cell r="R96">
            <v>38.018174001608465</v>
          </cell>
        </row>
        <row r="97">
          <cell r="A97">
            <v>39234</v>
          </cell>
          <cell r="B97">
            <v>38.31</v>
          </cell>
          <cell r="C97">
            <v>34.090000000000003</v>
          </cell>
          <cell r="D97">
            <v>30.3</v>
          </cell>
          <cell r="E97">
            <v>43.58</v>
          </cell>
          <cell r="F97">
            <v>44.25</v>
          </cell>
          <cell r="G97">
            <v>42.15</v>
          </cell>
          <cell r="I97">
            <v>39.6</v>
          </cell>
          <cell r="R97">
            <v>38.433414310173887</v>
          </cell>
        </row>
        <row r="98">
          <cell r="A98">
            <v>39264</v>
          </cell>
          <cell r="B98">
            <v>46.08</v>
          </cell>
          <cell r="C98">
            <v>46.49</v>
          </cell>
          <cell r="D98">
            <v>41.51</v>
          </cell>
          <cell r="E98">
            <v>39.72</v>
          </cell>
          <cell r="F98">
            <v>45.06</v>
          </cell>
          <cell r="G98">
            <v>50.72</v>
          </cell>
          <cell r="I98">
            <v>46.6</v>
          </cell>
          <cell r="R98">
            <v>39.038583189245166</v>
          </cell>
        </row>
        <row r="99">
          <cell r="A99">
            <v>39295</v>
          </cell>
          <cell r="B99">
            <v>48.91</v>
          </cell>
          <cell r="C99">
            <v>50.8</v>
          </cell>
          <cell r="D99">
            <v>46.24</v>
          </cell>
          <cell r="E99">
            <v>44.6</v>
          </cell>
          <cell r="F99">
            <v>45.09</v>
          </cell>
          <cell r="G99">
            <v>54.65</v>
          </cell>
          <cell r="I99">
            <v>55.6</v>
          </cell>
          <cell r="R99">
            <v>39.454322840767773</v>
          </cell>
        </row>
        <row r="100">
          <cell r="A100">
            <v>39326</v>
          </cell>
          <cell r="B100">
            <v>42.42</v>
          </cell>
          <cell r="C100">
            <v>44.08</v>
          </cell>
          <cell r="D100">
            <v>39.770000000000003</v>
          </cell>
          <cell r="E100">
            <v>41.86</v>
          </cell>
          <cell r="F100">
            <v>39.770000000000003</v>
          </cell>
          <cell r="G100">
            <v>47.06</v>
          </cell>
          <cell r="I100">
            <v>38.6</v>
          </cell>
          <cell r="R100">
            <v>39.604107761842002</v>
          </cell>
        </row>
        <row r="101">
          <cell r="A101">
            <v>39356</v>
          </cell>
          <cell r="B101">
            <v>36.340000000000003</v>
          </cell>
          <cell r="C101">
            <v>37.97</v>
          </cell>
          <cell r="D101">
            <v>36.24</v>
          </cell>
          <cell r="E101">
            <v>42.24</v>
          </cell>
          <cell r="F101">
            <v>40.54</v>
          </cell>
          <cell r="G101">
            <v>38.92</v>
          </cell>
          <cell r="I101">
            <v>37.85</v>
          </cell>
          <cell r="R101">
            <v>39.740965000986336</v>
          </cell>
        </row>
        <row r="102">
          <cell r="A102">
            <v>39387</v>
          </cell>
          <cell r="B102">
            <v>35.5</v>
          </cell>
          <cell r="C102">
            <v>36.76</v>
          </cell>
          <cell r="D102">
            <v>35.07</v>
          </cell>
          <cell r="E102">
            <v>39.31</v>
          </cell>
          <cell r="F102">
            <v>39.96</v>
          </cell>
          <cell r="G102">
            <v>37.81</v>
          </cell>
          <cell r="I102">
            <v>34.85</v>
          </cell>
          <cell r="R102">
            <v>41.57761403405167</v>
          </cell>
        </row>
        <row r="103">
          <cell r="A103">
            <v>39417</v>
          </cell>
          <cell r="B103">
            <v>35.5</v>
          </cell>
          <cell r="C103">
            <v>38.31</v>
          </cell>
          <cell r="D103">
            <v>36.56</v>
          </cell>
          <cell r="E103">
            <v>40.25</v>
          </cell>
          <cell r="F103">
            <v>43.81</v>
          </cell>
          <cell r="G103">
            <v>37.67</v>
          </cell>
          <cell r="I103">
            <v>37.85</v>
          </cell>
          <cell r="R103">
            <v>43.884220848225816</v>
          </cell>
        </row>
        <row r="104">
          <cell r="A104">
            <v>39448</v>
          </cell>
          <cell r="B104">
            <v>36.729999999999997</v>
          </cell>
          <cell r="C104">
            <v>39.42</v>
          </cell>
          <cell r="D104">
            <v>37.46</v>
          </cell>
          <cell r="E104">
            <v>39.520000000000003</v>
          </cell>
          <cell r="F104">
            <v>41.48</v>
          </cell>
          <cell r="G104">
            <v>39.19</v>
          </cell>
          <cell r="I104">
            <v>28.45</v>
          </cell>
          <cell r="R104">
            <v>44.549249046814481</v>
          </cell>
        </row>
        <row r="105">
          <cell r="A105">
            <v>39479</v>
          </cell>
          <cell r="B105">
            <v>36.479999999999997</v>
          </cell>
          <cell r="C105">
            <v>38</v>
          </cell>
          <cell r="D105">
            <v>36.1</v>
          </cell>
          <cell r="E105">
            <v>39.74</v>
          </cell>
          <cell r="F105">
            <v>39.61</v>
          </cell>
          <cell r="G105">
            <v>38.94</v>
          </cell>
          <cell r="I105">
            <v>30.7</v>
          </cell>
          <cell r="R105">
            <v>43.114141068535979</v>
          </cell>
        </row>
        <row r="106">
          <cell r="A106">
            <v>39508</v>
          </cell>
          <cell r="B106">
            <v>36.479999999999997</v>
          </cell>
          <cell r="C106">
            <v>36.29</v>
          </cell>
          <cell r="D106">
            <v>33.909999999999997</v>
          </cell>
          <cell r="E106">
            <v>38.96</v>
          </cell>
          <cell r="F106">
            <v>38.68</v>
          </cell>
          <cell r="G106">
            <v>38.94</v>
          </cell>
          <cell r="I106">
            <v>28.2</v>
          </cell>
          <cell r="R106">
            <v>41.449064629503624</v>
          </cell>
        </row>
        <row r="107">
          <cell r="A107">
            <v>39539</v>
          </cell>
          <cell r="B107">
            <v>36.22</v>
          </cell>
          <cell r="C107">
            <v>37.159999999999997</v>
          </cell>
          <cell r="D107">
            <v>33.1</v>
          </cell>
          <cell r="E107">
            <v>39.29</v>
          </cell>
          <cell r="F107">
            <v>37.770000000000003</v>
          </cell>
          <cell r="G107">
            <v>38.69</v>
          </cell>
          <cell r="I107">
            <v>33.950000000000003</v>
          </cell>
          <cell r="R107">
            <v>38.729891217409396</v>
          </cell>
        </row>
        <row r="108">
          <cell r="A108">
            <v>39569</v>
          </cell>
          <cell r="B108">
            <v>36.22</v>
          </cell>
          <cell r="C108">
            <v>34.729999999999997</v>
          </cell>
          <cell r="D108">
            <v>30.64</v>
          </cell>
          <cell r="E108">
            <v>40.409999999999997</v>
          </cell>
          <cell r="F108">
            <v>38.270000000000003</v>
          </cell>
          <cell r="G108">
            <v>38.69</v>
          </cell>
          <cell r="I108">
            <v>33.950000000000003</v>
          </cell>
          <cell r="R108">
            <v>38.739818873399678</v>
          </cell>
        </row>
        <row r="109">
          <cell r="A109">
            <v>39600</v>
          </cell>
          <cell r="B109">
            <v>38.58</v>
          </cell>
          <cell r="C109">
            <v>35.32</v>
          </cell>
          <cell r="D109">
            <v>31.19</v>
          </cell>
          <cell r="E109">
            <v>44.08</v>
          </cell>
          <cell r="F109">
            <v>44.52</v>
          </cell>
          <cell r="G109">
            <v>42.32</v>
          </cell>
          <cell r="I109">
            <v>39.950000000000003</v>
          </cell>
          <cell r="R109">
            <v>39.156650055307608</v>
          </cell>
        </row>
        <row r="110">
          <cell r="A110">
            <v>39630</v>
          </cell>
          <cell r="B110">
            <v>45.78</v>
          </cell>
          <cell r="C110">
            <v>47.02</v>
          </cell>
          <cell r="D110">
            <v>41.65</v>
          </cell>
          <cell r="E110">
            <v>39.380000000000003</v>
          </cell>
          <cell r="F110">
            <v>45.39</v>
          </cell>
          <cell r="G110">
            <v>50.25</v>
          </cell>
          <cell r="I110">
            <v>46.95</v>
          </cell>
          <cell r="R110">
            <v>39.763995745806326</v>
          </cell>
        </row>
        <row r="111">
          <cell r="A111">
            <v>39661</v>
          </cell>
          <cell r="B111">
            <v>48.4</v>
          </cell>
          <cell r="C111">
            <v>51.08</v>
          </cell>
          <cell r="D111">
            <v>46.06</v>
          </cell>
          <cell r="E111">
            <v>43.91</v>
          </cell>
          <cell r="F111">
            <v>45.45</v>
          </cell>
          <cell r="G111">
            <v>53.88</v>
          </cell>
          <cell r="I111">
            <v>55.95</v>
          </cell>
          <cell r="R111">
            <v>40.18133482967238</v>
          </cell>
        </row>
        <row r="112">
          <cell r="A112">
            <v>39692</v>
          </cell>
          <cell r="B112">
            <v>42.38</v>
          </cell>
          <cell r="C112">
            <v>44.75</v>
          </cell>
          <cell r="D112">
            <v>40.020000000000003</v>
          </cell>
          <cell r="E112">
            <v>41.36</v>
          </cell>
          <cell r="F112">
            <v>40.06</v>
          </cell>
          <cell r="G112">
            <v>46.85</v>
          </cell>
          <cell r="I112">
            <v>38.950000000000003</v>
          </cell>
          <cell r="R112">
            <v>40.331890864395966</v>
          </cell>
        </row>
        <row r="113">
          <cell r="A113">
            <v>39722</v>
          </cell>
          <cell r="B113">
            <v>36.76</v>
          </cell>
          <cell r="C113">
            <v>38.99</v>
          </cell>
          <cell r="D113">
            <v>36.729999999999997</v>
          </cell>
          <cell r="E113">
            <v>42.97</v>
          </cell>
          <cell r="F113">
            <v>40.76</v>
          </cell>
          <cell r="G113">
            <v>39.340000000000003</v>
          </cell>
          <cell r="I113">
            <v>38.200000000000003</v>
          </cell>
          <cell r="R113">
            <v>40.469470211475432</v>
          </cell>
        </row>
        <row r="114">
          <cell r="A114">
            <v>39753</v>
          </cell>
          <cell r="B114">
            <v>35.979999999999997</v>
          </cell>
          <cell r="C114">
            <v>37.85</v>
          </cell>
          <cell r="D114">
            <v>35.64</v>
          </cell>
          <cell r="E114">
            <v>39.86</v>
          </cell>
          <cell r="F114">
            <v>40.18</v>
          </cell>
          <cell r="G114">
            <v>38.31</v>
          </cell>
          <cell r="I114">
            <v>35.200000000000003</v>
          </cell>
          <cell r="R114">
            <v>42.904041962606414</v>
          </cell>
        </row>
        <row r="115">
          <cell r="A115">
            <v>39783</v>
          </cell>
          <cell r="B115">
            <v>35.979999999999997</v>
          </cell>
          <cell r="C115">
            <v>39.31</v>
          </cell>
          <cell r="D115">
            <v>37.03</v>
          </cell>
          <cell r="E115">
            <v>40.72</v>
          </cell>
          <cell r="F115">
            <v>44.05</v>
          </cell>
          <cell r="G115">
            <v>38.18</v>
          </cell>
          <cell r="I115">
            <v>38.200000000000003</v>
          </cell>
          <cell r="R115">
            <v>45.241009664136023</v>
          </cell>
        </row>
        <row r="116">
          <cell r="A116">
            <v>39814</v>
          </cell>
          <cell r="B116">
            <v>37.14</v>
          </cell>
          <cell r="C116">
            <v>40.5</v>
          </cell>
          <cell r="D116">
            <v>37.9</v>
          </cell>
          <cell r="E116">
            <v>39.76</v>
          </cell>
          <cell r="F116">
            <v>41.72</v>
          </cell>
          <cell r="G116">
            <v>39.61</v>
          </cell>
          <cell r="I116">
            <v>28.95</v>
          </cell>
          <cell r="R116">
            <v>45.964298761584153</v>
          </cell>
        </row>
        <row r="117">
          <cell r="A117">
            <v>39845</v>
          </cell>
          <cell r="B117">
            <v>36.9</v>
          </cell>
          <cell r="C117">
            <v>39.15</v>
          </cell>
          <cell r="D117">
            <v>36.630000000000003</v>
          </cell>
          <cell r="E117">
            <v>40.07</v>
          </cell>
          <cell r="F117">
            <v>39.83</v>
          </cell>
          <cell r="G117">
            <v>39.369999999999997</v>
          </cell>
          <cell r="I117">
            <v>31.2</v>
          </cell>
          <cell r="R117">
            <v>44.546118187749485</v>
          </cell>
        </row>
        <row r="118">
          <cell r="A118">
            <v>39873</v>
          </cell>
          <cell r="B118">
            <v>36.9</v>
          </cell>
          <cell r="C118">
            <v>37.54</v>
          </cell>
          <cell r="D118">
            <v>34.6</v>
          </cell>
          <cell r="E118">
            <v>39.380000000000003</v>
          </cell>
          <cell r="F118">
            <v>38.9</v>
          </cell>
          <cell r="G118">
            <v>39.369999999999997</v>
          </cell>
          <cell r="I118">
            <v>28.7</v>
          </cell>
          <cell r="R118">
            <v>42.893062554745526</v>
          </cell>
        </row>
        <row r="119">
          <cell r="A119">
            <v>39904</v>
          </cell>
          <cell r="B119">
            <v>36.659999999999997</v>
          </cell>
          <cell r="C119">
            <v>38.369999999999997</v>
          </cell>
          <cell r="D119">
            <v>33.840000000000003</v>
          </cell>
          <cell r="E119">
            <v>39.950000000000003</v>
          </cell>
          <cell r="F119">
            <v>37.97</v>
          </cell>
          <cell r="G119">
            <v>39.130000000000003</v>
          </cell>
          <cell r="I119">
            <v>34.5</v>
          </cell>
          <cell r="R119">
            <v>39.28650276468867</v>
          </cell>
        </row>
        <row r="120">
          <cell r="A120">
            <v>39934</v>
          </cell>
          <cell r="B120">
            <v>36.659999999999997</v>
          </cell>
          <cell r="C120">
            <v>36.07</v>
          </cell>
          <cell r="D120">
            <v>31.54</v>
          </cell>
          <cell r="E120">
            <v>41</v>
          </cell>
          <cell r="F120">
            <v>38.479999999999997</v>
          </cell>
          <cell r="G120">
            <v>39.130000000000003</v>
          </cell>
          <cell r="I120">
            <v>34.5</v>
          </cell>
          <cell r="R120">
            <v>39.317637704989885</v>
          </cell>
        </row>
        <row r="121">
          <cell r="A121">
            <v>39965</v>
          </cell>
          <cell r="B121">
            <v>38.85</v>
          </cell>
          <cell r="C121">
            <v>36.630000000000003</v>
          </cell>
          <cell r="D121">
            <v>32.06</v>
          </cell>
          <cell r="E121">
            <v>44.56</v>
          </cell>
          <cell r="F121">
            <v>44.79</v>
          </cell>
          <cell r="G121">
            <v>42.5</v>
          </cell>
          <cell r="I121">
            <v>40.5</v>
          </cell>
          <cell r="R121">
            <v>39.759792221226611</v>
          </cell>
        </row>
        <row r="122">
          <cell r="A122">
            <v>39995</v>
          </cell>
          <cell r="B122">
            <v>45.51</v>
          </cell>
          <cell r="C122">
            <v>47.67</v>
          </cell>
          <cell r="D122">
            <v>41.81</v>
          </cell>
          <cell r="E122">
            <v>39.08</v>
          </cell>
          <cell r="F122">
            <v>45.72</v>
          </cell>
          <cell r="G122">
            <v>49.81</v>
          </cell>
          <cell r="I122">
            <v>47.5</v>
          </cell>
          <cell r="R122">
            <v>40.394138099108616</v>
          </cell>
        </row>
        <row r="123">
          <cell r="A123">
            <v>40026</v>
          </cell>
          <cell r="B123">
            <v>47.94</v>
          </cell>
          <cell r="C123">
            <v>51.51</v>
          </cell>
          <cell r="D123">
            <v>45.93</v>
          </cell>
          <cell r="E123">
            <v>43.28</v>
          </cell>
          <cell r="F123">
            <v>45.82</v>
          </cell>
          <cell r="G123">
            <v>53.17</v>
          </cell>
          <cell r="I123">
            <v>56.5</v>
          </cell>
          <cell r="R123">
            <v>40.838808783772173</v>
          </cell>
        </row>
        <row r="124">
          <cell r="A124">
            <v>40057</v>
          </cell>
          <cell r="B124">
            <v>42.37</v>
          </cell>
          <cell r="C124">
            <v>45.53</v>
          </cell>
          <cell r="D124">
            <v>40.299999999999997</v>
          </cell>
          <cell r="E124">
            <v>40.92</v>
          </cell>
          <cell r="F124">
            <v>40.36</v>
          </cell>
          <cell r="G124">
            <v>46.68</v>
          </cell>
          <cell r="I124">
            <v>39.450000000000003</v>
          </cell>
          <cell r="R124">
            <v>41.0152808333414</v>
          </cell>
        </row>
        <row r="125">
          <cell r="A125">
            <v>40087</v>
          </cell>
          <cell r="B125">
            <v>37.159999999999997</v>
          </cell>
          <cell r="C125">
            <v>40.1</v>
          </cell>
          <cell r="D125">
            <v>37.229999999999997</v>
          </cell>
          <cell r="E125">
            <v>43.66</v>
          </cell>
          <cell r="F125">
            <v>40.98</v>
          </cell>
          <cell r="G125">
            <v>39.729999999999997</v>
          </cell>
          <cell r="I125">
            <v>38.75</v>
          </cell>
          <cell r="R125">
            <v>41.178500346995484</v>
          </cell>
        </row>
        <row r="126">
          <cell r="A126">
            <v>40118</v>
          </cell>
          <cell r="B126">
            <v>36.44</v>
          </cell>
          <cell r="C126">
            <v>39.020000000000003</v>
          </cell>
          <cell r="D126">
            <v>36.21</v>
          </cell>
          <cell r="E126">
            <v>40.39</v>
          </cell>
          <cell r="F126">
            <v>40.39</v>
          </cell>
          <cell r="G126">
            <v>38.78</v>
          </cell>
          <cell r="I126">
            <v>35.75</v>
          </cell>
          <cell r="R126">
            <v>44.607924168752554</v>
          </cell>
        </row>
        <row r="127">
          <cell r="A127">
            <v>40148</v>
          </cell>
          <cell r="B127">
            <v>36.44</v>
          </cell>
          <cell r="C127">
            <v>40.4</v>
          </cell>
          <cell r="D127">
            <v>37.51</v>
          </cell>
          <cell r="E127">
            <v>41.18</v>
          </cell>
          <cell r="F127">
            <v>44.29</v>
          </cell>
          <cell r="G127">
            <v>38.659999999999997</v>
          </cell>
          <cell r="I127">
            <v>38.700000000000003</v>
          </cell>
          <cell r="R127">
            <v>46.974961192473167</v>
          </cell>
        </row>
        <row r="128">
          <cell r="A128">
            <v>40179</v>
          </cell>
          <cell r="B128">
            <v>37.53</v>
          </cell>
          <cell r="C128">
            <v>41.57</v>
          </cell>
          <cell r="D128">
            <v>38.35</v>
          </cell>
          <cell r="E128">
            <v>40.24</v>
          </cell>
          <cell r="F128">
            <v>41.95</v>
          </cell>
          <cell r="G128">
            <v>39.950000000000003</v>
          </cell>
          <cell r="I128">
            <v>29.45</v>
          </cell>
          <cell r="R128">
            <v>47.745214530955984</v>
          </cell>
        </row>
        <row r="129">
          <cell r="A129">
            <v>40210</v>
          </cell>
          <cell r="B129">
            <v>37.31</v>
          </cell>
          <cell r="C129">
            <v>40.31</v>
          </cell>
          <cell r="D129">
            <v>37.159999999999997</v>
          </cell>
          <cell r="E129">
            <v>40.630000000000003</v>
          </cell>
          <cell r="F129">
            <v>40.06</v>
          </cell>
          <cell r="G129">
            <v>39.729999999999997</v>
          </cell>
          <cell r="I129">
            <v>31.7</v>
          </cell>
          <cell r="R129">
            <v>46.320269196848507</v>
          </cell>
        </row>
        <row r="130">
          <cell r="A130">
            <v>40238</v>
          </cell>
          <cell r="B130">
            <v>37.31</v>
          </cell>
          <cell r="C130">
            <v>38.78</v>
          </cell>
          <cell r="D130">
            <v>35.26</v>
          </cell>
          <cell r="E130">
            <v>40.03</v>
          </cell>
          <cell r="F130">
            <v>39.11</v>
          </cell>
          <cell r="G130">
            <v>39.74</v>
          </cell>
          <cell r="I130">
            <v>29.2</v>
          </cell>
          <cell r="R130">
            <v>44.656941778593655</v>
          </cell>
        </row>
        <row r="131">
          <cell r="A131">
            <v>40269</v>
          </cell>
          <cell r="B131">
            <v>37.090000000000003</v>
          </cell>
          <cell r="C131">
            <v>39.57</v>
          </cell>
          <cell r="D131">
            <v>34.56</v>
          </cell>
          <cell r="E131">
            <v>40.83</v>
          </cell>
          <cell r="F131">
            <v>38.159999999999997</v>
          </cell>
          <cell r="G131">
            <v>39.520000000000003</v>
          </cell>
          <cell r="I131">
            <v>35.25</v>
          </cell>
          <cell r="R131">
            <v>40.890891159861376</v>
          </cell>
        </row>
        <row r="132">
          <cell r="A132">
            <v>40299</v>
          </cell>
          <cell r="B132">
            <v>37.090000000000003</v>
          </cell>
          <cell r="C132">
            <v>37.4</v>
          </cell>
          <cell r="D132">
            <v>32.42</v>
          </cell>
          <cell r="E132">
            <v>41.81</v>
          </cell>
          <cell r="F132">
            <v>38.68</v>
          </cell>
          <cell r="G132">
            <v>39.520000000000003</v>
          </cell>
          <cell r="I132">
            <v>35.25</v>
          </cell>
          <cell r="R132">
            <v>40.928794172600909</v>
          </cell>
        </row>
        <row r="133">
          <cell r="A133">
            <v>40330</v>
          </cell>
          <cell r="B133">
            <v>39.11</v>
          </cell>
          <cell r="C133">
            <v>37.93</v>
          </cell>
          <cell r="D133">
            <v>32.9</v>
          </cell>
          <cell r="E133">
            <v>45.27</v>
          </cell>
          <cell r="F133">
            <v>45.05</v>
          </cell>
          <cell r="G133">
            <v>42.61</v>
          </cell>
          <cell r="I133">
            <v>41.25</v>
          </cell>
          <cell r="R133">
            <v>41.382360290674889</v>
          </cell>
        </row>
        <row r="134">
          <cell r="A134">
            <v>40360</v>
          </cell>
          <cell r="B134">
            <v>45.29</v>
          </cell>
          <cell r="C134">
            <v>48.35</v>
          </cell>
          <cell r="D134">
            <v>42</v>
          </cell>
          <cell r="E134">
            <v>39.06</v>
          </cell>
          <cell r="F134">
            <v>46.05</v>
          </cell>
          <cell r="G134">
            <v>49.38</v>
          </cell>
          <cell r="I134">
            <v>48.25</v>
          </cell>
          <cell r="R134">
            <v>42.030122806525682</v>
          </cell>
        </row>
        <row r="135">
          <cell r="A135">
            <v>40391</v>
          </cell>
          <cell r="B135">
            <v>47.53</v>
          </cell>
          <cell r="C135">
            <v>51.97</v>
          </cell>
          <cell r="D135">
            <v>45.83</v>
          </cell>
          <cell r="E135">
            <v>42.97</v>
          </cell>
          <cell r="F135">
            <v>46.18</v>
          </cell>
          <cell r="G135">
            <v>52.47</v>
          </cell>
          <cell r="I135">
            <v>57.25</v>
          </cell>
          <cell r="R135">
            <v>42.486534984418604</v>
          </cell>
        </row>
        <row r="136">
          <cell r="A136">
            <v>40422</v>
          </cell>
          <cell r="B136">
            <v>42.38</v>
          </cell>
          <cell r="C136">
            <v>46.33</v>
          </cell>
          <cell r="D136">
            <v>40.58</v>
          </cell>
          <cell r="E136">
            <v>40.770000000000003</v>
          </cell>
          <cell r="F136">
            <v>40.659999999999997</v>
          </cell>
          <cell r="G136">
            <v>46.48</v>
          </cell>
          <cell r="I136">
            <v>39.950000000000003</v>
          </cell>
          <cell r="R136">
            <v>42.671901815808759</v>
          </cell>
        </row>
        <row r="137">
          <cell r="A137">
            <v>40452</v>
          </cell>
          <cell r="B137">
            <v>37.56</v>
          </cell>
          <cell r="C137">
            <v>41.2</v>
          </cell>
          <cell r="D137">
            <v>37.72</v>
          </cell>
          <cell r="E137">
            <v>44.57</v>
          </cell>
          <cell r="F137">
            <v>41.19</v>
          </cell>
          <cell r="G137">
            <v>40.08</v>
          </cell>
          <cell r="I137">
            <v>39.5</v>
          </cell>
          <cell r="R137">
            <v>42.84370534687438</v>
          </cell>
        </row>
        <row r="138">
          <cell r="A138">
            <v>40483</v>
          </cell>
          <cell r="B138">
            <v>36.880000000000003</v>
          </cell>
          <cell r="C138">
            <v>40.19</v>
          </cell>
          <cell r="D138">
            <v>36.78</v>
          </cell>
          <cell r="E138">
            <v>41.15</v>
          </cell>
          <cell r="F138">
            <v>40.6</v>
          </cell>
          <cell r="G138">
            <v>39.19</v>
          </cell>
          <cell r="I138">
            <v>36.5</v>
          </cell>
          <cell r="R138">
            <v>45.344399226882338</v>
          </cell>
        </row>
        <row r="139">
          <cell r="A139">
            <v>40513</v>
          </cell>
          <cell r="B139">
            <v>36.89</v>
          </cell>
          <cell r="C139">
            <v>41.49</v>
          </cell>
          <cell r="D139">
            <v>37.979999999999997</v>
          </cell>
          <cell r="E139">
            <v>41.87</v>
          </cell>
          <cell r="F139">
            <v>44.53</v>
          </cell>
          <cell r="G139">
            <v>39.090000000000003</v>
          </cell>
          <cell r="I139">
            <v>39.200000000000003</v>
          </cell>
          <cell r="R139">
            <v>47.745046918223132</v>
          </cell>
        </row>
        <row r="140">
          <cell r="A140">
            <v>40544</v>
          </cell>
          <cell r="B140">
            <v>37.909999999999997</v>
          </cell>
          <cell r="C140">
            <v>42.64</v>
          </cell>
          <cell r="D140">
            <v>38.799999999999997</v>
          </cell>
          <cell r="E140">
            <v>40.729999999999997</v>
          </cell>
          <cell r="F140">
            <v>42.18</v>
          </cell>
          <cell r="G140">
            <v>40.28</v>
          </cell>
          <cell r="I140">
            <v>29.95</v>
          </cell>
          <cell r="R140">
            <v>42.991446951173039</v>
          </cell>
        </row>
        <row r="141">
          <cell r="A141">
            <v>40575</v>
          </cell>
          <cell r="B141">
            <v>37.71</v>
          </cell>
          <cell r="C141">
            <v>41.45</v>
          </cell>
          <cell r="D141">
            <v>37.69</v>
          </cell>
          <cell r="E141">
            <v>41.2</v>
          </cell>
          <cell r="F141">
            <v>40.28</v>
          </cell>
          <cell r="G141">
            <v>40.08</v>
          </cell>
          <cell r="I141">
            <v>32.200000000000003</v>
          </cell>
          <cell r="R141">
            <v>41.664990624199675</v>
          </cell>
        </row>
        <row r="142">
          <cell r="A142">
            <v>40603</v>
          </cell>
          <cell r="B142">
            <v>37.71</v>
          </cell>
          <cell r="C142">
            <v>40.020000000000003</v>
          </cell>
          <cell r="D142">
            <v>35.92</v>
          </cell>
          <cell r="E142">
            <v>40.659999999999997</v>
          </cell>
          <cell r="F142">
            <v>39.32</v>
          </cell>
          <cell r="G142">
            <v>40.090000000000003</v>
          </cell>
          <cell r="I142">
            <v>29.7</v>
          </cell>
          <cell r="R142">
            <v>40.118850348629458</v>
          </cell>
        </row>
        <row r="143">
          <cell r="A143">
            <v>40634</v>
          </cell>
          <cell r="B143">
            <v>37.51</v>
          </cell>
          <cell r="C143">
            <v>40.76</v>
          </cell>
          <cell r="D143">
            <v>35.26</v>
          </cell>
          <cell r="E143">
            <v>41.68</v>
          </cell>
          <cell r="F143">
            <v>38.36</v>
          </cell>
          <cell r="G143">
            <v>39.89</v>
          </cell>
          <cell r="I143">
            <v>35.75</v>
          </cell>
          <cell r="R143">
            <v>36.745553505905704</v>
          </cell>
        </row>
        <row r="144">
          <cell r="A144">
            <v>40664</v>
          </cell>
          <cell r="B144">
            <v>37.51</v>
          </cell>
          <cell r="C144">
            <v>38.72</v>
          </cell>
          <cell r="D144">
            <v>33.270000000000003</v>
          </cell>
          <cell r="E144">
            <v>42.61</v>
          </cell>
          <cell r="F144">
            <v>38.89</v>
          </cell>
          <cell r="G144">
            <v>39.89</v>
          </cell>
          <cell r="I144">
            <v>35.75</v>
          </cell>
          <cell r="R144">
            <v>36.774674718898218</v>
          </cell>
        </row>
        <row r="145">
          <cell r="A145">
            <v>40695</v>
          </cell>
          <cell r="B145">
            <v>39.380000000000003</v>
          </cell>
          <cell r="C145">
            <v>39.22</v>
          </cell>
          <cell r="D145">
            <v>33.72</v>
          </cell>
          <cell r="E145">
            <v>45.97</v>
          </cell>
          <cell r="F145">
            <v>45.32</v>
          </cell>
          <cell r="G145">
            <v>42.74</v>
          </cell>
          <cell r="I145">
            <v>41.75</v>
          </cell>
          <cell r="R145">
            <v>37.188231826069845</v>
          </cell>
        </row>
        <row r="146">
          <cell r="A146">
            <v>40725</v>
          </cell>
          <cell r="B146">
            <v>45.1</v>
          </cell>
          <cell r="C146">
            <v>49.04</v>
          </cell>
          <cell r="D146">
            <v>42.2</v>
          </cell>
          <cell r="E146">
            <v>39.08</v>
          </cell>
          <cell r="F146">
            <v>46.38</v>
          </cell>
          <cell r="G146">
            <v>48.99</v>
          </cell>
          <cell r="I146">
            <v>48.75</v>
          </cell>
          <cell r="R146">
            <v>37.781549855332415</v>
          </cell>
        </row>
        <row r="147">
          <cell r="A147">
            <v>40756</v>
          </cell>
          <cell r="B147">
            <v>47.18</v>
          </cell>
          <cell r="C147">
            <v>52.46</v>
          </cell>
          <cell r="D147">
            <v>45.78</v>
          </cell>
          <cell r="E147">
            <v>42.71</v>
          </cell>
          <cell r="F147">
            <v>46.54</v>
          </cell>
          <cell r="G147">
            <v>51.85</v>
          </cell>
          <cell r="I147">
            <v>57.75</v>
          </cell>
          <cell r="R147">
            <v>38.197460391673133</v>
          </cell>
        </row>
        <row r="148">
          <cell r="A148">
            <v>40787</v>
          </cell>
          <cell r="B148">
            <v>42.4</v>
          </cell>
          <cell r="C148">
            <v>47.14</v>
          </cell>
          <cell r="D148">
            <v>40.880000000000003</v>
          </cell>
          <cell r="E148">
            <v>40.659999999999997</v>
          </cell>
          <cell r="F148">
            <v>40.950000000000003</v>
          </cell>
          <cell r="G148">
            <v>46.3</v>
          </cell>
          <cell r="I148">
            <v>40.450000000000003</v>
          </cell>
          <cell r="R148">
            <v>38.362518686084904</v>
          </cell>
        </row>
        <row r="149">
          <cell r="A149">
            <v>40817</v>
          </cell>
          <cell r="B149">
            <v>37.94</v>
          </cell>
          <cell r="C149">
            <v>42.31</v>
          </cell>
          <cell r="D149">
            <v>38.22</v>
          </cell>
          <cell r="E149">
            <v>45.45</v>
          </cell>
          <cell r="F149">
            <v>41.41</v>
          </cell>
          <cell r="G149">
            <v>40.4</v>
          </cell>
          <cell r="I149">
            <v>40</v>
          </cell>
          <cell r="R149">
            <v>38.515181584284505</v>
          </cell>
        </row>
        <row r="150">
          <cell r="A150">
            <v>40848</v>
          </cell>
          <cell r="B150">
            <v>37.32</v>
          </cell>
          <cell r="C150">
            <v>41.36</v>
          </cell>
          <cell r="D150">
            <v>37.340000000000003</v>
          </cell>
          <cell r="E150">
            <v>41.89</v>
          </cell>
          <cell r="F150">
            <v>40.81</v>
          </cell>
          <cell r="G150">
            <v>39.590000000000003</v>
          </cell>
          <cell r="I150">
            <v>37</v>
          </cell>
          <cell r="R150">
            <v>41.722799154410069</v>
          </cell>
        </row>
        <row r="151">
          <cell r="A151">
            <v>40878</v>
          </cell>
          <cell r="B151">
            <v>37.32</v>
          </cell>
          <cell r="C151">
            <v>42.59</v>
          </cell>
          <cell r="D151">
            <v>38.46</v>
          </cell>
          <cell r="E151">
            <v>42.55</v>
          </cell>
          <cell r="F151">
            <v>44.77</v>
          </cell>
          <cell r="G151">
            <v>39.479999999999997</v>
          </cell>
          <cell r="I151">
            <v>39.700000000000003</v>
          </cell>
          <cell r="R151">
            <v>43.936742353339014</v>
          </cell>
        </row>
        <row r="152">
          <cell r="A152">
            <v>40909</v>
          </cell>
          <cell r="B152">
            <v>38.28</v>
          </cell>
          <cell r="C152">
            <v>43.77</v>
          </cell>
          <cell r="D152">
            <v>39.25</v>
          </cell>
          <cell r="E152">
            <v>41.22</v>
          </cell>
          <cell r="F152">
            <v>42.41</v>
          </cell>
          <cell r="G152">
            <v>40.6</v>
          </cell>
          <cell r="I152">
            <v>30.2</v>
          </cell>
          <cell r="R152">
            <v>42.991446951173039</v>
          </cell>
        </row>
        <row r="153">
          <cell r="A153">
            <v>40940</v>
          </cell>
          <cell r="B153">
            <v>38.1</v>
          </cell>
          <cell r="C153">
            <v>42.64</v>
          </cell>
          <cell r="D153">
            <v>38.22</v>
          </cell>
          <cell r="E153">
            <v>41.76</v>
          </cell>
          <cell r="F153">
            <v>40.51</v>
          </cell>
          <cell r="G153">
            <v>40.42</v>
          </cell>
          <cell r="I153">
            <v>32.450000000000003</v>
          </cell>
          <cell r="R153">
            <v>41.664990624199675</v>
          </cell>
        </row>
      </sheetData>
      <sheetData sheetId="16"/>
      <sheetData sheetId="17"/>
      <sheetData sheetId="18">
        <row r="38">
          <cell r="B38">
            <v>25</v>
          </cell>
          <cell r="C38">
            <v>27</v>
          </cell>
          <cell r="D38">
            <v>26.25</v>
          </cell>
          <cell r="E38">
            <v>26</v>
          </cell>
          <cell r="F38">
            <v>25</v>
          </cell>
          <cell r="G38">
            <v>26</v>
          </cell>
          <cell r="I38">
            <v>25</v>
          </cell>
          <cell r="R38">
            <v>38.199996948242188</v>
          </cell>
        </row>
      </sheetData>
      <sheetData sheetId="19"/>
      <sheetData sheetId="20"/>
      <sheetData sheetId="21"/>
      <sheetData sheetId="22"/>
      <sheetData sheetId="23"/>
      <sheetData sheetId="24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0.125</v>
          </cell>
          <cell r="P28">
            <v>6.999999999999984E-2</v>
          </cell>
          <cell r="R28">
            <v>0.05</v>
          </cell>
          <cell r="V28">
            <v>0.16</v>
          </cell>
          <cell r="AB28">
            <v>0.21</v>
          </cell>
          <cell r="AH28">
            <v>0.40600000000000003</v>
          </cell>
        </row>
        <row r="29">
          <cell r="M29">
            <v>-7.4999999999999956E-2</v>
          </cell>
          <cell r="P29">
            <v>-9.000000000000008E-2</v>
          </cell>
          <cell r="R29">
            <v>-0.15</v>
          </cell>
          <cell r="S29">
            <v>-4.9999999999999989E-2</v>
          </cell>
          <cell r="V29">
            <v>-0.04</v>
          </cell>
          <cell r="W29">
            <v>-3.3000000000000002E-2</v>
          </cell>
          <cell r="Y29">
            <v>-3.3333333333333333E-2</v>
          </cell>
          <cell r="AB29">
            <v>-0.04</v>
          </cell>
          <cell r="AC29">
            <v>-1.9285714285714291E-2</v>
          </cell>
          <cell r="AE29">
            <v>4.1666666666666664E-2</v>
          </cell>
          <cell r="AH29">
            <v>0.20600000000000002</v>
          </cell>
        </row>
        <row r="30">
          <cell r="M30">
            <v>-0.20499999999999985</v>
          </cell>
          <cell r="P30">
            <v>-0.27</v>
          </cell>
          <cell r="R30">
            <v>-0.21</v>
          </cell>
          <cell r="S30">
            <v>0.12000000000000002</v>
          </cell>
          <cell r="V30">
            <v>-7.4999999999999997E-2</v>
          </cell>
          <cell r="W30">
            <v>-3.0999999999999993E-2</v>
          </cell>
          <cell r="Y30">
            <v>-5.5E-2</v>
          </cell>
          <cell r="AB30">
            <v>-0.08</v>
          </cell>
          <cell r="AC30">
            <v>-1.4285714285714277E-2</v>
          </cell>
          <cell r="AE30">
            <v>-9.9999998571428557E-3</v>
          </cell>
          <cell r="AH30">
            <v>0.11000000000000001</v>
          </cell>
        </row>
        <row r="31">
          <cell r="M31">
            <v>0.1100000000000001</v>
          </cell>
          <cell r="P31">
            <v>2.0000000000000018E-2</v>
          </cell>
          <cell r="R31">
            <v>-6.5000000000000002E-2</v>
          </cell>
          <cell r="S31">
            <v>-5.0000000000000044E-3</v>
          </cell>
          <cell r="V31">
            <v>-9.0000000000000011E-3</v>
          </cell>
          <cell r="W31">
            <v>-2.4000000000000004E-2</v>
          </cell>
          <cell r="Y31">
            <v>-1.3333333333333338E-2</v>
          </cell>
          <cell r="AB31">
            <v>0.10500000000000001</v>
          </cell>
          <cell r="AC31">
            <v>-5.0000000000000044E-3</v>
          </cell>
          <cell r="AE31">
            <v>0.19000000000000003</v>
          </cell>
          <cell r="AH31">
            <v>0.11099999999999999</v>
          </cell>
        </row>
        <row r="33">
          <cell r="M33">
            <v>-0.27499999999999991</v>
          </cell>
          <cell r="P33">
            <v>-0.3600000000000001</v>
          </cell>
          <cell r="R33">
            <v>-0.33500000000000002</v>
          </cell>
          <cell r="S33">
            <v>0.15499999999999997</v>
          </cell>
          <cell r="V33">
            <v>-0.26700000000000002</v>
          </cell>
          <cell r="W33">
            <v>-1.0000000000000564E-3</v>
          </cell>
          <cell r="Y33">
            <v>-0.2506666666666667</v>
          </cell>
          <cell r="AB33">
            <v>-0.37</v>
          </cell>
          <cell r="AC33">
            <v>0</v>
          </cell>
          <cell r="AE33">
            <v>-0.36428571428571432</v>
          </cell>
          <cell r="AH33">
            <v>-0.20499999999999999</v>
          </cell>
        </row>
        <row r="34">
          <cell r="M34">
            <v>-0.19499999999999984</v>
          </cell>
          <cell r="P34">
            <v>-0.22999999999999998</v>
          </cell>
          <cell r="R34">
            <v>-0.2</v>
          </cell>
          <cell r="S34">
            <v>4.9999999999999767E-3</v>
          </cell>
          <cell r="V34">
            <v>-0.17300000000000001</v>
          </cell>
          <cell r="W34">
            <v>9.9999999999997313E-4</v>
          </cell>
          <cell r="Y34">
            <v>-0.15933333333333335</v>
          </cell>
          <cell r="AB34">
            <v>-0.12749999999999997</v>
          </cell>
          <cell r="AC34">
            <v>0</v>
          </cell>
          <cell r="AE34">
            <v>-0.1275</v>
          </cell>
          <cell r="AH34">
            <v>-0.125</v>
          </cell>
        </row>
        <row r="35">
          <cell r="M35">
            <v>-0.15999999999999992</v>
          </cell>
          <cell r="P35">
            <v>-0.19000000000000017</v>
          </cell>
          <cell r="R35">
            <v>-0.16</v>
          </cell>
          <cell r="S35">
            <v>-0.05</v>
          </cell>
          <cell r="V35">
            <v>-0.14199999999999999</v>
          </cell>
          <cell r="W35">
            <v>-2.9999999999999749E-3</v>
          </cell>
          <cell r="Y35">
            <v>-0.12933333333333333</v>
          </cell>
          <cell r="AB35">
            <v>-9.2500000000000013E-2</v>
          </cell>
          <cell r="AC35">
            <v>0</v>
          </cell>
          <cell r="AE35">
            <v>-9.2499999999999985E-2</v>
          </cell>
          <cell r="AH35">
            <v>-0.11000000000000001</v>
          </cell>
        </row>
        <row r="36">
          <cell r="M36">
            <v>-1.7649999999999999</v>
          </cell>
          <cell r="P36">
            <v>-1.82</v>
          </cell>
          <cell r="R36">
            <v>-0.13</v>
          </cell>
          <cell r="S36">
            <v>0</v>
          </cell>
          <cell r="V36">
            <v>-0.13</v>
          </cell>
          <cell r="W36">
            <v>0</v>
          </cell>
          <cell r="Y36">
            <v>-0.12916666666666668</v>
          </cell>
          <cell r="AB36">
            <v>-0.14000000000000001</v>
          </cell>
          <cell r="AC36">
            <v>0</v>
          </cell>
          <cell r="AE36">
            <v>-0.13500000000000001</v>
          </cell>
          <cell r="AH36">
            <v>-0.13999999999999999</v>
          </cell>
        </row>
        <row r="39">
          <cell r="M39">
            <v>-0.38500000000000001</v>
          </cell>
          <cell r="P39">
            <v>-0.44999999999999996</v>
          </cell>
          <cell r="R39">
            <v>-0.44</v>
          </cell>
          <cell r="S39">
            <v>0.16999999999999998</v>
          </cell>
          <cell r="V39">
            <v>-0.35700000000000004</v>
          </cell>
          <cell r="W39">
            <v>2.9999999999999472E-3</v>
          </cell>
          <cell r="Y39">
            <v>-0.34133333333333332</v>
          </cell>
          <cell r="AB39">
            <v>-0.57999999999999996</v>
          </cell>
          <cell r="AC39">
            <v>0</v>
          </cell>
          <cell r="AE39">
            <v>-0.57999999999999996</v>
          </cell>
          <cell r="AH39">
            <v>-0.28000000000000003</v>
          </cell>
        </row>
        <row r="40">
          <cell r="M40">
            <v>-0.38500000000000001</v>
          </cell>
          <cell r="P40">
            <v>-0.76</v>
          </cell>
          <cell r="R40">
            <v>-0.14000000000000001</v>
          </cell>
          <cell r="S40">
            <v>-3.0000000000000013E-2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-0.38500000000000001</v>
          </cell>
          <cell r="P41">
            <v>-0.40000000000000013</v>
          </cell>
          <cell r="R41">
            <v>-0.21</v>
          </cell>
          <cell r="S41">
            <v>0.29000000000000004</v>
          </cell>
          <cell r="V41">
            <v>-2.4999999999999994E-2</v>
          </cell>
          <cell r="W41">
            <v>0</v>
          </cell>
          <cell r="Y41">
            <v>-4.4999999999999991E-2</v>
          </cell>
          <cell r="AB41">
            <v>-0.315</v>
          </cell>
          <cell r="AC41">
            <v>0</v>
          </cell>
          <cell r="AE41">
            <v>-0.315</v>
          </cell>
          <cell r="AH41">
            <v>0.12999999999999998</v>
          </cell>
        </row>
        <row r="42">
          <cell r="M42">
            <v>-0.52699999999999991</v>
          </cell>
          <cell r="P42">
            <v>-0.45799999999999996</v>
          </cell>
          <cell r="R42">
            <v>-0.46500000000000002</v>
          </cell>
          <cell r="S42">
            <v>-8.146495214708005E-2</v>
          </cell>
          <cell r="V42">
            <v>-0.45300000000000001</v>
          </cell>
          <cell r="W42">
            <v>0</v>
          </cell>
          <cell r="Y42">
            <v>-0.44500000000000001</v>
          </cell>
          <cell r="AB42">
            <v>-0.46300000000000002</v>
          </cell>
          <cell r="AC42">
            <v>0</v>
          </cell>
          <cell r="AE42">
            <v>-0.46300000000000002</v>
          </cell>
          <cell r="AH42">
            <v>-0.42000000000000004</v>
          </cell>
        </row>
        <row r="43">
          <cell r="M43">
            <v>-0.3899999999999999</v>
          </cell>
          <cell r="P43">
            <v>-0.52</v>
          </cell>
          <cell r="R43">
            <v>-0.51</v>
          </cell>
          <cell r="S43">
            <v>0.27</v>
          </cell>
          <cell r="V43">
            <v>-0.42700000000000005</v>
          </cell>
          <cell r="W43">
            <v>2.9999999999999472E-3</v>
          </cell>
          <cell r="Y43">
            <v>-0.41133333333333327</v>
          </cell>
          <cell r="AB43">
            <v>-0.70499999999999996</v>
          </cell>
          <cell r="AC43">
            <v>0</v>
          </cell>
          <cell r="AE43">
            <v>-0.70499999999999996</v>
          </cell>
          <cell r="AH43">
            <v>-0.36</v>
          </cell>
        </row>
        <row r="49">
          <cell r="L49">
            <v>1.7649999999999999</v>
          </cell>
          <cell r="O49">
            <v>1.82</v>
          </cell>
          <cell r="R49">
            <v>2.2080000000000002</v>
          </cell>
          <cell r="V49">
            <v>2.6516000000000002</v>
          </cell>
          <cell r="AB49">
            <v>2.8474285714285719</v>
          </cell>
          <cell r="AH49">
            <v>3.3002000000000002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7"/>
  <sheetViews>
    <sheetView showGridLines="0" tabSelected="1" topLeftCell="A2" zoomScaleNormal="100" workbookViewId="0">
      <selection activeCell="P63" sqref="P63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8" x14ac:dyDescent="0.25">
      <c r="R7" s="103"/>
      <c r="S7" s="93"/>
      <c r="T7" s="131" t="s">
        <v>147</v>
      </c>
    </row>
    <row r="8" spans="1:38" ht="13.5" thickBot="1" x14ac:dyDescent="0.3"/>
    <row r="9" spans="1:38" ht="13.5" customHeight="1" thickBot="1" x14ac:dyDescent="0.3">
      <c r="C9" s="216" t="s">
        <v>82</v>
      </c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7"/>
      <c r="Z9" s="217"/>
      <c r="AA9" s="217"/>
      <c r="AB9" s="217"/>
      <c r="AC9" s="217"/>
      <c r="AD9" s="217"/>
      <c r="AE9" s="217"/>
      <c r="AF9" s="217"/>
      <c r="AG9" s="217"/>
      <c r="AH9" s="217"/>
      <c r="AI9" s="218"/>
    </row>
    <row r="10" spans="1:38" ht="14.25" customHeight="1" thickBot="1" x14ac:dyDescent="0.3">
      <c r="C10" s="216">
        <f>CurveFetch!E2</f>
        <v>37166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132</v>
      </c>
      <c r="P11" s="95" t="s">
        <v>132</v>
      </c>
      <c r="Q11" s="83" t="s">
        <v>88</v>
      </c>
      <c r="R11" s="95" t="s">
        <v>3</v>
      </c>
      <c r="S11" s="83" t="s">
        <v>88</v>
      </c>
      <c r="T11" s="95" t="s">
        <v>133</v>
      </c>
      <c r="U11" s="83" t="s">
        <v>88</v>
      </c>
      <c r="V11" s="95" t="s">
        <v>123</v>
      </c>
      <c r="W11" s="83" t="s">
        <v>88</v>
      </c>
      <c r="X11" s="95" t="s">
        <v>134</v>
      </c>
      <c r="Y11" s="83" t="s">
        <v>88</v>
      </c>
      <c r="Z11" s="95" t="s">
        <v>135</v>
      </c>
      <c r="AA11" s="83" t="s">
        <v>88</v>
      </c>
      <c r="AB11" s="95" t="s">
        <v>93</v>
      </c>
      <c r="AC11" s="83" t="s">
        <v>88</v>
      </c>
      <c r="AD11" s="95" t="s">
        <v>136</v>
      </c>
      <c r="AE11" s="83" t="s">
        <v>88</v>
      </c>
      <c r="AF11" s="95" t="s">
        <v>133</v>
      </c>
      <c r="AG11" s="83" t="s">
        <v>88</v>
      </c>
      <c r="AH11" s="95" t="s">
        <v>125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131</v>
      </c>
      <c r="M12" s="97" t="s">
        <v>83</v>
      </c>
      <c r="N12" s="84"/>
      <c r="O12" s="97" t="s">
        <v>131</v>
      </c>
      <c r="P12" s="97" t="s">
        <v>83</v>
      </c>
      <c r="Q12" s="84"/>
      <c r="R12" s="97">
        <f>R25</f>
        <v>37196</v>
      </c>
      <c r="S12" s="84"/>
      <c r="T12" s="121">
        <v>2001</v>
      </c>
      <c r="U12" s="84"/>
      <c r="V12" s="97" t="s">
        <v>87</v>
      </c>
      <c r="W12" s="84"/>
      <c r="X12" s="121">
        <v>2002</v>
      </c>
      <c r="Y12" s="84"/>
      <c r="Z12" s="121">
        <v>2002</v>
      </c>
      <c r="AA12" s="84"/>
      <c r="AB12" s="97" t="s">
        <v>94</v>
      </c>
      <c r="AC12" s="84"/>
      <c r="AD12" s="121">
        <v>2002</v>
      </c>
      <c r="AE12" s="84"/>
      <c r="AF12" s="121">
        <v>2002</v>
      </c>
      <c r="AG12" s="84"/>
      <c r="AH12" s="97" t="s">
        <v>124</v>
      </c>
      <c r="AI12" s="84"/>
    </row>
    <row r="13" spans="1:38" ht="14.25" customHeight="1" thickBot="1" x14ac:dyDescent="0.3">
      <c r="C13" s="216" t="s">
        <v>146</v>
      </c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7"/>
      <c r="AH13" s="217"/>
      <c r="AI13" s="21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4"/>
      <c r="P14" s="56"/>
      <c r="Q14" s="85"/>
      <c r="R14" s="56"/>
      <c r="S14" s="85"/>
      <c r="T14" s="114"/>
      <c r="U14" s="122"/>
      <c r="V14" s="56"/>
      <c r="W14" s="85"/>
      <c r="X14" s="114"/>
      <c r="Y14" s="85"/>
      <c r="Z14" s="114"/>
      <c r="AA14" s="85"/>
      <c r="AB14" s="56"/>
      <c r="AC14" s="85"/>
      <c r="AD14" s="114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37166</v>
      </c>
      <c r="L15" s="52"/>
      <c r="M15" s="52"/>
      <c r="N15" s="86"/>
      <c r="O15" s="115"/>
      <c r="P15" s="52"/>
      <c r="Q15" s="86"/>
      <c r="R15" s="52"/>
      <c r="S15" s="86"/>
      <c r="T15" s="115"/>
      <c r="U15" s="123"/>
      <c r="V15" s="52"/>
      <c r="W15" s="86"/>
      <c r="X15" s="115"/>
      <c r="Y15" s="86"/>
      <c r="Z15" s="115"/>
      <c r="AA15" s="86"/>
      <c r="AB15" s="52"/>
      <c r="AC15" s="86"/>
      <c r="AD15" s="115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5"/>
      <c r="P16" s="52"/>
      <c r="Q16" s="86"/>
      <c r="R16" s="52"/>
      <c r="S16" s="86"/>
      <c r="T16" s="115"/>
      <c r="U16" s="123"/>
      <c r="V16" s="52"/>
      <c r="W16" s="86"/>
      <c r="X16" s="115"/>
      <c r="Y16" s="86"/>
      <c r="Z16" s="115"/>
      <c r="AA16" s="86"/>
      <c r="AB16" s="52"/>
      <c r="AC16" s="86"/>
      <c r="AD16" s="115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5"/>
      <c r="P17" s="52"/>
      <c r="Q17" s="86"/>
      <c r="R17" s="52"/>
      <c r="S17" s="86"/>
      <c r="T17" s="115"/>
      <c r="U17" s="123"/>
      <c r="V17" s="52"/>
      <c r="W17" s="86"/>
      <c r="X17" s="115"/>
      <c r="Y17" s="86"/>
      <c r="Z17" s="115"/>
      <c r="AA17" s="86"/>
      <c r="AB17" s="52"/>
      <c r="AC17" s="86"/>
      <c r="AD17" s="115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5"/>
      <c r="P18" s="52"/>
      <c r="Q18" s="86"/>
      <c r="R18" s="52"/>
      <c r="S18" s="86"/>
      <c r="T18" s="115"/>
      <c r="U18" s="123"/>
      <c r="V18" s="52"/>
      <c r="W18" s="86"/>
      <c r="X18" s="115"/>
      <c r="Y18" s="86"/>
      <c r="Z18" s="115"/>
      <c r="AA18" s="86"/>
      <c r="AB18" s="52"/>
      <c r="AC18" s="86"/>
      <c r="AD18" s="115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5"/>
      <c r="P19" s="52"/>
      <c r="Q19" s="86"/>
      <c r="R19" s="52"/>
      <c r="S19" s="86"/>
      <c r="T19" s="115"/>
      <c r="U19" s="123"/>
      <c r="V19" s="52"/>
      <c r="W19" s="86"/>
      <c r="X19" s="115"/>
      <c r="Y19" s="86"/>
      <c r="Z19" s="115"/>
      <c r="AA19" s="86"/>
      <c r="AB19" s="52"/>
      <c r="AC19" s="86"/>
      <c r="AD19" s="115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5"/>
      <c r="P20" s="52"/>
      <c r="Q20" s="86"/>
      <c r="R20" s="52"/>
      <c r="S20" s="86"/>
      <c r="T20" s="115"/>
      <c r="U20" s="123"/>
      <c r="V20" s="52"/>
      <c r="W20" s="86"/>
      <c r="X20" s="115"/>
      <c r="Y20" s="86"/>
      <c r="Z20" s="115"/>
      <c r="AA20" s="86"/>
      <c r="AB20" s="52"/>
      <c r="AC20" s="86"/>
      <c r="AD20" s="115"/>
      <c r="AE20" s="86"/>
      <c r="AF20" s="115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5"/>
      <c r="P21" s="52"/>
      <c r="Q21" s="86"/>
      <c r="R21" s="52"/>
      <c r="S21" s="86"/>
      <c r="T21" s="115"/>
      <c r="U21" s="123"/>
      <c r="V21" s="52"/>
      <c r="W21" s="86"/>
      <c r="X21" s="115"/>
      <c r="Y21" s="86"/>
      <c r="Z21" s="115"/>
      <c r="AA21" s="86"/>
      <c r="AB21" s="52"/>
      <c r="AC21" s="86"/>
      <c r="AD21" s="115"/>
      <c r="AE21" s="86"/>
      <c r="AF21" s="115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6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4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7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5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7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5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8"/>
      <c r="P25" s="42">
        <f>F24</f>
        <v>37165</v>
      </c>
      <c r="Q25" s="89"/>
      <c r="R25" s="43">
        <v>37196</v>
      </c>
      <c r="S25" s="89"/>
      <c r="T25" s="118">
        <v>37165</v>
      </c>
      <c r="U25" s="126"/>
      <c r="V25" s="43">
        <v>37196</v>
      </c>
      <c r="W25" s="89"/>
      <c r="X25" s="118">
        <v>37257</v>
      </c>
      <c r="Y25" s="89"/>
      <c r="Z25" s="118">
        <v>37347</v>
      </c>
      <c r="AA25" s="89"/>
      <c r="AB25" s="59">
        <v>37347</v>
      </c>
      <c r="AC25" s="89"/>
      <c r="AD25" s="118">
        <v>37438</v>
      </c>
      <c r="AE25" s="89"/>
      <c r="AF25" s="118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9"/>
      <c r="P26" s="44">
        <f>P25</f>
        <v>37165</v>
      </c>
      <c r="Q26" s="90"/>
      <c r="R26" s="45">
        <f>R25</f>
        <v>37196</v>
      </c>
      <c r="S26" s="90"/>
      <c r="T26" s="119">
        <v>37226</v>
      </c>
      <c r="U26" s="127"/>
      <c r="V26" s="45">
        <v>37316</v>
      </c>
      <c r="W26" s="90"/>
      <c r="X26" s="119">
        <v>37316</v>
      </c>
      <c r="Y26" s="90"/>
      <c r="Z26" s="119">
        <v>37408</v>
      </c>
      <c r="AA26" s="90"/>
      <c r="AB26" s="60">
        <v>37530</v>
      </c>
      <c r="AC26" s="90"/>
      <c r="AD26" s="119">
        <v>37500</v>
      </c>
      <c r="AE26" s="90"/>
      <c r="AF26" s="119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20"/>
      <c r="P27" s="41"/>
      <c r="Q27" s="91"/>
      <c r="R27" s="41"/>
      <c r="S27" s="91"/>
      <c r="T27" s="120"/>
      <c r="U27" s="128"/>
      <c r="V27" s="41"/>
      <c r="W27" s="91"/>
      <c r="X27" s="120"/>
      <c r="Y27" s="91"/>
      <c r="Z27" s="120"/>
      <c r="AA27" s="91"/>
      <c r="AB27" s="41"/>
      <c r="AC27" s="91"/>
      <c r="AD27" s="120"/>
      <c r="AE27" s="91"/>
      <c r="AF27" s="120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1.89</v>
      </c>
      <c r="L28" s="62">
        <f>LOOKUP($K$15+1,CurveFetch!D$8:D$1000,CurveFetch!F$8:F$1000)</f>
        <v>1.97</v>
      </c>
      <c r="M28" s="62">
        <f>L28-$L$49</f>
        <v>0.14500000000000002</v>
      </c>
      <c r="N28" s="129">
        <f>M28-'[5]Gas Average Basis'!M28</f>
        <v>2.0000000000000018E-2</v>
      </c>
      <c r="O28" s="62">
        <f>LOOKUP($K$15+2,CurveFetch!$D$8:$D$1000,CurveFetch!$F$8:$F$1000)</f>
        <v>1.97</v>
      </c>
      <c r="P28" s="62" t="e">
        <f t="shared" ref="P28:P43" ca="1" si="0">IF(P$22,AveragePrices($F$21,P$23,P$24,$AJ28:$AJ28)-INDIRECT(ADDRESS(P$23,$G$23,,,$F$21)),AveragePrices($F$15,P$23,P$24,$AL28:$AL28))</f>
        <v>#NAME?</v>
      </c>
      <c r="Q28" s="129" t="e">
        <f ca="1">P28-'[5]Gas Average Basis'!P28</f>
        <v>#NAME?</v>
      </c>
      <c r="R28" s="62" t="e">
        <f ca="1">IF(R$22,AveragePrices($F$21,R$23,R$24,$AJ28:$AJ28),AveragePrices($F$15,R$23,R$24,$AL28:$AL28))</f>
        <v>#NAME?</v>
      </c>
      <c r="S28" s="129" t="e">
        <f ca="1">R28-'[5]Gas Average Basis'!R28</f>
        <v>#NAME?</v>
      </c>
      <c r="T28" s="62" t="e">
        <f ca="1">IF(T$22,AveragePrices($F$21,T$23,T$24,$AJ28:$AJ28),AveragePrices($F$15,T$23,T$24,$AL28:$AL28))</f>
        <v>#NAME?</v>
      </c>
      <c r="U28" s="129">
        <v>-4.2999999999999997E-2</v>
      </c>
      <c r="V28" s="62" t="e">
        <f t="shared" ref="V28:V43" ca="1" si="1">IF(V$22,AveragePrices($F$21,V$23,V$24,$AJ28:$AJ28),AveragePrices($F$15,V$23,V$24,$AL28:$AL28))</f>
        <v>#NAME?</v>
      </c>
      <c r="W28" s="129" t="e">
        <f ca="1">V28-'[5]Gas Average Basis'!V28</f>
        <v>#NAME?</v>
      </c>
      <c r="X28" s="62" t="e">
        <f ca="1">IF(X$22,AveragePrices($F$21,X$23,X$24,$AJ28:$AJ28),AveragePrices($F$15,X$23,X$24,$AL28:$AL28))</f>
        <v>#NAME?</v>
      </c>
      <c r="Y28" s="129">
        <v>-4.8300000000000003E-2</v>
      </c>
      <c r="Z28" s="62" t="e">
        <f ca="1">IF(Z$22,AveragePrices($F$21,Z$23,Z$24,$AJ28:$AJ28),AveragePrices($F$15,Z$23,Z$24,$AL28:$AL28))</f>
        <v>#NAME?</v>
      </c>
      <c r="AA28" s="129">
        <v>-0.01</v>
      </c>
      <c r="AB28" s="62" t="e">
        <f ca="1">IF(AB$22,AveragePrices($F$21,AB$23,AB$24,$AJ28:$AJ28),AveragePrices($F$15,AB$23,AB$24,$AL28:$AL28))</f>
        <v>#NAME?</v>
      </c>
      <c r="AC28" s="129" t="e">
        <f ca="1">AB28-'[5]Gas Average Basis'!AB28</f>
        <v>#NAME?</v>
      </c>
      <c r="AD28" s="62" t="e">
        <f ca="1">IF(AD$22,AveragePrices($F$21,AD$23,AD$24,$AJ28:$AJ28),AveragePrices($F$15,AD$23,AD$24,$AL28:$AL28))</f>
        <v>#NAME?</v>
      </c>
      <c r="AE28" s="129">
        <v>-4.4999999999999998E-2</v>
      </c>
      <c r="AF28" s="62" t="e">
        <f ca="1">IF(AF$22,AveragePrices($F$21,AF$23,AF$24,$AJ28:$AJ28),AveragePrices($F$15,AF$23,AF$24,$AL28:$AL28))</f>
        <v>#NAME?</v>
      </c>
      <c r="AG28" s="129">
        <v>-0.03</v>
      </c>
      <c r="AH28" s="62" t="e">
        <f ca="1">IF(AH$22,AveragePrices($F$21,AH$23,AH$24,$AJ28:$AJ28),AveragePrices($F$15,AH$23,AH$24,$AL28:$AL28))</f>
        <v>#NAME?</v>
      </c>
      <c r="AI28" s="92" t="e">
        <f ca="1">AH28-'[5]Gas Average Basis'!AH28</f>
        <v>#NAME?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1.69</v>
      </c>
      <c r="L29" s="62">
        <f>LOOKUP($K$15+1,CurveFetch!D$8:D$1000,CurveFetch!Q$8:Q$1000)</f>
        <v>1.82</v>
      </c>
      <c r="M29" s="62">
        <f>L29-$L$49</f>
        <v>-4.9999999999998934E-3</v>
      </c>
      <c r="N29" s="129">
        <f>M29-'[5]Gas Average Basis'!M29</f>
        <v>7.0000000000000062E-2</v>
      </c>
      <c r="O29" s="62">
        <f>LOOKUP($K$15+2,CurveFetch!$D$8:$D$1000,CurveFetch!$Q$8:$Q$1000)</f>
        <v>1.83</v>
      </c>
      <c r="P29" s="62" t="e">
        <f t="shared" ca="1" si="0"/>
        <v>#NAME?</v>
      </c>
      <c r="Q29" s="129" t="e">
        <f ca="1">P29-'[5]Gas Average Basis'!P29</f>
        <v>#NAME?</v>
      </c>
      <c r="R29" s="62" t="e">
        <f ca="1">IF(R$22,AveragePrices($F$21,R$23,R$24,$AJ29:$AJ29),AveragePrices($F$15,R$23,R$24,$AL29:$AL29))</f>
        <v>#NAME?</v>
      </c>
      <c r="S29" s="129" t="e">
        <f ca="1">R29-'[5]Gas Average Basis'!R29</f>
        <v>#NAME?</v>
      </c>
      <c r="T29" s="62" t="e">
        <f ca="1">IF(T$22,AveragePrices($F$21,T$23,T$24,$AJ29:$AJ29),AveragePrices($F$15,T$23,T$24,$AL29:$AL29))</f>
        <v>#NAME?</v>
      </c>
      <c r="U29" s="129" t="e">
        <f ca="1">T29-'[5]Gas Average Basis'!S29</f>
        <v>#NAME?</v>
      </c>
      <c r="V29" s="62" t="e">
        <f t="shared" ca="1" si="1"/>
        <v>#NAME?</v>
      </c>
      <c r="W29" s="129" t="e">
        <f ca="1">V29-'[5]Gas Average Basis'!V29</f>
        <v>#NAME?</v>
      </c>
      <c r="X29" s="62" t="e">
        <f ca="1">IF(X$22,AveragePrices($F$21,X$23,X$24,$AJ29:$AJ29),AveragePrices($F$15,X$23,X$24,$AL29:$AL29))</f>
        <v>#NAME?</v>
      </c>
      <c r="Y29" s="129" t="e">
        <f ca="1">X29-'[5]Gas Average Basis'!W29</f>
        <v>#NAME?</v>
      </c>
      <c r="Z29" s="62" t="e">
        <f ca="1">IF(Z$22,AveragePrices($F$21,Z$23,Z$24,$AJ29:$AJ29),AveragePrices($F$15,Z$23,Z$24,$AL29:$AL29))</f>
        <v>#NAME?</v>
      </c>
      <c r="AA29" s="129" t="e">
        <f ca="1">Z29-'[5]Gas Average Basis'!Y29</f>
        <v>#NAME?</v>
      </c>
      <c r="AB29" s="62" t="e">
        <f ca="1">IF(AB$22,AveragePrices($F$21,AB$23,AB$24,$AJ29:$AJ29),AveragePrices($F$15,AB$23,AB$24,$AL29:$AL29))</f>
        <v>#NAME?</v>
      </c>
      <c r="AC29" s="129" t="e">
        <f ca="1">AB29-'[5]Gas Average Basis'!AB29</f>
        <v>#NAME?</v>
      </c>
      <c r="AD29" s="62" t="e">
        <f ca="1">IF(AD$22,AveragePrices($F$21,AD$23,AD$24,$AJ29:$AJ29),AveragePrices($F$15,AD$23,AD$24,$AL29:$AL29))</f>
        <v>#NAME?</v>
      </c>
      <c r="AE29" s="129" t="e">
        <f ca="1">AD29-'[5]Gas Average Basis'!AC29</f>
        <v>#NAME?</v>
      </c>
      <c r="AF29" s="62" t="e">
        <f ca="1">IF(AF$22,AveragePrices($F$21,AF$23,AF$24,$AJ29:$AJ29),AveragePrices($F$15,AF$23,AF$24,$AL29:$AL29))</f>
        <v>#NAME?</v>
      </c>
      <c r="AG29" s="129" t="e">
        <f ca="1">AF29-'[5]Gas Average Basis'!AE29</f>
        <v>#NAME?</v>
      </c>
      <c r="AH29" s="62" t="e">
        <f ca="1">IF(AH$22,AveragePrices($F$21,AH$23,AH$24,$AJ29:$AJ29),AveragePrices($F$15,AH$23,AH$24,$AL29:$AL29))</f>
        <v>#NAME?</v>
      </c>
      <c r="AI29" s="92" t="e">
        <f ca="1">AH29-'[5]Gas Average Basis'!AH29</f>
        <v>#NAME?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1.56</v>
      </c>
      <c r="L30" s="62">
        <f>LOOKUP($K$15+1,CurveFetch!D$8:D$1000,CurveFetch!G$8:G$1000)</f>
        <v>1.6</v>
      </c>
      <c r="M30" s="62">
        <f>L30-$L$49</f>
        <v>-0.22499999999999987</v>
      </c>
      <c r="N30" s="129">
        <f>M30-'[5]Gas Average Basis'!M30</f>
        <v>-2.0000000000000018E-2</v>
      </c>
      <c r="O30" s="62">
        <f>LOOKUP($K$15+2,CurveFetch!$D$8:$D$1000,CurveFetch!$G$8:$G$1000)</f>
        <v>1.69</v>
      </c>
      <c r="P30" s="62" t="e">
        <f t="shared" ca="1" si="0"/>
        <v>#NAME?</v>
      </c>
      <c r="Q30" s="129" t="e">
        <f ca="1">P30-'[5]Gas Average Basis'!P30</f>
        <v>#NAME?</v>
      </c>
      <c r="R30" s="62" t="e">
        <f ca="1">IF(R$22,AveragePrices($F$21,R$23,R$24,$AJ30:$AJ30),AveragePrices($F$15,R$23,R$24,$AL30:$AL30))</f>
        <v>#NAME?</v>
      </c>
      <c r="S30" s="129" t="e">
        <f ca="1">R30-'[5]Gas Average Basis'!R30</f>
        <v>#NAME?</v>
      </c>
      <c r="T30" s="62" t="e">
        <f ca="1">IF(T$22,AveragePrices($F$21,T$23,T$24,$AJ30:$AJ30),AveragePrices($F$15,T$23,T$24,$AL30:$AL30))</f>
        <v>#NAME?</v>
      </c>
      <c r="U30" s="129" t="e">
        <f ca="1">T30-'[5]Gas Average Basis'!S30</f>
        <v>#NAME?</v>
      </c>
      <c r="V30" s="62" t="e">
        <f t="shared" ca="1" si="1"/>
        <v>#NAME?</v>
      </c>
      <c r="W30" s="129" t="e">
        <f ca="1">V30-'[5]Gas Average Basis'!V30</f>
        <v>#NAME?</v>
      </c>
      <c r="X30" s="62" t="e">
        <f ca="1">IF(X$22,AveragePrices($F$21,X$23,X$24,$AJ30:$AJ30),AveragePrices($F$15,X$23,X$24,$AL30:$AL30))</f>
        <v>#NAME?</v>
      </c>
      <c r="Y30" s="129" t="e">
        <f ca="1">X30-'[5]Gas Average Basis'!W30</f>
        <v>#NAME?</v>
      </c>
      <c r="Z30" s="62" t="e">
        <f ca="1">IF(Z$22,AveragePrices($F$21,Z$23,Z$24,$AJ30:$AJ30),AveragePrices($F$15,Z$23,Z$24,$AL30:$AL30))</f>
        <v>#NAME?</v>
      </c>
      <c r="AA30" s="129" t="e">
        <f ca="1">Z30-'[5]Gas Average Basis'!Y30</f>
        <v>#NAME?</v>
      </c>
      <c r="AB30" s="62" t="e">
        <f ca="1">IF(AB$22,AveragePrices($F$21,AB$23,AB$24,$AJ30:$AJ30),AveragePrices($F$15,AB$23,AB$24,$AL30:$AL30))</f>
        <v>#NAME?</v>
      </c>
      <c r="AC30" s="129" t="e">
        <f ca="1">AB30-'[5]Gas Average Basis'!AB30</f>
        <v>#NAME?</v>
      </c>
      <c r="AD30" s="62" t="e">
        <f ca="1">IF(AD$22,AveragePrices($F$21,AD$23,AD$24,$AJ30:$AJ30),AveragePrices($F$15,AD$23,AD$24,$AL30:$AL30))</f>
        <v>#NAME?</v>
      </c>
      <c r="AE30" s="129" t="e">
        <f ca="1">AD30-'[5]Gas Average Basis'!AC30</f>
        <v>#NAME?</v>
      </c>
      <c r="AF30" s="62" t="e">
        <f ca="1">IF(AF$22,AveragePrices($F$21,AF$23,AF$24,$AJ30:$AJ30),AveragePrices($F$15,AF$23,AF$24,$AL30:$AL30))</f>
        <v>#NAME?</v>
      </c>
      <c r="AG30" s="129" t="e">
        <f ca="1">AF30-'[5]Gas Average Basis'!AE30</f>
        <v>#NAME?</v>
      </c>
      <c r="AH30" s="62" t="e">
        <f ca="1">IF(AH$22,AveragePrices($F$21,AH$23,AH$24,$AJ30:$AJ30),AveragePrices($F$15,AH$23,AH$24,$AL30:$AL30))</f>
        <v>#NAME?</v>
      </c>
      <c r="AI30" s="92" t="e">
        <f ca="1">AH30-'[5]Gas Average Basis'!AH30</f>
        <v>#NAME?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1.875</v>
      </c>
      <c r="L31" s="62">
        <f>LOOKUP($K$15+1,CurveFetch!D$8:D$1000,CurveFetch!H$8:H$1000)</f>
        <v>1.87</v>
      </c>
      <c r="M31" s="62">
        <f>L31-$L$49</f>
        <v>4.5000000000000151E-2</v>
      </c>
      <c r="N31" s="129">
        <f>M31-'[5]Gas Average Basis'!M31</f>
        <v>-6.4999999999999947E-2</v>
      </c>
      <c r="O31" s="62">
        <f>LOOKUP($K$15+2,CurveFetch!$D$8:$D$1000,CurveFetch!$H$8:$H$1000)</f>
        <v>1.93</v>
      </c>
      <c r="P31" s="62" t="e">
        <f t="shared" ca="1" si="0"/>
        <v>#NAME?</v>
      </c>
      <c r="Q31" s="129" t="e">
        <f ca="1">P31-'[5]Gas Average Basis'!P31</f>
        <v>#NAME?</v>
      </c>
      <c r="R31" s="62" t="e">
        <f ca="1">IF(R$22,AveragePrices($F$21,R$23,R$24,$AJ31:$AJ31),AveragePrices($F$15,R$23,R$24,$AL31:$AL31))</f>
        <v>#NAME?</v>
      </c>
      <c r="S31" s="129" t="e">
        <f ca="1">R31-'[5]Gas Average Basis'!R31</f>
        <v>#NAME?</v>
      </c>
      <c r="T31" s="62" t="e">
        <f ca="1">IF(T$22,AveragePrices($F$21,T$23,T$24,$AJ31:$AJ31),AveragePrices($F$15,T$23,T$24,$AL31:$AL31))</f>
        <v>#NAME?</v>
      </c>
      <c r="U31" s="129" t="e">
        <f ca="1">T31-'[5]Gas Average Basis'!S31</f>
        <v>#NAME?</v>
      </c>
      <c r="V31" s="62" t="e">
        <f t="shared" ca="1" si="1"/>
        <v>#NAME?</v>
      </c>
      <c r="W31" s="129" t="e">
        <f ca="1">V31-'[5]Gas Average Basis'!V31</f>
        <v>#NAME?</v>
      </c>
      <c r="X31" s="62" t="e">
        <f ca="1">IF(X$22,AveragePrices($F$21,X$23,X$24,$AJ31:$AJ31),AveragePrices($F$15,X$23,X$24,$AL31:$AL31))</f>
        <v>#NAME?</v>
      </c>
      <c r="Y31" s="129" t="e">
        <f ca="1">X31-'[5]Gas Average Basis'!W31</f>
        <v>#NAME?</v>
      </c>
      <c r="Z31" s="62" t="e">
        <f ca="1">IF(Z$22,AveragePrices($F$21,Z$23,Z$24,$AJ31:$AJ31),AveragePrices($F$15,Z$23,Z$24,$AL31:$AL31))</f>
        <v>#NAME?</v>
      </c>
      <c r="AA31" s="129" t="e">
        <f ca="1">Z31-'[5]Gas Average Basis'!Y31</f>
        <v>#NAME?</v>
      </c>
      <c r="AB31" s="62" t="e">
        <f ca="1">IF(AB$22,AveragePrices($F$21,AB$23,AB$24,$AJ31:$AJ31),AveragePrices($F$15,AB$23,AB$24,$AL31:$AL31))</f>
        <v>#NAME?</v>
      </c>
      <c r="AC31" s="129" t="e">
        <f ca="1">AB31-'[5]Gas Average Basis'!AB31</f>
        <v>#NAME?</v>
      </c>
      <c r="AD31" s="62" t="e">
        <f ca="1">IF(AD$22,AveragePrices($F$21,AD$23,AD$24,$AJ31:$AJ31),AveragePrices($F$15,AD$23,AD$24,$AL31:$AL31))</f>
        <v>#NAME?</v>
      </c>
      <c r="AE31" s="129" t="e">
        <f ca="1">AD31-'[5]Gas Average Basis'!AC31</f>
        <v>#NAME?</v>
      </c>
      <c r="AF31" s="62" t="e">
        <f ca="1">IF(AF$22,AveragePrices($F$21,AF$23,AF$24,$AJ31:$AJ31),AveragePrices($F$15,AF$23,AF$24,$AL31:$AL31))</f>
        <v>#NAME?</v>
      </c>
      <c r="AG31" s="129" t="e">
        <f ca="1">AF31-'[5]Gas Average Basis'!AE31</f>
        <v>#NAME?</v>
      </c>
      <c r="AH31" s="62" t="e">
        <f ca="1">IF(AH$22,AveragePrices($F$21,AH$23,AH$24,$AJ31:$AJ31),AveragePrices($F$15,AH$23,AH$24,$AL31:$AL31))</f>
        <v>#NAME?</v>
      </c>
      <c r="AI31" s="92" t="e">
        <f ca="1">AH31-'[5]Gas Average Basis'!AH31</f>
        <v>#NAME?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6" t="s">
        <v>110</v>
      </c>
      <c r="D32" s="217"/>
      <c r="E32" s="217"/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7"/>
      <c r="X32" s="217"/>
      <c r="Y32" s="217"/>
      <c r="Z32" s="217"/>
      <c r="AA32" s="217"/>
      <c r="AB32" s="217"/>
      <c r="AC32" s="217"/>
      <c r="AD32" s="217"/>
      <c r="AE32" s="217"/>
      <c r="AF32" s="217"/>
      <c r="AG32" s="217"/>
      <c r="AH32" s="217"/>
      <c r="AI32" s="219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1.49</v>
      </c>
      <c r="L33" s="62">
        <f>LOOKUP($K$15+1,CurveFetch!D$8:D$1000,CurveFetch!K$8:K$1000)</f>
        <v>1.48</v>
      </c>
      <c r="M33" s="62">
        <f>L33-$L$49</f>
        <v>-0.34499999999999997</v>
      </c>
      <c r="N33" s="129">
        <f>M33-'[5]Gas Average Basis'!M33</f>
        <v>-7.0000000000000062E-2</v>
      </c>
      <c r="O33" s="62">
        <f>LOOKUP($K$15+2,CurveFetch!$D$8:$D$1000,CurveFetch!$K$8:$K$1000)</f>
        <v>1.56</v>
      </c>
      <c r="P33" s="62" t="e">
        <f t="shared" ca="1" si="0"/>
        <v>#NAME?</v>
      </c>
      <c r="Q33" s="129" t="e">
        <f ca="1">P33-'[5]Gas Average Basis'!P33</f>
        <v>#NAME?</v>
      </c>
      <c r="R33" s="62" t="e">
        <f ca="1">IF(R$22,AveragePrices($F$21,R$23,R$24,$AJ33:$AJ33),AveragePrices($F$15,R$23,R$24,$AL33:$AL33))</f>
        <v>#NAME?</v>
      </c>
      <c r="S33" s="129" t="e">
        <f ca="1">R33-'[5]Gas Average Basis'!R33</f>
        <v>#NAME?</v>
      </c>
      <c r="T33" s="62" t="e">
        <f ca="1">IF(T$22,AveragePrices($F$21,T$23,T$24,$AJ33:$AJ33),AveragePrices($F$15,T$23,T$24,$AL33:$AL33))</f>
        <v>#NAME?</v>
      </c>
      <c r="U33" s="129" t="e">
        <f ca="1">T33-'[5]Gas Average Basis'!S33</f>
        <v>#NAME?</v>
      </c>
      <c r="V33" s="62" t="e">
        <f t="shared" ca="1" si="1"/>
        <v>#NAME?</v>
      </c>
      <c r="W33" s="129" t="e">
        <f ca="1">V33-'[5]Gas Average Basis'!V33</f>
        <v>#NAME?</v>
      </c>
      <c r="X33" s="62" t="e">
        <f ca="1">IF(X$22,AveragePrices($F$21,X$23,X$24,$AJ33:$AJ33),AveragePrices($F$15,X$23,X$24,$AL33:$AL33))</f>
        <v>#NAME?</v>
      </c>
      <c r="Y33" s="129" t="e">
        <f ca="1">X33-'[5]Gas Average Basis'!W33</f>
        <v>#NAME?</v>
      </c>
      <c r="Z33" s="62" t="e">
        <f ca="1">IF(Z$22,AveragePrices($F$21,Z$23,Z$24,$AJ33:$AJ33),AveragePrices($F$15,Z$23,Z$24,$AL33:$AL33))</f>
        <v>#NAME?</v>
      </c>
      <c r="AA33" s="129" t="e">
        <f ca="1">Z33-'[5]Gas Average Basis'!Y33</f>
        <v>#NAME?</v>
      </c>
      <c r="AB33" s="62" t="e">
        <f ca="1">IF(AB$22,AveragePrices($F$21,AB$23,AB$24,$AJ33:$AJ33),AveragePrices($F$15,AB$23,AB$24,$AL33:$AL33))</f>
        <v>#NAME?</v>
      </c>
      <c r="AC33" s="129" t="e">
        <f ca="1">AB33-'[5]Gas Average Basis'!AB33</f>
        <v>#NAME?</v>
      </c>
      <c r="AD33" s="62" t="e">
        <f ca="1">IF(AD$22,AveragePrices($F$21,AD$23,AD$24,$AJ33:$AJ33),AveragePrices($F$15,AD$23,AD$24,$AL33:$AL33))</f>
        <v>#NAME?</v>
      </c>
      <c r="AE33" s="129" t="e">
        <f ca="1">AD33-'[5]Gas Average Basis'!AC33</f>
        <v>#NAME?</v>
      </c>
      <c r="AF33" s="62" t="e">
        <f ca="1">IF(AF$22,AveragePrices($F$21,AF$23,AF$24,$AJ33:$AJ33),AveragePrices($F$15,AF$23,AF$24,$AL33:$AL33))</f>
        <v>#NAME?</v>
      </c>
      <c r="AG33" s="129" t="e">
        <f ca="1">AF33-'[5]Gas Average Basis'!AE33</f>
        <v>#NAME?</v>
      </c>
      <c r="AH33" s="62" t="e">
        <f ca="1">IF(AH$22,AveragePrices($F$21,AH$23,AH$24,$AJ33:$AJ33),AveragePrices($F$15,AH$23,AH$24,$AL33:$AL33))</f>
        <v>#NAME?</v>
      </c>
      <c r="AI33" s="92" t="e">
        <f ca="1">AH33-'[5]Gas Average Basis'!AH33</f>
        <v>#NAME?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1.57</v>
      </c>
      <c r="L34" s="62">
        <f>LOOKUP($K$15+1,CurveFetch!D$8:D$1000,CurveFetch!R$8:R$1000)</f>
        <v>1.6</v>
      </c>
      <c r="M34" s="62">
        <f>L34-$L$49</f>
        <v>-0.22499999999999987</v>
      </c>
      <c r="N34" s="129">
        <f>M34-'[5]Gas Average Basis'!M34</f>
        <v>-3.0000000000000027E-2</v>
      </c>
      <c r="O34" s="62">
        <f>LOOKUP($K$15+2,CurveFetch!$D$8:$D$1000,CurveFetch!$R$8:$R$1000)</f>
        <v>1.68</v>
      </c>
      <c r="P34" s="62" t="e">
        <f t="shared" ca="1" si="0"/>
        <v>#NAME?</v>
      </c>
      <c r="Q34" s="129" t="e">
        <f ca="1">P34-'[5]Gas Average Basis'!P34</f>
        <v>#NAME?</v>
      </c>
      <c r="R34" s="62" t="e">
        <f ca="1">IF(R$22,AveragePrices($F$21,R$23,R$24,$AJ34:$AJ34),AveragePrices($F$15,R$23,R$24,$AL34:$AL34))</f>
        <v>#NAME?</v>
      </c>
      <c r="S34" s="129" t="e">
        <f ca="1">R34-'[5]Gas Average Basis'!R34</f>
        <v>#NAME?</v>
      </c>
      <c r="T34" s="62" t="e">
        <f ca="1">IF(T$22,AveragePrices($F$21,T$23,T$24,$AJ34:$AJ34),AveragePrices($F$15,T$23,T$24,$AL34:$AL34))</f>
        <v>#NAME?</v>
      </c>
      <c r="U34" s="129" t="e">
        <f ca="1">T34-'[5]Gas Average Basis'!S34</f>
        <v>#NAME?</v>
      </c>
      <c r="V34" s="62" t="e">
        <f t="shared" ca="1" si="1"/>
        <v>#NAME?</v>
      </c>
      <c r="W34" s="129" t="e">
        <f ca="1">V34-'[5]Gas Average Basis'!V34</f>
        <v>#NAME?</v>
      </c>
      <c r="X34" s="62" t="e">
        <f ca="1">IF(X$22,AveragePrices($F$21,X$23,X$24,$AJ34:$AJ34),AveragePrices($F$15,X$23,X$24,$AL34:$AL34))</f>
        <v>#NAME?</v>
      </c>
      <c r="Y34" s="129" t="e">
        <f ca="1">X34-'[5]Gas Average Basis'!W34</f>
        <v>#NAME?</v>
      </c>
      <c r="Z34" s="62" t="e">
        <f ca="1">IF(Z$22,AveragePrices($F$21,Z$23,Z$24,$AJ34:$AJ34),AveragePrices($F$15,Z$23,Z$24,$AL34:$AL34))</f>
        <v>#NAME?</v>
      </c>
      <c r="AA34" s="129" t="e">
        <f ca="1">Z34-'[5]Gas Average Basis'!Y34</f>
        <v>#NAME?</v>
      </c>
      <c r="AB34" s="62" t="e">
        <f ca="1">IF(AB$22,AveragePrices($F$21,AB$23,AB$24,$AJ34:$AJ34),AveragePrices($F$15,AB$23,AB$24,$AL34:$AL34))</f>
        <v>#NAME?</v>
      </c>
      <c r="AC34" s="129" t="e">
        <f ca="1">AB34-'[5]Gas Average Basis'!AB34</f>
        <v>#NAME?</v>
      </c>
      <c r="AD34" s="62" t="e">
        <f ca="1">IF(AD$22,AveragePrices($F$21,AD$23,AD$24,$AJ34:$AJ34),AveragePrices($F$15,AD$23,AD$24,$AL34:$AL34))</f>
        <v>#NAME?</v>
      </c>
      <c r="AE34" s="129" t="e">
        <f ca="1">AD34-'[5]Gas Average Basis'!AC34</f>
        <v>#NAME?</v>
      </c>
      <c r="AF34" s="62" t="e">
        <f ca="1">IF(AF$22,AveragePrices($F$21,AF$23,AF$24,$AJ34:$AJ34),AveragePrices($F$15,AF$23,AF$24,$AL34:$AL34))</f>
        <v>#NAME?</v>
      </c>
      <c r="AG34" s="129" t="e">
        <f ca="1">AF34-'[5]Gas Average Basis'!AE34</f>
        <v>#NAME?</v>
      </c>
      <c r="AH34" s="62" t="e">
        <f ca="1">IF(AH$22,AveragePrices($F$21,AH$23,AH$24,$AJ34:$AJ34),AveragePrices($F$15,AH$23,AH$24,$AL34:$AL34))</f>
        <v>#NAME?</v>
      </c>
      <c r="AI34" s="92" t="e">
        <f ca="1">AH34-'[5]Gas Average Basis'!AH34</f>
        <v>#NAME?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1.59</v>
      </c>
      <c r="L35" s="62">
        <f>LOOKUP($K$15+1,CurveFetch!D$8:D$1000,CurveFetch!L$8:L$1000)</f>
        <v>1.65</v>
      </c>
      <c r="M35" s="62">
        <f>L35-$L$49</f>
        <v>-0.17500000000000004</v>
      </c>
      <c r="N35" s="129">
        <f>M35-'[5]Gas Average Basis'!M35</f>
        <v>-1.5000000000000124E-2</v>
      </c>
      <c r="O35" s="62">
        <f>LOOKUP($K$15+2,CurveFetch!$D$8:$D$1000,CurveFetch!$L$8:$L$1000)</f>
        <v>1.69</v>
      </c>
      <c r="P35" s="62" t="e">
        <f t="shared" ca="1" si="0"/>
        <v>#NAME?</v>
      </c>
      <c r="Q35" s="129" t="e">
        <f ca="1">P35-'[5]Gas Average Basis'!P35</f>
        <v>#NAME?</v>
      </c>
      <c r="R35" s="62" t="e">
        <f ca="1">IF(R$22,AveragePrices($F$21,R$23,R$24,$AJ35:$AJ35),AveragePrices($F$15,R$23,R$24,$AL35:$AL35))</f>
        <v>#NAME?</v>
      </c>
      <c r="S35" s="129" t="e">
        <f ca="1">R35-'[5]Gas Average Basis'!R35</f>
        <v>#NAME?</v>
      </c>
      <c r="T35" s="62" t="e">
        <f ca="1">IF(T$22,AveragePrices($F$21,T$23,T$24,$AJ35:$AJ35),AveragePrices($F$15,T$23,T$24,$AL35:$AL35))</f>
        <v>#NAME?</v>
      </c>
      <c r="U35" s="129" t="e">
        <f ca="1">T35-'[5]Gas Average Basis'!S35</f>
        <v>#NAME?</v>
      </c>
      <c r="V35" s="62" t="e">
        <f t="shared" ca="1" si="1"/>
        <v>#NAME?</v>
      </c>
      <c r="W35" s="129" t="e">
        <f ca="1">V35-'[5]Gas Average Basis'!V35</f>
        <v>#NAME?</v>
      </c>
      <c r="X35" s="62" t="e">
        <f ca="1">IF(X$22,AveragePrices($F$21,X$23,X$24,$AJ35:$AJ35),AveragePrices($F$15,X$23,X$24,$AL35:$AL35))</f>
        <v>#NAME?</v>
      </c>
      <c r="Y35" s="129" t="e">
        <f ca="1">X35-'[5]Gas Average Basis'!W35</f>
        <v>#NAME?</v>
      </c>
      <c r="Z35" s="62" t="e">
        <f ca="1">IF(Z$22,AveragePrices($F$21,Z$23,Z$24,$AJ35:$AJ35),AveragePrices($F$15,Z$23,Z$24,$AL35:$AL35))</f>
        <v>#NAME?</v>
      </c>
      <c r="AA35" s="129" t="e">
        <f ca="1">Z35-'[5]Gas Average Basis'!Y35</f>
        <v>#NAME?</v>
      </c>
      <c r="AB35" s="62" t="e">
        <f ca="1">IF(AB$22,AveragePrices($F$21,AB$23,AB$24,$AJ35:$AJ35),AveragePrices($F$15,AB$23,AB$24,$AL35:$AL35))</f>
        <v>#NAME?</v>
      </c>
      <c r="AC35" s="129" t="e">
        <f ca="1">AB35-'[5]Gas Average Basis'!AB35</f>
        <v>#NAME?</v>
      </c>
      <c r="AD35" s="62" t="e">
        <f ca="1">IF(AD$22,AveragePrices($F$21,AD$23,AD$24,$AJ35:$AJ35),AveragePrices($F$15,AD$23,AD$24,$AL35:$AL35))</f>
        <v>#NAME?</v>
      </c>
      <c r="AE35" s="129" t="e">
        <f ca="1">AD35-'[5]Gas Average Basis'!AC35</f>
        <v>#NAME?</v>
      </c>
      <c r="AF35" s="62" t="e">
        <f ca="1">IF(AF$22,AveragePrices($F$21,AF$23,AF$24,$AJ35:$AJ35),AveragePrices($F$15,AF$23,AF$24,$AL35:$AL35))</f>
        <v>#NAME?</v>
      </c>
      <c r="AG35" s="129" t="e">
        <f ca="1">AF35-'[5]Gas Average Basis'!AE35</f>
        <v>#NAME?</v>
      </c>
      <c r="AH35" s="62" t="e">
        <f ca="1">IF(AH$22,AveragePrices($F$21,AH$23,AH$24,$AJ35:$AJ35),AveragePrices($F$15,AH$23,AH$24,$AL35:$AL35))</f>
        <v>#NAME?</v>
      </c>
      <c r="AI35" s="92" t="e">
        <f ca="1">AH35-'[5]Gas Average Basis'!AH35</f>
        <v>#NAME?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1.75</v>
      </c>
      <c r="L36" s="62">
        <f>LOOKUP($K$15+1,CurveFetch!D$8:D$1000,CurveFetch!P$8:P$1000)</f>
        <v>1.75</v>
      </c>
      <c r="M36" s="62">
        <f>L36-$L$49</f>
        <v>-7.4999999999999956E-2</v>
      </c>
      <c r="N36" s="129">
        <f>M36-'[5]Gas Average Basis'!M36</f>
        <v>1.69</v>
      </c>
      <c r="O36" s="62">
        <f>LOOKUP($K$15+2,CurveFetch!$D$8:$D$1000,CurveFetch!$P$8:$P$1000)</f>
        <v>1.75</v>
      </c>
      <c r="P36" s="62" t="e">
        <f t="shared" ca="1" si="0"/>
        <v>#NAME?</v>
      </c>
      <c r="Q36" s="129" t="e">
        <f ca="1">P36-'[5]Gas Average Basis'!P36</f>
        <v>#NAME?</v>
      </c>
      <c r="R36" s="62" t="e">
        <f ca="1">IF(R$22,AveragePrices($F$21,R$23,R$24,$AJ36:$AJ36),AveragePrices($F$15,R$23,R$24,$AL36:$AL36))</f>
        <v>#NAME?</v>
      </c>
      <c r="S36" s="129" t="e">
        <f ca="1">R36-'[5]Gas Average Basis'!R36</f>
        <v>#NAME?</v>
      </c>
      <c r="T36" s="62" t="e">
        <f ca="1">IF(T$22,AveragePrices($F$21,T$23,T$24,$AJ36:$AJ36),AveragePrices($F$15,T$23,T$24,$AL36:$AL36))</f>
        <v>#NAME?</v>
      </c>
      <c r="U36" s="129" t="e">
        <f ca="1">T36-'[5]Gas Average Basis'!S36</f>
        <v>#NAME?</v>
      </c>
      <c r="V36" s="62" t="e">
        <f t="shared" ca="1" si="1"/>
        <v>#NAME?</v>
      </c>
      <c r="W36" s="129" t="e">
        <f ca="1">V36-'[5]Gas Average Basis'!V36</f>
        <v>#NAME?</v>
      </c>
      <c r="X36" s="62" t="e">
        <f ca="1">IF(X$22,AveragePrices($F$21,X$23,X$24,$AJ36:$AJ36),AveragePrices($F$15,X$23,X$24,$AL36:$AL36))</f>
        <v>#NAME?</v>
      </c>
      <c r="Y36" s="129" t="e">
        <f ca="1">X36-'[5]Gas Average Basis'!W36</f>
        <v>#NAME?</v>
      </c>
      <c r="Z36" s="62" t="e">
        <f ca="1">IF(Z$22,AveragePrices($F$21,Z$23,Z$24,$AJ36:$AJ36),AveragePrices($F$15,Z$23,Z$24,$AL36:$AL36))</f>
        <v>#NAME?</v>
      </c>
      <c r="AA36" s="129" t="e">
        <f ca="1">Z36-'[5]Gas Average Basis'!Y36</f>
        <v>#NAME?</v>
      </c>
      <c r="AB36" s="62" t="e">
        <f ca="1">IF(AB$22,AveragePrices($F$21,AB$23,AB$24,$AJ36:$AJ36),AveragePrices($F$15,AB$23,AB$24,$AL36:$AL36))</f>
        <v>#NAME?</v>
      </c>
      <c r="AC36" s="129" t="e">
        <f ca="1">AB36-'[5]Gas Average Basis'!AB36</f>
        <v>#NAME?</v>
      </c>
      <c r="AD36" s="62" t="e">
        <f ca="1">IF(AD$22,AveragePrices($F$21,AD$23,AD$24,$AJ36:$AJ36),AveragePrices($F$15,AD$23,AD$24,$AL36:$AL36))</f>
        <v>#NAME?</v>
      </c>
      <c r="AE36" s="129" t="e">
        <f ca="1">AD36-'[5]Gas Average Basis'!AC36</f>
        <v>#NAME?</v>
      </c>
      <c r="AF36" s="62" t="e">
        <f ca="1">IF(AF$22,AveragePrices($F$21,AF$23,AF$24,$AJ36:$AJ36),AveragePrices($F$15,AF$23,AF$24,$AL36:$AL36))</f>
        <v>#NAME?</v>
      </c>
      <c r="AG36" s="129" t="e">
        <f ca="1">AF36-'[5]Gas Average Basis'!AE36</f>
        <v>#NAME?</v>
      </c>
      <c r="AH36" s="62" t="e">
        <f ca="1">IF(AH$22,AveragePrices($F$21,AH$23,AH$24,$AJ36:$AJ36),AveragePrices($F$15,AH$23,AH$24,$AL36:$AL36))</f>
        <v>#NAME?</v>
      </c>
      <c r="AI36" s="92" t="e">
        <f ca="1">AH36-'[5]Gas Average Basis'!AH36</f>
        <v>#NAME?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6" t="s">
        <v>109</v>
      </c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  <c r="AA38" s="217"/>
      <c r="AB38" s="217"/>
      <c r="AC38" s="217"/>
      <c r="AD38" s="217"/>
      <c r="AE38" s="217"/>
      <c r="AF38" s="217"/>
      <c r="AG38" s="217"/>
      <c r="AH38" s="217"/>
      <c r="AI38" s="219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1.38</v>
      </c>
      <c r="L39" s="62">
        <f>LOOKUP($K$15+1,CurveFetch!D$8:D$1000,CurveFetch!I$8:I$1000)</f>
        <v>1.37</v>
      </c>
      <c r="M39" s="62">
        <f>L39-$L$49</f>
        <v>-0.45499999999999985</v>
      </c>
      <c r="N39" s="129">
        <f>M39-'[5]Gas Average Basis'!M39</f>
        <v>-6.999999999999984E-2</v>
      </c>
      <c r="O39" s="62">
        <f>LOOKUP($K$15+2,CurveFetch!$D$8:$D$1000,CurveFetch!$I$8:$I$1000)</f>
        <v>1.46</v>
      </c>
      <c r="P39" s="62" t="e">
        <f ca="1">IF(P$22,AveragePrices($F$21,P$23,P$24,$AJ39:$AJ39)-INDIRECT(ADDRESS(P$23,$G$23,,,$F$21)),AveragePrices($F$15,P$23,P$24,$AL39:$AL39))</f>
        <v>#NAME?</v>
      </c>
      <c r="Q39" s="129" t="e">
        <f ca="1">P39-'[5]Gas Average Basis'!P39</f>
        <v>#NAME?</v>
      </c>
      <c r="R39" s="62" t="e">
        <f ca="1">IF(R$22,AveragePrices($F$21,R$23,R$24,$AJ39:$AJ39),AveragePrices($F$15,R$23,R$24,$AL39:$AL39))</f>
        <v>#NAME?</v>
      </c>
      <c r="S39" s="129" t="e">
        <f ca="1">R39-'[5]Gas Average Basis'!R39</f>
        <v>#NAME?</v>
      </c>
      <c r="T39" s="62" t="e">
        <f ca="1">IF(T$22,AveragePrices($F$21,T$23,T$24,$AJ39:$AJ39),AveragePrices($F$15,T$23,T$24,$AL39:$AL39))</f>
        <v>#NAME?</v>
      </c>
      <c r="U39" s="129" t="e">
        <f ca="1">T39-'[5]Gas Average Basis'!S39</f>
        <v>#NAME?</v>
      </c>
      <c r="V39" s="62" t="e">
        <f ca="1">IF(V$22,AveragePrices($F$21,V$23,V$24,$AJ39:$AJ39),AveragePrices($F$15,V$23,V$24,$AL39:$AL39))</f>
        <v>#NAME?</v>
      </c>
      <c r="W39" s="129" t="e">
        <f ca="1">V39-'[5]Gas Average Basis'!V39</f>
        <v>#NAME?</v>
      </c>
      <c r="X39" s="62" t="e">
        <f ca="1">IF(X$22,AveragePrices($F$21,X$23,X$24,$AJ39:$AJ39),AveragePrices($F$15,X$23,X$24,$AL39:$AL39))</f>
        <v>#NAME?</v>
      </c>
      <c r="Y39" s="129" t="e">
        <f ca="1">X39-'[5]Gas Average Basis'!W39</f>
        <v>#NAME?</v>
      </c>
      <c r="Z39" s="62" t="e">
        <f ca="1">IF(Z$22,AveragePrices($F$21,Z$23,Z$24,$AJ39:$AJ39),AveragePrices($F$15,Z$23,Z$24,$AL39:$AL39))</f>
        <v>#NAME?</v>
      </c>
      <c r="AA39" s="129" t="e">
        <f ca="1">Z39-'[5]Gas Average Basis'!Y39</f>
        <v>#NAME?</v>
      </c>
      <c r="AB39" s="62" t="e">
        <f ca="1">IF(AB$22,AveragePrices($F$21,AB$23,AB$24,$AJ39:$AJ39),AveragePrices($F$15,AB$23,AB$24,$AL39:$AL39))</f>
        <v>#NAME?</v>
      </c>
      <c r="AC39" s="129" t="e">
        <f ca="1">AB39-'[5]Gas Average Basis'!AB39</f>
        <v>#NAME?</v>
      </c>
      <c r="AD39" s="62" t="e">
        <f ca="1">IF(AD$22,AveragePrices($F$21,AD$23,AD$24,$AJ39:$AJ39),AveragePrices($F$15,AD$23,AD$24,$AL39:$AL39))</f>
        <v>#NAME?</v>
      </c>
      <c r="AE39" s="129" t="e">
        <f ca="1">AD39-'[5]Gas Average Basis'!AC39</f>
        <v>#NAME?</v>
      </c>
      <c r="AF39" s="62" t="e">
        <f ca="1">IF(AF$22,AveragePrices($F$21,AF$23,AF$24,$AJ39:$AJ39),AveragePrices($F$15,AF$23,AF$24,$AL39:$AL39))</f>
        <v>#NAME?</v>
      </c>
      <c r="AG39" s="129" t="e">
        <f ca="1">AF39-'[5]Gas Average Basis'!AE39</f>
        <v>#NAME?</v>
      </c>
      <c r="AH39" s="62" t="e">
        <f ca="1">IF(AH$22,AveragePrices($F$21,AH$23,AH$24,$AJ39:$AJ39),AveragePrices($F$15,AH$23,AH$24,$AL39:$AL39))</f>
        <v>#NAME?</v>
      </c>
      <c r="AI39" s="92" t="e">
        <f ca="1">AH39-'[5]Gas Average Basis'!AH39</f>
        <v>#NAME?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1.38</v>
      </c>
      <c r="L40" s="62">
        <f>LOOKUP($K$15+1,CurveFetch!D$8:D$1000,CurveFetch!M$8:M$1000)</f>
        <v>1.39</v>
      </c>
      <c r="M40" s="62">
        <f>L40-$L$49</f>
        <v>-0.43500000000000005</v>
      </c>
      <c r="N40" s="129">
        <f>M40-'[5]Gas Average Basis'!M40</f>
        <v>-5.0000000000000044E-2</v>
      </c>
      <c r="O40" s="62">
        <f>LOOKUP($K$15+2,CurveFetch!$D$8:$D$1000,CurveFetch!$M$8:$M$1000)</f>
        <v>1.5</v>
      </c>
      <c r="P40" s="62" t="e">
        <f ca="1">IF(P$22,AveragePrices($F$21,P$23,P$24,$AJ40:$AJ40)-INDIRECT(ADDRESS(P$23,$G$23,,,$F$21)),AveragePrices($F$15,P$23,P$24,$AL40:$AL40))</f>
        <v>#NAME?</v>
      </c>
      <c r="Q40" s="129" t="e">
        <f ca="1">P40-'[5]Gas Average Basis'!P40</f>
        <v>#NAME?</v>
      </c>
      <c r="R40" s="62" t="e">
        <f ca="1">IF(R$22,AveragePrices($F$21,R$23,R$24,$AJ40:$AJ40),AveragePrices($F$15,R$23,R$24,$AL40:$AL40))</f>
        <v>#NAME?</v>
      </c>
      <c r="S40" s="129" t="e">
        <f ca="1">R40-'[5]Gas Average Basis'!R40</f>
        <v>#NAME?</v>
      </c>
      <c r="T40" s="62" t="e">
        <f ca="1">IF(T$22,AveragePrices($F$21,T$23,T$24,$AJ40:$AJ40),AveragePrices($F$15,T$23,T$24,$AL40:$AL40))</f>
        <v>#NAME?</v>
      </c>
      <c r="U40" s="129" t="e">
        <f ca="1">T40-'[5]Gas Average Basis'!S40</f>
        <v>#NAME?</v>
      </c>
      <c r="V40" s="62" t="e">
        <f ca="1">IF(V$22,AveragePrices($F$21,V$23,V$24,$AJ40:$AJ40),AveragePrices($F$15,V$23,V$24,$AL40:$AL40))</f>
        <v>#NAME?</v>
      </c>
      <c r="W40" s="129" t="e">
        <f ca="1">V40-'[5]Gas Average Basis'!V40</f>
        <v>#NAME?</v>
      </c>
      <c r="X40" s="62" t="e">
        <f ca="1">IF(X$22,AveragePrices($F$21,X$23,X$24,$AJ40:$AJ40),AveragePrices($F$15,X$23,X$24,$AL40:$AL40))</f>
        <v>#NAME?</v>
      </c>
      <c r="Y40" s="129" t="e">
        <f ca="1">X40-'[5]Gas Average Basis'!W40</f>
        <v>#NAME?</v>
      </c>
      <c r="Z40" s="62" t="e">
        <f ca="1">IF(Z$22,AveragePrices($F$21,Z$23,Z$24,$AJ40:$AJ40),AveragePrices($F$15,Z$23,Z$24,$AL40:$AL40))</f>
        <v>#NAME?</v>
      </c>
      <c r="AA40" s="129" t="e">
        <f ca="1">Z40-'[5]Gas Average Basis'!Y40</f>
        <v>#NAME?</v>
      </c>
      <c r="AB40" s="62" t="e">
        <f ca="1">IF(AB$22,AveragePrices($F$21,AB$23,AB$24,$AJ40:$AJ40),AveragePrices($F$15,AB$23,AB$24,$AL40:$AL40))</f>
        <v>#NAME?</v>
      </c>
      <c r="AC40" s="129" t="e">
        <f ca="1">AB40-'[5]Gas Average Basis'!AB40</f>
        <v>#NAME?</v>
      </c>
      <c r="AD40" s="62" t="e">
        <f ca="1">IF(AD$22,AveragePrices($F$21,AD$23,AD$24,$AJ40:$AJ40),AveragePrices($F$15,AD$23,AD$24,$AL40:$AL40))</f>
        <v>#NAME?</v>
      </c>
      <c r="AE40" s="129" t="e">
        <f ca="1">AD40-'[5]Gas Average Basis'!AC40</f>
        <v>#NAME?</v>
      </c>
      <c r="AF40" s="62" t="e">
        <f ca="1">IF(AF$22,AveragePrices($F$21,AF$23,AF$24,$AJ40:$AJ40),AveragePrices($F$15,AF$23,AF$24,$AL40:$AL40))</f>
        <v>#NAME?</v>
      </c>
      <c r="AG40" s="129" t="e">
        <f ca="1">AF40-'[5]Gas Average Basis'!AE40</f>
        <v>#NAME?</v>
      </c>
      <c r="AH40" s="62" t="e">
        <f ca="1">IF(AH$22,AveragePrices($F$21,AH$23,AH$24,$AJ40:$AJ40),AveragePrices($F$15,AH$23,AH$24,$AL40:$AL40))</f>
        <v>#NAME?</v>
      </c>
      <c r="AI40" s="92" t="e">
        <f ca="1">AH40-'[5]Gas Average Basis'!AH40</f>
        <v>#NAME?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1.38</v>
      </c>
      <c r="L41" s="62">
        <f>LOOKUP($K$15+1,CurveFetch!D$8:D$1000,CurveFetch!M$8:M$1000)</f>
        <v>1.39</v>
      </c>
      <c r="M41" s="62">
        <f>L41-$L$49</f>
        <v>-0.43500000000000005</v>
      </c>
      <c r="N41" s="129">
        <f>M41-'[5]Gas Average Basis'!M41</f>
        <v>-5.0000000000000044E-2</v>
      </c>
      <c r="O41" s="62">
        <f>LOOKUP($K$15+2,CurveFetch!$D$8:$D$1000,CurveFetch!$M$8:$M$1000)</f>
        <v>1.5</v>
      </c>
      <c r="P41" s="62" t="e">
        <f ca="1">IF(P$22,AveragePrices($F$21,P$23,P$24,$AJ41:$AJ41)-INDIRECT(ADDRESS(P$23,$G$23,,,$F$21)),AveragePrices($F$15,P$23,P$24,$AL41:$AL41))</f>
        <v>#NAME?</v>
      </c>
      <c r="Q41" s="129" t="e">
        <f ca="1">P41-'[5]Gas Average Basis'!P41</f>
        <v>#NAME?</v>
      </c>
      <c r="R41" s="62" t="e">
        <f ca="1">IF(R$22,AveragePrices($F$21,R$23,R$24,$AJ41:$AJ41),AveragePrices($F$15,R$23,R$24,$AL41:$AL41))</f>
        <v>#NAME?</v>
      </c>
      <c r="S41" s="129" t="e">
        <f ca="1">R41-'[5]Gas Average Basis'!R41</f>
        <v>#NAME?</v>
      </c>
      <c r="T41" s="62" t="e">
        <f ca="1">IF(T$22,AveragePrices($F$21,T$23,T$24,$AJ41:$AJ41),AveragePrices($F$15,T$23,T$24,$AL41:$AL41))</f>
        <v>#NAME?</v>
      </c>
      <c r="U41" s="129" t="e">
        <f ca="1">T41-'[5]Gas Average Basis'!S41</f>
        <v>#NAME?</v>
      </c>
      <c r="V41" s="62" t="e">
        <f ca="1">IF(V$22,AveragePrices($F$21,V$23,V$24,$AJ41:$AJ41),AveragePrices($F$15,V$23,V$24,$AL41:$AL41))</f>
        <v>#NAME?</v>
      </c>
      <c r="W41" s="129" t="e">
        <f ca="1">V41-'[5]Gas Average Basis'!V41</f>
        <v>#NAME?</v>
      </c>
      <c r="X41" s="62" t="e">
        <f ca="1">IF(X$22,AveragePrices($F$21,X$23,X$24,$AJ41:$AJ41),AveragePrices($F$15,X$23,X$24,$AL41:$AL41))</f>
        <v>#NAME?</v>
      </c>
      <c r="Y41" s="129" t="e">
        <f ca="1">X41-'[5]Gas Average Basis'!W41</f>
        <v>#NAME?</v>
      </c>
      <c r="Z41" s="62" t="e">
        <f ca="1">IF(Z$22,AveragePrices($F$21,Z$23,Z$24,$AJ41:$AJ41),AveragePrices($F$15,Z$23,Z$24,$AL41:$AL41))</f>
        <v>#NAME?</v>
      </c>
      <c r="AA41" s="129" t="e">
        <f ca="1">Z41-'[5]Gas Average Basis'!Y41</f>
        <v>#NAME?</v>
      </c>
      <c r="AB41" s="62" t="e">
        <f ca="1">IF(AB$22,AveragePrices($F$21,AB$23,AB$24,$AJ41:$AJ41),AveragePrices($F$15,AB$23,AB$24,$AL41:$AL41))</f>
        <v>#NAME?</v>
      </c>
      <c r="AC41" s="129" t="e">
        <f ca="1">AB41-'[5]Gas Average Basis'!AB41</f>
        <v>#NAME?</v>
      </c>
      <c r="AD41" s="62" t="e">
        <f ca="1">IF(AD$22,AveragePrices($F$21,AD$23,AD$24,$AJ41:$AJ41),AveragePrices($F$15,AD$23,AD$24,$AL41:$AL41))</f>
        <v>#NAME?</v>
      </c>
      <c r="AE41" s="129" t="e">
        <f ca="1">AD41-'[5]Gas Average Basis'!AC41</f>
        <v>#NAME?</v>
      </c>
      <c r="AF41" s="62" t="e">
        <f ca="1">IF(AF$22,AveragePrices($F$21,AF$23,AF$24,$AJ41:$AJ41),AveragePrices($F$15,AF$23,AF$24,$AL41:$AL41))</f>
        <v>#NAME?</v>
      </c>
      <c r="AG41" s="129" t="e">
        <f ca="1">AF41-'[5]Gas Average Basis'!AE41</f>
        <v>#NAME?</v>
      </c>
      <c r="AH41" s="62" t="e">
        <f ca="1">IF(AH$22,AveragePrices($F$21,AH$23,AH$24,$AJ41:$AJ41),AveragePrices($F$15,AH$23,AH$24,$AL41:$AL41))</f>
        <v>#NAME?</v>
      </c>
      <c r="AI41" s="92" t="e">
        <f ca="1">AH41-'[5]Gas Average Basis'!AH41</f>
        <v>#NAME?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1.2423999999999999</v>
      </c>
      <c r="L42" s="62">
        <f>LOOKUP($K$15+1,CurveFetch!D$8:D$1000,CurveFetch!N$8:N$1000)</f>
        <v>1.4370000000000001</v>
      </c>
      <c r="M42" s="62">
        <f>L42-$L$49</f>
        <v>-0.3879999999999999</v>
      </c>
      <c r="N42" s="129">
        <f>M42-'[5]Gas Average Basis'!M42</f>
        <v>0.13900000000000001</v>
      </c>
      <c r="O42" s="62">
        <f>LOOKUP($K$15+2,CurveFetch!$D$8:$D$1000,CurveFetch!$N$8:$N$1000)</f>
        <v>1.4810000000000001</v>
      </c>
      <c r="P42" s="62" t="e">
        <f t="shared" ca="1" si="0"/>
        <v>#NAME?</v>
      </c>
      <c r="Q42" s="129" t="e">
        <f ca="1">P42-'[5]Gas Average Basis'!P42</f>
        <v>#NAME?</v>
      </c>
      <c r="R42" s="62" t="e">
        <f ca="1">IF(R$22,AveragePrices($F$21,R$23,R$24,$AJ42:$AJ42),AveragePrices($F$15,R$23,R$24,$AL42:$AL42))</f>
        <v>#NAME?</v>
      </c>
      <c r="S42" s="129" t="e">
        <f ca="1">R42-'[5]Gas Average Basis'!R42</f>
        <v>#NAME?</v>
      </c>
      <c r="T42" s="62" t="e">
        <f ca="1">IF(T$22,AveragePrices($F$21,T$23,T$24,$AJ42:$AJ42),AveragePrices($F$15,T$23,T$24,$AL42:$AL42))</f>
        <v>#NAME?</v>
      </c>
      <c r="U42" s="129" t="e">
        <f ca="1">T42-'[5]Gas Average Basis'!S42</f>
        <v>#NAME?</v>
      </c>
      <c r="V42" s="62" t="e">
        <f t="shared" ca="1" si="1"/>
        <v>#NAME?</v>
      </c>
      <c r="W42" s="129" t="e">
        <f ca="1">V42-'[5]Gas Average Basis'!V42</f>
        <v>#NAME?</v>
      </c>
      <c r="X42" s="62" t="e">
        <f ca="1">IF(X$22,AveragePrices($F$21,X$23,X$24,$AJ42:$AJ42),AveragePrices($F$15,X$23,X$24,$AL42:$AL42))</f>
        <v>#NAME?</v>
      </c>
      <c r="Y42" s="129" t="e">
        <f ca="1">X42-'[5]Gas Average Basis'!W42</f>
        <v>#NAME?</v>
      </c>
      <c r="Z42" s="62" t="e">
        <f ca="1">IF(Z$22,AveragePrices($F$21,Z$23,Z$24,$AJ42:$AJ42),AveragePrices($F$15,Z$23,Z$24,$AL42:$AL42))</f>
        <v>#NAME?</v>
      </c>
      <c r="AA42" s="129" t="e">
        <f ca="1">Z42-'[5]Gas Average Basis'!Y42</f>
        <v>#NAME?</v>
      </c>
      <c r="AB42" s="62" t="e">
        <f ca="1">IF(AB$22,AveragePrices($F$21,AB$23,AB$24,$AJ42:$AJ42),AveragePrices($F$15,AB$23,AB$24,$AL42:$AL42))</f>
        <v>#NAME?</v>
      </c>
      <c r="AC42" s="129" t="e">
        <f ca="1">AB42-'[5]Gas Average Basis'!AB42</f>
        <v>#NAME?</v>
      </c>
      <c r="AD42" s="62" t="e">
        <f ca="1">IF(AD$22,AveragePrices($F$21,AD$23,AD$24,$AJ42:$AJ42),AveragePrices($F$15,AD$23,AD$24,$AL42:$AL42))</f>
        <v>#NAME?</v>
      </c>
      <c r="AE42" s="129" t="e">
        <f ca="1">AD42-'[5]Gas Average Basis'!AC42</f>
        <v>#NAME?</v>
      </c>
      <c r="AF42" s="62" t="e">
        <f ca="1">IF(AF$22,AveragePrices($F$21,AF$23,AF$24,$AJ42:$AJ42),AveragePrices($F$15,AF$23,AF$24,$AL42:$AL42))</f>
        <v>#NAME?</v>
      </c>
      <c r="AG42" s="129" t="e">
        <f ca="1">AF42-'[5]Gas Average Basis'!AE42</f>
        <v>#NAME?</v>
      </c>
      <c r="AH42" s="62" t="e">
        <f ca="1">IF(AH$22,AveragePrices($F$21,AH$23,AH$24,$AJ42:$AJ42),AveragePrices($F$15,AH$23,AH$24,$AL42:$AL42))</f>
        <v>#NAME?</v>
      </c>
      <c r="AI42" s="92" t="e">
        <f ca="1">AH42-'[5]Gas Average Basis'!AH42</f>
        <v>#NAME?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148</v>
      </c>
      <c r="F43" s="73" t="s">
        <v>148</v>
      </c>
      <c r="G43" s="73"/>
      <c r="H43" s="73"/>
      <c r="I43" s="73"/>
      <c r="J43" s="73"/>
      <c r="K43" s="80">
        <f>LOOKUP($K$15,CurveFetch!$D$8:$D$1000,CurveFetch!$O$8:$O$1000)</f>
        <v>1.375</v>
      </c>
      <c r="L43" s="62">
        <f>LOOKUP($K$15+1,CurveFetch!D$8:D$1000,CurveFetch!O$8:O$1000)</f>
        <v>1.33</v>
      </c>
      <c r="M43" s="62">
        <f>L43-$L$49</f>
        <v>-0.49499999999999988</v>
      </c>
      <c r="N43" s="129">
        <f>M43-'[5]Gas Average Basis'!M43</f>
        <v>-0.10499999999999998</v>
      </c>
      <c r="O43" s="62">
        <f>LOOKUP($K$15+2,CurveFetch!$D$8:$D$1000,CurveFetch!$O$8:$O$1000)</f>
        <v>1.3</v>
      </c>
      <c r="P43" s="62" t="e">
        <f t="shared" ca="1" si="0"/>
        <v>#NAME?</v>
      </c>
      <c r="Q43" s="129" t="e">
        <f ca="1">P43-'[5]Gas Average Basis'!P43</f>
        <v>#NAME?</v>
      </c>
      <c r="R43" s="62" t="e">
        <f ca="1">IF(R$22,AveragePrices($F$21,R$23,R$24,$AJ43:$AJ43),AveragePrices($F$15,R$23,R$24,$AL43:$AL43))</f>
        <v>#NAME?</v>
      </c>
      <c r="S43" s="129" t="e">
        <f ca="1">R43-'[5]Gas Average Basis'!R43</f>
        <v>#NAME?</v>
      </c>
      <c r="T43" s="62" t="e">
        <f ca="1">IF(T$22,AveragePrices($F$21,T$23,T$24,$AJ43:$AJ43),AveragePrices($F$15,T$23,T$24,$AL43:$AL43))</f>
        <v>#NAME?</v>
      </c>
      <c r="U43" s="129" t="e">
        <f ca="1">T43-'[5]Gas Average Basis'!S43</f>
        <v>#NAME?</v>
      </c>
      <c r="V43" s="62" t="e">
        <f t="shared" ca="1" si="1"/>
        <v>#NAME?</v>
      </c>
      <c r="W43" s="129" t="e">
        <f ca="1">V43-'[5]Gas Average Basis'!V43</f>
        <v>#NAME?</v>
      </c>
      <c r="X43" s="62" t="e">
        <f ca="1">IF(X$22,AveragePrices($F$21,X$23,X$24,$AJ43:$AJ43),AveragePrices($F$15,X$23,X$24,$AL43:$AL43))</f>
        <v>#NAME?</v>
      </c>
      <c r="Y43" s="129" t="e">
        <f ca="1">X43-'[5]Gas Average Basis'!W43</f>
        <v>#NAME?</v>
      </c>
      <c r="Z43" s="62" t="e">
        <f ca="1">IF(Z$22,AveragePrices($F$21,Z$23,Z$24,$AJ43:$AJ43),AveragePrices($F$15,Z$23,Z$24,$AL43:$AL43))</f>
        <v>#NAME?</v>
      </c>
      <c r="AA43" s="129" t="e">
        <f ca="1">Z43-'[5]Gas Average Basis'!Y43</f>
        <v>#NAME?</v>
      </c>
      <c r="AB43" s="62" t="e">
        <f ca="1">IF(AB$22,AveragePrices($F$21,AB$23,AB$24,$AJ43:$AJ43),AveragePrices($F$15,AB$23,AB$24,$AL43:$AL43))</f>
        <v>#NAME?</v>
      </c>
      <c r="AC43" s="129" t="e">
        <f ca="1">AB43-'[5]Gas Average Basis'!AB43</f>
        <v>#NAME?</v>
      </c>
      <c r="AD43" s="62" t="e">
        <f ca="1">IF(AD$22,AveragePrices($F$21,AD$23,AD$24,$AJ43:$AJ43),AveragePrices($F$15,AD$23,AD$24,$AL43:$AL43))</f>
        <v>#NAME?</v>
      </c>
      <c r="AE43" s="129" t="e">
        <f ca="1">AD43-'[5]Gas Average Basis'!AC43</f>
        <v>#NAME?</v>
      </c>
      <c r="AF43" s="62" t="e">
        <f ca="1">IF(AF$22,AveragePrices($F$21,AF$23,AF$24,$AJ43:$AJ43),AveragePrices($F$15,AF$23,AF$24,$AL43:$AL43))</f>
        <v>#NAME?</v>
      </c>
      <c r="AG43" s="129" t="e">
        <f ca="1">AF43-'[5]Gas Average Basis'!AE43</f>
        <v>#NAME?</v>
      </c>
      <c r="AH43" s="62" t="e">
        <f ca="1">IF(AH$22,AveragePrices($F$21,AH$23,AH$24,$AJ43:$AJ43),AveragePrices($F$15,AH$23,AH$24,$AL43:$AL43))</f>
        <v>#NAME?</v>
      </c>
      <c r="AI43" s="92" t="e">
        <f ca="1">AH43-'[5]Gas Average Basis'!AH43</f>
        <v>#NAME?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4" t="s">
        <v>76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4" t="s">
        <v>77</v>
      </c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4" t="s">
        <v>78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6" t="s">
        <v>81</v>
      </c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  <c r="AA48" s="217"/>
      <c r="AB48" s="217"/>
      <c r="AC48" s="217"/>
      <c r="AD48" s="217"/>
      <c r="AE48" s="217"/>
      <c r="AF48" s="217"/>
      <c r="AG48" s="217"/>
      <c r="AH48" s="217"/>
      <c r="AI48" s="219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1.9</v>
      </c>
      <c r="K49" s="80">
        <f>LOOKUP($K$15,CurveFetch!$D$8:$D$1000,CurveFetch!$E$8:$E$1000)</f>
        <v>1.77</v>
      </c>
      <c r="L49" s="62">
        <f>LOOKUP($K$15+1,CurveFetch!D$8:D$1000,CurveFetch!E$8:E$1000)</f>
        <v>1.825</v>
      </c>
      <c r="M49" s="62"/>
      <c r="N49" s="129">
        <f>L49-'[5]Gas Average Basis'!L49</f>
        <v>6.0000000000000053E-2</v>
      </c>
      <c r="O49" s="62">
        <f>LOOKUP($K$15+2,CurveFetch!$D$8:$D$1000,CurveFetch!$E$8:$E$1000)</f>
        <v>1.9</v>
      </c>
      <c r="P49" s="62"/>
      <c r="Q49" s="129">
        <f>O49-'[5]Gas Average Basis'!O49</f>
        <v>7.9999999999999849E-2</v>
      </c>
      <c r="R49" s="62" t="e">
        <f ca="1">IF(R$22,AveragePrices($F$21,R$23,R$24,$AJ49:$AJ49),AveragePrices($F$15,R$23,R$24,$AL49:$AL49))</f>
        <v>#NAME?</v>
      </c>
      <c r="S49" s="129" t="e">
        <f ca="1">R49-'[5]Gas Average Basis'!R49</f>
        <v>#NAME?</v>
      </c>
      <c r="T49" s="62" t="e">
        <f ca="1">IF(T$22,AveragePrices($F$21,T$23,T$24,$AJ49:$AJ49),AveragePrices($F$15,T$23,T$24,$AL49:$AL49))</f>
        <v>#NAME?</v>
      </c>
      <c r="U49" s="130"/>
      <c r="V49" s="62" t="e">
        <f ca="1">IF(V$22,AveragePrices($F$21,V$23,V$24,$AJ49:$AJ49),AveragePrices($F$15,V$23,V$24,$AL49:$AL49))</f>
        <v>#NAME?</v>
      </c>
      <c r="W49" s="129" t="e">
        <f ca="1">V49-'[5]Gas Average Basis'!V49</f>
        <v>#NAME?</v>
      </c>
      <c r="X49" s="62" t="e">
        <f ca="1">IF(X$22,AveragePrices($F$21,X$23,X$24,$AJ49:$AJ49),AveragePrices($F$15,X$23,X$24,$AL49:$AL49))</f>
        <v>#NAME?</v>
      </c>
      <c r="Y49" s="129"/>
      <c r="Z49" s="62" t="e">
        <f ca="1">IF(Z$22,AveragePrices($F$21,Z$23,Z$24,$AJ49:$AJ49),AveragePrices($F$15,Z$23,Z$24,$AL49:$AL49))</f>
        <v>#NAME?</v>
      </c>
      <c r="AA49" s="129"/>
      <c r="AB49" s="62" t="e">
        <f ca="1">IF(AB$22,AveragePrices($F$21,AB$23,AB$24,$AJ49:$AJ49),AveragePrices($F$15,AB$23,AB$24,$AL49:$AL49))</f>
        <v>#NAME?</v>
      </c>
      <c r="AC49" s="129" t="e">
        <f ca="1">AB49-'[5]Gas Average Basis'!AB49</f>
        <v>#NAME?</v>
      </c>
      <c r="AD49" s="62" t="e">
        <f ca="1">IF(AD$22,AveragePrices($F$21,AD$23,AD$24,$AJ49:$AJ49),AveragePrices($F$15,AD$23,AD$24,$AL49:$AL49))</f>
        <v>#NAME?</v>
      </c>
      <c r="AE49" s="129"/>
      <c r="AF49" s="62" t="e">
        <f ca="1">IF(AF$22,AveragePrices($F$21,AF$23,AF$24,$AJ49:$AJ49),AveragePrices($F$15,AF$23,AF$24,$AL49:$AL49))</f>
        <v>#NAME?</v>
      </c>
      <c r="AG49" s="129"/>
      <c r="AH49" s="62" t="e">
        <f ca="1">IF(AH$22,AveragePrices($F$21,AH$23,AH$24,$AJ49:$AJ49),AveragePrices($F$15,AH$23,AH$24,$AL49:$AL49))</f>
        <v>#NAME?</v>
      </c>
      <c r="AI49" s="92" t="e">
        <f ca="1">AH49-'[5]Gas Average Basis'!AH49</f>
        <v>#NAME?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1"/>
      <c r="D52" s="96"/>
      <c r="E52" s="112"/>
      <c r="F52" s="112"/>
      <c r="AI52" s="52"/>
      <c r="AJ52" s="51"/>
      <c r="AK52" s="52"/>
      <c r="AL52" s="52"/>
    </row>
    <row r="53" spans="3:38" ht="18" x14ac:dyDescent="0.25">
      <c r="C53" s="111"/>
      <c r="D53" s="96"/>
      <c r="E53" s="112"/>
      <c r="F53" s="112"/>
      <c r="R53" s="131"/>
      <c r="S53" s="93"/>
      <c r="T53" s="131" t="s">
        <v>137</v>
      </c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6" t="s">
        <v>82</v>
      </c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8"/>
    </row>
    <row r="56" spans="3:38" ht="14.25" customHeight="1" thickBot="1" x14ac:dyDescent="0.3">
      <c r="C56" s="216">
        <f>PowerPrices!A2</f>
        <v>37165</v>
      </c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7"/>
      <c r="AB56" s="217"/>
      <c r="AC56" s="217"/>
      <c r="AD56" s="217"/>
      <c r="AE56" s="217"/>
      <c r="AF56" s="217"/>
      <c r="AG56" s="217"/>
      <c r="AH56" s="217"/>
      <c r="AI56" s="21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 t="s">
        <v>86</v>
      </c>
      <c r="N57" s="83" t="s">
        <v>88</v>
      </c>
      <c r="O57" s="95" t="s">
        <v>132</v>
      </c>
      <c r="P57" s="95" t="s">
        <v>132</v>
      </c>
      <c r="Q57" s="83" t="s">
        <v>88</v>
      </c>
      <c r="R57" s="95" t="s">
        <v>3</v>
      </c>
      <c r="S57" s="83" t="s">
        <v>88</v>
      </c>
      <c r="T57" s="95" t="s">
        <v>133</v>
      </c>
      <c r="U57" s="83" t="s">
        <v>88</v>
      </c>
      <c r="V57" s="95" t="s">
        <v>123</v>
      </c>
      <c r="W57" s="83" t="s">
        <v>88</v>
      </c>
      <c r="X57" s="95" t="s">
        <v>134</v>
      </c>
      <c r="Y57" s="83" t="s">
        <v>88</v>
      </c>
      <c r="Z57" s="95" t="s">
        <v>135</v>
      </c>
      <c r="AA57" s="83" t="s">
        <v>88</v>
      </c>
      <c r="AB57" s="95" t="s">
        <v>93</v>
      </c>
      <c r="AC57" s="83" t="s">
        <v>88</v>
      </c>
      <c r="AD57" s="95" t="s">
        <v>136</v>
      </c>
      <c r="AE57" s="83" t="s">
        <v>88</v>
      </c>
      <c r="AF57" s="95" t="s">
        <v>133</v>
      </c>
      <c r="AG57" s="83" t="s">
        <v>88</v>
      </c>
      <c r="AH57" s="95" t="s">
        <v>125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 t="s">
        <v>131</v>
      </c>
      <c r="M58" s="97" t="s">
        <v>83</v>
      </c>
      <c r="N58" s="84"/>
      <c r="O58" s="97" t="s">
        <v>131</v>
      </c>
      <c r="P58" s="97" t="s">
        <v>83</v>
      </c>
      <c r="Q58" s="84"/>
      <c r="R58" s="97">
        <f>R$25</f>
        <v>37196</v>
      </c>
      <c r="S58" s="84"/>
      <c r="T58" s="121">
        <v>2001</v>
      </c>
      <c r="U58" s="84"/>
      <c r="V58" s="97" t="s">
        <v>87</v>
      </c>
      <c r="W58" s="84"/>
      <c r="X58" s="121">
        <v>2002</v>
      </c>
      <c r="Y58" s="84"/>
      <c r="Z58" s="121">
        <v>2002</v>
      </c>
      <c r="AA58" s="84"/>
      <c r="AB58" s="97" t="s">
        <v>94</v>
      </c>
      <c r="AC58" s="84"/>
      <c r="AD58" s="121">
        <v>2002</v>
      </c>
      <c r="AE58" s="84"/>
      <c r="AF58" s="121">
        <v>2002</v>
      </c>
      <c r="AG58" s="84"/>
      <c r="AH58" s="97" t="s">
        <v>124</v>
      </c>
      <c r="AI58" s="84"/>
    </row>
    <row r="59" spans="3:38" ht="14.25" customHeight="1" thickBot="1" x14ac:dyDescent="0.3">
      <c r="C59" s="216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  <c r="AA59" s="217"/>
      <c r="AB59" s="217"/>
      <c r="AC59" s="217"/>
      <c r="AD59" s="217"/>
      <c r="AE59" s="217"/>
      <c r="AF59" s="217"/>
      <c r="AG59" s="217"/>
      <c r="AH59" s="217"/>
      <c r="AI59" s="218"/>
      <c r="AJ59" s="63"/>
      <c r="AK59" s="63"/>
      <c r="AL59" s="63"/>
    </row>
    <row r="60" spans="3:38" x14ac:dyDescent="0.25">
      <c r="C60" s="100" t="s">
        <v>138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1.89</v>
      </c>
      <c r="L60" s="62"/>
      <c r="M60" s="62"/>
      <c r="N60" s="129"/>
      <c r="O60" s="62"/>
      <c r="P60" s="62"/>
      <c r="Q60" s="129"/>
      <c r="R60" s="62" t="e">
        <f ca="1">(PowerPrices!D9-2)/(R$49+R30)</f>
        <v>#NAME?</v>
      </c>
      <c r="S60" s="129"/>
      <c r="T60" s="62"/>
      <c r="U60" s="129"/>
      <c r="V60" s="62" t="e">
        <f ca="1">(AVERAGE(PowerPrices!D9,PowerPrices!E9,PowerPrices!H9,PowerPrices!I9,PowerPrices!K9)-2)/(V$49+V30)</f>
        <v>#NAME?</v>
      </c>
      <c r="W60" s="129"/>
      <c r="X60" s="62" t="e">
        <f ca="1">(AVERAGE(PowerPrices!H9,PowerPrices!I9,PowerPrices!K9)-2)/(X$49+X30)</f>
        <v>#NAME?</v>
      </c>
      <c r="Y60" s="129"/>
      <c r="Z60" s="62" t="e">
        <f ca="1">(AVERAGE(PowerPrices!L9,PowerPrices!M9,PowerPrices!N9)-2)/(Z$49+Z30)</f>
        <v>#NAME?</v>
      </c>
      <c r="AA60" s="129"/>
      <c r="AB60" s="62" t="e">
        <f ca="1">(AVERAGE(PowerPrices!L9,PowerPrices!M9,PowerPrices!N9,PowerPrices!P9,PowerPrices!Q9,PowerPrices!R9,PowerPrices!T9)-2)/(AB$49+AB30)</f>
        <v>#NAME?</v>
      </c>
      <c r="AC60" s="129"/>
      <c r="AD60" s="62" t="e">
        <f ca="1">(AVERAGE(PowerPrices!P9,PowerPrices!Q9,PowerPrices!R9)-2)/(AD$49+AD30)</f>
        <v>#NAME?</v>
      </c>
      <c r="AE60" s="129"/>
      <c r="AF60" s="62" t="e">
        <f ca="1">(PowerPrices!S9-2)/(AF$49+AF30)</f>
        <v>#NAME?</v>
      </c>
      <c r="AG60" s="129"/>
      <c r="AH60" s="62" t="e">
        <f ca="1">(AVERAGE(PowerPrices!T9,PowerPrices!U9,PowerPrices!V9,PowerPrices!AG9,PowerPrices!AH9,PowerPrices!AI9)-2)/(AH$49+AH30)</f>
        <v>#NAME?</v>
      </c>
      <c r="AI60" s="92"/>
      <c r="AJ60" s="63"/>
      <c r="AK60" s="63"/>
      <c r="AL60" s="63"/>
    </row>
    <row r="61" spans="3:38" x14ac:dyDescent="0.25">
      <c r="C61" s="100" t="s">
        <v>140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1.69</v>
      </c>
      <c r="L61" s="62"/>
      <c r="M61" s="62"/>
      <c r="N61" s="129"/>
      <c r="O61" s="62"/>
      <c r="P61" s="62"/>
      <c r="Q61" s="129"/>
      <c r="R61" s="62" t="e">
        <f ca="1">(PowerPrices!D11-2)/(R$49+R28+0.2)</f>
        <v>#NAME?</v>
      </c>
      <c r="S61" s="129"/>
      <c r="T61" s="62"/>
      <c r="U61" s="129"/>
      <c r="V61" s="62" t="e">
        <f ca="1">(AVERAGE(PowerPrices!D11,PowerPrices!E11,PowerPrices!H11,PowerPrices!I11,PowerPrices!K11)-2)/(V$49+V28+0.2)</f>
        <v>#NAME?</v>
      </c>
      <c r="W61" s="129"/>
      <c r="X61" s="62" t="e">
        <f ca="1">(AVERAGE(PowerPrices!H11,PowerPrices!I11,PowerPrices!K11)-2)/(X$49+X28+0.2)</f>
        <v>#NAME?</v>
      </c>
      <c r="Y61" s="129"/>
      <c r="Z61" s="62" t="e">
        <f ca="1">(AVERAGE(PowerPrices!L11,PowerPrices!M11,PowerPrices!N11)-2)/(Z$49+Z28+0.2)</f>
        <v>#NAME?</v>
      </c>
      <c r="AA61" s="129"/>
      <c r="AB61" s="62" t="e">
        <f ca="1">(AVERAGE(PowerPrices!L11,PowerPrices!M11,PowerPrices!N11,PowerPrices!P11,PowerPrices!Q11,PowerPrices!R11,PowerPrices!T11)-2)/(AB$49+AB28+0.2)</f>
        <v>#NAME?</v>
      </c>
      <c r="AC61" s="129"/>
      <c r="AD61" s="62" t="e">
        <f ca="1">(AVERAGE(PowerPrices!P11,PowerPrices!Q11,PowerPrices!R11)-2)/(AD$49+AD28+0.2)</f>
        <v>#NAME?</v>
      </c>
      <c r="AE61" s="129"/>
      <c r="AF61" s="62" t="e">
        <f ca="1">(PowerPrices!S11-2)/(AF$49+AF28+0.2)</f>
        <v>#NAME?</v>
      </c>
      <c r="AG61" s="129"/>
      <c r="AH61" s="62" t="e">
        <f ca="1">(AVERAGE(PowerPrices!T11,PowerPrices!U11,PowerPrices!V11,PowerPrices!AG11,PowerPrices!AH11,PowerPrices!AI11)-2)/(AH$49+AH28+0.2)</f>
        <v>#NAME?</v>
      </c>
      <c r="AI61" s="92"/>
      <c r="AJ61" s="63"/>
      <c r="AK61" s="63"/>
      <c r="AL61" s="63"/>
    </row>
    <row r="62" spans="3:38" x14ac:dyDescent="0.25">
      <c r="C62" s="100" t="s">
        <v>142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1.56</v>
      </c>
      <c r="L62" s="62"/>
      <c r="M62" s="62"/>
      <c r="N62" s="129"/>
      <c r="O62" s="62"/>
      <c r="P62" s="62"/>
      <c r="Q62" s="129"/>
      <c r="R62" s="62" t="e">
        <f ca="1">(PowerPrices!D13-2)/(R$49+R31+0.33)</f>
        <v>#NAME?</v>
      </c>
      <c r="S62" s="129"/>
      <c r="T62" s="62"/>
      <c r="U62" s="129"/>
      <c r="V62" s="62" t="e">
        <f ca="1">(AVERAGE(PowerPrices!D13,PowerPrices!E13,PowerPrices!H13,PowerPrices!I13,PowerPrices!K13)-2)/(V$49+V31+0.33)</f>
        <v>#NAME?</v>
      </c>
      <c r="W62" s="129"/>
      <c r="X62" s="62" t="e">
        <f ca="1">(AVERAGE(PowerPrices!H13,PowerPrices!I13,PowerPrices!K13)-2)/(X$49+X31+0.33)</f>
        <v>#NAME?</v>
      </c>
      <c r="Y62" s="129"/>
      <c r="Z62" s="62" t="e">
        <f ca="1">(AVERAGE(PowerPrices!L13,PowerPrices!M13,PowerPrices!N13)-2)/(Z$49+Z31+0.33)</f>
        <v>#NAME?</v>
      </c>
      <c r="AA62" s="129"/>
      <c r="AB62" s="62" t="e">
        <f ca="1">(AVERAGE(PowerPrices!L13,PowerPrices!M13,PowerPrices!N13,PowerPrices!P13,PowerPrices!Q13,PowerPrices!R13,PowerPrices!T13)-2)/(AB$49+AB31+0.33)</f>
        <v>#NAME?</v>
      </c>
      <c r="AC62" s="129"/>
      <c r="AD62" s="62" t="e">
        <f ca="1">(AVERAGE(PowerPrices!P13,PowerPrices!Q13,PowerPrices!R13)-2)/(AD$49+AD31+0.33)</f>
        <v>#NAME?</v>
      </c>
      <c r="AE62" s="129"/>
      <c r="AF62" s="62" t="e">
        <f ca="1">(PowerPrices!S13-2)/(AF$49+AF31+0.33)</f>
        <v>#NAME?</v>
      </c>
      <c r="AG62" s="129"/>
      <c r="AH62" s="62" t="e">
        <f ca="1">(AVERAGE(PowerPrices!T13,PowerPrices!U13,PowerPrices!V13,PowerPrices!AG13,PowerPrices!AH13,PowerPrices!AI13)-2)/(AH$49+AH31+0.33)</f>
        <v>#NAME?</v>
      </c>
      <c r="AI62" s="92"/>
      <c r="AJ62" s="63"/>
      <c r="AK62" s="63"/>
      <c r="AL62" s="63"/>
    </row>
    <row r="63" spans="3:38" x14ac:dyDescent="0.25">
      <c r="C63" s="100" t="s">
        <v>145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1.875</v>
      </c>
      <c r="L63" s="62"/>
      <c r="M63" s="62"/>
      <c r="N63" s="129"/>
      <c r="O63" s="62"/>
      <c r="P63" s="62"/>
      <c r="Q63" s="129"/>
      <c r="R63" s="62" t="e">
        <f ca="1">(PowerPrices!D14-2)/(R$49+R34+0.12)</f>
        <v>#NAME?</v>
      </c>
      <c r="S63" s="129"/>
      <c r="T63" s="62"/>
      <c r="U63" s="129"/>
      <c r="V63" s="62" t="e">
        <f ca="1">(AVERAGE(PowerPrices!D14,PowerPrices!E14,PowerPrices!H14,PowerPrices!I14,PowerPrices!K14)-2)/(V$49+V34+0.12)</f>
        <v>#NAME?</v>
      </c>
      <c r="W63" s="129"/>
      <c r="X63" s="62" t="e">
        <f ca="1">(AVERAGE(PowerPrices!H14,PowerPrices!I14,PowerPrices!K14)-2)/(X$49+X34+0.12)</f>
        <v>#NAME?</v>
      </c>
      <c r="Y63" s="129"/>
      <c r="Z63" s="62" t="e">
        <f ca="1">(AVERAGE(PowerPrices!L14,PowerPrices!M14,PowerPrices!N14)-2)/(Z$49+Z34+0.12)</f>
        <v>#NAME?</v>
      </c>
      <c r="AA63" s="129"/>
      <c r="AB63" s="62" t="e">
        <f ca="1">(AVERAGE(PowerPrices!L14,PowerPrices!M14,PowerPrices!N14,PowerPrices!P14,PowerPrices!Q14,PowerPrices!R14,PowerPrices!T14)-2)/(AB$49+AB34+0.12)</f>
        <v>#NAME?</v>
      </c>
      <c r="AC63" s="129"/>
      <c r="AD63" s="62" t="e">
        <f ca="1">(AVERAGE(PowerPrices!P14,PowerPrices!Q14,PowerPrices!R14)-2)/(AD$49+AD34+0.12)</f>
        <v>#NAME?</v>
      </c>
      <c r="AE63" s="129"/>
      <c r="AF63" s="62" t="e">
        <f ca="1">(PowerPrices!S14-2)/(AF$49+AF34+0.12)</f>
        <v>#NAME?</v>
      </c>
      <c r="AG63" s="129"/>
      <c r="AH63" s="62" t="e">
        <f ca="1">(AVERAGE(PowerPrices!T14,PowerPrices!U14,PowerPrices!V14,PowerPrices!AG14,PowerPrices!AH14,PowerPrices!AI14)-2)/(AH$49+AH34+0.12)</f>
        <v>#NAME?</v>
      </c>
      <c r="AI63" s="92"/>
      <c r="AJ63" s="63"/>
      <c r="AK63" s="63"/>
      <c r="AL63" s="63"/>
    </row>
    <row r="67" spans="3:12" x14ac:dyDescent="0.25">
      <c r="C67" s="65"/>
      <c r="L67" s="52"/>
    </row>
  </sheetData>
  <sheetCalcPr fullCalcOnLoad="1"/>
  <mergeCells count="9">
    <mergeCell ref="C56:AI56"/>
    <mergeCell ref="C55:AI55"/>
    <mergeCell ref="C59:AI59"/>
    <mergeCell ref="C38:AI38"/>
    <mergeCell ref="C48:AI48"/>
    <mergeCell ref="C9:AI9"/>
    <mergeCell ref="C10:AI10"/>
    <mergeCell ref="C13:AI13"/>
    <mergeCell ref="C32:AI32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37166</v>
      </c>
      <c r="F2" s="6">
        <f t="shared" ref="F2:AE2" si="1">E2</f>
        <v>37166</v>
      </c>
      <c r="G2" s="6">
        <f t="shared" si="1"/>
        <v>37166</v>
      </c>
      <c r="H2" s="6">
        <f t="shared" si="1"/>
        <v>37166</v>
      </c>
      <c r="I2" s="6">
        <f t="shared" si="1"/>
        <v>37166</v>
      </c>
      <c r="J2" s="6">
        <f t="shared" si="1"/>
        <v>37166</v>
      </c>
      <c r="K2" s="6">
        <f t="shared" si="1"/>
        <v>37166</v>
      </c>
      <c r="L2" s="6">
        <f t="shared" si="1"/>
        <v>37166</v>
      </c>
      <c r="M2" s="6">
        <f t="shared" si="1"/>
        <v>37166</v>
      </c>
      <c r="N2" s="6">
        <f t="shared" si="1"/>
        <v>37166</v>
      </c>
      <c r="O2" s="6">
        <f t="shared" si="1"/>
        <v>37166</v>
      </c>
      <c r="P2" s="6">
        <f t="shared" si="1"/>
        <v>37166</v>
      </c>
      <c r="Q2" s="6">
        <f t="shared" si="1"/>
        <v>37166</v>
      </c>
      <c r="R2" s="6">
        <f t="shared" si="1"/>
        <v>37166</v>
      </c>
      <c r="S2" s="6">
        <f t="shared" si="1"/>
        <v>37166</v>
      </c>
      <c r="T2" s="6">
        <f t="shared" si="1"/>
        <v>37166</v>
      </c>
      <c r="U2" s="6">
        <f t="shared" si="1"/>
        <v>37166</v>
      </c>
      <c r="V2" s="6">
        <f t="shared" si="1"/>
        <v>37166</v>
      </c>
      <c r="W2" s="6">
        <f t="shared" si="1"/>
        <v>37166</v>
      </c>
      <c r="X2" s="6">
        <f t="shared" si="1"/>
        <v>37166</v>
      </c>
      <c r="Y2" s="6">
        <f t="shared" si="1"/>
        <v>37166</v>
      </c>
      <c r="Z2" s="6">
        <f t="shared" si="1"/>
        <v>37166</v>
      </c>
      <c r="AA2" s="6">
        <f t="shared" si="1"/>
        <v>37166</v>
      </c>
      <c r="AB2" s="25">
        <f t="shared" si="1"/>
        <v>37166</v>
      </c>
      <c r="AC2" s="25">
        <f t="shared" si="1"/>
        <v>37166</v>
      </c>
      <c r="AD2" s="25">
        <f t="shared" si="1"/>
        <v>37166</v>
      </c>
      <c r="AE2" s="25">
        <f t="shared" si="1"/>
        <v>37166</v>
      </c>
      <c r="AF2" s="25">
        <f>AE2</f>
        <v>37166</v>
      </c>
      <c r="AG2" s="25">
        <f>AE2</f>
        <v>37166</v>
      </c>
      <c r="AH2" s="25">
        <f>AF2</f>
        <v>37166</v>
      </c>
      <c r="AI2" s="25">
        <f>AH2</f>
        <v>37166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6" t="s">
        <v>48</v>
      </c>
      <c r="F4" s="106" t="s">
        <v>44</v>
      </c>
      <c r="G4" s="106" t="s">
        <v>45</v>
      </c>
      <c r="H4" s="106" t="s">
        <v>46</v>
      </c>
      <c r="I4" s="106" t="s">
        <v>55</v>
      </c>
      <c r="J4" s="107" t="s">
        <v>103</v>
      </c>
      <c r="K4" s="108" t="s">
        <v>47</v>
      </c>
      <c r="L4" s="109" t="s">
        <v>90</v>
      </c>
      <c r="M4" s="21" t="s">
        <v>104</v>
      </c>
      <c r="N4" s="110" t="s">
        <v>108</v>
      </c>
      <c r="O4" s="107" t="s">
        <v>148</v>
      </c>
      <c r="P4" s="107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1.8</v>
      </c>
      <c r="G8" s="10">
        <v>1.55</v>
      </c>
      <c r="H8" s="10">
        <v>1.76</v>
      </c>
      <c r="I8" s="10">
        <v>1.24</v>
      </c>
      <c r="J8" s="10">
        <v>1.38</v>
      </c>
      <c r="K8" s="10">
        <v>1.34</v>
      </c>
      <c r="L8" s="10">
        <v>1.6</v>
      </c>
      <c r="M8" s="10">
        <v>1.38</v>
      </c>
      <c r="N8" s="10">
        <v>1.6715274</v>
      </c>
      <c r="O8" s="10">
        <v>1.05</v>
      </c>
      <c r="P8" s="10">
        <v>2.19</v>
      </c>
      <c r="Q8" s="10">
        <v>1.71</v>
      </c>
      <c r="R8" s="10">
        <v>1.63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1.89</v>
      </c>
      <c r="G9" s="10">
        <v>1.56</v>
      </c>
      <c r="H9" s="10">
        <v>1.875</v>
      </c>
      <c r="I9" s="10">
        <v>1.38</v>
      </c>
      <c r="J9" s="10">
        <v>1.38</v>
      </c>
      <c r="K9" s="10">
        <v>1.49</v>
      </c>
      <c r="L9" s="10">
        <v>1.59</v>
      </c>
      <c r="M9" s="10">
        <v>1.38</v>
      </c>
      <c r="N9" s="10">
        <v>1.2423999999999999</v>
      </c>
      <c r="O9" s="10">
        <v>1.375</v>
      </c>
      <c r="P9" s="10">
        <v>1.75</v>
      </c>
      <c r="Q9" s="10">
        <v>1.69</v>
      </c>
      <c r="R9" s="10">
        <v>1.57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1.825</v>
      </c>
      <c r="F10" s="10">
        <v>1.97</v>
      </c>
      <c r="G10" s="10">
        <v>1.6</v>
      </c>
      <c r="H10" s="10">
        <v>1.87</v>
      </c>
      <c r="I10" s="10">
        <v>1.37</v>
      </c>
      <c r="J10" s="10">
        <v>1.38</v>
      </c>
      <c r="K10" s="10">
        <v>1.48</v>
      </c>
      <c r="L10" s="10">
        <v>1.65</v>
      </c>
      <c r="M10" s="10">
        <v>1.39</v>
      </c>
      <c r="N10" s="10">
        <v>1.4370000000000001</v>
      </c>
      <c r="O10" s="10">
        <v>1.33</v>
      </c>
      <c r="P10" s="10">
        <v>1.75</v>
      </c>
      <c r="Q10" s="10">
        <v>1.82</v>
      </c>
      <c r="R10" s="10">
        <v>1.6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</v>
      </c>
      <c r="F11" s="10">
        <v>1.97</v>
      </c>
      <c r="G11" s="10">
        <v>1.69</v>
      </c>
      <c r="H11" s="10">
        <v>1.93</v>
      </c>
      <c r="I11" s="10">
        <v>1.46</v>
      </c>
      <c r="J11" s="10">
        <v>1.1399999999999999</v>
      </c>
      <c r="K11" s="10">
        <v>1.56</v>
      </c>
      <c r="L11" s="10">
        <v>1.69</v>
      </c>
      <c r="M11" s="10">
        <v>1.5</v>
      </c>
      <c r="N11" s="10">
        <v>1.4810000000000001</v>
      </c>
      <c r="O11" s="10">
        <v>1.3</v>
      </c>
      <c r="P11" s="10">
        <v>1.75</v>
      </c>
      <c r="Q11" s="10">
        <v>1.83</v>
      </c>
      <c r="R11" s="10">
        <v>1.68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1.9</v>
      </c>
      <c r="F12" s="10">
        <v>1.97</v>
      </c>
      <c r="G12" s="10">
        <v>1.69</v>
      </c>
      <c r="H12" s="10">
        <v>1.93</v>
      </c>
      <c r="I12" s="10">
        <v>1.46</v>
      </c>
      <c r="J12" s="10">
        <v>1.1399999999999999</v>
      </c>
      <c r="K12" s="10">
        <v>1.56</v>
      </c>
      <c r="L12" s="10">
        <v>1.69</v>
      </c>
      <c r="M12" s="10">
        <v>1.5</v>
      </c>
      <c r="N12" s="10">
        <v>1.4810000000000001</v>
      </c>
      <c r="O12" s="10">
        <v>1.3</v>
      </c>
      <c r="P12" s="10">
        <v>1.75</v>
      </c>
      <c r="Q12" s="10">
        <v>1.83</v>
      </c>
      <c r="R12" s="10">
        <v>1.68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1.9</v>
      </c>
      <c r="F13" s="10">
        <v>1.97</v>
      </c>
      <c r="G13" s="10">
        <v>1.69</v>
      </c>
      <c r="H13" s="10">
        <v>1.93</v>
      </c>
      <c r="I13" s="10">
        <v>1.46</v>
      </c>
      <c r="J13" s="10">
        <v>1.1399999999999999</v>
      </c>
      <c r="K13" s="10">
        <v>1.56</v>
      </c>
      <c r="L13" s="10">
        <v>1.69</v>
      </c>
      <c r="M13" s="10">
        <v>1.5</v>
      </c>
      <c r="N13" s="10">
        <v>1.4810000000000001</v>
      </c>
      <c r="O13" s="10">
        <v>1.3</v>
      </c>
      <c r="P13" s="10">
        <v>1.75</v>
      </c>
      <c r="Q13" s="10">
        <v>1.83</v>
      </c>
      <c r="R13" s="10">
        <v>1.68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1.9</v>
      </c>
      <c r="F14" s="10">
        <v>1.97</v>
      </c>
      <c r="G14" s="10">
        <v>1.69</v>
      </c>
      <c r="H14" s="10">
        <v>1.93</v>
      </c>
      <c r="I14" s="10">
        <v>1.46</v>
      </c>
      <c r="J14" s="10">
        <v>1.1399999999999999</v>
      </c>
      <c r="K14" s="10">
        <v>1.56</v>
      </c>
      <c r="L14" s="10">
        <v>1.69</v>
      </c>
      <c r="M14" s="10">
        <v>1.5</v>
      </c>
      <c r="N14" s="10">
        <v>1.4810000000000001</v>
      </c>
      <c r="O14" s="10">
        <v>1.3</v>
      </c>
      <c r="P14" s="10">
        <v>1.75</v>
      </c>
      <c r="Q14" s="10">
        <v>1.83</v>
      </c>
      <c r="R14" s="10">
        <v>1.68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1.9</v>
      </c>
      <c r="F15" s="10">
        <v>1.97</v>
      </c>
      <c r="G15" s="10">
        <v>1.69</v>
      </c>
      <c r="H15" s="10">
        <v>1.93</v>
      </c>
      <c r="I15" s="10">
        <v>1.46</v>
      </c>
      <c r="J15" s="10">
        <v>1.1399999999999999</v>
      </c>
      <c r="K15" s="10">
        <v>1.56</v>
      </c>
      <c r="L15" s="10">
        <v>1.69</v>
      </c>
      <c r="M15" s="10">
        <v>1.5</v>
      </c>
      <c r="N15" s="10">
        <v>1.4810000000000001</v>
      </c>
      <c r="O15" s="10">
        <v>1.3</v>
      </c>
      <c r="P15" s="10">
        <v>1.75</v>
      </c>
      <c r="Q15" s="10">
        <v>1.83</v>
      </c>
      <c r="R15" s="10">
        <v>1.68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1.9</v>
      </c>
      <c r="F16" s="10">
        <v>1.97</v>
      </c>
      <c r="G16" s="10">
        <v>1.69</v>
      </c>
      <c r="H16" s="10">
        <v>1.93</v>
      </c>
      <c r="I16" s="10">
        <v>1.46</v>
      </c>
      <c r="J16" s="10">
        <v>1.1399999999999999</v>
      </c>
      <c r="K16" s="10">
        <v>1.56</v>
      </c>
      <c r="L16" s="10">
        <v>1.69</v>
      </c>
      <c r="M16" s="10">
        <v>1.5</v>
      </c>
      <c r="N16" s="10">
        <v>1.4810000000000001</v>
      </c>
      <c r="O16" s="10">
        <v>1.3</v>
      </c>
      <c r="P16" s="10">
        <v>1.75</v>
      </c>
      <c r="Q16" s="10">
        <v>1.83</v>
      </c>
      <c r="R16" s="10">
        <v>1.68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1.9</v>
      </c>
      <c r="F17" s="10">
        <v>1.97</v>
      </c>
      <c r="G17" s="10">
        <v>1.69</v>
      </c>
      <c r="H17" s="10">
        <v>1.93</v>
      </c>
      <c r="I17" s="10">
        <v>1.46</v>
      </c>
      <c r="J17" s="10">
        <v>1.1399999999999999</v>
      </c>
      <c r="K17" s="10">
        <v>1.56</v>
      </c>
      <c r="L17" s="10">
        <v>1.69</v>
      </c>
      <c r="M17" s="10">
        <v>1.5</v>
      </c>
      <c r="N17" s="10">
        <v>1.4810000000000001</v>
      </c>
      <c r="O17" s="10">
        <v>1.3</v>
      </c>
      <c r="P17" s="10">
        <v>1.75</v>
      </c>
      <c r="Q17" s="10">
        <v>1.83</v>
      </c>
      <c r="R17" s="10">
        <v>1.68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1.9</v>
      </c>
      <c r="F18" s="10">
        <v>1.97</v>
      </c>
      <c r="G18" s="10">
        <v>1.69</v>
      </c>
      <c r="H18" s="10">
        <v>1.93</v>
      </c>
      <c r="I18" s="10">
        <v>1.46</v>
      </c>
      <c r="J18" s="10">
        <v>1.1399999999999999</v>
      </c>
      <c r="K18" s="10">
        <v>1.56</v>
      </c>
      <c r="L18" s="10">
        <v>1.69</v>
      </c>
      <c r="M18" s="10">
        <v>1.5</v>
      </c>
      <c r="N18" s="10">
        <v>1.4810000000000001</v>
      </c>
      <c r="O18" s="10">
        <v>1.3</v>
      </c>
      <c r="P18" s="10">
        <v>1.75</v>
      </c>
      <c r="Q18" s="10">
        <v>1.83</v>
      </c>
      <c r="R18" s="10">
        <v>1.68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1.9</v>
      </c>
      <c r="F19" s="10">
        <v>1.97</v>
      </c>
      <c r="G19" s="10">
        <v>1.69</v>
      </c>
      <c r="H19" s="10">
        <v>1.93</v>
      </c>
      <c r="I19" s="10">
        <v>1.46</v>
      </c>
      <c r="J19" s="10">
        <v>1.1399999999999999</v>
      </c>
      <c r="K19" s="10">
        <v>1.56</v>
      </c>
      <c r="L19" s="10">
        <v>1.69</v>
      </c>
      <c r="M19" s="10">
        <v>1.5</v>
      </c>
      <c r="N19" s="10">
        <v>1.4810000000000001</v>
      </c>
      <c r="O19" s="10">
        <v>1.3</v>
      </c>
      <c r="P19" s="10">
        <v>1.75</v>
      </c>
      <c r="Q19" s="10">
        <v>1.83</v>
      </c>
      <c r="R19" s="10">
        <v>1.68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1.9</v>
      </c>
      <c r="F20" s="10">
        <v>1.97</v>
      </c>
      <c r="G20" s="10">
        <v>1.69</v>
      </c>
      <c r="H20" s="10">
        <v>1.93</v>
      </c>
      <c r="I20" s="10">
        <v>1.46</v>
      </c>
      <c r="J20" s="10">
        <v>1.1399999999999999</v>
      </c>
      <c r="K20" s="10">
        <v>1.56</v>
      </c>
      <c r="L20" s="10">
        <v>1.69</v>
      </c>
      <c r="M20" s="10">
        <v>1.5</v>
      </c>
      <c r="N20" s="10">
        <v>1.4810000000000001</v>
      </c>
      <c r="O20" s="10">
        <v>1.3</v>
      </c>
      <c r="P20" s="10">
        <v>1.75</v>
      </c>
      <c r="Q20" s="10">
        <v>1.83</v>
      </c>
      <c r="R20" s="10">
        <v>1.68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1.9</v>
      </c>
      <c r="F21" s="10">
        <v>1.97</v>
      </c>
      <c r="G21" s="10">
        <v>1.69</v>
      </c>
      <c r="H21" s="10">
        <v>1.93</v>
      </c>
      <c r="I21" s="10">
        <v>1.46</v>
      </c>
      <c r="J21" s="10">
        <v>1.1399999999999999</v>
      </c>
      <c r="K21" s="10">
        <v>1.56</v>
      </c>
      <c r="L21" s="10">
        <v>1.69</v>
      </c>
      <c r="M21" s="10">
        <v>1.5</v>
      </c>
      <c r="N21" s="10">
        <v>1.4810000000000001</v>
      </c>
      <c r="O21" s="10">
        <v>1.3</v>
      </c>
      <c r="P21" s="10">
        <v>1.75</v>
      </c>
      <c r="Q21" s="10">
        <v>1.83</v>
      </c>
      <c r="R21" s="10">
        <v>1.68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1.9</v>
      </c>
      <c r="F22" s="10">
        <v>1.97</v>
      </c>
      <c r="G22" s="10">
        <v>1.69</v>
      </c>
      <c r="H22" s="10">
        <v>1.93</v>
      </c>
      <c r="I22" s="10">
        <v>1.46</v>
      </c>
      <c r="J22" s="10">
        <v>1.1399999999999999</v>
      </c>
      <c r="K22" s="10">
        <v>1.56</v>
      </c>
      <c r="L22" s="10">
        <v>1.69</v>
      </c>
      <c r="M22" s="10">
        <v>1.5</v>
      </c>
      <c r="N22" s="10">
        <v>1.4810000000000001</v>
      </c>
      <c r="O22" s="10">
        <v>1.3</v>
      </c>
      <c r="P22" s="10">
        <v>1.75</v>
      </c>
      <c r="Q22" s="10">
        <v>1.83</v>
      </c>
      <c r="R22" s="10">
        <v>1.68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1.9</v>
      </c>
      <c r="F23" s="10">
        <v>1.97</v>
      </c>
      <c r="G23" s="10">
        <v>1.69</v>
      </c>
      <c r="H23" s="10">
        <v>1.93</v>
      </c>
      <c r="I23" s="10">
        <v>1.46</v>
      </c>
      <c r="J23" s="10">
        <v>1.1399999999999999</v>
      </c>
      <c r="K23" s="10">
        <v>1.56</v>
      </c>
      <c r="L23" s="10">
        <v>1.69</v>
      </c>
      <c r="M23" s="10">
        <v>1.5</v>
      </c>
      <c r="N23" s="10">
        <v>1.4810000000000001</v>
      </c>
      <c r="O23" s="10">
        <v>1.3</v>
      </c>
      <c r="P23" s="10">
        <v>1.75</v>
      </c>
      <c r="Q23" s="10">
        <v>1.83</v>
      </c>
      <c r="R23" s="10">
        <v>1.68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1.9</v>
      </c>
      <c r="F24" s="10">
        <v>1.97</v>
      </c>
      <c r="G24" s="10">
        <v>1.69</v>
      </c>
      <c r="H24" s="10">
        <v>1.93</v>
      </c>
      <c r="I24" s="10">
        <v>1.46</v>
      </c>
      <c r="J24" s="10">
        <v>1.1399999999999999</v>
      </c>
      <c r="K24" s="10">
        <v>1.56</v>
      </c>
      <c r="L24" s="10">
        <v>1.69</v>
      </c>
      <c r="M24" s="10">
        <v>1.5</v>
      </c>
      <c r="N24" s="10">
        <v>1.4810000000000001</v>
      </c>
      <c r="O24" s="10">
        <v>1.3</v>
      </c>
      <c r="P24" s="10">
        <v>1.75</v>
      </c>
      <c r="Q24" s="10">
        <v>1.83</v>
      </c>
      <c r="R24" s="10">
        <v>1.68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1.9</v>
      </c>
      <c r="F25" s="10">
        <v>1.97</v>
      </c>
      <c r="G25" s="10">
        <v>1.69</v>
      </c>
      <c r="H25" s="10">
        <v>1.93</v>
      </c>
      <c r="I25" s="10">
        <v>1.46</v>
      </c>
      <c r="J25" s="10">
        <v>1.1399999999999999</v>
      </c>
      <c r="K25" s="10">
        <v>1.56</v>
      </c>
      <c r="L25" s="10">
        <v>1.69</v>
      </c>
      <c r="M25" s="10">
        <v>1.5</v>
      </c>
      <c r="N25" s="10">
        <v>1.4810000000000001</v>
      </c>
      <c r="O25" s="10">
        <v>1.3</v>
      </c>
      <c r="P25" s="10">
        <v>1.75</v>
      </c>
      <c r="Q25" s="10">
        <v>1.83</v>
      </c>
      <c r="R25" s="10">
        <v>1.68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1.9</v>
      </c>
      <c r="F26" s="10">
        <v>1.97</v>
      </c>
      <c r="G26" s="10">
        <v>1.69</v>
      </c>
      <c r="H26" s="10">
        <v>1.93</v>
      </c>
      <c r="I26" s="10">
        <v>1.46</v>
      </c>
      <c r="J26" s="10">
        <v>1.1399999999999999</v>
      </c>
      <c r="K26" s="10">
        <v>1.56</v>
      </c>
      <c r="L26" s="10">
        <v>1.69</v>
      </c>
      <c r="M26" s="10">
        <v>1.5</v>
      </c>
      <c r="N26" s="10">
        <v>1.4810000000000001</v>
      </c>
      <c r="O26" s="10">
        <v>1.3</v>
      </c>
      <c r="P26" s="10">
        <v>1.75</v>
      </c>
      <c r="Q26" s="10">
        <v>1.83</v>
      </c>
      <c r="R26" s="10">
        <v>1.68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1.9</v>
      </c>
      <c r="F27" s="10">
        <v>1.97</v>
      </c>
      <c r="G27" s="10">
        <v>1.69</v>
      </c>
      <c r="H27" s="10">
        <v>1.93</v>
      </c>
      <c r="I27" s="10">
        <v>1.46</v>
      </c>
      <c r="J27" s="10">
        <v>1.1399999999999999</v>
      </c>
      <c r="K27" s="10">
        <v>1.56</v>
      </c>
      <c r="L27" s="10">
        <v>1.69</v>
      </c>
      <c r="M27" s="10">
        <v>1.5</v>
      </c>
      <c r="N27" s="10">
        <v>1.4810000000000001</v>
      </c>
      <c r="O27" s="10">
        <v>1.3</v>
      </c>
      <c r="P27" s="10">
        <v>1.75</v>
      </c>
      <c r="Q27" s="10">
        <v>1.83</v>
      </c>
      <c r="R27" s="10">
        <v>1.68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1.9</v>
      </c>
      <c r="F28" s="10">
        <v>1.97</v>
      </c>
      <c r="G28" s="10">
        <v>1.69</v>
      </c>
      <c r="H28" s="10">
        <v>1.93</v>
      </c>
      <c r="I28" s="10">
        <v>1.46</v>
      </c>
      <c r="J28" s="10">
        <v>1.1399999999999999</v>
      </c>
      <c r="K28" s="10">
        <v>1.56</v>
      </c>
      <c r="L28" s="10">
        <v>1.69</v>
      </c>
      <c r="M28" s="10">
        <v>1.5</v>
      </c>
      <c r="N28" s="10">
        <v>1.4810000000000001</v>
      </c>
      <c r="O28" s="10">
        <v>1.3</v>
      </c>
      <c r="P28" s="10">
        <v>1.75</v>
      </c>
      <c r="Q28" s="10">
        <v>1.83</v>
      </c>
      <c r="R28" s="10">
        <v>1.68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1.9</v>
      </c>
      <c r="F29" s="10">
        <v>1.97</v>
      </c>
      <c r="G29" s="10">
        <v>1.69</v>
      </c>
      <c r="H29" s="10">
        <v>1.93</v>
      </c>
      <c r="I29" s="10">
        <v>1.46</v>
      </c>
      <c r="J29" s="10">
        <v>1.1399999999999999</v>
      </c>
      <c r="K29" s="10">
        <v>1.56</v>
      </c>
      <c r="L29" s="10">
        <v>1.69</v>
      </c>
      <c r="M29" s="10">
        <v>1.5</v>
      </c>
      <c r="N29" s="10">
        <v>1.4810000000000001</v>
      </c>
      <c r="O29" s="10">
        <v>1.3</v>
      </c>
      <c r="P29" s="10">
        <v>1.75</v>
      </c>
      <c r="Q29" s="10">
        <v>1.83</v>
      </c>
      <c r="R29" s="10">
        <v>1.68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1.9</v>
      </c>
      <c r="F30" s="10">
        <v>1.97</v>
      </c>
      <c r="G30" s="10">
        <v>1.69</v>
      </c>
      <c r="H30" s="10">
        <v>1.93</v>
      </c>
      <c r="I30" s="10">
        <v>1.46</v>
      </c>
      <c r="J30" s="10">
        <v>1.1399999999999999</v>
      </c>
      <c r="K30" s="10">
        <v>1.56</v>
      </c>
      <c r="L30" s="10">
        <v>1.69</v>
      </c>
      <c r="M30" s="10">
        <v>1.5</v>
      </c>
      <c r="N30" s="10">
        <v>1.4810000000000001</v>
      </c>
      <c r="O30" s="10">
        <v>1.3</v>
      </c>
      <c r="P30" s="10">
        <v>1.75</v>
      </c>
      <c r="Q30" s="10">
        <v>1.83</v>
      </c>
      <c r="R30" s="10">
        <v>1.68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1.9</v>
      </c>
      <c r="F31" s="10">
        <v>1.97</v>
      </c>
      <c r="G31" s="10">
        <v>1.69</v>
      </c>
      <c r="H31" s="10">
        <v>1.93</v>
      </c>
      <c r="I31" s="10">
        <v>1.46</v>
      </c>
      <c r="J31" s="10">
        <v>1.1399999999999999</v>
      </c>
      <c r="K31" s="10">
        <v>1.56</v>
      </c>
      <c r="L31" s="10">
        <v>1.69</v>
      </c>
      <c r="M31" s="10">
        <v>1.5</v>
      </c>
      <c r="N31" s="10">
        <v>1.4810000000000001</v>
      </c>
      <c r="O31" s="10">
        <v>1.3</v>
      </c>
      <c r="P31" s="10">
        <v>1.75</v>
      </c>
      <c r="Q31" s="10">
        <v>1.83</v>
      </c>
      <c r="R31" s="10">
        <v>1.68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1.9</v>
      </c>
      <c r="F32" s="10">
        <v>1.97</v>
      </c>
      <c r="G32" s="10">
        <v>1.69</v>
      </c>
      <c r="H32" s="10">
        <v>1.93</v>
      </c>
      <c r="I32" s="10">
        <v>1.46</v>
      </c>
      <c r="J32" s="10">
        <v>1.1399999999999999</v>
      </c>
      <c r="K32" s="10">
        <v>1.56</v>
      </c>
      <c r="L32" s="10">
        <v>1.69</v>
      </c>
      <c r="M32" s="10">
        <v>1.5</v>
      </c>
      <c r="N32" s="10">
        <v>1.4810000000000001</v>
      </c>
      <c r="O32" s="10">
        <v>1.3</v>
      </c>
      <c r="P32" s="10">
        <v>1.75</v>
      </c>
      <c r="Q32" s="10">
        <v>1.83</v>
      </c>
      <c r="R32" s="10">
        <v>1.68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1.9</v>
      </c>
      <c r="F33" s="10">
        <v>1.97</v>
      </c>
      <c r="G33" s="10">
        <v>1.69</v>
      </c>
      <c r="H33" s="10">
        <v>1.93</v>
      </c>
      <c r="I33" s="10">
        <v>1.46</v>
      </c>
      <c r="J33" s="10">
        <v>1.1399999999999999</v>
      </c>
      <c r="K33" s="10">
        <v>1.56</v>
      </c>
      <c r="L33" s="10">
        <v>1.69</v>
      </c>
      <c r="M33" s="10">
        <v>1.5</v>
      </c>
      <c r="N33" s="10">
        <v>1.4810000000000001</v>
      </c>
      <c r="O33" s="10">
        <v>1.3</v>
      </c>
      <c r="P33" s="10">
        <v>1.75</v>
      </c>
      <c r="Q33" s="10">
        <v>1.83</v>
      </c>
      <c r="R33" s="10">
        <v>1.68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1.9</v>
      </c>
      <c r="F34" s="10">
        <v>1.97</v>
      </c>
      <c r="G34" s="10">
        <v>1.69</v>
      </c>
      <c r="H34" s="10">
        <v>1.93</v>
      </c>
      <c r="I34" s="10">
        <v>1.46</v>
      </c>
      <c r="J34" s="10">
        <v>1.1399999999999999</v>
      </c>
      <c r="K34" s="10">
        <v>1.56</v>
      </c>
      <c r="L34" s="10">
        <v>1.69</v>
      </c>
      <c r="M34" s="10">
        <v>1.5</v>
      </c>
      <c r="N34" s="10">
        <v>1.4810000000000001</v>
      </c>
      <c r="O34" s="10">
        <v>1.3</v>
      </c>
      <c r="P34" s="10">
        <v>1.75</v>
      </c>
      <c r="Q34" s="10">
        <v>1.83</v>
      </c>
      <c r="R34" s="10">
        <v>1.68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1.9</v>
      </c>
      <c r="F35" s="10">
        <v>1.97</v>
      </c>
      <c r="G35" s="10">
        <v>1.69</v>
      </c>
      <c r="H35" s="10">
        <v>1.93</v>
      </c>
      <c r="I35" s="10">
        <v>1.46</v>
      </c>
      <c r="J35" s="10">
        <v>1.1399999999999999</v>
      </c>
      <c r="K35" s="10">
        <v>1.56</v>
      </c>
      <c r="L35" s="10">
        <v>1.69</v>
      </c>
      <c r="M35" s="10">
        <v>1.5</v>
      </c>
      <c r="N35" s="10">
        <v>1.4810000000000001</v>
      </c>
      <c r="O35" s="10">
        <v>1.3</v>
      </c>
      <c r="P35" s="10">
        <v>1.75</v>
      </c>
      <c r="Q35" s="10">
        <v>1.83</v>
      </c>
      <c r="R35" s="10">
        <v>1.68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1.9</v>
      </c>
      <c r="F36" s="10">
        <v>1.97</v>
      </c>
      <c r="G36" s="10">
        <v>1.69</v>
      </c>
      <c r="H36" s="10">
        <v>1.93</v>
      </c>
      <c r="I36" s="10">
        <v>1.46</v>
      </c>
      <c r="J36" s="10">
        <v>1.1399999999999999</v>
      </c>
      <c r="K36" s="10">
        <v>1.56</v>
      </c>
      <c r="L36" s="10">
        <v>1.69</v>
      </c>
      <c r="M36" s="10">
        <v>1.5</v>
      </c>
      <c r="N36" s="10">
        <v>1.4810000000000001</v>
      </c>
      <c r="O36" s="10">
        <v>1.3</v>
      </c>
      <c r="P36" s="10">
        <v>1.75</v>
      </c>
      <c r="Q36" s="10">
        <v>1.83</v>
      </c>
      <c r="R36" s="10">
        <v>1.68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1.9</v>
      </c>
      <c r="F37" s="10">
        <v>1.97</v>
      </c>
      <c r="G37" s="10">
        <v>1.69</v>
      </c>
      <c r="H37" s="10">
        <v>1.93</v>
      </c>
      <c r="I37" s="10">
        <v>1.46</v>
      </c>
      <c r="J37" s="10">
        <v>1.1399999999999999</v>
      </c>
      <c r="K37" s="10">
        <v>1.56</v>
      </c>
      <c r="L37" s="10">
        <v>1.69</v>
      </c>
      <c r="M37" s="10">
        <v>1.5</v>
      </c>
      <c r="N37" s="10">
        <v>1.4810000000000001</v>
      </c>
      <c r="O37" s="10">
        <v>1.3</v>
      </c>
      <c r="P37" s="10">
        <v>1.75</v>
      </c>
      <c r="Q37" s="10">
        <v>1.83</v>
      </c>
      <c r="R37" s="10">
        <v>1.68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1.9</v>
      </c>
      <c r="F38" s="10">
        <v>1.97</v>
      </c>
      <c r="G38" s="10">
        <v>1.69</v>
      </c>
      <c r="H38" s="10">
        <v>1.93</v>
      </c>
      <c r="I38" s="10">
        <v>1.46</v>
      </c>
      <c r="J38" s="10">
        <v>1.1399999999999999</v>
      </c>
      <c r="K38" s="10">
        <v>1.56</v>
      </c>
      <c r="L38" s="10">
        <v>1.69</v>
      </c>
      <c r="M38" s="10">
        <v>1.5</v>
      </c>
      <c r="N38" s="10">
        <v>1.4810000000000001</v>
      </c>
      <c r="O38" s="10">
        <v>1.3</v>
      </c>
      <c r="P38" s="10">
        <v>1.73</v>
      </c>
      <c r="Q38" s="10">
        <v>1.83</v>
      </c>
      <c r="R38" s="10">
        <v>1.68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1.9</v>
      </c>
      <c r="F39" s="10">
        <v>1.97</v>
      </c>
      <c r="G39" s="10">
        <v>1.69</v>
      </c>
      <c r="H39" s="10">
        <v>1.93</v>
      </c>
      <c r="I39" s="10">
        <v>1.46</v>
      </c>
      <c r="J39" s="10">
        <v>1.1399999999999999</v>
      </c>
      <c r="K39" s="10">
        <v>1.56</v>
      </c>
      <c r="L39" s="10"/>
      <c r="M39" s="10">
        <v>1.5</v>
      </c>
      <c r="N39" s="10">
        <v>1.4810000000000001</v>
      </c>
      <c r="O39" s="10">
        <v>1.3</v>
      </c>
      <c r="P39" s="10">
        <v>1.72</v>
      </c>
      <c r="Q39" s="10">
        <v>1.83</v>
      </c>
      <c r="R39" s="10">
        <v>1.68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1.9</v>
      </c>
      <c r="F40" s="10">
        <v>1.97</v>
      </c>
      <c r="G40" s="10">
        <v>1.69</v>
      </c>
      <c r="H40" s="10">
        <v>1.93</v>
      </c>
      <c r="I40" s="10">
        <v>1.46</v>
      </c>
      <c r="J40" s="10">
        <v>1.1399999999999999</v>
      </c>
      <c r="K40" s="10">
        <v>1.56</v>
      </c>
      <c r="L40" s="10"/>
      <c r="M40" s="10">
        <v>1.5</v>
      </c>
      <c r="N40" s="10">
        <v>1.4810000000000001</v>
      </c>
      <c r="O40" s="10">
        <v>1.3</v>
      </c>
      <c r="P40" s="10">
        <v>1.72</v>
      </c>
      <c r="Q40" s="10">
        <v>1.83</v>
      </c>
      <c r="R40" s="10">
        <v>1.68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1.9</v>
      </c>
      <c r="F41" s="10">
        <v>1.97</v>
      </c>
      <c r="G41" s="10">
        <v>1.69</v>
      </c>
      <c r="H41" s="10">
        <v>1.93</v>
      </c>
      <c r="I41" s="10">
        <v>1.46</v>
      </c>
      <c r="J41" s="10">
        <v>1.1399999999999999</v>
      </c>
      <c r="K41" s="10">
        <v>1.56</v>
      </c>
      <c r="L41" s="10"/>
      <c r="M41" s="10">
        <v>1.5</v>
      </c>
      <c r="N41" s="10">
        <v>1.4810000000000001</v>
      </c>
      <c r="O41" s="10">
        <v>1.3</v>
      </c>
      <c r="P41" s="10">
        <v>1.72</v>
      </c>
      <c r="Q41" s="10">
        <v>1.83</v>
      </c>
      <c r="R41" s="10">
        <v>1.68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1.9</v>
      </c>
      <c r="F42" s="10">
        <v>1.97</v>
      </c>
      <c r="G42" s="10">
        <v>1.69</v>
      </c>
      <c r="H42" s="10">
        <v>1.93</v>
      </c>
      <c r="I42" s="10">
        <v>1.46</v>
      </c>
      <c r="J42" s="10">
        <v>1.1399999999999999</v>
      </c>
      <c r="K42" s="10">
        <v>1.56</v>
      </c>
      <c r="L42" s="10"/>
      <c r="M42" s="10">
        <v>1.5</v>
      </c>
      <c r="N42" s="10">
        <v>1.4810000000000001</v>
      </c>
      <c r="O42" s="10">
        <v>1.3</v>
      </c>
      <c r="P42" s="10">
        <v>1.72</v>
      </c>
      <c r="Q42" s="10">
        <v>1.83</v>
      </c>
      <c r="R42" s="10">
        <v>1.68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1.9</v>
      </c>
      <c r="F43" s="10">
        <v>1.97</v>
      </c>
      <c r="G43" s="10">
        <v>1.69</v>
      </c>
      <c r="H43" s="10">
        <v>1.93</v>
      </c>
      <c r="I43" s="10">
        <v>1.46</v>
      </c>
      <c r="J43" s="10">
        <v>1.1399999999999999</v>
      </c>
      <c r="K43" s="10">
        <v>1.56</v>
      </c>
      <c r="L43" s="10"/>
      <c r="M43" s="10">
        <v>1.5</v>
      </c>
      <c r="N43" s="10">
        <v>1.4810000000000001</v>
      </c>
      <c r="O43" s="10">
        <v>1.3</v>
      </c>
      <c r="P43" s="10">
        <v>1.72</v>
      </c>
      <c r="Q43" s="10">
        <v>1.83</v>
      </c>
      <c r="R43" s="10">
        <v>1.68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1.9</v>
      </c>
      <c r="F44" s="10">
        <v>1.97</v>
      </c>
      <c r="G44" s="10">
        <v>1.69</v>
      </c>
      <c r="H44" s="10">
        <v>1.93</v>
      </c>
      <c r="I44" s="10">
        <v>1.46</v>
      </c>
      <c r="J44" s="10">
        <v>1.1399999999999999</v>
      </c>
      <c r="K44" s="10">
        <v>1.56</v>
      </c>
      <c r="L44" s="10"/>
      <c r="M44" s="10">
        <v>1.5</v>
      </c>
      <c r="N44" s="10">
        <v>1.4810000000000001</v>
      </c>
      <c r="O44" s="10">
        <v>1.3</v>
      </c>
      <c r="P44" s="10">
        <v>1.72</v>
      </c>
      <c r="Q44" s="10">
        <v>1.83</v>
      </c>
      <c r="R44" s="10">
        <v>1.68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1.9</v>
      </c>
      <c r="F45" s="10">
        <v>1.97</v>
      </c>
      <c r="G45" s="10">
        <v>1.69</v>
      </c>
      <c r="H45" s="10">
        <v>1.93</v>
      </c>
      <c r="I45" s="10">
        <v>1.46</v>
      </c>
      <c r="J45" s="10">
        <v>1.1399999999999999</v>
      </c>
      <c r="K45" s="10">
        <v>1.56</v>
      </c>
      <c r="L45" s="10"/>
      <c r="M45" s="10">
        <v>1.5</v>
      </c>
      <c r="N45" s="10">
        <v>1.4810000000000001</v>
      </c>
      <c r="O45" s="10">
        <v>1.3</v>
      </c>
      <c r="P45" s="10">
        <v>1.72</v>
      </c>
      <c r="Q45" s="10">
        <v>1.83</v>
      </c>
      <c r="R45" s="10">
        <v>1.68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1.9</v>
      </c>
      <c r="F46" s="10">
        <v>1.97</v>
      </c>
      <c r="G46" s="10">
        <v>1.69</v>
      </c>
      <c r="H46" s="10">
        <v>1.93</v>
      </c>
      <c r="I46" s="10">
        <v>1.46</v>
      </c>
      <c r="J46" s="10">
        <v>1.1399999999999999</v>
      </c>
      <c r="K46" s="10">
        <v>1.56</v>
      </c>
      <c r="L46" s="10"/>
      <c r="M46" s="10">
        <v>1.5</v>
      </c>
      <c r="N46" s="10">
        <v>1.4810000000000001</v>
      </c>
      <c r="O46" s="10">
        <v>1.3</v>
      </c>
      <c r="P46" s="10">
        <v>1.72</v>
      </c>
      <c r="Q46" s="10">
        <v>1.83</v>
      </c>
      <c r="R46" s="10">
        <v>1.68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1.9</v>
      </c>
      <c r="F47" s="10">
        <v>1.97</v>
      </c>
      <c r="G47" s="10">
        <v>1.69</v>
      </c>
      <c r="H47" s="10">
        <v>1.93</v>
      </c>
      <c r="I47" s="10">
        <v>1.46</v>
      </c>
      <c r="J47" s="10">
        <v>1.1399999999999999</v>
      </c>
      <c r="K47" s="10">
        <v>1.56</v>
      </c>
      <c r="L47" s="10"/>
      <c r="M47" s="10">
        <v>1.5</v>
      </c>
      <c r="N47" s="10">
        <v>1.4810000000000001</v>
      </c>
      <c r="O47" s="10">
        <v>1.3</v>
      </c>
      <c r="P47" s="10">
        <v>1.72</v>
      </c>
      <c r="Q47" s="10">
        <v>1.83</v>
      </c>
      <c r="R47" s="10">
        <v>1.68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1.9</v>
      </c>
      <c r="F48" s="10">
        <v>1.97</v>
      </c>
      <c r="G48" s="10">
        <v>1.69</v>
      </c>
      <c r="H48" s="10">
        <v>1.93</v>
      </c>
      <c r="I48" s="10">
        <v>1.46</v>
      </c>
      <c r="J48" s="10">
        <v>1.1399999999999999</v>
      </c>
      <c r="K48" s="10">
        <v>1.56</v>
      </c>
      <c r="L48" s="10"/>
      <c r="M48" s="10">
        <v>1.5</v>
      </c>
      <c r="N48" s="10">
        <v>1.4810000000000001</v>
      </c>
      <c r="O48" s="10">
        <v>1.3</v>
      </c>
      <c r="P48" s="10">
        <v>1.72</v>
      </c>
      <c r="Q48" s="10">
        <v>1.83</v>
      </c>
      <c r="R48" s="10">
        <v>1.68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1.9</v>
      </c>
      <c r="F49" s="10">
        <v>1.97</v>
      </c>
      <c r="G49" s="10">
        <v>1.69</v>
      </c>
      <c r="H49" s="10">
        <v>1.93</v>
      </c>
      <c r="I49" s="10">
        <v>1.46</v>
      </c>
      <c r="J49" s="10">
        <v>1.1399999999999999</v>
      </c>
      <c r="K49" s="10">
        <v>1.56</v>
      </c>
      <c r="L49" s="10"/>
      <c r="M49" s="10">
        <v>1.5</v>
      </c>
      <c r="N49" s="10">
        <v>1.4810000000000001</v>
      </c>
      <c r="O49" s="10">
        <v>1.3</v>
      </c>
      <c r="P49" s="10">
        <v>1.72</v>
      </c>
      <c r="Q49" s="10">
        <v>1.83</v>
      </c>
      <c r="R49" s="10">
        <v>1.68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1.9</v>
      </c>
      <c r="F50" s="10">
        <v>1.97</v>
      </c>
      <c r="G50" s="10">
        <v>1.69</v>
      </c>
      <c r="H50" s="10">
        <v>1.93</v>
      </c>
      <c r="I50" s="10">
        <v>1.46</v>
      </c>
      <c r="J50" s="10">
        <v>1.1399999999999999</v>
      </c>
      <c r="K50" s="10">
        <v>1.56</v>
      </c>
      <c r="L50" s="10"/>
      <c r="M50" s="10">
        <v>1.5</v>
      </c>
      <c r="N50" s="10">
        <v>1.4810000000000001</v>
      </c>
      <c r="O50" s="10">
        <v>1.3</v>
      </c>
      <c r="P50" s="10">
        <v>1.72</v>
      </c>
      <c r="Q50" s="10">
        <v>1.83</v>
      </c>
      <c r="R50" s="10">
        <v>1.68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1.9</v>
      </c>
      <c r="F51" s="10">
        <v>1.97</v>
      </c>
      <c r="G51" s="10">
        <v>1.69</v>
      </c>
      <c r="H51" s="10">
        <v>1.93</v>
      </c>
      <c r="I51" s="10">
        <v>1.46</v>
      </c>
      <c r="J51" s="10">
        <v>1.1399999999999999</v>
      </c>
      <c r="K51" s="10">
        <v>1.56</v>
      </c>
      <c r="L51" s="10"/>
      <c r="M51" s="10">
        <v>1.5</v>
      </c>
      <c r="N51" s="10">
        <v>1.4810000000000001</v>
      </c>
      <c r="O51" s="10">
        <v>1.3</v>
      </c>
      <c r="P51" s="10">
        <v>1.72</v>
      </c>
      <c r="Q51" s="10">
        <v>1.83</v>
      </c>
      <c r="R51" s="10">
        <v>1.68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1.9</v>
      </c>
      <c r="F52" s="10">
        <v>1.97</v>
      </c>
      <c r="G52" s="10">
        <v>1.69</v>
      </c>
      <c r="H52" s="10">
        <v>1.93</v>
      </c>
      <c r="I52" s="10">
        <v>1.46</v>
      </c>
      <c r="J52" s="10">
        <v>1.1399999999999999</v>
      </c>
      <c r="K52" s="10">
        <v>1.56</v>
      </c>
      <c r="L52" s="10"/>
      <c r="M52" s="10">
        <v>1.5</v>
      </c>
      <c r="N52" s="10">
        <v>1.4810000000000001</v>
      </c>
      <c r="O52" s="10">
        <v>1.3</v>
      </c>
      <c r="P52" s="10">
        <v>1.72</v>
      </c>
      <c r="Q52" s="10">
        <v>1.83</v>
      </c>
      <c r="R52" s="10">
        <v>1.68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1.9</v>
      </c>
      <c r="F53" s="10">
        <v>1.97</v>
      </c>
      <c r="G53" s="10">
        <v>1.69</v>
      </c>
      <c r="H53" s="10">
        <v>1.93</v>
      </c>
      <c r="I53" s="10">
        <v>1.46</v>
      </c>
      <c r="J53" s="10">
        <v>1.1399999999999999</v>
      </c>
      <c r="K53" s="10">
        <v>1.56</v>
      </c>
      <c r="L53" s="10"/>
      <c r="M53" s="10">
        <v>1.5</v>
      </c>
      <c r="N53" s="10">
        <v>1.4810000000000001</v>
      </c>
      <c r="O53" s="10">
        <v>1.3</v>
      </c>
      <c r="P53" s="10">
        <v>1.72</v>
      </c>
      <c r="Q53" s="10">
        <v>1.83</v>
      </c>
      <c r="R53" s="10">
        <v>1.68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1.9</v>
      </c>
      <c r="F54" s="10">
        <v>1.97</v>
      </c>
      <c r="G54" s="10">
        <v>1.69</v>
      </c>
      <c r="H54" s="10">
        <v>1.93</v>
      </c>
      <c r="I54" s="10">
        <v>1.46</v>
      </c>
      <c r="J54" s="10">
        <v>1.1399999999999999</v>
      </c>
      <c r="K54" s="10">
        <v>1.56</v>
      </c>
      <c r="L54" s="10"/>
      <c r="M54" s="10">
        <v>1.5</v>
      </c>
      <c r="N54" s="10">
        <v>1.4810000000000001</v>
      </c>
      <c r="O54" s="10">
        <v>1.3</v>
      </c>
      <c r="P54" s="10">
        <v>1.72</v>
      </c>
      <c r="Q54" s="10">
        <v>1.83</v>
      </c>
      <c r="R54" s="10">
        <v>1.68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1.9</v>
      </c>
      <c r="F55" s="10">
        <v>1.97</v>
      </c>
      <c r="G55" s="10">
        <v>1.69</v>
      </c>
      <c r="H55" s="10">
        <v>1.93</v>
      </c>
      <c r="I55" s="10">
        <v>1.46</v>
      </c>
      <c r="J55" s="10">
        <v>1.1399999999999999</v>
      </c>
      <c r="K55" s="10">
        <v>1.56</v>
      </c>
      <c r="L55" s="10"/>
      <c r="M55" s="10">
        <v>1.5</v>
      </c>
      <c r="N55" s="10">
        <v>1.4810000000000001</v>
      </c>
      <c r="O55" s="10">
        <v>1.3</v>
      </c>
      <c r="P55" s="10">
        <v>1.72</v>
      </c>
      <c r="Q55" s="10">
        <v>1.83</v>
      </c>
      <c r="R55" s="10">
        <v>1.68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1.9</v>
      </c>
      <c r="F56" s="10">
        <v>1.97</v>
      </c>
      <c r="G56" s="10">
        <v>1.69</v>
      </c>
      <c r="H56" s="10">
        <v>1.93</v>
      </c>
      <c r="I56" s="10">
        <v>1.46</v>
      </c>
      <c r="J56" s="10">
        <v>1.1399999999999999</v>
      </c>
      <c r="K56" s="10">
        <v>1.56</v>
      </c>
      <c r="L56" s="10"/>
      <c r="M56" s="10">
        <v>1.5</v>
      </c>
      <c r="N56" s="10">
        <v>1.4810000000000001</v>
      </c>
      <c r="O56" s="10">
        <v>1.3</v>
      </c>
      <c r="P56" s="10">
        <v>1.72</v>
      </c>
      <c r="Q56" s="10">
        <v>1.83</v>
      </c>
      <c r="R56" s="10">
        <v>1.68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1.9</v>
      </c>
      <c r="F57" s="10">
        <v>1.97</v>
      </c>
      <c r="G57" s="10">
        <v>1.69</v>
      </c>
      <c r="H57" s="10">
        <v>1.93</v>
      </c>
      <c r="I57" s="10">
        <v>1.46</v>
      </c>
      <c r="J57" s="10">
        <v>1.1399999999999999</v>
      </c>
      <c r="K57" s="10">
        <v>1.56</v>
      </c>
      <c r="L57" s="10"/>
      <c r="M57" s="10">
        <v>1.5</v>
      </c>
      <c r="N57" s="10">
        <v>1.4810000000000001</v>
      </c>
      <c r="O57" s="10">
        <v>1.3</v>
      </c>
      <c r="P57" s="10">
        <v>1.72</v>
      </c>
      <c r="Q57" s="10">
        <v>1.83</v>
      </c>
      <c r="R57" s="10">
        <v>1.68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1.9</v>
      </c>
      <c r="F58" s="10">
        <v>1.97</v>
      </c>
      <c r="G58" s="10">
        <v>1.69</v>
      </c>
      <c r="H58" s="10">
        <v>1.93</v>
      </c>
      <c r="I58" s="10">
        <v>1.46</v>
      </c>
      <c r="J58" s="10">
        <v>1.1399999999999999</v>
      </c>
      <c r="K58" s="10">
        <v>1.56</v>
      </c>
      <c r="L58" s="10"/>
      <c r="M58" s="10">
        <v>1.5</v>
      </c>
      <c r="N58" s="10">
        <v>1.4810000000000001</v>
      </c>
      <c r="O58" s="10">
        <v>1.3</v>
      </c>
      <c r="P58" s="10">
        <v>1.72</v>
      </c>
      <c r="Q58" s="10">
        <v>1.83</v>
      </c>
      <c r="R58" s="10">
        <v>1.68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1.9</v>
      </c>
      <c r="F59" s="10">
        <v>1.97</v>
      </c>
      <c r="G59" s="10">
        <v>1.69</v>
      </c>
      <c r="H59" s="10">
        <v>1.93</v>
      </c>
      <c r="I59" s="10">
        <v>1.46</v>
      </c>
      <c r="J59" s="10">
        <v>1.1399999999999999</v>
      </c>
      <c r="K59" s="10">
        <v>1.56</v>
      </c>
      <c r="L59" s="10"/>
      <c r="M59" s="10">
        <v>1.5</v>
      </c>
      <c r="N59" s="10">
        <v>1.4810000000000001</v>
      </c>
      <c r="O59" s="10">
        <v>1.3</v>
      </c>
      <c r="P59" s="10">
        <v>1.72</v>
      </c>
      <c r="Q59" s="10">
        <v>1.83</v>
      </c>
      <c r="R59" s="10">
        <v>1.68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1.9</v>
      </c>
      <c r="F60" s="10">
        <v>1.97</v>
      </c>
      <c r="G60" s="10">
        <v>1.69</v>
      </c>
      <c r="H60" s="10">
        <v>1.93</v>
      </c>
      <c r="I60" s="10">
        <v>1.46</v>
      </c>
      <c r="J60" s="10">
        <v>1.1399999999999999</v>
      </c>
      <c r="K60" s="10">
        <v>1.56</v>
      </c>
      <c r="L60" s="10"/>
      <c r="M60" s="10">
        <v>1.5</v>
      </c>
      <c r="N60" s="10">
        <v>1.4810000000000001</v>
      </c>
      <c r="O60" s="10">
        <v>1.3</v>
      </c>
      <c r="P60" s="10">
        <v>1.72</v>
      </c>
      <c r="Q60" s="10">
        <v>1.83</v>
      </c>
      <c r="R60" s="10">
        <v>1.68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1.9</v>
      </c>
      <c r="F61" s="10">
        <v>1.97</v>
      </c>
      <c r="G61" s="10">
        <v>1.69</v>
      </c>
      <c r="H61" s="10">
        <v>1.93</v>
      </c>
      <c r="I61" s="10">
        <v>1.46</v>
      </c>
      <c r="J61" s="10">
        <v>1.1399999999999999</v>
      </c>
      <c r="K61" s="10">
        <v>1.56</v>
      </c>
      <c r="L61" s="10"/>
      <c r="M61" s="10">
        <v>1.5</v>
      </c>
      <c r="N61" s="10">
        <v>1.4810000000000001</v>
      </c>
      <c r="O61" s="10">
        <v>1.3</v>
      </c>
      <c r="P61" s="10">
        <v>1.72</v>
      </c>
      <c r="Q61" s="10">
        <v>1.83</v>
      </c>
      <c r="R61" s="10">
        <v>1.68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1.9</v>
      </c>
      <c r="F62" s="10">
        <v>1.97</v>
      </c>
      <c r="G62" s="10">
        <v>1.69</v>
      </c>
      <c r="H62" s="10">
        <v>1.93</v>
      </c>
      <c r="I62" s="10">
        <v>1.46</v>
      </c>
      <c r="J62" s="10">
        <v>1.1399999999999999</v>
      </c>
      <c r="K62" s="10">
        <v>1.56</v>
      </c>
      <c r="L62" s="10"/>
      <c r="M62" s="10">
        <v>1.5</v>
      </c>
      <c r="N62" s="10">
        <v>1.4810000000000001</v>
      </c>
      <c r="O62" s="10">
        <v>1.3</v>
      </c>
      <c r="P62" s="10">
        <v>1.72</v>
      </c>
      <c r="Q62" s="10">
        <v>1.83</v>
      </c>
      <c r="R62" s="10">
        <v>1.68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1.9</v>
      </c>
      <c r="F63" s="10">
        <v>1.97</v>
      </c>
      <c r="G63" s="10">
        <v>1.69</v>
      </c>
      <c r="H63" s="10">
        <v>1.93</v>
      </c>
      <c r="I63" s="10">
        <v>1.46</v>
      </c>
      <c r="J63" s="10">
        <v>1.1399999999999999</v>
      </c>
      <c r="K63" s="10">
        <v>1.56</v>
      </c>
      <c r="L63" s="10"/>
      <c r="M63" s="10">
        <v>1.5</v>
      </c>
      <c r="N63" s="10">
        <v>1.4810000000000001</v>
      </c>
      <c r="O63" s="10">
        <v>1.3</v>
      </c>
      <c r="P63" s="10">
        <v>1.72</v>
      </c>
      <c r="Q63" s="10">
        <v>1.83</v>
      </c>
      <c r="R63" s="10">
        <v>1.68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1.9</v>
      </c>
      <c r="F64" s="10">
        <v>1.97</v>
      </c>
      <c r="G64" s="10">
        <v>1.69</v>
      </c>
      <c r="H64" s="10">
        <v>1.93</v>
      </c>
      <c r="I64" s="10">
        <v>1.46</v>
      </c>
      <c r="J64" s="10">
        <v>1.1399999999999999</v>
      </c>
      <c r="K64" s="10">
        <v>1.56</v>
      </c>
      <c r="L64" s="10"/>
      <c r="M64" s="10">
        <v>1.5</v>
      </c>
      <c r="N64" s="10">
        <v>1.4810000000000001</v>
      </c>
      <c r="O64" s="10">
        <v>1.3</v>
      </c>
      <c r="P64" s="10">
        <v>1.72</v>
      </c>
      <c r="Q64" s="10">
        <v>1.83</v>
      </c>
      <c r="R64" s="10">
        <v>1.68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1.9</v>
      </c>
      <c r="F65" s="10">
        <v>1.97</v>
      </c>
      <c r="G65" s="10">
        <v>1.69</v>
      </c>
      <c r="H65" s="10">
        <v>1.93</v>
      </c>
      <c r="I65" s="10">
        <v>1.46</v>
      </c>
      <c r="J65" s="10">
        <v>1.1399999999999999</v>
      </c>
      <c r="K65" s="10">
        <v>1.56</v>
      </c>
      <c r="L65" s="10"/>
      <c r="M65" s="10">
        <v>1.5</v>
      </c>
      <c r="N65" s="10">
        <v>1.4810000000000001</v>
      </c>
      <c r="O65" s="10">
        <v>1.3</v>
      </c>
      <c r="P65" s="10">
        <v>1.72</v>
      </c>
      <c r="Q65" s="10">
        <v>1.83</v>
      </c>
      <c r="R65" s="10">
        <v>1.68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1.9</v>
      </c>
      <c r="F66" s="10">
        <v>1.97</v>
      </c>
      <c r="G66" s="10">
        <v>1.69</v>
      </c>
      <c r="H66" s="10">
        <v>1.93</v>
      </c>
      <c r="I66" s="10">
        <v>1.46</v>
      </c>
      <c r="J66" s="10">
        <v>1.1399999999999999</v>
      </c>
      <c r="K66" s="10">
        <v>1.56</v>
      </c>
      <c r="L66" s="10"/>
      <c r="M66" s="10">
        <v>1.5</v>
      </c>
      <c r="N66" s="10">
        <v>1.4810000000000001</v>
      </c>
      <c r="O66" s="10">
        <v>1.3</v>
      </c>
      <c r="P66" s="10">
        <v>1.72</v>
      </c>
      <c r="Q66" s="10">
        <v>1.83</v>
      </c>
      <c r="R66" s="10">
        <v>1.68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1.9</v>
      </c>
      <c r="F67" s="10">
        <v>1.97</v>
      </c>
      <c r="G67" s="10">
        <v>1.69</v>
      </c>
      <c r="H67" s="10">
        <v>1.93</v>
      </c>
      <c r="I67" s="10">
        <v>1.46</v>
      </c>
      <c r="J67" s="10">
        <v>1.1399999999999999</v>
      </c>
      <c r="K67" s="10">
        <v>1.56</v>
      </c>
      <c r="L67" s="10"/>
      <c r="M67" s="10">
        <v>1.5</v>
      </c>
      <c r="N67" s="10">
        <v>1.4810000000000001</v>
      </c>
      <c r="O67" s="10">
        <v>1.3</v>
      </c>
      <c r="P67" s="10">
        <v>1.72</v>
      </c>
      <c r="Q67" s="10">
        <v>1.83</v>
      </c>
      <c r="R67" s="10">
        <v>1.68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1.9</v>
      </c>
      <c r="F68" s="10">
        <v>1.97</v>
      </c>
      <c r="G68" s="10">
        <v>1.69</v>
      </c>
      <c r="H68" s="10">
        <v>1.93</v>
      </c>
      <c r="I68" s="10">
        <v>1.46</v>
      </c>
      <c r="J68" s="10">
        <v>1.1399999999999999</v>
      </c>
      <c r="K68" s="10">
        <v>1.56</v>
      </c>
      <c r="L68" s="10"/>
      <c r="M68" s="10">
        <v>1.5</v>
      </c>
      <c r="N68" s="10">
        <v>1.4810000000000001</v>
      </c>
      <c r="O68" s="10">
        <v>1.3</v>
      </c>
      <c r="P68" s="10">
        <v>1.72</v>
      </c>
      <c r="Q68" s="10">
        <v>1.83</v>
      </c>
      <c r="R68" s="10">
        <v>1.68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0" sqref="B10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37166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37166</v>
      </c>
      <c r="D11" s="15">
        <f>EffDt</f>
        <v>37166</v>
      </c>
      <c r="E11" s="15">
        <f t="shared" ref="E11:Q11" si="0">EffDt</f>
        <v>37166</v>
      </c>
      <c r="F11" s="15">
        <f t="shared" si="0"/>
        <v>37166</v>
      </c>
      <c r="G11" s="15">
        <f t="shared" si="0"/>
        <v>37166</v>
      </c>
      <c r="H11" s="15">
        <f t="shared" si="0"/>
        <v>37166</v>
      </c>
      <c r="I11" s="15">
        <f t="shared" si="0"/>
        <v>37166</v>
      </c>
      <c r="J11" s="15">
        <f t="shared" si="0"/>
        <v>37166</v>
      </c>
      <c r="K11" s="23">
        <f t="shared" si="0"/>
        <v>37166</v>
      </c>
      <c r="L11" s="15">
        <f t="shared" si="0"/>
        <v>37166</v>
      </c>
      <c r="M11" s="15">
        <f t="shared" si="0"/>
        <v>37166</v>
      </c>
      <c r="N11" s="15">
        <f t="shared" si="0"/>
        <v>37166</v>
      </c>
      <c r="O11" s="15">
        <f t="shared" si="0"/>
        <v>37166</v>
      </c>
      <c r="P11" s="15">
        <f t="shared" si="0"/>
        <v>37166</v>
      </c>
      <c r="Q11" s="15">
        <f t="shared" si="0"/>
        <v>37166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148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-0.5</v>
      </c>
      <c r="M17" s="12">
        <v>-0.38353504785291997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2.2679999999999998</v>
      </c>
      <c r="D18" s="12">
        <v>5.0000000000000001E-3</v>
      </c>
      <c r="E18" s="12">
        <v>0.11</v>
      </c>
      <c r="F18" s="12">
        <v>-0.15</v>
      </c>
      <c r="G18" s="12">
        <v>-1.4999999999999999E-2</v>
      </c>
      <c r="H18" s="12">
        <v>-0.4</v>
      </c>
      <c r="I18" s="12">
        <v>-0.14000000000000001</v>
      </c>
      <c r="J18" s="12">
        <v>-0.3</v>
      </c>
      <c r="K18" s="22">
        <v>-0.16</v>
      </c>
      <c r="L18" s="12">
        <v>-0.21</v>
      </c>
      <c r="M18" s="12">
        <v>-0.46500000000000002</v>
      </c>
      <c r="N18" s="12">
        <v>-0.47</v>
      </c>
      <c r="O18" s="12">
        <v>-0.13</v>
      </c>
      <c r="P18" s="12">
        <v>0</v>
      </c>
      <c r="Q18" s="12">
        <v>-0.19</v>
      </c>
    </row>
    <row r="19" spans="1:17" x14ac:dyDescent="0.2">
      <c r="A19" s="12">
        <v>4</v>
      </c>
      <c r="B19" s="13">
        <f t="shared" si="2"/>
        <v>37226</v>
      </c>
      <c r="C19" s="12">
        <v>2.66</v>
      </c>
      <c r="D19" s="12">
        <v>5.0000000000000001E-3</v>
      </c>
      <c r="E19" s="12">
        <v>0.26</v>
      </c>
      <c r="F19" s="12">
        <v>3.5000000000000003E-2</v>
      </c>
      <c r="G19" s="12">
        <v>0.04</v>
      </c>
      <c r="H19" s="12">
        <v>-0.32</v>
      </c>
      <c r="I19" s="12">
        <v>-0.14000000000000001</v>
      </c>
      <c r="J19" s="12">
        <v>-0.23499999999999999</v>
      </c>
      <c r="K19" s="22">
        <v>-0.15</v>
      </c>
      <c r="L19" s="12">
        <v>0.22</v>
      </c>
      <c r="M19" s="12">
        <v>-0.46500000000000002</v>
      </c>
      <c r="N19" s="12">
        <v>-0.39</v>
      </c>
      <c r="O19" s="12">
        <v>-0.13250000000000001</v>
      </c>
      <c r="P19" s="12">
        <v>0.06</v>
      </c>
      <c r="Q19" s="12">
        <v>-0.17499999999999999</v>
      </c>
    </row>
    <row r="20" spans="1:17" x14ac:dyDescent="0.2">
      <c r="A20" s="12">
        <v>4</v>
      </c>
      <c r="B20" s="13">
        <f t="shared" si="2"/>
        <v>37257</v>
      </c>
      <c r="C20" s="12">
        <v>2.8780000000000001</v>
      </c>
      <c r="D20" s="12">
        <v>5.0000000000000001E-3</v>
      </c>
      <c r="E20" s="12">
        <v>0.27</v>
      </c>
      <c r="F20" s="12">
        <v>3.5000000000000003E-2</v>
      </c>
      <c r="G20" s="12">
        <v>0.04</v>
      </c>
      <c r="H20" s="12">
        <v>-0.32</v>
      </c>
      <c r="I20" s="12">
        <v>-0.13500000000000001</v>
      </c>
      <c r="J20" s="12">
        <v>-0.22500000000000001</v>
      </c>
      <c r="K20" s="22">
        <v>-0.14499999999999999</v>
      </c>
      <c r="L20" s="12">
        <v>0.245</v>
      </c>
      <c r="M20" s="12">
        <v>-0.44500000000000001</v>
      </c>
      <c r="N20" s="12">
        <v>-0.39</v>
      </c>
      <c r="O20" s="12">
        <v>-0.13500000000000001</v>
      </c>
      <c r="P20" s="12">
        <v>7.0000000000000007E-2</v>
      </c>
      <c r="Q20" s="12">
        <v>-0.17499999999999999</v>
      </c>
    </row>
    <row r="21" spans="1:17" x14ac:dyDescent="0.2">
      <c r="A21" s="12">
        <v>4</v>
      </c>
      <c r="B21" s="13">
        <f t="shared" si="2"/>
        <v>37288</v>
      </c>
      <c r="C21" s="12">
        <v>2.8759999999999999</v>
      </c>
      <c r="D21" s="12">
        <v>5.0000000000000001E-3</v>
      </c>
      <c r="E21" s="12">
        <v>0.23</v>
      </c>
      <c r="F21" s="12">
        <v>-2.5000000000000001E-2</v>
      </c>
      <c r="G21" s="12">
        <v>5.0000000000000001E-3</v>
      </c>
      <c r="H21" s="12">
        <v>-0.33</v>
      </c>
      <c r="I21" s="12">
        <v>-0.12</v>
      </c>
      <c r="J21" s="12">
        <v>-0.22500000000000001</v>
      </c>
      <c r="K21" s="22">
        <v>-0.13</v>
      </c>
      <c r="L21" s="12">
        <v>-0.03</v>
      </c>
      <c r="M21" s="12">
        <v>-0.44500000000000001</v>
      </c>
      <c r="N21" s="12">
        <v>-0.4</v>
      </c>
      <c r="O21" s="12">
        <v>-0.1275</v>
      </c>
      <c r="P21" s="12">
        <v>0.03</v>
      </c>
      <c r="Q21" s="12">
        <v>-0.16500000000000001</v>
      </c>
    </row>
    <row r="22" spans="1:17" x14ac:dyDescent="0.2">
      <c r="A22" s="12">
        <v>4</v>
      </c>
      <c r="B22" s="13">
        <f t="shared" si="2"/>
        <v>37316</v>
      </c>
      <c r="C22" s="12">
        <v>2.8370000000000002</v>
      </c>
      <c r="D22" s="12">
        <v>5.0000000000000001E-3</v>
      </c>
      <c r="E22" s="12">
        <v>0.09</v>
      </c>
      <c r="F22" s="12">
        <v>-0.09</v>
      </c>
      <c r="G22" s="12">
        <v>-0.03</v>
      </c>
      <c r="H22" s="12">
        <v>-0.39500000000000002</v>
      </c>
      <c r="I22" s="12">
        <v>-0.11</v>
      </c>
      <c r="J22" s="12">
        <v>-0.27500000000000002</v>
      </c>
      <c r="K22" s="22">
        <v>-0.125</v>
      </c>
      <c r="L22" s="12">
        <v>-0.35</v>
      </c>
      <c r="M22" s="12">
        <v>-0.44500000000000001</v>
      </c>
      <c r="N22" s="12">
        <v>-0.46500000000000002</v>
      </c>
      <c r="O22" s="12">
        <v>-0.125</v>
      </c>
      <c r="P22" s="12">
        <v>-0.11</v>
      </c>
      <c r="Q22" s="12">
        <v>-0.15</v>
      </c>
    </row>
    <row r="23" spans="1:17" x14ac:dyDescent="0.2">
      <c r="A23" s="12">
        <v>4</v>
      </c>
      <c r="B23" s="13">
        <f t="shared" si="2"/>
        <v>37347</v>
      </c>
      <c r="C23" s="12">
        <v>2.754</v>
      </c>
      <c r="D23" s="12">
        <v>2.5000000000000001E-3</v>
      </c>
      <c r="E23" s="12">
        <v>0.05</v>
      </c>
      <c r="F23" s="12">
        <v>-0.15</v>
      </c>
      <c r="G23" s="12">
        <v>-2.5000000000000001E-2</v>
      </c>
      <c r="H23" s="12">
        <v>-0.56000000000000005</v>
      </c>
      <c r="I23" s="12">
        <v>-0.115</v>
      </c>
      <c r="J23" s="12">
        <v>-0.38500000000000001</v>
      </c>
      <c r="K23" s="22">
        <v>-0.115</v>
      </c>
      <c r="L23" s="12">
        <v>-0.315</v>
      </c>
      <c r="M23" s="12">
        <v>-0.46300000000000002</v>
      </c>
      <c r="N23" s="12">
        <v>-0.68500000000000005</v>
      </c>
      <c r="O23" s="12">
        <v>-0.14000000000000001</v>
      </c>
      <c r="P23" s="12">
        <v>-0.2</v>
      </c>
      <c r="Q23" s="12">
        <v>-0.14499999999999999</v>
      </c>
    </row>
    <row r="24" spans="1:17" x14ac:dyDescent="0.2">
      <c r="A24" s="12">
        <v>5</v>
      </c>
      <c r="B24" s="13">
        <f t="shared" si="2"/>
        <v>37377</v>
      </c>
      <c r="C24" s="12">
        <v>2.782</v>
      </c>
      <c r="D24" s="12">
        <v>2.5000000000000001E-3</v>
      </c>
      <c r="E24" s="12">
        <v>0.13500000000000001</v>
      </c>
      <c r="F24" s="12">
        <v>-0.15</v>
      </c>
      <c r="G24" s="12">
        <v>3.5000000000000003E-2</v>
      </c>
      <c r="H24" s="12">
        <v>-0.56000000000000005</v>
      </c>
      <c r="I24" s="12">
        <v>-0.115</v>
      </c>
      <c r="J24" s="12">
        <v>-0.38500000000000001</v>
      </c>
      <c r="K24" s="22">
        <v>-0.105</v>
      </c>
      <c r="L24" s="12">
        <v>-0.315</v>
      </c>
      <c r="M24" s="12">
        <v>-0.46300000000000002</v>
      </c>
      <c r="N24" s="12">
        <v>-0.68500000000000005</v>
      </c>
      <c r="O24" s="12">
        <v>-0.14000000000000001</v>
      </c>
      <c r="P24" s="12">
        <v>-0.115</v>
      </c>
      <c r="Q24" s="12">
        <v>-0.14000000000000001</v>
      </c>
    </row>
    <row r="25" spans="1:17" x14ac:dyDescent="0.2">
      <c r="A25" s="12">
        <v>5</v>
      </c>
      <c r="B25" s="13">
        <f t="shared" si="2"/>
        <v>37408</v>
      </c>
      <c r="C25" s="12">
        <v>2.83</v>
      </c>
      <c r="D25" s="12">
        <v>2.5000000000000001E-3</v>
      </c>
      <c r="E25" s="12">
        <v>0.13500000000000001</v>
      </c>
      <c r="F25" s="12">
        <v>-0.15</v>
      </c>
      <c r="G25" s="12">
        <v>8.5000000000000006E-2</v>
      </c>
      <c r="H25" s="12">
        <v>-0.56000000000000005</v>
      </c>
      <c r="I25" s="12">
        <v>-0.115</v>
      </c>
      <c r="J25" s="12">
        <v>-0.38500000000000001</v>
      </c>
      <c r="K25" s="22">
        <v>-8.7499999999999994E-2</v>
      </c>
      <c r="L25" s="12">
        <v>-0.315</v>
      </c>
      <c r="M25" s="12">
        <v>-0.46300000000000002</v>
      </c>
      <c r="N25" s="12">
        <v>-0.68500000000000005</v>
      </c>
      <c r="O25" s="12">
        <v>-0.14000000000000001</v>
      </c>
      <c r="P25" s="12">
        <v>-0.115</v>
      </c>
      <c r="Q25" s="12">
        <v>-0.13</v>
      </c>
    </row>
    <row r="26" spans="1:17" x14ac:dyDescent="0.2">
      <c r="A26" s="12">
        <v>5</v>
      </c>
      <c r="B26" s="13">
        <f t="shared" si="2"/>
        <v>37438</v>
      </c>
      <c r="C26" s="16">
        <v>2.875</v>
      </c>
      <c r="D26" s="12">
        <v>2.5000000000000001E-3</v>
      </c>
      <c r="E26" s="12">
        <v>0.26</v>
      </c>
      <c r="F26" s="12">
        <v>-3.5000000000000003E-2</v>
      </c>
      <c r="G26" s="12">
        <v>0.18</v>
      </c>
      <c r="H26" s="12">
        <v>-0.56000000000000005</v>
      </c>
      <c r="I26" s="12">
        <v>-0.115</v>
      </c>
      <c r="J26" s="12">
        <v>-0.34499999999999997</v>
      </c>
      <c r="K26" s="22">
        <v>-7.7499999999999999E-2</v>
      </c>
      <c r="L26" s="12">
        <v>-0.315</v>
      </c>
      <c r="M26" s="12">
        <v>-0.46300000000000002</v>
      </c>
      <c r="N26" s="12">
        <v>-0.68500000000000005</v>
      </c>
      <c r="O26" s="12">
        <v>-0.14000000000000001</v>
      </c>
      <c r="P26" s="12">
        <v>0.01</v>
      </c>
      <c r="Q26" s="12">
        <v>-0.1075</v>
      </c>
    </row>
    <row r="27" spans="1:17" x14ac:dyDescent="0.2">
      <c r="A27" s="12">
        <v>5</v>
      </c>
      <c r="B27" s="13">
        <f t="shared" si="2"/>
        <v>37469</v>
      </c>
      <c r="C27" s="12">
        <v>2.9119999999999999</v>
      </c>
      <c r="D27" s="12">
        <v>2.5000000000000001E-3</v>
      </c>
      <c r="E27" s="12">
        <v>0.27</v>
      </c>
      <c r="F27" s="12">
        <v>-3.5000000000000003E-2</v>
      </c>
      <c r="G27" s="12">
        <v>0.18</v>
      </c>
      <c r="H27" s="12">
        <v>-0.56000000000000005</v>
      </c>
      <c r="I27" s="12">
        <v>-0.115</v>
      </c>
      <c r="J27" s="12">
        <v>-0.34499999999999997</v>
      </c>
      <c r="K27" s="22">
        <v>-6.7500000000000004E-2</v>
      </c>
      <c r="L27" s="12">
        <v>-0.315</v>
      </c>
      <c r="M27" s="12">
        <v>-0.46300000000000002</v>
      </c>
      <c r="N27" s="12">
        <v>-0.68500000000000005</v>
      </c>
      <c r="O27" s="12">
        <v>-0.14000000000000001</v>
      </c>
      <c r="P27" s="12">
        <v>0.02</v>
      </c>
      <c r="Q27" s="12">
        <v>-0.1</v>
      </c>
    </row>
    <row r="28" spans="1:17" x14ac:dyDescent="0.2">
      <c r="A28" s="12">
        <v>5</v>
      </c>
      <c r="B28" s="13">
        <f t="shared" si="2"/>
        <v>37500</v>
      </c>
      <c r="C28" s="12">
        <v>2.911</v>
      </c>
      <c r="D28" s="12">
        <v>2.5000000000000001E-3</v>
      </c>
      <c r="E28" s="12">
        <v>0.23499999999999999</v>
      </c>
      <c r="F28" s="12">
        <v>-3.5000000000000003E-2</v>
      </c>
      <c r="G28" s="12">
        <v>0.18</v>
      </c>
      <c r="H28" s="12">
        <v>-0.56000000000000005</v>
      </c>
      <c r="I28" s="12">
        <v>-0.115</v>
      </c>
      <c r="J28" s="12">
        <v>-0.34499999999999997</v>
      </c>
      <c r="K28" s="22">
        <v>-0.08</v>
      </c>
      <c r="L28" s="12">
        <v>-0.315</v>
      </c>
      <c r="M28" s="12">
        <v>-0.46300000000000002</v>
      </c>
      <c r="N28" s="12">
        <v>-0.68500000000000005</v>
      </c>
      <c r="O28" s="12">
        <v>-0.14000000000000001</v>
      </c>
      <c r="P28" s="12">
        <v>-1.4999999999999999E-2</v>
      </c>
      <c r="Q28" s="12">
        <v>-0.1125</v>
      </c>
    </row>
    <row r="29" spans="1:17" x14ac:dyDescent="0.2">
      <c r="A29" s="12">
        <v>5</v>
      </c>
      <c r="B29" s="13">
        <f t="shared" si="2"/>
        <v>37530</v>
      </c>
      <c r="C29" s="12">
        <v>2.9359999999999999</v>
      </c>
      <c r="D29" s="12">
        <v>2.5000000000000001E-3</v>
      </c>
      <c r="E29" s="12">
        <v>0.17499999999999999</v>
      </c>
      <c r="F29" s="12">
        <v>-7.4999999999999997E-2</v>
      </c>
      <c r="G29" s="12">
        <v>0.03</v>
      </c>
      <c r="H29" s="12">
        <v>-0.56000000000000005</v>
      </c>
      <c r="I29" s="12">
        <v>-0.115</v>
      </c>
      <c r="J29" s="12">
        <v>-0.37</v>
      </c>
      <c r="K29" s="22">
        <v>-0.12</v>
      </c>
      <c r="L29" s="12">
        <v>-0.315</v>
      </c>
      <c r="M29" s="12">
        <v>-0.46300000000000002</v>
      </c>
      <c r="N29" s="12">
        <v>-0.68500000000000005</v>
      </c>
      <c r="O29" s="12">
        <v>-0.14000000000000001</v>
      </c>
      <c r="P29" s="12">
        <v>-7.4999999999999997E-2</v>
      </c>
      <c r="Q29" s="12">
        <v>-0.155</v>
      </c>
    </row>
    <row r="30" spans="1:17" x14ac:dyDescent="0.2">
      <c r="A30" s="12">
        <v>5</v>
      </c>
      <c r="B30" s="13">
        <f t="shared" si="2"/>
        <v>37561</v>
      </c>
      <c r="C30" s="12">
        <v>3.1259999999999999</v>
      </c>
      <c r="D30" s="12">
        <v>2.5000000000000001E-3</v>
      </c>
      <c r="E30" s="12">
        <v>0.42499999999999999</v>
      </c>
      <c r="F30" s="12">
        <v>0.115</v>
      </c>
      <c r="G30" s="12">
        <v>0.14000000000000001</v>
      </c>
      <c r="H30" s="12">
        <v>-0.27</v>
      </c>
      <c r="I30" s="12">
        <v>-0.11</v>
      </c>
      <c r="J30" s="12">
        <v>-0.20499999999999999</v>
      </c>
      <c r="K30" s="22">
        <v>-0.1125</v>
      </c>
      <c r="L30" s="12">
        <v>-5.5E-2</v>
      </c>
      <c r="M30" s="12">
        <v>-0.42</v>
      </c>
      <c r="N30" s="12">
        <v>-0.35</v>
      </c>
      <c r="O30" s="12">
        <v>-0.14000000000000001</v>
      </c>
      <c r="P30" s="12">
        <v>0.22500000000000001</v>
      </c>
      <c r="Q30" s="12">
        <v>-0.1275</v>
      </c>
    </row>
    <row r="31" spans="1:17" x14ac:dyDescent="0.2">
      <c r="B31" s="13">
        <f t="shared" si="2"/>
        <v>37591</v>
      </c>
      <c r="C31" s="12">
        <v>3.3359999999999999</v>
      </c>
      <c r="D31" s="12">
        <v>2.5000000000000001E-3</v>
      </c>
      <c r="E31" s="12">
        <v>0.42499999999999999</v>
      </c>
      <c r="F31" s="12">
        <v>0.115</v>
      </c>
      <c r="G31" s="12">
        <v>0.14000000000000001</v>
      </c>
      <c r="H31" s="12">
        <v>-0.27</v>
      </c>
      <c r="I31" s="12">
        <v>-0.11</v>
      </c>
      <c r="J31" s="12">
        <v>-0.20499999999999999</v>
      </c>
      <c r="K31" s="22">
        <v>-0.1125</v>
      </c>
      <c r="L31" s="12">
        <v>0.375</v>
      </c>
      <c r="M31" s="12">
        <v>-0.42</v>
      </c>
      <c r="N31" s="12">
        <v>-0.35</v>
      </c>
      <c r="O31" s="12">
        <v>-0.14249999999999999</v>
      </c>
      <c r="P31" s="12">
        <v>0.22500000000000001</v>
      </c>
      <c r="Q31" s="12">
        <v>-0.1275</v>
      </c>
    </row>
    <row r="32" spans="1:17" x14ac:dyDescent="0.2">
      <c r="B32" s="13">
        <f t="shared" si="2"/>
        <v>37622</v>
      </c>
      <c r="C32" s="12">
        <v>3.456</v>
      </c>
      <c r="D32" s="12">
        <v>2.5000000000000001E-3</v>
      </c>
      <c r="E32" s="12">
        <v>0.38500000000000001</v>
      </c>
      <c r="F32" s="12">
        <v>0.115</v>
      </c>
      <c r="G32" s="12">
        <v>0.1</v>
      </c>
      <c r="H32" s="12">
        <v>-0.27</v>
      </c>
      <c r="I32" s="12">
        <v>-0.11</v>
      </c>
      <c r="J32" s="12">
        <v>-0.20499999999999999</v>
      </c>
      <c r="K32" s="22">
        <v>-0.1125</v>
      </c>
      <c r="L32" s="12">
        <v>0.4</v>
      </c>
      <c r="M32" s="12">
        <v>-0.42</v>
      </c>
      <c r="N32" s="12">
        <v>-0.35</v>
      </c>
      <c r="O32" s="12">
        <v>-0.14499999999999999</v>
      </c>
      <c r="P32" s="12">
        <v>0.185</v>
      </c>
      <c r="Q32" s="12">
        <v>-0.1275</v>
      </c>
    </row>
    <row r="33" spans="2:17" x14ac:dyDescent="0.2">
      <c r="B33" s="13">
        <f t="shared" si="2"/>
        <v>37653</v>
      </c>
      <c r="C33" s="12">
        <v>3.3610000000000002</v>
      </c>
      <c r="D33" s="12">
        <v>2.5000000000000001E-3</v>
      </c>
      <c r="E33" s="12">
        <v>0.38500000000000001</v>
      </c>
      <c r="F33" s="12">
        <v>0.115</v>
      </c>
      <c r="G33" s="12">
        <v>0.1</v>
      </c>
      <c r="H33" s="12">
        <v>-0.27</v>
      </c>
      <c r="I33" s="12">
        <v>-0.11</v>
      </c>
      <c r="J33" s="12">
        <v>-0.20499999999999999</v>
      </c>
      <c r="K33" s="22">
        <v>-0.1125</v>
      </c>
      <c r="L33" s="12">
        <v>0.125</v>
      </c>
      <c r="M33" s="12">
        <v>-0.42</v>
      </c>
      <c r="N33" s="12">
        <v>-0.35</v>
      </c>
      <c r="O33" s="12">
        <v>-0.13750000000000001</v>
      </c>
      <c r="P33" s="12">
        <v>0.185</v>
      </c>
      <c r="Q33" s="12">
        <v>-0.1275</v>
      </c>
    </row>
    <row r="34" spans="2:17" x14ac:dyDescent="0.2">
      <c r="B34" s="13">
        <f t="shared" si="2"/>
        <v>37681</v>
      </c>
      <c r="C34" s="12">
        <v>3.2469999999999999</v>
      </c>
      <c r="D34" s="12">
        <v>2.5000000000000001E-3</v>
      </c>
      <c r="E34" s="12">
        <v>0.38500000000000001</v>
      </c>
      <c r="F34" s="12">
        <v>0.115</v>
      </c>
      <c r="G34" s="12">
        <v>0.1</v>
      </c>
      <c r="H34" s="12">
        <v>-0.27</v>
      </c>
      <c r="I34" s="12">
        <v>-0.11</v>
      </c>
      <c r="J34" s="12">
        <v>-0.20499999999999999</v>
      </c>
      <c r="K34" s="22">
        <v>-0.1125</v>
      </c>
      <c r="L34" s="12">
        <v>-0.19500000000000001</v>
      </c>
      <c r="M34" s="12">
        <v>-0.42</v>
      </c>
      <c r="N34" s="12">
        <v>-0.35</v>
      </c>
      <c r="O34" s="12">
        <v>-0.13500000000000001</v>
      </c>
      <c r="P34" s="12">
        <v>0.185</v>
      </c>
      <c r="Q34" s="12">
        <v>-0.1275</v>
      </c>
    </row>
    <row r="35" spans="2:17" x14ac:dyDescent="0.2">
      <c r="B35" s="13">
        <f t="shared" si="2"/>
        <v>37712</v>
      </c>
      <c r="C35" s="12">
        <v>3.109</v>
      </c>
      <c r="D35" s="12">
        <v>2.5000000000000001E-3</v>
      </c>
      <c r="E35" s="12">
        <v>0.46</v>
      </c>
      <c r="F35" s="12">
        <v>6.5000000000000002E-2</v>
      </c>
      <c r="G35" s="12">
        <v>0.21</v>
      </c>
      <c r="H35" s="12">
        <v>-0.45</v>
      </c>
      <c r="I35" s="12">
        <v>-0.105</v>
      </c>
      <c r="J35" s="12">
        <v>-0.30499999999999999</v>
      </c>
      <c r="K35" s="22">
        <v>-8.5000000000000006E-2</v>
      </c>
      <c r="L35" s="12">
        <v>-0.28000000000000003</v>
      </c>
      <c r="M35" s="12">
        <v>-0.46500000000000002</v>
      </c>
      <c r="N35" s="12">
        <v>-0.53</v>
      </c>
      <c r="O35" s="12">
        <v>-0.14000000000000001</v>
      </c>
      <c r="P35" s="12">
        <v>0.26</v>
      </c>
      <c r="Q35" s="12">
        <v>-0.105</v>
      </c>
    </row>
    <row r="36" spans="2:17" x14ac:dyDescent="0.2">
      <c r="B36" s="13">
        <f t="shared" si="2"/>
        <v>37742</v>
      </c>
      <c r="C36" s="12">
        <v>3.1219999999999999</v>
      </c>
      <c r="D36" s="12">
        <v>2.5000000000000001E-3</v>
      </c>
      <c r="E36" s="12">
        <v>0.46</v>
      </c>
      <c r="F36" s="12">
        <v>6.5000000000000002E-2</v>
      </c>
      <c r="G36" s="12">
        <v>0.21</v>
      </c>
      <c r="H36" s="12">
        <v>-0.45</v>
      </c>
      <c r="I36" s="12">
        <v>-0.105</v>
      </c>
      <c r="J36" s="12">
        <v>-0.30499999999999999</v>
      </c>
      <c r="K36" s="22">
        <v>-8.5000000000000006E-2</v>
      </c>
      <c r="L36" s="12">
        <v>-0.28000000000000003</v>
      </c>
      <c r="M36" s="12">
        <v>-0.46500000000000002</v>
      </c>
      <c r="N36" s="12">
        <v>-0.53</v>
      </c>
      <c r="O36" s="12">
        <v>-0.14000000000000001</v>
      </c>
      <c r="P36" s="12">
        <v>0.26</v>
      </c>
      <c r="Q36" s="12">
        <v>-0.105</v>
      </c>
    </row>
    <row r="37" spans="2:17" x14ac:dyDescent="0.2">
      <c r="B37" s="13">
        <f t="shared" si="2"/>
        <v>37773</v>
      </c>
      <c r="C37" s="12">
        <v>3.153</v>
      </c>
      <c r="D37" s="12">
        <v>2.5000000000000001E-3</v>
      </c>
      <c r="E37" s="12">
        <v>0.46</v>
      </c>
      <c r="F37" s="12">
        <v>6.5000000000000002E-2</v>
      </c>
      <c r="G37" s="12">
        <v>0.21</v>
      </c>
      <c r="H37" s="12">
        <v>-0.45</v>
      </c>
      <c r="I37" s="12">
        <v>-0.105</v>
      </c>
      <c r="J37" s="12">
        <v>-0.30499999999999999</v>
      </c>
      <c r="K37" s="22">
        <v>-8.5000000000000006E-2</v>
      </c>
      <c r="L37" s="12">
        <v>-0.28000000000000003</v>
      </c>
      <c r="M37" s="12">
        <v>-0.46500000000000002</v>
      </c>
      <c r="N37" s="12">
        <v>-0.53</v>
      </c>
      <c r="O37" s="12">
        <v>-0.14000000000000001</v>
      </c>
      <c r="P37" s="12">
        <v>0.26</v>
      </c>
      <c r="Q37" s="12">
        <v>-0.105</v>
      </c>
    </row>
    <row r="38" spans="2:17" x14ac:dyDescent="0.2">
      <c r="B38" s="13">
        <f t="shared" si="2"/>
        <v>37803</v>
      </c>
      <c r="C38" s="12">
        <v>3.1789999999999998</v>
      </c>
      <c r="D38" s="12">
        <v>2.5000000000000001E-3</v>
      </c>
      <c r="E38" s="12">
        <v>0.46</v>
      </c>
      <c r="F38" s="12">
        <v>6.5000000000000002E-2</v>
      </c>
      <c r="G38" s="12">
        <v>0.21</v>
      </c>
      <c r="H38" s="12">
        <v>-0.45</v>
      </c>
      <c r="I38" s="12">
        <v>-0.105</v>
      </c>
      <c r="J38" s="12">
        <v>-0.30499999999999999</v>
      </c>
      <c r="K38" s="22">
        <v>-8.5000000000000006E-2</v>
      </c>
      <c r="L38" s="12">
        <v>-0.28000000000000003</v>
      </c>
      <c r="M38" s="12">
        <v>-0.46500000000000002</v>
      </c>
      <c r="N38" s="12">
        <v>-0.53</v>
      </c>
      <c r="O38" s="12">
        <v>-0.14000000000000001</v>
      </c>
      <c r="P38" s="12">
        <v>0.26</v>
      </c>
      <c r="Q38" s="12">
        <v>-0.105</v>
      </c>
    </row>
    <row r="39" spans="2:17" x14ac:dyDescent="0.2">
      <c r="B39" s="13">
        <f t="shared" si="2"/>
        <v>37834</v>
      </c>
      <c r="C39" s="12">
        <v>3.2010000000000001</v>
      </c>
      <c r="D39" s="12">
        <v>2.5000000000000001E-3</v>
      </c>
      <c r="E39" s="12">
        <v>0.46</v>
      </c>
      <c r="F39" s="12">
        <v>6.5000000000000002E-2</v>
      </c>
      <c r="G39" s="12">
        <v>0.21</v>
      </c>
      <c r="H39" s="12">
        <v>-0.45</v>
      </c>
      <c r="I39" s="12">
        <v>-0.105</v>
      </c>
      <c r="J39" s="12">
        <v>-0.30499999999999999</v>
      </c>
      <c r="K39" s="22">
        <v>-8.5000000000000006E-2</v>
      </c>
      <c r="L39" s="12">
        <v>-0.28000000000000003</v>
      </c>
      <c r="M39" s="12">
        <v>-0.46500000000000002</v>
      </c>
      <c r="N39" s="12">
        <v>-0.53</v>
      </c>
      <c r="O39" s="12">
        <v>-0.14000000000000001</v>
      </c>
      <c r="P39" s="12">
        <v>0.26</v>
      </c>
      <c r="Q39" s="12">
        <v>-0.105</v>
      </c>
    </row>
    <row r="40" spans="2:17" x14ac:dyDescent="0.2">
      <c r="B40" s="13">
        <f t="shared" si="2"/>
        <v>37865</v>
      </c>
      <c r="C40" s="12">
        <v>3.206</v>
      </c>
      <c r="D40" s="12">
        <v>2.5000000000000001E-3</v>
      </c>
      <c r="E40" s="12">
        <v>0.46</v>
      </c>
      <c r="F40" s="12">
        <v>6.5000000000000002E-2</v>
      </c>
      <c r="G40" s="12">
        <v>0.21</v>
      </c>
      <c r="H40" s="12">
        <v>-0.45</v>
      </c>
      <c r="I40" s="12">
        <v>-0.105</v>
      </c>
      <c r="J40" s="12">
        <v>-0.30499999999999999</v>
      </c>
      <c r="K40" s="22">
        <v>-8.5000000000000006E-2</v>
      </c>
      <c r="L40" s="12">
        <v>-0.28000000000000003</v>
      </c>
      <c r="M40" s="12">
        <v>-0.46500000000000002</v>
      </c>
      <c r="N40" s="12">
        <v>-0.53</v>
      </c>
      <c r="O40" s="12">
        <v>-0.14000000000000001</v>
      </c>
      <c r="P40" s="12">
        <v>0.26</v>
      </c>
      <c r="Q40" s="12">
        <v>-0.105</v>
      </c>
    </row>
    <row r="41" spans="2:17" x14ac:dyDescent="0.2">
      <c r="B41" s="13">
        <f t="shared" si="2"/>
        <v>37895</v>
      </c>
      <c r="C41" s="12">
        <v>3.2160000000000002</v>
      </c>
      <c r="D41" s="12">
        <v>2.5000000000000001E-3</v>
      </c>
      <c r="E41" s="12">
        <v>0.46</v>
      </c>
      <c r="F41" s="12">
        <v>6.5000000000000002E-2</v>
      </c>
      <c r="G41" s="12">
        <v>0.21</v>
      </c>
      <c r="H41" s="12">
        <v>-0.45</v>
      </c>
      <c r="I41" s="12">
        <v>-0.105</v>
      </c>
      <c r="J41" s="12">
        <v>-0.30499999999999999</v>
      </c>
      <c r="K41" s="22">
        <v>-8.5000000000000006E-2</v>
      </c>
      <c r="L41" s="12">
        <v>-0.28000000000000003</v>
      </c>
      <c r="M41" s="12">
        <v>-0.46500000000000002</v>
      </c>
      <c r="N41" s="12">
        <v>-0.53</v>
      </c>
      <c r="O41" s="12">
        <v>-0.14000000000000001</v>
      </c>
      <c r="P41" s="12">
        <v>0.26</v>
      </c>
      <c r="Q41" s="12">
        <v>-0.105</v>
      </c>
    </row>
    <row r="42" spans="2:17" x14ac:dyDescent="0.2">
      <c r="B42" s="13">
        <f t="shared" si="2"/>
        <v>37926</v>
      </c>
      <c r="C42" s="12">
        <v>3.3860000000000001</v>
      </c>
      <c r="D42" s="12">
        <v>2.5000000000000001E-3</v>
      </c>
      <c r="E42" s="12">
        <v>0.46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-0.41499999999999998</v>
      </c>
      <c r="N42" s="12">
        <v>-0.34</v>
      </c>
      <c r="O42" s="12">
        <v>-0.14000000000000001</v>
      </c>
      <c r="P42" s="12">
        <v>0.26</v>
      </c>
      <c r="Q42" s="12">
        <v>-0.105</v>
      </c>
    </row>
    <row r="43" spans="2:17" x14ac:dyDescent="0.2">
      <c r="B43" s="13">
        <f t="shared" si="2"/>
        <v>37956</v>
      </c>
      <c r="C43" s="12">
        <v>3.5569999999999999</v>
      </c>
      <c r="D43" s="12">
        <v>2.5000000000000001E-3</v>
      </c>
      <c r="E43" s="12">
        <v>0.46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-0.41499999999999998</v>
      </c>
      <c r="N43" s="12">
        <v>-0.34</v>
      </c>
      <c r="O43" s="12">
        <v>-0.14249999999999999</v>
      </c>
      <c r="P43" s="12">
        <v>0.26</v>
      </c>
      <c r="Q43" s="12">
        <v>-0.105</v>
      </c>
    </row>
    <row r="44" spans="2:17" x14ac:dyDescent="0.2">
      <c r="B44" s="13">
        <f t="shared" si="2"/>
        <v>37987</v>
      </c>
      <c r="C44" s="12">
        <v>3.6160000000000001</v>
      </c>
      <c r="D44" s="12">
        <v>2.5000000000000001E-3</v>
      </c>
      <c r="E44" s="12">
        <v>0.46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-0.41499999999999998</v>
      </c>
      <c r="N44" s="12">
        <v>-0.34</v>
      </c>
      <c r="O44" s="12">
        <v>-0.14499999999999999</v>
      </c>
      <c r="P44" s="12">
        <v>0.26</v>
      </c>
      <c r="Q44" s="12">
        <v>-9.5000000000000001E-2</v>
      </c>
    </row>
    <row r="45" spans="2:17" x14ac:dyDescent="0.2">
      <c r="B45" s="13">
        <f t="shared" si="2"/>
        <v>38018</v>
      </c>
      <c r="C45" s="12">
        <v>3.5019999999999998</v>
      </c>
      <c r="D45" s="12">
        <v>2.5000000000000001E-3</v>
      </c>
      <c r="E45" s="12">
        <v>0.46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-0.41499999999999998</v>
      </c>
      <c r="N45" s="12">
        <v>-0.34</v>
      </c>
      <c r="O45" s="12">
        <v>-0.13750000000000001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38047</v>
      </c>
      <c r="C46" s="12">
        <v>3.37</v>
      </c>
      <c r="D46" s="12">
        <v>2.5000000000000001E-3</v>
      </c>
      <c r="E46" s="12">
        <v>0.46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-0.41499999999999998</v>
      </c>
      <c r="N46" s="12">
        <v>-0.34</v>
      </c>
      <c r="O46" s="12">
        <v>-0.13500000000000001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38078</v>
      </c>
      <c r="C47" s="12">
        <v>3.2</v>
      </c>
      <c r="D47" s="12">
        <v>2.5000000000000001E-3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-0.46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">
      <c r="B48" s="13">
        <f t="shared" si="2"/>
        <v>38108</v>
      </c>
      <c r="C48" s="12">
        <v>3.1949999999999998</v>
      </c>
      <c r="D48" s="12">
        <v>2.5000000000000001E-3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-0.46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3.2269999999999999</v>
      </c>
      <c r="D49" s="12">
        <v>2.5000000000000001E-3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-0.46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">
      <c r="B50" s="13">
        <f t="shared" si="3"/>
        <v>38169</v>
      </c>
      <c r="C50" s="12">
        <v>3.274</v>
      </c>
      <c r="D50" s="12">
        <v>2.5000000000000001E-3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-0.46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">
      <c r="B51" s="13">
        <f t="shared" si="3"/>
        <v>38200</v>
      </c>
      <c r="C51" s="12">
        <v>3.306</v>
      </c>
      <c r="D51" s="12">
        <v>2.5000000000000001E-3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-0.46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38231</v>
      </c>
      <c r="C52" s="12">
        <v>3.3170000000000002</v>
      </c>
      <c r="D52" s="12">
        <v>2.5000000000000001E-3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-0.46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38261</v>
      </c>
      <c r="C53" s="12">
        <v>3.327</v>
      </c>
      <c r="D53" s="12">
        <v>2.5000000000000001E-3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-0.46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">
      <c r="B54" s="13">
        <f t="shared" si="3"/>
        <v>38292</v>
      </c>
      <c r="C54" s="12">
        <v>3.4809999999999999</v>
      </c>
      <c r="D54" s="12">
        <v>2.5000000000000001E-3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-0.42499999999999999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">
      <c r="B55" s="13">
        <f t="shared" si="3"/>
        <v>38322</v>
      </c>
      <c r="C55" s="12">
        <v>3.6469999999999998</v>
      </c>
      <c r="D55" s="12">
        <v>2.5000000000000001E-3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-0.42499999999999999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">
      <c r="B56" s="13">
        <f t="shared" si="3"/>
        <v>38353</v>
      </c>
      <c r="C56" s="12">
        <v>3.7109999999999999</v>
      </c>
      <c r="D56" s="12">
        <v>2.5000000000000001E-3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-0.42499999999999999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">
      <c r="B57" s="13">
        <f t="shared" si="3"/>
        <v>38384</v>
      </c>
      <c r="C57" s="12">
        <v>3.597</v>
      </c>
      <c r="D57" s="12">
        <v>2.5000000000000001E-3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-0.42499999999999999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">
      <c r="B58" s="13">
        <f t="shared" si="3"/>
        <v>38412</v>
      </c>
      <c r="C58" s="12">
        <v>3.4649999999999999</v>
      </c>
      <c r="D58" s="12">
        <v>2.5000000000000001E-3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-0.42499999999999999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">
      <c r="B59" s="13">
        <f t="shared" si="3"/>
        <v>38443</v>
      </c>
      <c r="C59" s="12">
        <v>3.2949999999999999</v>
      </c>
      <c r="D59" s="12">
        <v>2.5000000000000001E-3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-0.47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">
      <c r="B60" s="13">
        <f t="shared" si="3"/>
        <v>38473</v>
      </c>
      <c r="C60" s="12">
        <v>3.29</v>
      </c>
      <c r="D60" s="12">
        <v>2.5000000000000001E-3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-0.47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">
      <c r="B61" s="13">
        <f t="shared" si="3"/>
        <v>38504</v>
      </c>
      <c r="C61" s="12">
        <v>3.3220000000000001</v>
      </c>
      <c r="D61" s="12">
        <v>2.5000000000000001E-3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-0.47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">
      <c r="B62" s="13">
        <f t="shared" si="3"/>
        <v>38534</v>
      </c>
      <c r="C62" s="12">
        <v>3.3690000000000002</v>
      </c>
      <c r="D62" s="12">
        <v>2.5000000000000001E-3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-0.47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">
      <c r="B63" s="13">
        <f t="shared" si="3"/>
        <v>38565</v>
      </c>
      <c r="C63" s="12">
        <v>3.4009999999999998</v>
      </c>
      <c r="D63" s="12">
        <v>2.5000000000000001E-3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-0.47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38596</v>
      </c>
      <c r="C64" s="12">
        <v>3.4119999999999999</v>
      </c>
      <c r="D64" s="12">
        <v>2.5000000000000001E-3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-0.47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38626</v>
      </c>
      <c r="C65" s="12">
        <v>3.4220000000000002</v>
      </c>
      <c r="D65" s="12">
        <v>2.5000000000000001E-3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-0.47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">
      <c r="B66" s="13">
        <f t="shared" si="3"/>
        <v>38657</v>
      </c>
      <c r="C66" s="12">
        <v>3.5760000000000001</v>
      </c>
      <c r="D66" s="12">
        <v>2.5000000000000001E-3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-0.43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">
      <c r="B67" s="13">
        <f t="shared" si="3"/>
        <v>38687</v>
      </c>
      <c r="C67" s="12">
        <v>3.742</v>
      </c>
      <c r="D67" s="12">
        <v>2.5000000000000001E-3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-0.43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">
      <c r="B68" s="13">
        <f t="shared" si="3"/>
        <v>38718</v>
      </c>
      <c r="C68" s="12">
        <v>3.8085</v>
      </c>
      <c r="D68" s="12">
        <v>2.5000000000000001E-3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-0.43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">
      <c r="B69" s="13">
        <f t="shared" si="3"/>
        <v>38749</v>
      </c>
      <c r="C69" s="12">
        <v>3.6945000000000001</v>
      </c>
      <c r="D69" s="12">
        <v>2.5000000000000001E-3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-0.43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">
      <c r="B70" s="13">
        <f t="shared" si="3"/>
        <v>38777</v>
      </c>
      <c r="C70" s="12">
        <v>3.5625</v>
      </c>
      <c r="D70" s="12">
        <v>2.5000000000000001E-3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-0.43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">
      <c r="B71" s="13">
        <f t="shared" si="3"/>
        <v>38808</v>
      </c>
      <c r="C71" s="12">
        <v>3.3925000000000001</v>
      </c>
      <c r="D71" s="12">
        <v>2.5000000000000001E-3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-0.48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">
      <c r="B72" s="13">
        <f t="shared" si="3"/>
        <v>38838</v>
      </c>
      <c r="C72" s="12">
        <v>3.3875000000000002</v>
      </c>
      <c r="D72" s="12">
        <v>2.5000000000000001E-3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-0.48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">
      <c r="B73" s="13">
        <f t="shared" si="3"/>
        <v>38869</v>
      </c>
      <c r="C73" s="12">
        <v>3.4195000000000002</v>
      </c>
      <c r="D73" s="12">
        <v>2.5000000000000001E-3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-0.48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">
      <c r="B74" s="13">
        <f t="shared" si="3"/>
        <v>38899</v>
      </c>
      <c r="C74" s="12">
        <v>3.4664999999999999</v>
      </c>
      <c r="D74" s="12">
        <v>2.5000000000000001E-3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-0.48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">
      <c r="B75" s="13">
        <f t="shared" si="3"/>
        <v>38930</v>
      </c>
      <c r="C75" s="12">
        <v>3.4984999999999999</v>
      </c>
      <c r="D75" s="12">
        <v>2.5000000000000001E-3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-0.48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38961</v>
      </c>
      <c r="C76" s="12">
        <v>3.5095000000000001</v>
      </c>
      <c r="D76" s="12">
        <v>2.5000000000000001E-3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-0.48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38991</v>
      </c>
      <c r="C77" s="12">
        <v>3.5194999999999999</v>
      </c>
      <c r="D77" s="12">
        <v>2.5000000000000001E-3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-0.48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">
      <c r="B78" s="13">
        <f t="shared" si="3"/>
        <v>39022</v>
      </c>
      <c r="C78" s="12">
        <v>3.6735000000000002</v>
      </c>
      <c r="D78" s="12">
        <v>2.5000000000000001E-3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-0.43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">
      <c r="B79" s="13">
        <f t="shared" si="3"/>
        <v>39052</v>
      </c>
      <c r="C79" s="12">
        <v>3.8395000000000001</v>
      </c>
      <c r="D79" s="12">
        <v>2.5000000000000001E-3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-0.43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">
      <c r="B80" s="13">
        <f t="shared" si="3"/>
        <v>39083</v>
      </c>
      <c r="C80" s="12">
        <v>3.9085000000000001</v>
      </c>
      <c r="D80" s="12">
        <v>2.5000000000000001E-3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-0.43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3.7945000000000002</v>
      </c>
      <c r="D81" s="12">
        <v>2.5000000000000001E-3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-0.43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">
      <c r="B82" s="13">
        <f t="shared" si="4"/>
        <v>39142</v>
      </c>
      <c r="C82" s="12">
        <v>3.6625000000000001</v>
      </c>
      <c r="D82" s="12">
        <v>2.5000000000000001E-3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-0.43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">
      <c r="B83" s="13">
        <f t="shared" si="4"/>
        <v>39173</v>
      </c>
      <c r="C83" s="12">
        <v>3.4925000000000002</v>
      </c>
      <c r="D83" s="12">
        <v>2.5000000000000001E-3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-0.48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">
      <c r="B84" s="13">
        <f t="shared" si="4"/>
        <v>39203</v>
      </c>
      <c r="C84" s="12">
        <v>3.4874999999999998</v>
      </c>
      <c r="D84" s="12">
        <v>2.5000000000000001E-3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-0.48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">
      <c r="B85" s="13">
        <f t="shared" si="4"/>
        <v>39234</v>
      </c>
      <c r="C85" s="12">
        <v>3.5194999999999999</v>
      </c>
      <c r="D85" s="12">
        <v>2.5000000000000001E-3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-0.48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">
      <c r="B86" s="13">
        <f t="shared" si="4"/>
        <v>39264</v>
      </c>
      <c r="C86" s="12">
        <v>3.5665</v>
      </c>
      <c r="D86" s="12">
        <v>2.5000000000000001E-3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-0.48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">
      <c r="B87" s="13">
        <f t="shared" si="4"/>
        <v>39295</v>
      </c>
      <c r="C87" s="12">
        <v>3.5985</v>
      </c>
      <c r="D87" s="12">
        <v>2.5000000000000001E-3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-0.48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39326</v>
      </c>
      <c r="C88" s="12">
        <v>3.6095000000000002</v>
      </c>
      <c r="D88" s="12">
        <v>2.5000000000000001E-3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-0.48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39356</v>
      </c>
      <c r="C89" s="12">
        <v>3.6194999999999999</v>
      </c>
      <c r="D89" s="12">
        <v>2.5000000000000001E-3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-0.48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">
      <c r="B90" s="13">
        <f t="shared" si="4"/>
        <v>39387</v>
      </c>
      <c r="C90" s="12">
        <v>3.7734999999999999</v>
      </c>
      <c r="D90" s="12">
        <v>2.5000000000000001E-3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-0.47499999999999998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">
      <c r="B91" s="13">
        <f t="shared" si="4"/>
        <v>39417</v>
      </c>
      <c r="C91" s="12">
        <v>3.9394999999999998</v>
      </c>
      <c r="D91" s="12">
        <v>2.5000000000000001E-3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-0.47499999999999998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">
      <c r="B92" s="13">
        <f t="shared" si="4"/>
        <v>39448</v>
      </c>
      <c r="C92" s="12">
        <v>4.0110000000000001</v>
      </c>
      <c r="D92" s="12">
        <v>2.5000000000000001E-3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-0.47499999999999998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">
      <c r="B93" s="13">
        <f t="shared" si="4"/>
        <v>39479</v>
      </c>
      <c r="C93" s="12">
        <v>3.8969999999999998</v>
      </c>
      <c r="D93" s="12">
        <v>2.5000000000000001E-3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-0.47499999999999998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">
      <c r="B94" s="13">
        <f t="shared" si="4"/>
        <v>39508</v>
      </c>
      <c r="C94" s="12">
        <v>3.7650000000000001</v>
      </c>
      <c r="D94" s="12">
        <v>2.5000000000000001E-3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-0.47499999999999998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">
      <c r="B95" s="13">
        <f t="shared" si="4"/>
        <v>39539</v>
      </c>
      <c r="C95" s="12">
        <v>3.5950000000000002</v>
      </c>
      <c r="D95" s="12">
        <v>2.5000000000000001E-3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-0.52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">
      <c r="B96" s="13">
        <f t="shared" si="4"/>
        <v>39569</v>
      </c>
      <c r="C96" s="12">
        <v>3.59</v>
      </c>
      <c r="D96" s="12">
        <v>2.5000000000000001E-3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-0.52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">
      <c r="B97" s="13">
        <f t="shared" si="4"/>
        <v>39600</v>
      </c>
      <c r="C97" s="12">
        <v>3.6219999999999999</v>
      </c>
      <c r="D97" s="12">
        <v>2.5000000000000001E-3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-0.52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">
      <c r="B98" s="13">
        <f t="shared" si="4"/>
        <v>39630</v>
      </c>
      <c r="C98" s="12">
        <v>3.669</v>
      </c>
      <c r="D98" s="12">
        <v>2.5000000000000001E-3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-0.52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">
      <c r="B99" s="13">
        <f t="shared" si="4"/>
        <v>39661</v>
      </c>
      <c r="C99" s="12">
        <v>3.7010000000000001</v>
      </c>
      <c r="D99" s="12">
        <v>2.5000000000000001E-3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-0.52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3.7120000000000002</v>
      </c>
      <c r="D100" s="12">
        <v>2.5000000000000001E-3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-0.52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3.722</v>
      </c>
      <c r="D101" s="12">
        <v>2.5000000000000001E-3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-0.52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3.8759999999999999</v>
      </c>
      <c r="D102" s="12">
        <v>2.5000000000000001E-3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-0.48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4.0419999999999998</v>
      </c>
      <c r="D103" s="12">
        <v>2.5000000000000001E-3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-0.48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4.1159999999999997</v>
      </c>
      <c r="D104" s="12">
        <v>2.5000000000000001E-3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-0.48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4.0019999999999998</v>
      </c>
      <c r="D105" s="12">
        <v>2.5000000000000001E-3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-0.48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3.87</v>
      </c>
      <c r="D106" s="12">
        <v>2.5000000000000001E-3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-0.48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3.7</v>
      </c>
      <c r="D107" s="12">
        <v>2.5000000000000001E-3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-0.59499999999999997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">
      <c r="C108" s="12">
        <v>3.6949999999999998</v>
      </c>
      <c r="D108" s="12">
        <v>2.5000000000000001E-3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-0.59499999999999997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">
      <c r="C109" s="12">
        <v>3.7269999999999999</v>
      </c>
      <c r="D109" s="12">
        <v>2.5000000000000001E-3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-0.59499999999999997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">
      <c r="C110" s="12">
        <v>3.774</v>
      </c>
      <c r="D110" s="12">
        <v>2.5000000000000001E-3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-0.59499999999999997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">
      <c r="C111" s="12">
        <v>3.806</v>
      </c>
      <c r="D111" s="12">
        <v>2.5000000000000001E-3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-0.59499999999999997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">
      <c r="C112" s="12">
        <v>3.8170000000000002</v>
      </c>
      <c r="D112" s="12">
        <v>2.5000000000000001E-3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-0.59499999999999997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">
      <c r="C113" s="12">
        <v>3.827</v>
      </c>
      <c r="D113" s="12">
        <v>2.5000000000000001E-3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-0.59499999999999997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">
      <c r="C114" s="12">
        <v>3.9809999999999999</v>
      </c>
      <c r="D114" s="12">
        <v>2.5000000000000001E-3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">
      <c r="C115" s="12">
        <v>4.1470000000000002</v>
      </c>
      <c r="D115" s="12">
        <v>2.5000000000000001E-3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">
      <c r="C116" s="12">
        <v>4.2234999999999996</v>
      </c>
      <c r="D116" s="12">
        <v>2.5000000000000001E-3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">
      <c r="C117" s="12">
        <v>4.1094999999999997</v>
      </c>
      <c r="D117" s="12">
        <v>2.5000000000000001E-3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">
      <c r="C118" s="12">
        <v>3.9775</v>
      </c>
      <c r="D118" s="12">
        <v>2.5000000000000001E-3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">
      <c r="C119" s="12">
        <v>3.8075000000000001</v>
      </c>
      <c r="D119" s="12">
        <v>2.5000000000000001E-3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">
      <c r="C120" s="12">
        <v>3.8025000000000002</v>
      </c>
      <c r="D120" s="12">
        <v>2.5000000000000001E-3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">
      <c r="C121" s="12">
        <v>3.8344999999999998</v>
      </c>
      <c r="D121" s="12">
        <v>2.5000000000000001E-3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">
      <c r="C122" s="12">
        <v>3.8815</v>
      </c>
      <c r="D122" s="12">
        <v>2.5000000000000001E-3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">
      <c r="C123" s="12">
        <v>3.9135</v>
      </c>
      <c r="D123" s="12">
        <v>2.5000000000000001E-3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">
      <c r="C124" s="12">
        <v>3.9245000000000001</v>
      </c>
      <c r="D124" s="12">
        <v>2.5000000000000001E-3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">
      <c r="C125" s="12">
        <v>3.9344999999999999</v>
      </c>
      <c r="D125" s="12">
        <v>2.5000000000000001E-3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">
      <c r="C126" s="12">
        <v>4.0884999999999998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-0.57499999999999996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4.2545000000000002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-0.57499999999999996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4.3334999999999999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-0.57499999999999996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4.2195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-0.57499999999999996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4.0875000000000004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-0.57499999999999996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3.9175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3.9125000000000001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3.9445000000000001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3.9914999999999998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4.0235000000000003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4.0345000000000004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4.0445000000000002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4.1985000000000001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-0.53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4.3644999999999996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-0.53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4.4459999999999997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-0.53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4.3319999999999999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-0.53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4.2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-0.53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4.03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-0.64300000000000002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4.0250000000000004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-0.64300000000000002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4.0570000000000004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-0.64300000000000002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4.1040000000000001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-0.64300000000000002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4.1360000000000001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-0.64300000000000002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4.1470000000000002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-0.64300000000000002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4.157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-0.64300000000000002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4.3109999999999999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-0.58299999999999996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4.4770000000000003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-0.58299999999999996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4.5609999999999999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-0.58299999999999996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4.4470000000000001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-0.58299999999999996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4.3150000000000004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-0.58299999999999996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4.1449999999999996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-0.68300000000000005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4.1399999999999997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-0.68300000000000005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4.1719999999999997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-0.68300000000000005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4.2190000000000003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-0.68300000000000005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4.2510000000000003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-0.68300000000000005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4.2619999999999996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-0.68300000000000005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4.2720000000000002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-0.68300000000000005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4.4260000000000002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-0.623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4.5919999999999996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-0.623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4.6784999999999997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-0.623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4.5644999999999998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-0.623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4.4325000000000001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-0.623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4.2625000000000002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-0.72299999999999998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4.2575000000000003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-0.72299999999999998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4.2895000000000003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-0.72299999999999998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4.3365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-0.72299999999999998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4.3685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-0.72299999999999998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4.3795000000000002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-0.72299999999999998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4.3895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-0.72299999999999998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4.5434999999999999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-0.68300000000000005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4.7095000000000002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-0.68300000000000005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4.7984999999999998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-0.68300000000000005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4.6844999999999999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-0.68300000000000005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4.5525000000000002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-0.68300000000000005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4.3825000000000003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-0.79800000000000004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4.3775000000000004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-0.79800000000000004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4.4095000000000004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-0.79800000000000004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4.4565000000000001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-0.79800000000000004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4.4885000000000002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-0.79800000000000004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4.4995000000000003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-0.79800000000000004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4.5095000000000001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-0.79800000000000004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4.6635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-0.69799999999999995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4.8295000000000003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-0.69799999999999995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4.9210000000000003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-0.69799999999999995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4.8070000000000004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-0.69799999999999995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4.6749999999999998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-0.69799999999999995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4.5049999999999999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-0.79800000000000004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4.5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-0.79800000000000004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4.532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-0.79800000000000004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4.5789999999999997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-0.79800000000000004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4.6109999999999998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-0.79800000000000004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4.6219999999999999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-0.79800000000000004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4.6319999999999997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-0.79800000000000004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4.7859999999999996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-0.69799999999999995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4.952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-0.69799999999999995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5.0460000000000003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-0.69799999999999995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4.9320000000000004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-0.69799999999999995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4.8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-0.69799999999999995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4.63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-0.79800000000000004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4.625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-0.79800000000000004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4.657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-0.79800000000000004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4.7039999999999997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-0.79800000000000004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4.7359999999999998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-0.79800000000000004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4.7469999999999999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-0.79800000000000004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4.7569999999999997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-0.79800000000000004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4.9109999999999996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-0.69799999999999995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5.077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-0.69799999999999995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5.1734999999999998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-0.69799999999999995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5.0594999999999999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-0.69799999999999995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4.9275000000000002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-0.69799999999999995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4.7575000000000003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-0.79800000000000004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4.7525000000000004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-0.79800000000000004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4.7845000000000004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-0.79800000000000004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4.8315000000000001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-0.79800000000000004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4.8635000000000002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-0.79800000000000004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4.8745000000000003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-0.79800000000000004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4.8845000000000001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-0.79800000000000004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5.0385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-0.69799999999999995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5.2045000000000003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-0.69799999999999995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5.3034999999999997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-0.69799999999999995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5.1894999999999998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-0.69799999999999995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5.0575000000000001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-0.69799999999999995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4.8875000000000002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-0.79800000000000004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4.8825000000000003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-0.79800000000000004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4.9145000000000003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-0.79800000000000004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4.9615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-0.79800000000000004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4.9935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-0.79800000000000004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5.0045000000000002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-0.79800000000000004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5.0145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-0.79800000000000004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5.1684999999999999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-0.69799999999999995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5.3345000000000002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-0.69799999999999995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5.4335000000000004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-0.69799999999999995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5.3194999999999997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-0.69799999999999995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5.1875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-0.69799999999999995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5.0175000000000001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-0.79800000000000004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5.0125000000000002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-0.79800000000000004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5.0445000000000002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-0.79800000000000004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5.0914999999999999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-0.79800000000000004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5.1234999999999999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-0.79800000000000004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5.1345000000000001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-0.79800000000000004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5.1444999999999999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-0.79800000000000004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5.2984999999999998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-0.69799999999999995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5.4645000000000001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-0.69799999999999995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5.5635000000000003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5.4494999999999996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5.3174999999999999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5.1475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5.1425000000000001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5.1745000000000001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5.2214999999999998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5.2534999999999998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5.2645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5.2744999999999997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5.4284999999999997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5.5945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5.6935000000000002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5.5795000000000003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5.4474999999999998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5.2774999999999999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5.2725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5.3045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5.3514999999999997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5.3834999999999997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5.3944999999999999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5.4044999999999996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5.5585000000000004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5.7244999999999999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5.8235000000000001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5.7095000000000002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5.5774999999999997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5.4074999999999998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5.4024999999999999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5.4344999999999999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5.4814999999999996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5.5134999999999996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5.5244999999999997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5.5345000000000004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5.6885000000000003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5.8544999999999998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5.9535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5.8395000000000001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5.7074999999999996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5.5374999999999996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5.5324999999999998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5.5644999999999998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5.6115000000000004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5.6435000000000004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5.6544999999999996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5.6645000000000003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5.8185000000000002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5.9844999999999997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activeCell="S9" sqref="S9"/>
    </sheetView>
  </sheetViews>
  <sheetFormatPr defaultColWidth="0" defaultRowHeight="11.25" x14ac:dyDescent="0.2"/>
  <cols>
    <col min="1" max="1" width="30.85546875" style="132" customWidth="1"/>
    <col min="2" max="2" width="9.28515625" style="132" hidden="1" customWidth="1"/>
    <col min="3" max="5" width="9.140625" style="132" customWidth="1"/>
    <col min="6" max="6" width="9.7109375" style="132" customWidth="1"/>
    <col min="7" max="7" width="13" style="132" customWidth="1"/>
    <col min="8" max="9" width="9.7109375" style="132" hidden="1" customWidth="1"/>
    <col min="10" max="10" width="13" style="132" customWidth="1"/>
    <col min="11" max="12" width="9.7109375" style="132" hidden="1" customWidth="1"/>
    <col min="13" max="14" width="9.7109375" style="132" customWidth="1"/>
    <col min="15" max="15" width="12.140625" style="132" customWidth="1"/>
    <col min="16" max="17" width="9.7109375" style="132" hidden="1" customWidth="1"/>
    <col min="18" max="18" width="9.7109375" style="132" customWidth="1"/>
    <col min="19" max="19" width="12.5703125" style="132" customWidth="1"/>
    <col min="20" max="22" width="9.7109375" style="132" hidden="1" customWidth="1"/>
    <col min="23" max="27" width="9.7109375" style="132" customWidth="1"/>
    <col min="28" max="28" width="10.42578125" style="132" customWidth="1"/>
    <col min="29" max="29" width="12" style="132" bestFit="1" customWidth="1"/>
    <col min="30" max="31" width="9.85546875" style="143" bestFit="1" customWidth="1"/>
    <col min="32" max="32" width="14.85546875" style="132" customWidth="1"/>
    <col min="33" max="140" width="9.140625" style="132" customWidth="1"/>
    <col min="141" max="16384" width="0" style="132" hidden="1"/>
  </cols>
  <sheetData>
    <row r="1" spans="1:140" x14ac:dyDescent="0.2">
      <c r="A1" s="140" t="s">
        <v>149</v>
      </c>
      <c r="N1" s="140" t="s">
        <v>150</v>
      </c>
      <c r="O1" s="141"/>
      <c r="P1" s="142" t="s">
        <v>151</v>
      </c>
    </row>
    <row r="2" spans="1:140" ht="24" customHeight="1" x14ac:dyDescent="0.2">
      <c r="A2" s="144">
        <f>PrReportDate</f>
        <v>37165</v>
      </c>
      <c r="B2" s="141"/>
      <c r="P2" s="142" t="s">
        <v>152</v>
      </c>
      <c r="AC2" s="143"/>
      <c r="AD2" s="132"/>
      <c r="AE2" s="132"/>
    </row>
    <row r="3" spans="1:140" ht="12.75" hidden="1" customHeight="1" thickBot="1" x14ac:dyDescent="0.25">
      <c r="C3" s="132">
        <v>26</v>
      </c>
      <c r="D3" s="132">
        <v>25</v>
      </c>
      <c r="E3" s="132">
        <v>25</v>
      </c>
      <c r="AC3" s="143"/>
      <c r="AD3" s="132"/>
      <c r="AE3" s="132"/>
      <c r="AG3" s="132">
        <v>26</v>
      </c>
      <c r="AH3" s="132">
        <v>24</v>
      </c>
      <c r="AI3" s="132">
        <v>26</v>
      </c>
      <c r="AJ3" s="132">
        <v>26</v>
      </c>
      <c r="AK3" s="132">
        <v>26</v>
      </c>
      <c r="AL3" s="132">
        <v>25</v>
      </c>
      <c r="AM3" s="132">
        <v>26</v>
      </c>
      <c r="AN3" s="132">
        <v>27</v>
      </c>
      <c r="AO3" s="132">
        <v>24</v>
      </c>
      <c r="AP3" s="132">
        <v>27</v>
      </c>
      <c r="AQ3" s="132">
        <v>25</v>
      </c>
      <c r="AR3" s="132">
        <v>25</v>
      </c>
      <c r="AS3" s="132">
        <v>26</v>
      </c>
      <c r="AT3" s="132">
        <v>24</v>
      </c>
      <c r="AU3" s="132">
        <v>26</v>
      </c>
      <c r="AV3" s="132">
        <v>26</v>
      </c>
      <c r="AW3" s="132">
        <v>26</v>
      </c>
      <c r="AX3" s="132">
        <v>25</v>
      </c>
      <c r="AY3" s="132">
        <v>26</v>
      </c>
      <c r="AZ3" s="132">
        <v>26</v>
      </c>
      <c r="BA3" s="132">
        <v>25</v>
      </c>
      <c r="BB3" s="132">
        <v>27</v>
      </c>
      <c r="BC3" s="132">
        <v>24</v>
      </c>
      <c r="BD3" s="132">
        <v>26</v>
      </c>
      <c r="BE3" s="132">
        <v>26</v>
      </c>
      <c r="BF3" s="132">
        <v>24</v>
      </c>
      <c r="BG3" s="132">
        <v>27</v>
      </c>
      <c r="BH3" s="132">
        <v>26</v>
      </c>
      <c r="BI3" s="132">
        <v>25</v>
      </c>
      <c r="BJ3" s="132">
        <v>26</v>
      </c>
      <c r="BK3" s="132">
        <v>26</v>
      </c>
      <c r="BL3" s="132">
        <v>26</v>
      </c>
      <c r="BM3" s="132">
        <v>25</v>
      </c>
      <c r="BN3" s="132">
        <v>26</v>
      </c>
      <c r="BO3" s="132">
        <v>25</v>
      </c>
      <c r="BP3" s="132">
        <v>26</v>
      </c>
      <c r="BQ3" s="132">
        <v>25</v>
      </c>
      <c r="BR3" s="132">
        <v>24</v>
      </c>
      <c r="BS3" s="132">
        <v>27</v>
      </c>
      <c r="BT3" s="132">
        <v>26</v>
      </c>
      <c r="BU3" s="132">
        <v>25</v>
      </c>
      <c r="BV3" s="132">
        <v>26</v>
      </c>
      <c r="BW3" s="132">
        <v>25</v>
      </c>
      <c r="BX3" s="132">
        <v>27</v>
      </c>
      <c r="BY3" s="132">
        <v>25</v>
      </c>
      <c r="BZ3" s="132">
        <v>26</v>
      </c>
      <c r="CA3" s="132">
        <v>25</v>
      </c>
      <c r="CB3" s="132">
        <v>26</v>
      </c>
      <c r="CC3" s="132">
        <v>25</v>
      </c>
      <c r="CD3" s="132">
        <v>24</v>
      </c>
      <c r="CE3" s="132">
        <v>27</v>
      </c>
      <c r="CF3" s="132">
        <v>25</v>
      </c>
      <c r="CG3" s="132">
        <v>26</v>
      </c>
      <c r="CH3" s="132">
        <v>26</v>
      </c>
      <c r="CI3" s="132">
        <v>25</v>
      </c>
      <c r="CJ3" s="132">
        <v>27</v>
      </c>
      <c r="CK3" s="132">
        <v>25</v>
      </c>
      <c r="CL3" s="132">
        <v>26</v>
      </c>
      <c r="CM3" s="132">
        <v>25</v>
      </c>
      <c r="CN3" s="132">
        <v>25</v>
      </c>
      <c r="CO3" s="132">
        <v>26</v>
      </c>
      <c r="CP3" s="132">
        <v>24</v>
      </c>
      <c r="CQ3" s="132">
        <v>27</v>
      </c>
      <c r="CR3" s="132">
        <v>25</v>
      </c>
      <c r="CS3" s="132">
        <v>26</v>
      </c>
      <c r="CT3" s="132">
        <v>26</v>
      </c>
      <c r="CU3" s="132">
        <v>25</v>
      </c>
      <c r="CV3" s="132">
        <v>27</v>
      </c>
      <c r="CW3" s="132">
        <v>24</v>
      </c>
      <c r="CX3" s="132">
        <v>27</v>
      </c>
      <c r="CY3" s="132">
        <v>25</v>
      </c>
      <c r="CZ3" s="132">
        <v>25</v>
      </c>
      <c r="DA3" s="132">
        <v>26</v>
      </c>
      <c r="DB3" s="132">
        <v>25</v>
      </c>
      <c r="DC3" s="132">
        <v>26</v>
      </c>
      <c r="DD3" s="132">
        <v>26</v>
      </c>
      <c r="DE3" s="132">
        <v>26</v>
      </c>
      <c r="DF3" s="132">
        <v>25</v>
      </c>
      <c r="DG3" s="132">
        <v>26</v>
      </c>
      <c r="DH3" s="132">
        <v>26</v>
      </c>
      <c r="DI3" s="132">
        <v>25</v>
      </c>
      <c r="DJ3" s="132">
        <v>27</v>
      </c>
      <c r="DK3" s="132">
        <v>24</v>
      </c>
      <c r="DL3" s="132">
        <v>26</v>
      </c>
      <c r="DM3" s="132">
        <v>26</v>
      </c>
      <c r="DN3" s="132">
        <v>24</v>
      </c>
      <c r="DO3" s="132">
        <v>26</v>
      </c>
      <c r="DP3" s="132">
        <v>26</v>
      </c>
      <c r="DQ3" s="132">
        <v>25</v>
      </c>
      <c r="DR3" s="132">
        <v>26</v>
      </c>
      <c r="DS3" s="132">
        <v>26</v>
      </c>
      <c r="DT3" s="132">
        <v>26</v>
      </c>
      <c r="DU3" s="132">
        <v>25</v>
      </c>
      <c r="DV3" s="132">
        <v>27</v>
      </c>
      <c r="DW3" s="132">
        <v>24</v>
      </c>
      <c r="DX3" s="132">
        <v>26</v>
      </c>
      <c r="DY3" s="132">
        <v>25</v>
      </c>
      <c r="DZ3" s="132">
        <v>24</v>
      </c>
      <c r="EA3" s="132">
        <v>27</v>
      </c>
      <c r="EB3" s="132">
        <v>26</v>
      </c>
      <c r="EC3" s="132">
        <v>25</v>
      </c>
      <c r="ED3" s="132">
        <v>26</v>
      </c>
      <c r="EE3" s="132">
        <v>26</v>
      </c>
      <c r="EF3" s="132">
        <v>26</v>
      </c>
      <c r="EG3" s="132">
        <v>25</v>
      </c>
      <c r="EH3" s="132">
        <v>26</v>
      </c>
      <c r="EI3" s="132">
        <v>25</v>
      </c>
      <c r="EJ3" s="132">
        <v>26</v>
      </c>
    </row>
    <row r="4" spans="1:140" hidden="1" x14ac:dyDescent="0.2">
      <c r="A4" s="145"/>
      <c r="B4" s="141"/>
      <c r="F4" s="146">
        <v>36892</v>
      </c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>
        <v>37257</v>
      </c>
      <c r="X4" s="146">
        <v>37622</v>
      </c>
      <c r="Y4" s="146">
        <v>37987</v>
      </c>
      <c r="Z4" s="146">
        <v>38353</v>
      </c>
      <c r="AA4" s="146">
        <v>38718</v>
      </c>
      <c r="AB4" s="147">
        <v>40179</v>
      </c>
      <c r="AC4" s="147">
        <v>40544</v>
      </c>
      <c r="AD4" s="132"/>
      <c r="AE4" s="132"/>
    </row>
    <row r="5" spans="1:140" ht="10.5" hidden="1" customHeight="1" x14ac:dyDescent="0.2">
      <c r="A5" s="145"/>
      <c r="B5" s="141"/>
      <c r="C5" s="132">
        <v>22</v>
      </c>
      <c r="D5" s="132">
        <v>21</v>
      </c>
      <c r="E5" s="132">
        <v>20</v>
      </c>
      <c r="AG5" s="132">
        <v>22</v>
      </c>
      <c r="AH5" s="132">
        <v>20</v>
      </c>
      <c r="AI5" s="132">
        <v>21</v>
      </c>
      <c r="AJ5" s="132">
        <v>22</v>
      </c>
      <c r="AK5" s="132">
        <v>22</v>
      </c>
      <c r="AL5" s="132">
        <v>20</v>
      </c>
      <c r="AM5" s="132">
        <v>22</v>
      </c>
      <c r="AN5" s="132">
        <v>22</v>
      </c>
      <c r="AO5" s="132">
        <v>20</v>
      </c>
      <c r="AP5" s="132">
        <v>23</v>
      </c>
      <c r="AQ5" s="132">
        <v>20</v>
      </c>
      <c r="AR5" s="132">
        <v>21</v>
      </c>
      <c r="AS5" s="132">
        <v>22</v>
      </c>
      <c r="AT5" s="132">
        <v>20</v>
      </c>
      <c r="AU5" s="132">
        <v>21</v>
      </c>
      <c r="AV5" s="132">
        <v>22</v>
      </c>
      <c r="AW5" s="132">
        <v>21</v>
      </c>
      <c r="AX5" s="132">
        <v>21</v>
      </c>
      <c r="AY5" s="132">
        <v>22</v>
      </c>
      <c r="AZ5" s="132">
        <v>21</v>
      </c>
      <c r="BA5" s="132">
        <v>21</v>
      </c>
      <c r="BB5" s="132">
        <v>23</v>
      </c>
      <c r="BC5" s="132">
        <v>19</v>
      </c>
      <c r="BD5" s="132">
        <v>22</v>
      </c>
      <c r="BE5" s="132">
        <v>21</v>
      </c>
      <c r="BF5" s="132">
        <v>20</v>
      </c>
      <c r="BG5" s="132">
        <v>23</v>
      </c>
      <c r="BH5" s="132">
        <v>22</v>
      </c>
      <c r="BI5" s="132">
        <v>20</v>
      </c>
      <c r="BJ5" s="132">
        <v>22</v>
      </c>
      <c r="BK5" s="132">
        <v>21</v>
      </c>
      <c r="BL5" s="132">
        <v>22</v>
      </c>
      <c r="BM5" s="132">
        <v>21</v>
      </c>
      <c r="BN5" s="132">
        <v>21</v>
      </c>
      <c r="BO5" s="132">
        <v>21</v>
      </c>
      <c r="BP5" s="132">
        <v>23</v>
      </c>
      <c r="BQ5" s="132">
        <v>21</v>
      </c>
      <c r="BR5" s="132">
        <v>20</v>
      </c>
      <c r="BS5" s="132">
        <v>23</v>
      </c>
      <c r="BT5" s="132">
        <v>21</v>
      </c>
      <c r="BU5" s="132">
        <v>21</v>
      </c>
      <c r="BV5" s="132">
        <v>22</v>
      </c>
      <c r="BW5" s="132">
        <v>20</v>
      </c>
      <c r="BX5" s="132">
        <v>23</v>
      </c>
      <c r="BY5" s="132">
        <v>21</v>
      </c>
      <c r="BZ5" s="132">
        <v>21</v>
      </c>
      <c r="CA5" s="132">
        <v>21</v>
      </c>
      <c r="CB5" s="132">
        <v>21</v>
      </c>
      <c r="CC5" s="132">
        <v>21</v>
      </c>
      <c r="CD5" s="132">
        <v>20</v>
      </c>
      <c r="CE5" s="132">
        <v>23</v>
      </c>
      <c r="CF5" s="132">
        <v>20</v>
      </c>
      <c r="CG5" s="132">
        <v>22</v>
      </c>
      <c r="CH5" s="132">
        <v>22</v>
      </c>
      <c r="CI5" s="132">
        <v>20</v>
      </c>
      <c r="CJ5" s="132">
        <v>23</v>
      </c>
      <c r="CK5" s="132">
        <v>20</v>
      </c>
      <c r="CL5" s="132">
        <v>22</v>
      </c>
      <c r="CM5" s="132">
        <v>21</v>
      </c>
      <c r="CN5" s="132">
        <v>20</v>
      </c>
      <c r="CO5" s="132">
        <v>22</v>
      </c>
      <c r="CP5" s="132">
        <v>20</v>
      </c>
      <c r="CQ5" s="132">
        <v>22</v>
      </c>
      <c r="CR5" s="132">
        <v>21</v>
      </c>
      <c r="CS5" s="132">
        <v>22</v>
      </c>
      <c r="CT5" s="132">
        <v>21</v>
      </c>
      <c r="CU5" s="132">
        <v>21</v>
      </c>
      <c r="CV5" s="132">
        <v>23</v>
      </c>
      <c r="CW5" s="132">
        <v>19</v>
      </c>
      <c r="CX5" s="132">
        <v>23</v>
      </c>
      <c r="CY5" s="132">
        <v>21</v>
      </c>
      <c r="CZ5" s="132">
        <v>20</v>
      </c>
      <c r="DA5" s="132">
        <v>22</v>
      </c>
      <c r="DB5" s="132">
        <v>21</v>
      </c>
      <c r="DC5" s="132">
        <v>21</v>
      </c>
      <c r="DD5" s="132">
        <v>22</v>
      </c>
      <c r="DE5" s="132">
        <v>21</v>
      </c>
      <c r="DF5" s="132">
        <v>21</v>
      </c>
      <c r="DG5" s="132">
        <v>22</v>
      </c>
      <c r="DH5" s="132">
        <v>21</v>
      </c>
      <c r="DI5" s="132">
        <v>21</v>
      </c>
      <c r="DJ5" s="132">
        <v>23</v>
      </c>
      <c r="DK5" s="132">
        <v>19</v>
      </c>
      <c r="DL5" s="132">
        <v>22</v>
      </c>
      <c r="DM5" s="132">
        <v>21</v>
      </c>
      <c r="DN5" s="132">
        <v>20</v>
      </c>
      <c r="DO5" s="132">
        <v>22</v>
      </c>
      <c r="DP5" s="132">
        <v>22</v>
      </c>
      <c r="DQ5" s="132">
        <v>20</v>
      </c>
      <c r="DR5" s="132">
        <v>22</v>
      </c>
      <c r="DS5" s="132">
        <v>22</v>
      </c>
      <c r="DT5" s="132">
        <v>21</v>
      </c>
      <c r="DU5" s="132">
        <v>21</v>
      </c>
      <c r="DV5" s="132">
        <v>22</v>
      </c>
      <c r="DW5" s="132">
        <v>20</v>
      </c>
      <c r="DX5" s="132">
        <v>22</v>
      </c>
      <c r="DY5" s="132">
        <v>20</v>
      </c>
      <c r="DZ5" s="132">
        <v>20</v>
      </c>
      <c r="EA5" s="132">
        <v>23</v>
      </c>
      <c r="EB5" s="132">
        <v>22</v>
      </c>
      <c r="EC5" s="132">
        <v>20</v>
      </c>
      <c r="ED5" s="132">
        <v>22</v>
      </c>
      <c r="EE5" s="132">
        <v>21</v>
      </c>
      <c r="EF5" s="132">
        <v>22</v>
      </c>
      <c r="EG5" s="132">
        <v>21</v>
      </c>
      <c r="EH5" s="132">
        <v>21</v>
      </c>
      <c r="EI5" s="132">
        <v>21</v>
      </c>
      <c r="EJ5" s="132">
        <v>23</v>
      </c>
    </row>
    <row r="6" spans="1:140" ht="12.75" x14ac:dyDescent="0.2">
      <c r="A6" s="148">
        <f>+crvDate</f>
        <v>37154</v>
      </c>
    </row>
    <row r="7" spans="1:140" ht="10.5" hidden="1" customHeight="1" x14ac:dyDescent="0.2">
      <c r="A7" s="148"/>
      <c r="C7" s="149">
        <v>37165</v>
      </c>
      <c r="D7" s="149">
        <v>37196</v>
      </c>
      <c r="E7" s="149">
        <v>37226</v>
      </c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49"/>
      <c r="X7" s="149"/>
      <c r="Y7" s="149"/>
      <c r="Z7" s="149"/>
      <c r="AA7" s="149"/>
      <c r="AB7" s="151"/>
      <c r="AG7" s="147">
        <v>37257</v>
      </c>
      <c r="AH7" s="147">
        <v>37288</v>
      </c>
      <c r="AI7" s="147">
        <v>37316</v>
      </c>
      <c r="AJ7" s="147">
        <v>37347</v>
      </c>
      <c r="AK7" s="147">
        <v>37377</v>
      </c>
      <c r="AL7" s="147">
        <v>37408</v>
      </c>
      <c r="AM7" s="147">
        <v>37438</v>
      </c>
      <c r="AN7" s="147">
        <v>37469</v>
      </c>
      <c r="AO7" s="147">
        <v>37500</v>
      </c>
      <c r="AP7" s="147">
        <v>37530</v>
      </c>
      <c r="AQ7" s="147">
        <v>37561</v>
      </c>
      <c r="AR7" s="147">
        <v>37591</v>
      </c>
      <c r="AS7" s="147">
        <v>37622</v>
      </c>
      <c r="AT7" s="147">
        <v>37653</v>
      </c>
      <c r="AU7" s="147">
        <v>37681</v>
      </c>
      <c r="AV7" s="147">
        <v>37712</v>
      </c>
      <c r="AW7" s="147">
        <v>37742</v>
      </c>
      <c r="AX7" s="147">
        <v>37773</v>
      </c>
      <c r="AY7" s="147">
        <v>37803</v>
      </c>
      <c r="AZ7" s="147">
        <v>37834</v>
      </c>
      <c r="BA7" s="147">
        <v>37865</v>
      </c>
      <c r="BB7" s="147">
        <v>37895</v>
      </c>
      <c r="BC7" s="147">
        <v>37926</v>
      </c>
      <c r="BD7" s="147">
        <v>37956</v>
      </c>
      <c r="BE7" s="147">
        <v>37987</v>
      </c>
      <c r="BF7" s="147">
        <v>38018</v>
      </c>
      <c r="BG7" s="147">
        <v>38047</v>
      </c>
      <c r="BH7" s="147">
        <v>38078</v>
      </c>
      <c r="BI7" s="147">
        <v>38108</v>
      </c>
      <c r="BJ7" s="147">
        <v>38139</v>
      </c>
      <c r="BK7" s="147">
        <v>38169</v>
      </c>
      <c r="BL7" s="147">
        <v>38200</v>
      </c>
      <c r="BM7" s="147">
        <v>38231</v>
      </c>
      <c r="BN7" s="147">
        <v>38261</v>
      </c>
      <c r="BO7" s="147">
        <v>38292</v>
      </c>
      <c r="BP7" s="147">
        <v>38322</v>
      </c>
      <c r="BQ7" s="147">
        <v>38353</v>
      </c>
      <c r="BR7" s="147">
        <v>38384</v>
      </c>
      <c r="BS7" s="147">
        <v>38412</v>
      </c>
      <c r="BT7" s="147">
        <v>38443</v>
      </c>
      <c r="BU7" s="147">
        <v>38473</v>
      </c>
      <c r="BV7" s="147">
        <v>38504</v>
      </c>
      <c r="BW7" s="147">
        <v>38534</v>
      </c>
      <c r="BX7" s="147">
        <v>38565</v>
      </c>
      <c r="BY7" s="147">
        <v>38596</v>
      </c>
      <c r="BZ7" s="147">
        <v>38626</v>
      </c>
      <c r="CA7" s="147">
        <v>38657</v>
      </c>
      <c r="CB7" s="147">
        <v>38687</v>
      </c>
      <c r="CC7" s="147">
        <v>38718</v>
      </c>
      <c r="CD7" s="147">
        <v>38749</v>
      </c>
      <c r="CE7" s="147">
        <v>38777</v>
      </c>
      <c r="CF7" s="147">
        <v>38808</v>
      </c>
      <c r="CG7" s="147">
        <v>38838</v>
      </c>
      <c r="CH7" s="147">
        <v>38869</v>
      </c>
      <c r="CI7" s="147">
        <v>38899</v>
      </c>
      <c r="CJ7" s="147">
        <v>38930</v>
      </c>
      <c r="CK7" s="147">
        <v>38961</v>
      </c>
      <c r="CL7" s="147">
        <v>38991</v>
      </c>
      <c r="CM7" s="147">
        <v>39022</v>
      </c>
      <c r="CN7" s="147">
        <v>39052</v>
      </c>
      <c r="CO7" s="147">
        <v>39083</v>
      </c>
      <c r="CP7" s="147">
        <v>39114</v>
      </c>
      <c r="CQ7" s="147">
        <v>39142</v>
      </c>
      <c r="CR7" s="147">
        <v>39173</v>
      </c>
      <c r="CS7" s="147">
        <v>39203</v>
      </c>
      <c r="CT7" s="147">
        <v>39234</v>
      </c>
      <c r="CU7" s="147">
        <v>39264</v>
      </c>
      <c r="CV7" s="147">
        <v>39295</v>
      </c>
      <c r="CW7" s="147">
        <v>39326</v>
      </c>
      <c r="CX7" s="147">
        <v>39356</v>
      </c>
      <c r="CY7" s="147">
        <v>39387</v>
      </c>
      <c r="CZ7" s="147">
        <v>39417</v>
      </c>
      <c r="DA7" s="147">
        <v>39448</v>
      </c>
      <c r="DB7" s="147">
        <v>39479</v>
      </c>
      <c r="DC7" s="147">
        <v>39508</v>
      </c>
      <c r="DD7" s="147">
        <v>39539</v>
      </c>
      <c r="DE7" s="147">
        <v>39569</v>
      </c>
      <c r="DF7" s="147">
        <v>39600</v>
      </c>
      <c r="DG7" s="147">
        <v>39630</v>
      </c>
      <c r="DH7" s="147">
        <v>39661</v>
      </c>
      <c r="DI7" s="147">
        <v>39692</v>
      </c>
      <c r="DJ7" s="147">
        <v>39722</v>
      </c>
      <c r="DK7" s="147">
        <v>39753</v>
      </c>
      <c r="DL7" s="147">
        <v>39783</v>
      </c>
      <c r="DM7" s="147">
        <v>39814</v>
      </c>
      <c r="DN7" s="147">
        <v>39845</v>
      </c>
      <c r="DO7" s="147">
        <v>39873</v>
      </c>
      <c r="DP7" s="147">
        <v>39904</v>
      </c>
      <c r="DQ7" s="147">
        <v>39934</v>
      </c>
      <c r="DR7" s="147">
        <v>39965</v>
      </c>
      <c r="DS7" s="147">
        <v>39995</v>
      </c>
      <c r="DT7" s="147">
        <v>40026</v>
      </c>
      <c r="DU7" s="147">
        <v>40057</v>
      </c>
      <c r="DV7" s="147">
        <v>40087</v>
      </c>
      <c r="DW7" s="147">
        <v>40118</v>
      </c>
      <c r="DX7" s="147">
        <v>40148</v>
      </c>
      <c r="DY7" s="147">
        <v>40179</v>
      </c>
      <c r="DZ7" s="147">
        <v>40210</v>
      </c>
      <c r="EA7" s="147">
        <v>40238</v>
      </c>
      <c r="EB7" s="147">
        <v>40269</v>
      </c>
      <c r="EC7" s="147">
        <v>40299</v>
      </c>
      <c r="ED7" s="147">
        <v>40330</v>
      </c>
      <c r="EE7" s="147">
        <v>40360</v>
      </c>
      <c r="EF7" s="147">
        <v>40391</v>
      </c>
      <c r="EG7" s="147">
        <v>40422</v>
      </c>
      <c r="EH7" s="147">
        <v>40452</v>
      </c>
      <c r="EI7" s="147">
        <v>40483</v>
      </c>
      <c r="EJ7" s="147">
        <v>40513</v>
      </c>
    </row>
    <row r="8" spans="1:140" s="159" customFormat="1" ht="15.75" customHeight="1" thickBot="1" x14ac:dyDescent="0.25">
      <c r="A8" s="152" t="s">
        <v>153</v>
      </c>
      <c r="B8" s="153"/>
      <c r="C8" s="154" t="s">
        <v>154</v>
      </c>
      <c r="D8" s="154" t="s">
        <v>155</v>
      </c>
      <c r="E8" s="154" t="s">
        <v>156</v>
      </c>
      <c r="F8" s="155" t="s">
        <v>157</v>
      </c>
      <c r="G8" s="156" t="s">
        <v>158</v>
      </c>
      <c r="H8" s="157">
        <f>AG7</f>
        <v>37257</v>
      </c>
      <c r="I8" s="157">
        <f>AH7</f>
        <v>37288</v>
      </c>
      <c r="J8" s="156" t="s">
        <v>159</v>
      </c>
      <c r="K8" s="157">
        <f>AI7</f>
        <v>37316</v>
      </c>
      <c r="L8" s="157">
        <f>AJ7</f>
        <v>37347</v>
      </c>
      <c r="M8" s="157">
        <f>AK7</f>
        <v>37377</v>
      </c>
      <c r="N8" s="157">
        <f>AL7</f>
        <v>37408</v>
      </c>
      <c r="O8" s="158" t="s">
        <v>160</v>
      </c>
      <c r="P8" s="157">
        <f>AM7</f>
        <v>37438</v>
      </c>
      <c r="Q8" s="157">
        <f>AN7</f>
        <v>37469</v>
      </c>
      <c r="R8" s="157">
        <f>AO7</f>
        <v>37500</v>
      </c>
      <c r="S8" s="158" t="s">
        <v>161</v>
      </c>
      <c r="T8" s="157">
        <f>AP7</f>
        <v>37530</v>
      </c>
      <c r="U8" s="157">
        <f>AQ7</f>
        <v>37561</v>
      </c>
      <c r="V8" s="157">
        <f>AR7</f>
        <v>37591</v>
      </c>
      <c r="W8" s="154" t="s">
        <v>162</v>
      </c>
      <c r="X8" s="154" t="s">
        <v>163</v>
      </c>
      <c r="Y8" s="155" t="s">
        <v>164</v>
      </c>
      <c r="Z8" s="155" t="s">
        <v>165</v>
      </c>
      <c r="AA8" s="155" t="s">
        <v>166</v>
      </c>
      <c r="AB8" s="154" t="s">
        <v>167</v>
      </c>
      <c r="AC8" s="156" t="s">
        <v>168</v>
      </c>
      <c r="AD8" s="156"/>
      <c r="AE8" s="156"/>
      <c r="AG8" s="160"/>
    </row>
    <row r="9" spans="1:140" ht="13.7" customHeight="1" x14ac:dyDescent="0.2">
      <c r="A9" s="161" t="s">
        <v>138</v>
      </c>
      <c r="B9" s="143" t="s">
        <v>169</v>
      </c>
      <c r="C9" s="135">
        <f>'[4]Power Desk Daily Price'!$AC9</f>
        <v>23.059615384615384</v>
      </c>
      <c r="D9" s="135">
        <f ca="1">IF(ISERROR((AVERAGE(OFFSET('[4]Curve Summary'!$D$6,27,0,0,1))*0+ 25* '[4]Curve Summary Backup'!$D$38)/25), '[4]Curve Summary Backup'!$D$38,(AVERAGE(OFFSET('[4]Curve Summary'!$D$6,27,0,0,1))*0+ 25* '[4]Curve Summary Backup'!$D$38)/25)</f>
        <v>26.25</v>
      </c>
      <c r="E9" s="135">
        <f>VLOOKUP(E$7,'[4]Curve Summary'!$A$7:$AG$54,4)</f>
        <v>34</v>
      </c>
      <c r="F9" s="162">
        <f t="shared" ref="F9:F15" ca="1" si="0">(C9*C$5+D9*D$5+E9*E$5)/(SUM(C$5:E$5))</f>
        <v>27.596214896214896</v>
      </c>
      <c r="G9" s="135">
        <f t="shared" ref="G9:G15" si="1">AVERAGE(H9:I9)</f>
        <v>32.25</v>
      </c>
      <c r="H9" s="135">
        <f t="shared" ref="H9:I15" si="2">AG9</f>
        <v>33.5</v>
      </c>
      <c r="I9" s="135">
        <f t="shared" si="2"/>
        <v>31</v>
      </c>
      <c r="J9" s="135">
        <f t="shared" ref="J9:J15" si="3">AVERAGE(K9:L9)</f>
        <v>28</v>
      </c>
      <c r="K9" s="135">
        <f t="shared" ref="K9:N15" si="4">AI9</f>
        <v>28</v>
      </c>
      <c r="L9" s="135">
        <f t="shared" si="4"/>
        <v>28</v>
      </c>
      <c r="M9" s="135">
        <f t="shared" si="4"/>
        <v>26.75</v>
      </c>
      <c r="N9" s="135">
        <f t="shared" si="4"/>
        <v>28</v>
      </c>
      <c r="O9" s="135">
        <f t="shared" ref="O9:O15" si="5">AVERAGE(P9:Q9)</f>
        <v>44.5</v>
      </c>
      <c r="P9" s="133">
        <f t="shared" ref="P9:R15" si="6">AM9</f>
        <v>40</v>
      </c>
      <c r="Q9" s="135">
        <f t="shared" si="6"/>
        <v>49</v>
      </c>
      <c r="R9" s="135">
        <f t="shared" si="6"/>
        <v>40</v>
      </c>
      <c r="S9" s="135">
        <f t="shared" ref="S9:S15" si="7">AVERAGE(T9:V9)</f>
        <v>34.416666666666664</v>
      </c>
      <c r="T9" s="135">
        <f t="shared" ref="T9:V15" si="8">AP9</f>
        <v>35.25</v>
      </c>
      <c r="U9" s="135">
        <f t="shared" si="8"/>
        <v>33</v>
      </c>
      <c r="V9" s="135">
        <f t="shared" si="8"/>
        <v>35</v>
      </c>
      <c r="W9" s="162">
        <f>SUM(AG28:AR28)/SUM($AG$5:$AR$5)</f>
        <v>34.012745098039218</v>
      </c>
      <c r="X9" s="135">
        <f>SUM(AS28:BD28)/SUM($AS$5:$BD$5)</f>
        <v>35.913725490196079</v>
      </c>
      <c r="Y9" s="135">
        <f>SUM(BE28:BR28)/SUM($BE$5:$BR$5)</f>
        <v>35.456677852349003</v>
      </c>
      <c r="Z9" s="135">
        <f>SUM(BQ28:CB28)/SUM($BQ$5:$CB$5)</f>
        <v>35.644627450980394</v>
      </c>
      <c r="AA9" s="135">
        <f t="shared" ref="AA9:AA15" si="9">SUM(CC28:DX28)/SUM($CC$5:$DX$5)</f>
        <v>36.449578431372551</v>
      </c>
      <c r="AB9" s="136">
        <f t="shared" ref="AB9:AB15" si="10">SUM(DY28:EJ28)/SUM($DY$5:$EJ$5)</f>
        <v>37.633515625000001</v>
      </c>
      <c r="AC9" s="163">
        <f t="shared" ref="AC9:AC15" ca="1" si="11">(C9*C$5+D9*D$5+E9*E$5+SUM(AG28:EJ28))/(SUM(C$5:E$5)+SUM($AG$5:$EJ$5))</f>
        <v>35.818420812563119</v>
      </c>
      <c r="AD9" s="164"/>
      <c r="AE9" s="164"/>
      <c r="AF9" s="165"/>
      <c r="AG9" s="133">
        <f>VLOOKUP(AG$7,'[4]Curve Summary'!$A$7:$AG$161,4)</f>
        <v>33.5</v>
      </c>
      <c r="AH9" s="133">
        <f>VLOOKUP(AH$7,'[4]Curve Summary'!$A$7:$AG$161,4)</f>
        <v>31</v>
      </c>
      <c r="AI9" s="133">
        <f>VLOOKUP(AI$7,'[4]Curve Summary'!$A$7:$AG$161,4)</f>
        <v>28</v>
      </c>
      <c r="AJ9" s="133">
        <f>VLOOKUP(AJ$7,'[4]Curve Summary'!$A$7:$AG$161,4)</f>
        <v>28</v>
      </c>
      <c r="AK9" s="133">
        <f>VLOOKUP(AK$7,'[4]Curve Summary'!$A$7:$AG$161,4)</f>
        <v>26.75</v>
      </c>
      <c r="AL9" s="133">
        <f>VLOOKUP(AL$7,'[4]Curve Summary'!$A$7:$AG$161,4)</f>
        <v>28</v>
      </c>
      <c r="AM9" s="133">
        <f>VLOOKUP(AM$7,'[4]Curve Summary'!$A$7:$AG$161,4)</f>
        <v>40</v>
      </c>
      <c r="AN9" s="133">
        <f>VLOOKUP(AN$7,'[4]Curve Summary'!$A$7:$AG$161,4)</f>
        <v>49</v>
      </c>
      <c r="AO9" s="133">
        <f>VLOOKUP(AO$7,'[4]Curve Summary'!$A$7:$AG$161,4)</f>
        <v>40</v>
      </c>
      <c r="AP9" s="133">
        <f>VLOOKUP(AP$7,'[4]Curve Summary'!$A$7:$AG$161,4)</f>
        <v>35.25</v>
      </c>
      <c r="AQ9" s="133">
        <f>VLOOKUP(AQ$7,'[4]Curve Summary'!$A$7:$AG$161,4)</f>
        <v>33</v>
      </c>
      <c r="AR9" s="133">
        <f>VLOOKUP(AR$7,'[4]Curve Summary'!$A$7:$AG$161,4)</f>
        <v>35</v>
      </c>
      <c r="AS9" s="133">
        <f>VLOOKUP(AS$7,'[4]Curve Summary'!$A$7:$AG$161,4)</f>
        <v>37.5</v>
      </c>
      <c r="AT9" s="133">
        <f>VLOOKUP(AT$7,'[4]Curve Summary'!$A$7:$AG$161,4)</f>
        <v>35</v>
      </c>
      <c r="AU9" s="133">
        <f>VLOOKUP(AU$7,'[4]Curve Summary'!$A$7:$AG$161,4)</f>
        <v>31</v>
      </c>
      <c r="AV9" s="133">
        <f>VLOOKUP(AV$7,'[4]Curve Summary'!$A$7:$AG$161,4)</f>
        <v>29.5</v>
      </c>
      <c r="AW9" s="133">
        <f>VLOOKUP(AW$7,'[4]Curve Summary'!$A$7:$AG$161,4)</f>
        <v>25</v>
      </c>
      <c r="AX9" s="133">
        <f>VLOOKUP(AX$7,'[4]Curve Summary'!$A$7:$AG$161,4)</f>
        <v>26</v>
      </c>
      <c r="AY9" s="133">
        <f>VLOOKUP(AY$7,'[4]Curve Summary'!$A$7:$AG$161,4)</f>
        <v>45</v>
      </c>
      <c r="AZ9" s="133">
        <f>VLOOKUP(AZ$7,'[4]Curve Summary'!$A$7:$AG$161,4)</f>
        <v>53</v>
      </c>
      <c r="BA9" s="133">
        <f>VLOOKUP(BA$7,'[4]Curve Summary'!$A$7:$AG$161,4)</f>
        <v>42</v>
      </c>
      <c r="BB9" s="133">
        <f>VLOOKUP(BB$7,'[4]Curve Summary'!$A$7:$AG$161,4)</f>
        <v>36</v>
      </c>
      <c r="BC9" s="133">
        <f>VLOOKUP(BC$7,'[4]Curve Summary'!$A$7:$AG$161,4)</f>
        <v>34</v>
      </c>
      <c r="BD9" s="133">
        <f>VLOOKUP(BD$7,'[4]Curve Summary'!$A$7:$AG$161,4)</f>
        <v>36.5</v>
      </c>
      <c r="BE9" s="133">
        <f>VLOOKUP(BE$7,'[4]Curve Summary'!$A$7:$AG$161,4)</f>
        <v>36.68</v>
      </c>
      <c r="BF9" s="133">
        <f>VLOOKUP(BF$7,'[4]Curve Summary'!$A$7:$AG$161,4)</f>
        <v>34.6</v>
      </c>
      <c r="BG9" s="133">
        <f>VLOOKUP(BG$7,'[4]Curve Summary'!$A$7:$AG$161,4)</f>
        <v>31.26</v>
      </c>
      <c r="BH9" s="133">
        <f>VLOOKUP(BH$7,'[4]Curve Summary'!$A$7:$AG$161,4)</f>
        <v>30.01</v>
      </c>
      <c r="BI9" s="133">
        <f>VLOOKUP(BI$7,'[4]Curve Summary'!$A$7:$AG$161,4)</f>
        <v>26.25</v>
      </c>
      <c r="BJ9" s="133">
        <f>VLOOKUP(BJ$7,'[4]Curve Summary'!$A$7:$AG$161,4)</f>
        <v>27.1</v>
      </c>
      <c r="BK9" s="133">
        <f>VLOOKUP(BK$7,'[4]Curve Summary'!$A$7:$AG$161,4)</f>
        <v>43.03</v>
      </c>
      <c r="BL9" s="133">
        <f>VLOOKUP(BL$7,'[4]Curve Summary'!$A$7:$AG$161,4)</f>
        <v>49.75</v>
      </c>
      <c r="BM9" s="133">
        <f>VLOOKUP(BM$7,'[4]Curve Summary'!$A$7:$AG$161,4)</f>
        <v>40.54</v>
      </c>
      <c r="BN9" s="133">
        <f>VLOOKUP(BN$7,'[4]Curve Summary'!$A$7:$AG$161,4)</f>
        <v>35.51</v>
      </c>
      <c r="BO9" s="133">
        <f>VLOOKUP(BO$7,'[4]Curve Summary'!$A$7:$AG$161,4)</f>
        <v>33.840000000000003</v>
      </c>
      <c r="BP9" s="133">
        <f>VLOOKUP(BP$7,'[4]Curve Summary'!$A$7:$AG$161,4)</f>
        <v>35.950000000000003</v>
      </c>
      <c r="BQ9" s="133">
        <f>VLOOKUP(BQ$7,'[4]Curve Summary'!$A$7:$AG$161,4)</f>
        <v>36.74</v>
      </c>
      <c r="BR9" s="133">
        <f>VLOOKUP(BR$7,'[4]Curve Summary'!$A$7:$AG$161,4)</f>
        <v>34.96</v>
      </c>
      <c r="BS9" s="133">
        <f>VLOOKUP(BS$7,'[4]Curve Summary'!$A$7:$AG$161,4)</f>
        <v>32.1</v>
      </c>
      <c r="BT9" s="133">
        <f>VLOOKUP(BT$7,'[4]Curve Summary'!$A$7:$AG$161,4)</f>
        <v>31.03</v>
      </c>
      <c r="BU9" s="133">
        <f>VLOOKUP(BU$7,'[4]Curve Summary'!$A$7:$AG$161,4)</f>
        <v>27.81</v>
      </c>
      <c r="BV9" s="133">
        <f>VLOOKUP(BV$7,'[4]Curve Summary'!$A$7:$AG$161,4)</f>
        <v>28.54</v>
      </c>
      <c r="BW9" s="133">
        <f>VLOOKUP(BW$7,'[4]Curve Summary'!$A$7:$AG$161,4)</f>
        <v>42.18</v>
      </c>
      <c r="BX9" s="133">
        <f>VLOOKUP(BX$7,'[4]Curve Summary'!$A$7:$AG$161,4)</f>
        <v>47.93</v>
      </c>
      <c r="BY9" s="133">
        <f>VLOOKUP(BY$7,'[4]Curve Summary'!$A$7:$AG$161,4)</f>
        <v>40.04</v>
      </c>
      <c r="BZ9" s="133">
        <f>VLOOKUP(BZ$7,'[4]Curve Summary'!$A$7:$AG$161,4)</f>
        <v>35.75</v>
      </c>
      <c r="CA9" s="133">
        <f>VLOOKUP(CA$7,'[4]Curve Summary'!$A$7:$AG$161,4)</f>
        <v>34.32</v>
      </c>
      <c r="CB9" s="133">
        <f>VLOOKUP(CB$7,'[4]Curve Summary'!$A$7:$AG$161,4)</f>
        <v>36.119999999999997</v>
      </c>
      <c r="CC9" s="133">
        <f>VLOOKUP(CC$7,'[4]Curve Summary'!$A$7:$AG$161,4)</f>
        <v>36.89</v>
      </c>
      <c r="CD9" s="133">
        <f>VLOOKUP(CD$7,'[4]Curve Summary'!$A$7:$AG$161,4)</f>
        <v>35.270000000000003</v>
      </c>
      <c r="CE9" s="133">
        <f>VLOOKUP(CE$7,'[4]Curve Summary'!$A$7:$AG$161,4)</f>
        <v>32.68</v>
      </c>
      <c r="CF9" s="133">
        <f>VLOOKUP(CF$7,'[4]Curve Summary'!$A$7:$AG$161,4)</f>
        <v>31.71</v>
      </c>
      <c r="CG9" s="133">
        <f>VLOOKUP(CG$7,'[4]Curve Summary'!$A$7:$AG$161,4)</f>
        <v>28.8</v>
      </c>
      <c r="CH9" s="133">
        <f>VLOOKUP(CH$7,'[4]Curve Summary'!$A$7:$AG$161,4)</f>
        <v>29.45</v>
      </c>
      <c r="CI9" s="133">
        <f>VLOOKUP(CI$7,'[4]Curve Summary'!$A$7:$AG$161,4)</f>
        <v>41.81</v>
      </c>
      <c r="CJ9" s="133">
        <f>VLOOKUP(CJ$7,'[4]Curve Summary'!$A$7:$AG$161,4)</f>
        <v>47.03</v>
      </c>
      <c r="CK9" s="133">
        <f>VLOOKUP(CK$7,'[4]Curve Summary'!$A$7:$AG$161,4)</f>
        <v>39.880000000000003</v>
      </c>
      <c r="CL9" s="133">
        <f>VLOOKUP(CL$7,'[4]Curve Summary'!$A$7:$AG$161,4)</f>
        <v>35.99</v>
      </c>
      <c r="CM9" s="133">
        <f>VLOOKUP(CM$7,'[4]Curve Summary'!$A$7:$AG$161,4)</f>
        <v>34.69</v>
      </c>
      <c r="CN9" s="133">
        <f>VLOOKUP(CN$7,'[4]Curve Summary'!$A$7:$AG$161,4)</f>
        <v>36.33</v>
      </c>
      <c r="CO9" s="133">
        <f>VLOOKUP(CO$7,'[4]Curve Summary'!$A$7:$AG$161,4)</f>
        <v>37.020000000000003</v>
      </c>
      <c r="CP9" s="133">
        <f>VLOOKUP(CP$7,'[4]Curve Summary'!$A$7:$AG$161,4)</f>
        <v>35.56</v>
      </c>
      <c r="CQ9" s="133">
        <f>VLOOKUP(CQ$7,'[4]Curve Summary'!$A$7:$AG$161,4)</f>
        <v>33.22</v>
      </c>
      <c r="CR9" s="133">
        <f>VLOOKUP(CR$7,'[4]Curve Summary'!$A$7:$AG$161,4)</f>
        <v>32.35</v>
      </c>
      <c r="CS9" s="133">
        <f>VLOOKUP(CS$7,'[4]Curve Summary'!$A$7:$AG$161,4)</f>
        <v>29.71</v>
      </c>
      <c r="CT9" s="133">
        <f>VLOOKUP(CT$7,'[4]Curve Summary'!$A$7:$AG$161,4)</f>
        <v>30.3</v>
      </c>
      <c r="CU9" s="133">
        <f>VLOOKUP(CU$7,'[4]Curve Summary'!$A$7:$AG$161,4)</f>
        <v>41.51</v>
      </c>
      <c r="CV9" s="133">
        <f>VLOOKUP(CV$7,'[4]Curve Summary'!$A$7:$AG$161,4)</f>
        <v>46.24</v>
      </c>
      <c r="CW9" s="133">
        <f>VLOOKUP(CW$7,'[4]Curve Summary'!$A$7:$AG$161,4)</f>
        <v>39.770000000000003</v>
      </c>
      <c r="CX9" s="133">
        <f>VLOOKUP(CX$7,'[4]Curve Summary'!$A$7:$AG$161,4)</f>
        <v>36.24</v>
      </c>
      <c r="CY9" s="133">
        <f>VLOOKUP(CY$7,'[4]Curve Summary'!$A$7:$AG$161,4)</f>
        <v>35.07</v>
      </c>
      <c r="CZ9" s="133">
        <f>VLOOKUP(CZ$7,'[4]Curve Summary'!$A$7:$AG$161,4)</f>
        <v>36.56</v>
      </c>
      <c r="DA9" s="133">
        <f>VLOOKUP(DA$7,'[4]Curve Summary'!$A$7:$AG$161,4)</f>
        <v>37.46</v>
      </c>
      <c r="DB9" s="133">
        <f>VLOOKUP(DB$7,'[4]Curve Summary'!$A$7:$AG$161,4)</f>
        <v>36.1</v>
      </c>
      <c r="DC9" s="133">
        <f>VLOOKUP(DC$7,'[4]Curve Summary'!$A$7:$AG$161,4)</f>
        <v>33.909999999999997</v>
      </c>
      <c r="DD9" s="133">
        <f>VLOOKUP(DD$7,'[4]Curve Summary'!$A$7:$AG$161,4)</f>
        <v>33.1</v>
      </c>
      <c r="DE9" s="133">
        <f>VLOOKUP(DE$7,'[4]Curve Summary'!$A$7:$AG$161,4)</f>
        <v>30.64</v>
      </c>
      <c r="DF9" s="133">
        <f>VLOOKUP(DF$7,'[4]Curve Summary'!$A$7:$AG$161,4)</f>
        <v>31.19</v>
      </c>
      <c r="DG9" s="133">
        <f>VLOOKUP(DG$7,'[4]Curve Summary'!$A$7:$AG$161,4)</f>
        <v>41.65</v>
      </c>
      <c r="DH9" s="133">
        <f>VLOOKUP(DH$7,'[4]Curve Summary'!$A$7:$AG$161,4)</f>
        <v>46.06</v>
      </c>
      <c r="DI9" s="133">
        <f>VLOOKUP(DI$7,'[4]Curve Summary'!$A$7:$AG$161,4)</f>
        <v>40.020000000000003</v>
      </c>
      <c r="DJ9" s="133">
        <f>VLOOKUP(DJ$7,'[4]Curve Summary'!$A$7:$AG$161,4)</f>
        <v>36.729999999999997</v>
      </c>
      <c r="DK9" s="133">
        <f>VLOOKUP(DK$7,'[4]Curve Summary'!$A$7:$AG$161,4)</f>
        <v>35.64</v>
      </c>
      <c r="DL9" s="133">
        <f>VLOOKUP(DL$7,'[4]Curve Summary'!$A$7:$AG$161,4)</f>
        <v>37.03</v>
      </c>
      <c r="DM9" s="133">
        <f>VLOOKUP(DM$7,'[4]Curve Summary'!$A$7:$AG$161,4)</f>
        <v>37.9</v>
      </c>
      <c r="DN9" s="133">
        <f>VLOOKUP(DN$7,'[4]Curve Summary'!$A$7:$AG$161,4)</f>
        <v>36.630000000000003</v>
      </c>
      <c r="DO9" s="133">
        <f>VLOOKUP(DO$7,'[4]Curve Summary'!$A$7:$AG$161,4)</f>
        <v>34.6</v>
      </c>
      <c r="DP9" s="133">
        <f>VLOOKUP(DP$7,'[4]Curve Summary'!$A$7:$AG$161,4)</f>
        <v>33.840000000000003</v>
      </c>
      <c r="DQ9" s="133">
        <f>VLOOKUP(DQ$7,'[4]Curve Summary'!$A$7:$AG$161,4)</f>
        <v>31.54</v>
      </c>
      <c r="DR9" s="133">
        <f>VLOOKUP(DR$7,'[4]Curve Summary'!$A$7:$AG$161,4)</f>
        <v>32.06</v>
      </c>
      <c r="DS9" s="133">
        <f>VLOOKUP(DS$7,'[4]Curve Summary'!$A$7:$AG$161,4)</f>
        <v>41.81</v>
      </c>
      <c r="DT9" s="133">
        <f>VLOOKUP(DT$7,'[4]Curve Summary'!$A$7:$AG$161,4)</f>
        <v>45.93</v>
      </c>
      <c r="DU9" s="133">
        <f>VLOOKUP(DU$7,'[4]Curve Summary'!$A$7:$AG$161,4)</f>
        <v>40.299999999999997</v>
      </c>
      <c r="DV9" s="133">
        <f>VLOOKUP(DV$7,'[4]Curve Summary'!$A$7:$AG$161,4)</f>
        <v>37.229999999999997</v>
      </c>
      <c r="DW9" s="133">
        <f>VLOOKUP(DW$7,'[4]Curve Summary'!$A$7:$AG$161,4)</f>
        <v>36.21</v>
      </c>
      <c r="DX9" s="133">
        <f>VLOOKUP(DX$7,'[4]Curve Summary'!$A$7:$AG$161,4)</f>
        <v>37.51</v>
      </c>
      <c r="DY9" s="133">
        <f>VLOOKUP(DY$7,'[4]Curve Summary'!$A$7:$AG$161,4)</f>
        <v>38.35</v>
      </c>
      <c r="DZ9" s="133">
        <f>VLOOKUP(DZ$7,'[4]Curve Summary'!$A$7:$AG$161,4)</f>
        <v>37.159999999999997</v>
      </c>
      <c r="EA9" s="133">
        <f>VLOOKUP(EA$7,'[4]Curve Summary'!$A$7:$AG$161,4)</f>
        <v>35.26</v>
      </c>
      <c r="EB9" s="133">
        <f>VLOOKUP(EB$7,'[4]Curve Summary'!$A$7:$AG$161,4)</f>
        <v>34.56</v>
      </c>
      <c r="EC9" s="133">
        <f>VLOOKUP(EC$7,'[4]Curve Summary'!$A$7:$AG$161,4)</f>
        <v>32.42</v>
      </c>
      <c r="ED9" s="133">
        <f>VLOOKUP(ED$7,'[4]Curve Summary'!$A$7:$AG$161,4)</f>
        <v>32.9</v>
      </c>
      <c r="EE9" s="133">
        <f>VLOOKUP(EE$7,'[4]Curve Summary'!$A$7:$AG$161,4)</f>
        <v>42</v>
      </c>
      <c r="EF9" s="133">
        <f>VLOOKUP(EF$7,'[4]Curve Summary'!$A$7:$AG$161,4)</f>
        <v>45.83</v>
      </c>
      <c r="EG9" s="133">
        <f>VLOOKUP(EG$7,'[4]Curve Summary'!$A$7:$AG$161,4)</f>
        <v>40.58</v>
      </c>
      <c r="EH9" s="133">
        <f>VLOOKUP(EH$7,'[4]Curve Summary'!$A$7:$AG$161,4)</f>
        <v>37.72</v>
      </c>
      <c r="EI9" s="133">
        <f>VLOOKUP(EI$7,'[4]Curve Summary'!$A$7:$AG$161,4)</f>
        <v>36.78</v>
      </c>
      <c r="EJ9" s="133">
        <f>VLOOKUP(EJ$7,'[4]Curve Summary'!$A$7:$AG$161,4)</f>
        <v>37.979999999999997</v>
      </c>
    </row>
    <row r="10" spans="1:140" ht="13.7" customHeight="1" x14ac:dyDescent="0.2">
      <c r="A10" s="166" t="s">
        <v>139</v>
      </c>
      <c r="B10" s="167" t="s">
        <v>170</v>
      </c>
      <c r="C10" s="133">
        <f>'[4]Power Desk Daily Price'!$AC10</f>
        <v>25.10576923076923</v>
      </c>
      <c r="D10" s="133">
        <f ca="1">IF(ISERROR((AVERAGE(OFFSET('[4]Curve Summary'!$C$6,27,0,0,1))*0+ 25* '[4]Curve Summary Backup'!$C$38)/25), '[4]Curve Summary Backup'!$C$38,(AVERAGE(OFFSET('[4]Curve Summary'!$C$6,27,0,0,1))*0+ 25* '[4]Curve Summary Backup'!$C$38)/25)</f>
        <v>27</v>
      </c>
      <c r="E10" s="133">
        <f>VLOOKUP(E$7,'[4]Curve Summary'!$A$7:$AG$55,3)</f>
        <v>34.25</v>
      </c>
      <c r="F10" s="168">
        <f t="shared" ca="1" si="0"/>
        <v>28.640109890109891</v>
      </c>
      <c r="G10" s="133">
        <f t="shared" si="1"/>
        <v>32.075000000000003</v>
      </c>
      <c r="H10" s="133">
        <f t="shared" si="2"/>
        <v>33.25</v>
      </c>
      <c r="I10" s="133">
        <f t="shared" si="2"/>
        <v>30.9</v>
      </c>
      <c r="J10" s="133">
        <f t="shared" si="3"/>
        <v>29</v>
      </c>
      <c r="K10" s="133">
        <f t="shared" si="4"/>
        <v>28</v>
      </c>
      <c r="L10" s="133">
        <f t="shared" si="4"/>
        <v>30</v>
      </c>
      <c r="M10" s="133">
        <f t="shared" si="4"/>
        <v>29.25</v>
      </c>
      <c r="N10" s="133">
        <f t="shared" si="4"/>
        <v>30.5</v>
      </c>
      <c r="O10" s="133">
        <f t="shared" si="5"/>
        <v>47.25</v>
      </c>
      <c r="P10" s="133">
        <f t="shared" si="6"/>
        <v>43</v>
      </c>
      <c r="Q10" s="133">
        <f t="shared" si="6"/>
        <v>51.5</v>
      </c>
      <c r="R10" s="133">
        <f t="shared" si="6"/>
        <v>43.5</v>
      </c>
      <c r="S10" s="133">
        <f t="shared" si="7"/>
        <v>33.333333333333336</v>
      </c>
      <c r="T10" s="133">
        <f t="shared" si="8"/>
        <v>34</v>
      </c>
      <c r="U10" s="133">
        <f t="shared" si="8"/>
        <v>32</v>
      </c>
      <c r="V10" s="133">
        <f t="shared" si="8"/>
        <v>34</v>
      </c>
      <c r="W10" s="168">
        <f t="shared" ref="W10:W15" si="12">SUM(AG29:AR29)/SUM($AG$5:$AR$5)</f>
        <v>35.043137254901964</v>
      </c>
      <c r="X10" s="133">
        <f t="shared" ref="X10:X15" si="13">SUM(AS29:BD29)/SUM($AS$5:$BD$5)</f>
        <v>37.382352941176471</v>
      </c>
      <c r="Y10" s="133">
        <f t="shared" ref="Y10:Y15" si="14">SUM(BE29:BR29)/SUM($BE$5:$BR$5)</f>
        <v>36.918120805369135</v>
      </c>
      <c r="Z10" s="133">
        <f t="shared" ref="Z10:Z15" si="15">SUM(BQ29:CB29)/SUM($BQ$5:$CB$5)</f>
        <v>37.365568627450976</v>
      </c>
      <c r="AA10" s="133">
        <f t="shared" si="9"/>
        <v>39.553558823529414</v>
      </c>
      <c r="AB10" s="134">
        <f t="shared" si="10"/>
        <v>42.100078125000003</v>
      </c>
      <c r="AC10" s="169">
        <f t="shared" ca="1" si="11"/>
        <v>38.313099077965653</v>
      </c>
      <c r="AD10" s="164"/>
      <c r="AE10" s="164"/>
      <c r="AF10" s="165"/>
      <c r="AG10" s="170">
        <f>VLOOKUP(AG$7,'[4]Curve Summary'!$A$8:$AG$161,3)</f>
        <v>33.25</v>
      </c>
      <c r="AH10" s="170">
        <f>VLOOKUP(AH$7,'[4]Curve Summary'!$A$8:$AG$161,3)</f>
        <v>30.9</v>
      </c>
      <c r="AI10" s="170">
        <f>VLOOKUP(AI$7,'[4]Curve Summary'!$A$8:$AG$161,3)</f>
        <v>28</v>
      </c>
      <c r="AJ10" s="170">
        <f>VLOOKUP(AJ$7,'[4]Curve Summary'!$A$8:$AG$161,3)</f>
        <v>30</v>
      </c>
      <c r="AK10" s="170">
        <f>VLOOKUP(AK$7,'[4]Curve Summary'!$A$8:$AG$161,3)</f>
        <v>29.25</v>
      </c>
      <c r="AL10" s="170">
        <f>VLOOKUP(AL$7,'[4]Curve Summary'!$A$8:$AG$161,3)</f>
        <v>30.5</v>
      </c>
      <c r="AM10" s="170">
        <f>VLOOKUP(AM$7,'[4]Curve Summary'!$A$8:$AG$161,3)</f>
        <v>43</v>
      </c>
      <c r="AN10" s="170">
        <f>VLOOKUP(AN$7,'[4]Curve Summary'!$A$8:$AG$161,3)</f>
        <v>51.5</v>
      </c>
      <c r="AO10" s="170">
        <f>VLOOKUP(AO$7,'[4]Curve Summary'!$A$8:$AG$161,3)</f>
        <v>43.5</v>
      </c>
      <c r="AP10" s="170">
        <f>VLOOKUP(AP$7,'[4]Curve Summary'!$A$8:$AG$161,3)</f>
        <v>34</v>
      </c>
      <c r="AQ10" s="170">
        <f>VLOOKUP(AQ$7,'[4]Curve Summary'!$A$8:$AG$161,3)</f>
        <v>32</v>
      </c>
      <c r="AR10" s="170">
        <f>VLOOKUP(AR$7,'[4]Curve Summary'!$A$8:$AG$161,3)</f>
        <v>34</v>
      </c>
      <c r="AS10" s="170">
        <f>VLOOKUP(AS$7,'[4]Curve Summary'!$A$8:$AG$161,3)</f>
        <v>36.5</v>
      </c>
      <c r="AT10" s="170">
        <f>VLOOKUP(AT$7,'[4]Curve Summary'!$A$8:$AG$161,3)</f>
        <v>34</v>
      </c>
      <c r="AU10" s="170">
        <f>VLOOKUP(AU$7,'[4]Curve Summary'!$A$8:$AG$161,3)</f>
        <v>31</v>
      </c>
      <c r="AV10" s="170">
        <f>VLOOKUP(AV$7,'[4]Curve Summary'!$A$8:$AG$161,3)</f>
        <v>32.5</v>
      </c>
      <c r="AW10" s="170">
        <f>VLOOKUP(AW$7,'[4]Curve Summary'!$A$8:$AG$161,3)</f>
        <v>28.25</v>
      </c>
      <c r="AX10" s="170">
        <f>VLOOKUP(AX$7,'[4]Curve Summary'!$A$8:$AG$161,3)</f>
        <v>29.25</v>
      </c>
      <c r="AY10" s="170">
        <f>VLOOKUP(AY$7,'[4]Curve Summary'!$A$8:$AG$161,3)</f>
        <v>49.5</v>
      </c>
      <c r="AZ10" s="170">
        <f>VLOOKUP(AZ$7,'[4]Curve Summary'!$A$8:$AG$161,3)</f>
        <v>56.5</v>
      </c>
      <c r="BA10" s="170">
        <f>VLOOKUP(BA$7,'[4]Curve Summary'!$A$8:$AG$161,3)</f>
        <v>45.5</v>
      </c>
      <c r="BB10" s="170">
        <f>VLOOKUP(BB$7,'[4]Curve Summary'!$A$8:$AG$161,3)</f>
        <v>35.5</v>
      </c>
      <c r="BC10" s="170">
        <f>VLOOKUP(BC$7,'[4]Curve Summary'!$A$8:$AG$161,3)</f>
        <v>33.5</v>
      </c>
      <c r="BD10" s="170">
        <f>VLOOKUP(BD$7,'[4]Curve Summary'!$A$8:$AG$161,3)</f>
        <v>36</v>
      </c>
      <c r="BE10" s="170">
        <f>VLOOKUP(BE$7,'[4]Curve Summary'!$A$8:$AG$161,3)</f>
        <v>36.35</v>
      </c>
      <c r="BF10" s="170">
        <f>VLOOKUP(BF$7,'[4]Curve Summary'!$A$8:$AG$161,3)</f>
        <v>34.24</v>
      </c>
      <c r="BG10" s="170">
        <f>VLOOKUP(BG$7,'[4]Curve Summary'!$A$8:$AG$161,3)</f>
        <v>31.72</v>
      </c>
      <c r="BH10" s="170">
        <f>VLOOKUP(BH$7,'[4]Curve Summary'!$A$8:$AG$161,3)</f>
        <v>32.99</v>
      </c>
      <c r="BI10" s="170">
        <f>VLOOKUP(BI$7,'[4]Curve Summary'!$A$8:$AG$161,3)</f>
        <v>29.41</v>
      </c>
      <c r="BJ10" s="170">
        <f>VLOOKUP(BJ$7,'[4]Curve Summary'!$A$8:$AG$161,3)</f>
        <v>30.26</v>
      </c>
      <c r="BK10" s="170">
        <f>VLOOKUP(BK$7,'[4]Curve Summary'!$A$8:$AG$161,3)</f>
        <v>47.36</v>
      </c>
      <c r="BL10" s="170">
        <f>VLOOKUP(BL$7,'[4]Curve Summary'!$A$8:$AG$161,3)</f>
        <v>53.28</v>
      </c>
      <c r="BM10" s="170">
        <f>VLOOKUP(BM$7,'[4]Curve Summary'!$A$8:$AG$161,3)</f>
        <v>44</v>
      </c>
      <c r="BN10" s="170">
        <f>VLOOKUP(BN$7,'[4]Curve Summary'!$A$8:$AG$161,3)</f>
        <v>35.56</v>
      </c>
      <c r="BO10" s="170">
        <f>VLOOKUP(BO$7,'[4]Curve Summary'!$A$8:$AG$161,3)</f>
        <v>33.869999999999997</v>
      </c>
      <c r="BP10" s="170">
        <f>VLOOKUP(BP$7,'[4]Curve Summary'!$A$8:$AG$161,3)</f>
        <v>35.99</v>
      </c>
      <c r="BQ10" s="170">
        <f>VLOOKUP(BQ$7,'[4]Curve Summary'!$A$8:$AG$161,3)</f>
        <v>36.67</v>
      </c>
      <c r="BR10" s="170">
        <f>VLOOKUP(BR$7,'[4]Curve Summary'!$A$8:$AG$161,3)</f>
        <v>34.880000000000003</v>
      </c>
      <c r="BS10" s="170">
        <f>VLOOKUP(BS$7,'[4]Curve Summary'!$A$8:$AG$161,3)</f>
        <v>32.72</v>
      </c>
      <c r="BT10" s="170">
        <f>VLOOKUP(BT$7,'[4]Curve Summary'!$A$8:$AG$161,3)</f>
        <v>33.82</v>
      </c>
      <c r="BU10" s="170">
        <f>VLOOKUP(BU$7,'[4]Curve Summary'!$A$8:$AG$161,3)</f>
        <v>30.76</v>
      </c>
      <c r="BV10" s="170">
        <f>VLOOKUP(BV$7,'[4]Curve Summary'!$A$8:$AG$161,3)</f>
        <v>31.49</v>
      </c>
      <c r="BW10" s="170">
        <f>VLOOKUP(BW$7,'[4]Curve Summary'!$A$8:$AG$161,3)</f>
        <v>46.14</v>
      </c>
      <c r="BX10" s="170">
        <f>VLOOKUP(BX$7,'[4]Curve Summary'!$A$8:$AG$161,3)</f>
        <v>51.21</v>
      </c>
      <c r="BY10" s="170">
        <f>VLOOKUP(BY$7,'[4]Curve Summary'!$A$8:$AG$161,3)</f>
        <v>43.28</v>
      </c>
      <c r="BZ10" s="170">
        <f>VLOOKUP(BZ$7,'[4]Curve Summary'!$A$8:$AG$161,3)</f>
        <v>36.06</v>
      </c>
      <c r="CA10" s="170">
        <f>VLOOKUP(CA$7,'[4]Curve Summary'!$A$8:$AG$161,3)</f>
        <v>34.619999999999997</v>
      </c>
      <c r="CB10" s="170">
        <f>VLOOKUP(CB$7,'[4]Curve Summary'!$A$8:$AG$161,3)</f>
        <v>36.44</v>
      </c>
      <c r="CC10" s="170">
        <f>VLOOKUP(CC$7,'[4]Curve Summary'!$A$8:$AG$161,3)</f>
        <v>37.450000000000003</v>
      </c>
      <c r="CD10" s="170">
        <f>VLOOKUP(CD$7,'[4]Curve Summary'!$A$8:$AG$161,3)</f>
        <v>35.81</v>
      </c>
      <c r="CE10" s="170">
        <f>VLOOKUP(CE$7,'[4]Curve Summary'!$A$8:$AG$161,3)</f>
        <v>33.840000000000003</v>
      </c>
      <c r="CF10" s="170">
        <f>VLOOKUP(CF$7,'[4]Curve Summary'!$A$8:$AG$161,3)</f>
        <v>34.85</v>
      </c>
      <c r="CG10" s="170">
        <f>VLOOKUP(CG$7,'[4]Curve Summary'!$A$8:$AG$161,3)</f>
        <v>32.04</v>
      </c>
      <c r="CH10" s="170">
        <f>VLOOKUP(CH$7,'[4]Curve Summary'!$A$8:$AG$161,3)</f>
        <v>32.72</v>
      </c>
      <c r="CI10" s="170">
        <f>VLOOKUP(CI$7,'[4]Curve Summary'!$A$8:$AG$161,3)</f>
        <v>46.17</v>
      </c>
      <c r="CJ10" s="170">
        <f>VLOOKUP(CJ$7,'[4]Curve Summary'!$A$8:$AG$161,3)</f>
        <v>50.84</v>
      </c>
      <c r="CK10" s="170">
        <f>VLOOKUP(CK$7,'[4]Curve Summary'!$A$8:$AG$161,3)</f>
        <v>43.55</v>
      </c>
      <c r="CL10" s="170">
        <f>VLOOKUP(CL$7,'[4]Curve Summary'!$A$8:$AG$161,3)</f>
        <v>36.93</v>
      </c>
      <c r="CM10" s="170">
        <f>VLOOKUP(CM$7,'[4]Curve Summary'!$A$8:$AG$161,3)</f>
        <v>35.61</v>
      </c>
      <c r="CN10" s="170">
        <f>VLOOKUP(CN$7,'[4]Curve Summary'!$A$8:$AG$161,3)</f>
        <v>37.29</v>
      </c>
      <c r="CO10" s="170">
        <f>VLOOKUP(CO$7,'[4]Curve Summary'!$A$8:$AG$161,3)</f>
        <v>38.450000000000003</v>
      </c>
      <c r="CP10" s="170">
        <f>VLOOKUP(CP$7,'[4]Curve Summary'!$A$8:$AG$161,3)</f>
        <v>36.93</v>
      </c>
      <c r="CQ10" s="170">
        <f>VLOOKUP(CQ$7,'[4]Curve Summary'!$A$8:$AG$161,3)</f>
        <v>35.119999999999997</v>
      </c>
      <c r="CR10" s="170">
        <f>VLOOKUP(CR$7,'[4]Curve Summary'!$A$8:$AG$161,3)</f>
        <v>36.049999999999997</v>
      </c>
      <c r="CS10" s="170">
        <f>VLOOKUP(CS$7,'[4]Curve Summary'!$A$8:$AG$161,3)</f>
        <v>33.46</v>
      </c>
      <c r="CT10" s="170">
        <f>VLOOKUP(CT$7,'[4]Curve Summary'!$A$8:$AG$161,3)</f>
        <v>34.090000000000003</v>
      </c>
      <c r="CU10" s="170">
        <f>VLOOKUP(CU$7,'[4]Curve Summary'!$A$8:$AG$161,3)</f>
        <v>46.49</v>
      </c>
      <c r="CV10" s="170">
        <f>VLOOKUP(CV$7,'[4]Curve Summary'!$A$8:$AG$161,3)</f>
        <v>50.8</v>
      </c>
      <c r="CW10" s="170">
        <f>VLOOKUP(CW$7,'[4]Curve Summary'!$A$8:$AG$161,3)</f>
        <v>44.08</v>
      </c>
      <c r="CX10" s="170">
        <f>VLOOKUP(CX$7,'[4]Curve Summary'!$A$8:$AG$161,3)</f>
        <v>37.97</v>
      </c>
      <c r="CY10" s="170">
        <f>VLOOKUP(CY$7,'[4]Curve Summary'!$A$8:$AG$161,3)</f>
        <v>36.76</v>
      </c>
      <c r="CZ10" s="170">
        <f>VLOOKUP(CZ$7,'[4]Curve Summary'!$A$8:$AG$161,3)</f>
        <v>38.31</v>
      </c>
      <c r="DA10" s="170">
        <f>VLOOKUP(DA$7,'[4]Curve Summary'!$A$8:$AG$161,3)</f>
        <v>39.42</v>
      </c>
      <c r="DB10" s="170">
        <f>VLOOKUP(DB$7,'[4]Curve Summary'!$A$8:$AG$161,3)</f>
        <v>38</v>
      </c>
      <c r="DC10" s="170">
        <f>VLOOKUP(DC$7,'[4]Curve Summary'!$A$8:$AG$161,3)</f>
        <v>36.29</v>
      </c>
      <c r="DD10" s="170">
        <f>VLOOKUP(DD$7,'[4]Curve Summary'!$A$8:$AG$161,3)</f>
        <v>37.159999999999997</v>
      </c>
      <c r="DE10" s="170">
        <f>VLOOKUP(DE$7,'[4]Curve Summary'!$A$8:$AG$161,3)</f>
        <v>34.729999999999997</v>
      </c>
      <c r="DF10" s="170">
        <f>VLOOKUP(DF$7,'[4]Curve Summary'!$A$8:$AG$161,3)</f>
        <v>35.32</v>
      </c>
      <c r="DG10" s="170">
        <f>VLOOKUP(DG$7,'[4]Curve Summary'!$A$8:$AG$161,3)</f>
        <v>47.02</v>
      </c>
      <c r="DH10" s="170">
        <f>VLOOKUP(DH$7,'[4]Curve Summary'!$A$8:$AG$161,3)</f>
        <v>51.08</v>
      </c>
      <c r="DI10" s="170">
        <f>VLOOKUP(DI$7,'[4]Curve Summary'!$A$8:$AG$161,3)</f>
        <v>44.75</v>
      </c>
      <c r="DJ10" s="170">
        <f>VLOOKUP(DJ$7,'[4]Curve Summary'!$A$8:$AG$161,3)</f>
        <v>38.99</v>
      </c>
      <c r="DK10" s="170">
        <f>VLOOKUP(DK$7,'[4]Curve Summary'!$A$8:$AG$161,3)</f>
        <v>37.85</v>
      </c>
      <c r="DL10" s="170">
        <f>VLOOKUP(DL$7,'[4]Curve Summary'!$A$8:$AG$161,3)</f>
        <v>39.31</v>
      </c>
      <c r="DM10" s="170">
        <f>VLOOKUP(DM$7,'[4]Curve Summary'!$A$8:$AG$161,3)</f>
        <v>40.5</v>
      </c>
      <c r="DN10" s="170">
        <f>VLOOKUP(DN$7,'[4]Curve Summary'!$A$8:$AG$161,3)</f>
        <v>39.15</v>
      </c>
      <c r="DO10" s="170">
        <f>VLOOKUP(DO$7,'[4]Curve Summary'!$A$8:$AG$161,3)</f>
        <v>37.54</v>
      </c>
      <c r="DP10" s="170">
        <f>VLOOKUP(DP$7,'[4]Curve Summary'!$A$8:$AG$161,3)</f>
        <v>38.369999999999997</v>
      </c>
      <c r="DQ10" s="170">
        <f>VLOOKUP(DQ$7,'[4]Curve Summary'!$A$8:$AG$161,3)</f>
        <v>36.07</v>
      </c>
      <c r="DR10" s="170">
        <f>VLOOKUP(DR$7,'[4]Curve Summary'!$A$8:$AG$161,3)</f>
        <v>36.630000000000003</v>
      </c>
      <c r="DS10" s="170">
        <f>VLOOKUP(DS$7,'[4]Curve Summary'!$A$8:$AG$161,3)</f>
        <v>47.67</v>
      </c>
      <c r="DT10" s="170">
        <f>VLOOKUP(DT$7,'[4]Curve Summary'!$A$8:$AG$161,3)</f>
        <v>51.51</v>
      </c>
      <c r="DU10" s="170">
        <f>VLOOKUP(DU$7,'[4]Curve Summary'!$A$8:$AG$161,3)</f>
        <v>45.53</v>
      </c>
      <c r="DV10" s="170">
        <f>VLOOKUP(DV$7,'[4]Curve Summary'!$A$8:$AG$161,3)</f>
        <v>40.1</v>
      </c>
      <c r="DW10" s="170">
        <f>VLOOKUP(DW$7,'[4]Curve Summary'!$A$8:$AG$161,3)</f>
        <v>39.020000000000003</v>
      </c>
      <c r="DX10" s="170">
        <f>VLOOKUP(DX$7,'[4]Curve Summary'!$A$8:$AG$161,3)</f>
        <v>40.4</v>
      </c>
      <c r="DY10" s="170">
        <f>VLOOKUP(DY$7,'[4]Curve Summary'!$A$8:$AG$161,3)</f>
        <v>41.57</v>
      </c>
      <c r="DZ10" s="170">
        <f>VLOOKUP(DZ$7,'[4]Curve Summary'!$A$8:$AG$161,3)</f>
        <v>40.31</v>
      </c>
      <c r="EA10" s="170">
        <f>VLOOKUP(EA$7,'[4]Curve Summary'!$A$8:$AG$161,3)</f>
        <v>38.78</v>
      </c>
      <c r="EB10" s="170">
        <f>VLOOKUP(EB$7,'[4]Curve Summary'!$A$8:$AG$161,3)</f>
        <v>39.57</v>
      </c>
      <c r="EC10" s="170">
        <f>VLOOKUP(EC$7,'[4]Curve Summary'!$A$8:$AG$161,3)</f>
        <v>37.4</v>
      </c>
      <c r="ED10" s="170">
        <f>VLOOKUP(ED$7,'[4]Curve Summary'!$A$8:$AG$161,3)</f>
        <v>37.93</v>
      </c>
      <c r="EE10" s="170">
        <f>VLOOKUP(EE$7,'[4]Curve Summary'!$A$8:$AG$161,3)</f>
        <v>48.35</v>
      </c>
      <c r="EF10" s="170">
        <f>VLOOKUP(EF$7,'[4]Curve Summary'!$A$8:$AG$161,3)</f>
        <v>51.97</v>
      </c>
      <c r="EG10" s="170">
        <f>VLOOKUP(EG$7,'[4]Curve Summary'!$A$8:$AG$161,3)</f>
        <v>46.33</v>
      </c>
      <c r="EH10" s="170">
        <f>VLOOKUP(EH$7,'[4]Curve Summary'!$A$8:$AG$161,3)</f>
        <v>41.2</v>
      </c>
      <c r="EI10" s="170">
        <f>VLOOKUP(EI$7,'[4]Curve Summary'!$A$8:$AG$161,3)</f>
        <v>40.19</v>
      </c>
      <c r="EJ10" s="170">
        <f>VLOOKUP(EJ$7,'[4]Curve Summary'!$A$8:$AG$161,3)</f>
        <v>41.49</v>
      </c>
    </row>
    <row r="11" spans="1:140" ht="13.7" customHeight="1" x14ac:dyDescent="0.2">
      <c r="A11" s="166" t="s">
        <v>140</v>
      </c>
      <c r="B11" s="143"/>
      <c r="C11" s="133">
        <f>'[4]Power Desk Daily Price'!$AC11</f>
        <v>25.261923076923065</v>
      </c>
      <c r="D11" s="133">
        <f ca="1">IF(ISERROR((AVERAGE(OFFSET('[4]Curve Summary'!$E$6,27,0,0,1))*0+ 25* '[4]Curve Summary Backup'!$E$38)/25), '[4]Curve Summary Backup'!$E$38,(AVERAGE(OFFSET('[4]Curve Summary'!$E$6,27,0,0,1))*0+ 25* '[4]Curve Summary Backup'!$E$38)/25)</f>
        <v>26</v>
      </c>
      <c r="E11" s="133">
        <f>VLOOKUP(E$7,'[4]Curve Summary'!$A$7:$AG$55,5)</f>
        <v>34</v>
      </c>
      <c r="F11" s="168">
        <f t="shared" ca="1" si="0"/>
        <v>28.281941391941388</v>
      </c>
      <c r="G11" s="133">
        <f t="shared" si="1"/>
        <v>33.875</v>
      </c>
      <c r="H11" s="133">
        <f t="shared" si="2"/>
        <v>34.5</v>
      </c>
      <c r="I11" s="133">
        <f t="shared" si="2"/>
        <v>33.25</v>
      </c>
      <c r="J11" s="133">
        <f t="shared" si="3"/>
        <v>30</v>
      </c>
      <c r="K11" s="133">
        <f t="shared" si="4"/>
        <v>30.5</v>
      </c>
      <c r="L11" s="133">
        <f t="shared" si="4"/>
        <v>29.5</v>
      </c>
      <c r="M11" s="133">
        <f t="shared" si="4"/>
        <v>29.5</v>
      </c>
      <c r="N11" s="133">
        <f t="shared" si="4"/>
        <v>36.25</v>
      </c>
      <c r="O11" s="133">
        <f t="shared" si="5"/>
        <v>46.5</v>
      </c>
      <c r="P11" s="133">
        <f t="shared" si="6"/>
        <v>43</v>
      </c>
      <c r="Q11" s="133">
        <f t="shared" si="6"/>
        <v>50</v>
      </c>
      <c r="R11" s="133">
        <f t="shared" si="6"/>
        <v>42</v>
      </c>
      <c r="S11" s="133">
        <f t="shared" si="7"/>
        <v>35.25</v>
      </c>
      <c r="T11" s="133">
        <f t="shared" si="8"/>
        <v>36</v>
      </c>
      <c r="U11" s="133">
        <f t="shared" si="8"/>
        <v>33.75</v>
      </c>
      <c r="V11" s="133">
        <f t="shared" si="8"/>
        <v>36</v>
      </c>
      <c r="W11" s="168">
        <f t="shared" si="12"/>
        <v>36.205882352941174</v>
      </c>
      <c r="X11" s="133">
        <f t="shared" si="13"/>
        <v>39.500980392156862</v>
      </c>
      <c r="Y11" s="133">
        <f t="shared" si="14"/>
        <v>39.702651006711413</v>
      </c>
      <c r="Z11" s="133">
        <f t="shared" si="15"/>
        <v>40.14705882352942</v>
      </c>
      <c r="AA11" s="133">
        <f t="shared" si="9"/>
        <v>40.747647058823539</v>
      </c>
      <c r="AB11" s="134">
        <f t="shared" si="10"/>
        <v>41.614804687499998</v>
      </c>
      <c r="AC11" s="169">
        <f t="shared" ca="1" si="11"/>
        <v>39.722169550060258</v>
      </c>
      <c r="AD11" s="164"/>
      <c r="AE11" s="164"/>
      <c r="AF11" s="165"/>
      <c r="AG11" s="170">
        <f>VLOOKUP(AG$7,'[4]Curve Summary'!$A$8:$AG$161,5)</f>
        <v>34.5</v>
      </c>
      <c r="AH11" s="170">
        <f>VLOOKUP(AH$7,'[4]Curve Summary'!$A$8:$AG$161,5)</f>
        <v>33.25</v>
      </c>
      <c r="AI11" s="170">
        <f>VLOOKUP(AI$7,'[4]Curve Summary'!$A$8:$AG$161,5)</f>
        <v>30.5</v>
      </c>
      <c r="AJ11" s="170">
        <f>VLOOKUP(AJ$7,'[4]Curve Summary'!$A$8:$AG$161,5)</f>
        <v>29.5</v>
      </c>
      <c r="AK11" s="170">
        <f>VLOOKUP(AK$7,'[4]Curve Summary'!$A$8:$AG$161,5)</f>
        <v>29.5</v>
      </c>
      <c r="AL11" s="170">
        <f>VLOOKUP(AL$7,'[4]Curve Summary'!$A$8:$AG$161,5)</f>
        <v>36.25</v>
      </c>
      <c r="AM11" s="170">
        <f>VLOOKUP(AM$7,'[4]Curve Summary'!$A$8:$AG$161,5)</f>
        <v>43</v>
      </c>
      <c r="AN11" s="170">
        <f>VLOOKUP(AN$7,'[4]Curve Summary'!$A$8:$AG$161,5)</f>
        <v>50</v>
      </c>
      <c r="AO11" s="170">
        <f>VLOOKUP(AO$7,'[4]Curve Summary'!$A$8:$AG$161,5)</f>
        <v>42</v>
      </c>
      <c r="AP11" s="170">
        <f>VLOOKUP(AP$7,'[4]Curve Summary'!$A$8:$AG$161,5)</f>
        <v>36</v>
      </c>
      <c r="AQ11" s="170">
        <f>VLOOKUP(AQ$7,'[4]Curve Summary'!$A$8:$AG$161,5)</f>
        <v>33.75</v>
      </c>
      <c r="AR11" s="170">
        <f>VLOOKUP(AR$7,'[4]Curve Summary'!$A$8:$AG$161,5)</f>
        <v>36</v>
      </c>
      <c r="AS11" s="170">
        <f>VLOOKUP(AS$7,'[4]Curve Summary'!$A$8:$AG$161,5)</f>
        <v>38.25</v>
      </c>
      <c r="AT11" s="170">
        <f>VLOOKUP(AT$7,'[4]Curve Summary'!$A$8:$AG$161,5)</f>
        <v>37.25</v>
      </c>
      <c r="AU11" s="170">
        <f>VLOOKUP(AU$7,'[4]Curve Summary'!$A$8:$AG$161,5)</f>
        <v>35.25</v>
      </c>
      <c r="AV11" s="170">
        <f>VLOOKUP(AV$7,'[4]Curve Summary'!$A$8:$AG$161,5)</f>
        <v>32.25</v>
      </c>
      <c r="AW11" s="170">
        <f>VLOOKUP(AW$7,'[4]Curve Summary'!$A$8:$AG$161,5)</f>
        <v>33.25</v>
      </c>
      <c r="AX11" s="170">
        <f>VLOOKUP(AX$7,'[4]Curve Summary'!$A$8:$AG$161,5)</f>
        <v>37.25</v>
      </c>
      <c r="AY11" s="170">
        <f>VLOOKUP(AY$7,'[4]Curve Summary'!$A$8:$AG$161,5)</f>
        <v>46.25</v>
      </c>
      <c r="AZ11" s="170">
        <f>VLOOKUP(AZ$7,'[4]Curve Summary'!$A$8:$AG$161,5)</f>
        <v>55.25</v>
      </c>
      <c r="BA11" s="170">
        <f>VLOOKUP(BA$7,'[4]Curve Summary'!$A$8:$AG$161,5)</f>
        <v>50.25</v>
      </c>
      <c r="BB11" s="170">
        <f>VLOOKUP(BB$7,'[4]Curve Summary'!$A$8:$AG$161,5)</f>
        <v>36.25</v>
      </c>
      <c r="BC11" s="170">
        <f>VLOOKUP(BC$7,'[4]Curve Summary'!$A$8:$AG$161,5)</f>
        <v>35.25</v>
      </c>
      <c r="BD11" s="170">
        <f>VLOOKUP(BD$7,'[4]Curve Summary'!$A$8:$AG$161,5)</f>
        <v>37.25</v>
      </c>
      <c r="BE11" s="170">
        <f>VLOOKUP(BE$7,'[4]Curve Summary'!$A$8:$AG$161,5)</f>
        <v>38.64</v>
      </c>
      <c r="BF11" s="170">
        <f>VLOOKUP(BF$7,'[4]Curve Summary'!$A$8:$AG$161,5)</f>
        <v>38.11</v>
      </c>
      <c r="BG11" s="170">
        <f>VLOOKUP(BG$7,'[4]Curve Summary'!$A$8:$AG$161,5)</f>
        <v>36.58</v>
      </c>
      <c r="BH11" s="170">
        <f>VLOOKUP(BH$7,'[4]Curve Summary'!$A$8:$AG$161,5)</f>
        <v>34.86</v>
      </c>
      <c r="BI11" s="170">
        <f>VLOOKUP(BI$7,'[4]Curve Summary'!$A$8:$AG$161,5)</f>
        <v>36.520000000000003</v>
      </c>
      <c r="BJ11" s="170">
        <f>VLOOKUP(BJ$7,'[4]Curve Summary'!$A$8:$AG$161,5)</f>
        <v>41</v>
      </c>
      <c r="BK11" s="170">
        <f>VLOOKUP(BK$7,'[4]Curve Summary'!$A$8:$AG$161,5)</f>
        <v>43.08</v>
      </c>
      <c r="BL11" s="170">
        <f>VLOOKUP(BL$7,'[4]Curve Summary'!$A$8:$AG$161,5)</f>
        <v>50.51</v>
      </c>
      <c r="BM11" s="170">
        <f>VLOOKUP(BM$7,'[4]Curve Summary'!$A$8:$AG$161,5)</f>
        <v>46.43</v>
      </c>
      <c r="BN11" s="170">
        <f>VLOOKUP(BN$7,'[4]Curve Summary'!$A$8:$AG$161,5)</f>
        <v>38.130000000000003</v>
      </c>
      <c r="BO11" s="170">
        <f>VLOOKUP(BO$7,'[4]Curve Summary'!$A$8:$AG$161,5)</f>
        <v>36.35</v>
      </c>
      <c r="BP11" s="170">
        <f>VLOOKUP(BP$7,'[4]Curve Summary'!$A$8:$AG$161,5)</f>
        <v>38.01</v>
      </c>
      <c r="BQ11" s="170">
        <f>VLOOKUP(BQ$7,'[4]Curve Summary'!$A$8:$AG$161,5)</f>
        <v>38.85</v>
      </c>
      <c r="BR11" s="170">
        <f>VLOOKUP(BR$7,'[4]Curve Summary'!$A$8:$AG$161,5)</f>
        <v>38.6</v>
      </c>
      <c r="BS11" s="170">
        <f>VLOOKUP(BS$7,'[4]Curve Summary'!$A$8:$AG$161,5)</f>
        <v>37.35</v>
      </c>
      <c r="BT11" s="170">
        <f>VLOOKUP(BT$7,'[4]Curve Summary'!$A$8:$AG$161,5)</f>
        <v>36.35</v>
      </c>
      <c r="BU11" s="170">
        <f>VLOOKUP(BU$7,'[4]Curve Summary'!$A$8:$AG$161,5)</f>
        <v>37.85</v>
      </c>
      <c r="BV11" s="170">
        <f>VLOOKUP(BV$7,'[4]Curve Summary'!$A$8:$AG$161,5)</f>
        <v>42.1</v>
      </c>
      <c r="BW11" s="170">
        <f>VLOOKUP(BW$7,'[4]Curve Summary'!$A$8:$AG$161,5)</f>
        <v>41.6</v>
      </c>
      <c r="BX11" s="170">
        <f>VLOOKUP(BX$7,'[4]Curve Summary'!$A$8:$AG$161,5)</f>
        <v>47.85</v>
      </c>
      <c r="BY11" s="170">
        <f>VLOOKUP(BY$7,'[4]Curve Summary'!$A$8:$AG$161,5)</f>
        <v>44.35</v>
      </c>
      <c r="BZ11" s="170">
        <f>VLOOKUP(BZ$7,'[4]Curve Summary'!$A$8:$AG$161,5)</f>
        <v>39.85</v>
      </c>
      <c r="CA11" s="170">
        <f>VLOOKUP(CA$7,'[4]Curve Summary'!$A$8:$AG$161,5)</f>
        <v>37.6</v>
      </c>
      <c r="CB11" s="170">
        <f>VLOOKUP(CB$7,'[4]Curve Summary'!$A$8:$AG$161,5)</f>
        <v>38.85</v>
      </c>
      <c r="CC11" s="170">
        <f>VLOOKUP(CC$7,'[4]Curve Summary'!$A$8:$AG$161,5)</f>
        <v>39.06</v>
      </c>
      <c r="CD11" s="170">
        <f>VLOOKUP(CD$7,'[4]Curve Summary'!$A$8:$AG$161,5)</f>
        <v>39.049999999999997</v>
      </c>
      <c r="CE11" s="170">
        <f>VLOOKUP(CE$7,'[4]Curve Summary'!$A$8:$AG$161,5)</f>
        <v>38.049999999999997</v>
      </c>
      <c r="CF11" s="170">
        <f>VLOOKUP(CF$7,'[4]Curve Summary'!$A$8:$AG$161,5)</f>
        <v>37.729999999999997</v>
      </c>
      <c r="CG11" s="170">
        <f>VLOOKUP(CG$7,'[4]Curve Summary'!$A$8:$AG$161,5)</f>
        <v>39.04</v>
      </c>
      <c r="CH11" s="170">
        <f>VLOOKUP(CH$7,'[4]Curve Summary'!$A$8:$AG$161,5)</f>
        <v>42.98</v>
      </c>
      <c r="CI11" s="170">
        <f>VLOOKUP(CI$7,'[4]Curve Summary'!$A$8:$AG$161,5)</f>
        <v>40.32</v>
      </c>
      <c r="CJ11" s="170">
        <f>VLOOKUP(CJ$7,'[4]Curve Summary'!$A$8:$AG$161,5)</f>
        <v>45.68</v>
      </c>
      <c r="CK11" s="170">
        <f>VLOOKUP(CK$7,'[4]Curve Summary'!$A$8:$AG$161,5)</f>
        <v>42.68</v>
      </c>
      <c r="CL11" s="170">
        <f>VLOOKUP(CL$7,'[4]Curve Summary'!$A$8:$AG$161,5)</f>
        <v>41.32</v>
      </c>
      <c r="CM11" s="170">
        <f>VLOOKUP(CM$7,'[4]Curve Summary'!$A$8:$AG$161,5)</f>
        <v>38.630000000000003</v>
      </c>
      <c r="CN11" s="170">
        <f>VLOOKUP(CN$7,'[4]Curve Summary'!$A$8:$AG$161,5)</f>
        <v>39.68</v>
      </c>
      <c r="CO11" s="170">
        <f>VLOOKUP(CO$7,'[4]Curve Summary'!$A$8:$AG$161,5)</f>
        <v>39.29</v>
      </c>
      <c r="CP11" s="170">
        <f>VLOOKUP(CP$7,'[4]Curve Summary'!$A$8:$AG$161,5)</f>
        <v>39.409999999999997</v>
      </c>
      <c r="CQ11" s="170">
        <f>VLOOKUP(CQ$7,'[4]Curve Summary'!$A$8:$AG$161,5)</f>
        <v>38.54</v>
      </c>
      <c r="CR11" s="170">
        <f>VLOOKUP(CR$7,'[4]Curve Summary'!$A$8:$AG$161,5)</f>
        <v>38.6</v>
      </c>
      <c r="CS11" s="170">
        <f>VLOOKUP(CS$7,'[4]Curve Summary'!$A$8:$AG$161,5)</f>
        <v>39.799999999999997</v>
      </c>
      <c r="CT11" s="170">
        <f>VLOOKUP(CT$7,'[4]Curve Summary'!$A$8:$AG$161,5)</f>
        <v>43.58</v>
      </c>
      <c r="CU11" s="170">
        <f>VLOOKUP(CU$7,'[4]Curve Summary'!$A$8:$AG$161,5)</f>
        <v>39.72</v>
      </c>
      <c r="CV11" s="170">
        <f>VLOOKUP(CV$7,'[4]Curve Summary'!$A$8:$AG$161,5)</f>
        <v>44.6</v>
      </c>
      <c r="CW11" s="170">
        <f>VLOOKUP(CW$7,'[4]Curve Summary'!$A$8:$AG$161,5)</f>
        <v>41.86</v>
      </c>
      <c r="CX11" s="170">
        <f>VLOOKUP(CX$7,'[4]Curve Summary'!$A$8:$AG$161,5)</f>
        <v>42.24</v>
      </c>
      <c r="CY11" s="170">
        <f>VLOOKUP(CY$7,'[4]Curve Summary'!$A$8:$AG$161,5)</f>
        <v>39.31</v>
      </c>
      <c r="CZ11" s="170">
        <f>VLOOKUP(CZ$7,'[4]Curve Summary'!$A$8:$AG$161,5)</f>
        <v>40.25</v>
      </c>
      <c r="DA11" s="170">
        <f>VLOOKUP(DA$7,'[4]Curve Summary'!$A$8:$AG$161,5)</f>
        <v>39.520000000000003</v>
      </c>
      <c r="DB11" s="170">
        <f>VLOOKUP(DB$7,'[4]Curve Summary'!$A$8:$AG$161,5)</f>
        <v>39.74</v>
      </c>
      <c r="DC11" s="170">
        <f>VLOOKUP(DC$7,'[4]Curve Summary'!$A$8:$AG$161,5)</f>
        <v>38.96</v>
      </c>
      <c r="DD11" s="170">
        <f>VLOOKUP(DD$7,'[4]Curve Summary'!$A$8:$AG$161,5)</f>
        <v>39.29</v>
      </c>
      <c r="DE11" s="170">
        <f>VLOOKUP(DE$7,'[4]Curve Summary'!$A$8:$AG$161,5)</f>
        <v>40.409999999999997</v>
      </c>
      <c r="DF11" s="170">
        <f>VLOOKUP(DF$7,'[4]Curve Summary'!$A$8:$AG$161,5)</f>
        <v>44.08</v>
      </c>
      <c r="DG11" s="170">
        <f>VLOOKUP(DG$7,'[4]Curve Summary'!$A$8:$AG$161,5)</f>
        <v>39.380000000000003</v>
      </c>
      <c r="DH11" s="170">
        <f>VLOOKUP(DH$7,'[4]Curve Summary'!$A$8:$AG$161,5)</f>
        <v>43.91</v>
      </c>
      <c r="DI11" s="170">
        <f>VLOOKUP(DI$7,'[4]Curve Summary'!$A$8:$AG$161,5)</f>
        <v>41.36</v>
      </c>
      <c r="DJ11" s="170">
        <f>VLOOKUP(DJ$7,'[4]Curve Summary'!$A$8:$AG$161,5)</f>
        <v>42.97</v>
      </c>
      <c r="DK11" s="170">
        <f>VLOOKUP(DK$7,'[4]Curve Summary'!$A$8:$AG$161,5)</f>
        <v>39.86</v>
      </c>
      <c r="DL11" s="170">
        <f>VLOOKUP(DL$7,'[4]Curve Summary'!$A$8:$AG$161,5)</f>
        <v>40.72</v>
      </c>
      <c r="DM11" s="170">
        <f>VLOOKUP(DM$7,'[4]Curve Summary'!$A$8:$AG$161,5)</f>
        <v>39.76</v>
      </c>
      <c r="DN11" s="170">
        <f>VLOOKUP(DN$7,'[4]Curve Summary'!$A$8:$AG$161,5)</f>
        <v>40.07</v>
      </c>
      <c r="DO11" s="170">
        <f>VLOOKUP(DO$7,'[4]Curve Summary'!$A$8:$AG$161,5)</f>
        <v>39.380000000000003</v>
      </c>
      <c r="DP11" s="170">
        <f>VLOOKUP(DP$7,'[4]Curve Summary'!$A$8:$AG$161,5)</f>
        <v>39.950000000000003</v>
      </c>
      <c r="DQ11" s="170">
        <f>VLOOKUP(DQ$7,'[4]Curve Summary'!$A$8:$AG$161,5)</f>
        <v>41</v>
      </c>
      <c r="DR11" s="170">
        <f>VLOOKUP(DR$7,'[4]Curve Summary'!$A$8:$AG$161,5)</f>
        <v>44.56</v>
      </c>
      <c r="DS11" s="170">
        <f>VLOOKUP(DS$7,'[4]Curve Summary'!$A$8:$AG$161,5)</f>
        <v>39.08</v>
      </c>
      <c r="DT11" s="170">
        <f>VLOOKUP(DT$7,'[4]Curve Summary'!$A$8:$AG$161,5)</f>
        <v>43.28</v>
      </c>
      <c r="DU11" s="170">
        <f>VLOOKUP(DU$7,'[4]Curve Summary'!$A$8:$AG$161,5)</f>
        <v>40.92</v>
      </c>
      <c r="DV11" s="170">
        <f>VLOOKUP(DV$7,'[4]Curve Summary'!$A$8:$AG$161,5)</f>
        <v>43.66</v>
      </c>
      <c r="DW11" s="170">
        <f>VLOOKUP(DW$7,'[4]Curve Summary'!$A$8:$AG$161,5)</f>
        <v>40.39</v>
      </c>
      <c r="DX11" s="170">
        <f>VLOOKUP(DX$7,'[4]Curve Summary'!$A$8:$AG$161,5)</f>
        <v>41.18</v>
      </c>
      <c r="DY11" s="170">
        <f>VLOOKUP(DY$7,'[4]Curve Summary'!$A$8:$AG$161,5)</f>
        <v>40.24</v>
      </c>
      <c r="DZ11" s="170">
        <f>VLOOKUP(DZ$7,'[4]Curve Summary'!$A$8:$AG$161,5)</f>
        <v>40.630000000000003</v>
      </c>
      <c r="EA11" s="170">
        <f>VLOOKUP(EA$7,'[4]Curve Summary'!$A$8:$AG$161,5)</f>
        <v>40.03</v>
      </c>
      <c r="EB11" s="170">
        <f>VLOOKUP(EB$7,'[4]Curve Summary'!$A$8:$AG$161,5)</f>
        <v>40.83</v>
      </c>
      <c r="EC11" s="170">
        <f>VLOOKUP(EC$7,'[4]Curve Summary'!$A$8:$AG$161,5)</f>
        <v>41.81</v>
      </c>
      <c r="ED11" s="170">
        <f>VLOOKUP(ED$7,'[4]Curve Summary'!$A$8:$AG$161,5)</f>
        <v>45.27</v>
      </c>
      <c r="EE11" s="170">
        <f>VLOOKUP(EE$7,'[4]Curve Summary'!$A$8:$AG$161,5)</f>
        <v>39.06</v>
      </c>
      <c r="EF11" s="170">
        <f>VLOOKUP(EF$7,'[4]Curve Summary'!$A$8:$AG$161,5)</f>
        <v>42.97</v>
      </c>
      <c r="EG11" s="170">
        <f>VLOOKUP(EG$7,'[4]Curve Summary'!$A$8:$AG$161,5)</f>
        <v>40.770000000000003</v>
      </c>
      <c r="EH11" s="170">
        <f>VLOOKUP(EH$7,'[4]Curve Summary'!$A$8:$AG$161,5)</f>
        <v>44.57</v>
      </c>
      <c r="EI11" s="170">
        <f>VLOOKUP(EI$7,'[4]Curve Summary'!$A$8:$AG$161,5)</f>
        <v>41.15</v>
      </c>
      <c r="EJ11" s="170">
        <f>VLOOKUP(EJ$7,'[4]Curve Summary'!$A$8:$AG$161,5)</f>
        <v>41.87</v>
      </c>
    </row>
    <row r="12" spans="1:140" ht="13.7" customHeight="1" x14ac:dyDescent="0.2">
      <c r="A12" s="166" t="s">
        <v>141</v>
      </c>
      <c r="B12" s="143"/>
      <c r="C12" s="133">
        <f>'[4]Power Desk Daily Price'!$AC12</f>
        <v>28.198653890169584</v>
      </c>
      <c r="D12" s="133">
        <f ca="1">IF(ISERROR((AVERAGE(OFFSET('[4]Curve Summary'!$I$6,27,0,0,1))*0+ 25* '[4]Curve Summary Backup'!$I$38)/25), '[4]Curve Summary Backup'!$I$38,(AVERAGE(OFFSET('[4]Curve Summary'!$I$6,27,0,0,1))*0+ 25* '[4]Curve Summary Backup'!$I$38)/25)</f>
        <v>25</v>
      </c>
      <c r="E12" s="133">
        <f>VLOOKUP(E$7,'[4]Curve Summary'!$A$7:$AG$55,9)</f>
        <v>30.4</v>
      </c>
      <c r="F12" s="168">
        <f t="shared" ca="1" si="0"/>
        <v>27.831275961646519</v>
      </c>
      <c r="G12" s="133">
        <f t="shared" si="1"/>
        <v>30.5</v>
      </c>
      <c r="H12" s="133">
        <f t="shared" si="2"/>
        <v>30.5</v>
      </c>
      <c r="I12" s="133">
        <f t="shared" si="2"/>
        <v>30.5</v>
      </c>
      <c r="J12" s="133">
        <f t="shared" si="3"/>
        <v>29.625</v>
      </c>
      <c r="K12" s="133">
        <f t="shared" si="4"/>
        <v>29.75</v>
      </c>
      <c r="L12" s="133">
        <f t="shared" si="4"/>
        <v>29.5</v>
      </c>
      <c r="M12" s="133">
        <f t="shared" si="4"/>
        <v>29.5</v>
      </c>
      <c r="N12" s="133">
        <f t="shared" si="4"/>
        <v>36.25</v>
      </c>
      <c r="O12" s="133">
        <f t="shared" si="5"/>
        <v>46.5</v>
      </c>
      <c r="P12" s="133">
        <f t="shared" si="6"/>
        <v>43</v>
      </c>
      <c r="Q12" s="133">
        <f t="shared" si="6"/>
        <v>50</v>
      </c>
      <c r="R12" s="133">
        <f t="shared" si="6"/>
        <v>38.25</v>
      </c>
      <c r="S12" s="133">
        <f t="shared" si="7"/>
        <v>34.833333333333336</v>
      </c>
      <c r="T12" s="133">
        <f t="shared" si="8"/>
        <v>34.75</v>
      </c>
      <c r="U12" s="133">
        <f t="shared" si="8"/>
        <v>33.75</v>
      </c>
      <c r="V12" s="133">
        <f t="shared" si="8"/>
        <v>36</v>
      </c>
      <c r="W12" s="168">
        <f t="shared" si="12"/>
        <v>35.176470588235297</v>
      </c>
      <c r="X12" s="133">
        <f t="shared" si="13"/>
        <v>28.800980392156863</v>
      </c>
      <c r="Y12" s="133">
        <f t="shared" si="14"/>
        <v>26.177852348993287</v>
      </c>
      <c r="Z12" s="133">
        <f t="shared" si="15"/>
        <v>24.250980392156862</v>
      </c>
      <c r="AA12" s="133">
        <f t="shared" si="9"/>
        <v>34.262156862745108</v>
      </c>
      <c r="AB12" s="134">
        <f t="shared" si="10"/>
        <v>38.640234374999999</v>
      </c>
      <c r="AC12" s="169">
        <f t="shared" ca="1" si="11"/>
        <v>32.22720050215321</v>
      </c>
      <c r="AD12" s="164"/>
      <c r="AE12" s="164"/>
      <c r="AF12" s="165"/>
      <c r="AG12" s="170">
        <f>VLOOKUP(AG$7,'[4]Curve Summary'!$A$8:$AG$161,9)</f>
        <v>30.5</v>
      </c>
      <c r="AH12" s="170">
        <f>VLOOKUP(AH$7,'[4]Curve Summary'!$A$8:$AG$161,9)</f>
        <v>30.5</v>
      </c>
      <c r="AI12" s="170">
        <f>VLOOKUP(AI$7,'[4]Curve Summary'!$A$8:$AG$161,9)</f>
        <v>29.75</v>
      </c>
      <c r="AJ12" s="170">
        <f>VLOOKUP(AJ$7,'[4]Curve Summary'!$A$8:$AG$161,9)</f>
        <v>29.5</v>
      </c>
      <c r="AK12" s="170">
        <f>VLOOKUP(AK$7,'[4]Curve Summary'!$A$8:$AG$161,9)</f>
        <v>29.5</v>
      </c>
      <c r="AL12" s="170">
        <f>VLOOKUP(AL$7,'[4]Curve Summary'!$A$8:$AG$161,9)</f>
        <v>36.25</v>
      </c>
      <c r="AM12" s="170">
        <f>VLOOKUP(AM$7,'[4]Curve Summary'!$A$8:$AG$161,9)</f>
        <v>43</v>
      </c>
      <c r="AN12" s="170">
        <f>VLOOKUP(AN$7,'[4]Curve Summary'!$A$8:$AG$161,9)</f>
        <v>50</v>
      </c>
      <c r="AO12" s="170">
        <f>VLOOKUP(AO$7,'[4]Curve Summary'!$A$8:$AG$161,9)</f>
        <v>38.25</v>
      </c>
      <c r="AP12" s="170">
        <f>VLOOKUP(AP$7,'[4]Curve Summary'!$A$8:$AG$161,9)</f>
        <v>34.75</v>
      </c>
      <c r="AQ12" s="170">
        <f>VLOOKUP(AQ$7,'[4]Curve Summary'!$A$8:$AG$161,9)</f>
        <v>33.75</v>
      </c>
      <c r="AR12" s="170">
        <f>VLOOKUP(AR$7,'[4]Curve Summary'!$A$8:$AG$161,9)</f>
        <v>36</v>
      </c>
      <c r="AS12" s="170">
        <f>VLOOKUP(AS$7,'[4]Curve Summary'!$A$8:$AG$161,9)</f>
        <v>27.5</v>
      </c>
      <c r="AT12" s="170">
        <f>VLOOKUP(AT$7,'[4]Curve Summary'!$A$8:$AG$161,9)</f>
        <v>26.5</v>
      </c>
      <c r="AU12" s="170">
        <f>VLOOKUP(AU$7,'[4]Curve Summary'!$A$8:$AG$161,9)</f>
        <v>24.5</v>
      </c>
      <c r="AV12" s="170">
        <f>VLOOKUP(AV$7,'[4]Curve Summary'!$A$8:$AG$161,9)</f>
        <v>22.25</v>
      </c>
      <c r="AW12" s="170">
        <f>VLOOKUP(AW$7,'[4]Curve Summary'!$A$8:$AG$161,9)</f>
        <v>23.25</v>
      </c>
      <c r="AX12" s="170">
        <f>VLOOKUP(AX$7,'[4]Curve Summary'!$A$8:$AG$161,9)</f>
        <v>27.25</v>
      </c>
      <c r="AY12" s="170">
        <f>VLOOKUP(AY$7,'[4]Curve Summary'!$A$8:$AG$161,9)</f>
        <v>36.25</v>
      </c>
      <c r="AZ12" s="170">
        <f>VLOOKUP(AZ$7,'[4]Curve Summary'!$A$8:$AG$161,9)</f>
        <v>45.25</v>
      </c>
      <c r="BA12" s="170">
        <f>VLOOKUP(BA$7,'[4]Curve Summary'!$A$8:$AG$161,9)</f>
        <v>35.5</v>
      </c>
      <c r="BB12" s="170">
        <f>VLOOKUP(BB$7,'[4]Curve Summary'!$A$8:$AG$161,9)</f>
        <v>25.5</v>
      </c>
      <c r="BC12" s="170">
        <f>VLOOKUP(BC$7,'[4]Curve Summary'!$A$8:$AG$161,9)</f>
        <v>24.5</v>
      </c>
      <c r="BD12" s="170">
        <f>VLOOKUP(BD$7,'[4]Curve Summary'!$A$8:$AG$161,9)</f>
        <v>27.25</v>
      </c>
      <c r="BE12" s="170">
        <f>VLOOKUP(BE$7,'[4]Curve Summary'!$A$8:$AG$161,9)</f>
        <v>18.5</v>
      </c>
      <c r="BF12" s="170">
        <f>VLOOKUP(BF$7,'[4]Curve Summary'!$A$8:$AG$161,9)</f>
        <v>20.75</v>
      </c>
      <c r="BG12" s="170">
        <f>VLOOKUP(BG$7,'[4]Curve Summary'!$A$8:$AG$161,9)</f>
        <v>18.25</v>
      </c>
      <c r="BH12" s="170">
        <f>VLOOKUP(BH$7,'[4]Curve Summary'!$A$8:$AG$161,9)</f>
        <v>25</v>
      </c>
      <c r="BI12" s="170">
        <f>VLOOKUP(BI$7,'[4]Curve Summary'!$A$8:$AG$161,9)</f>
        <v>25</v>
      </c>
      <c r="BJ12" s="170">
        <f>VLOOKUP(BJ$7,'[4]Curve Summary'!$A$8:$AG$161,9)</f>
        <v>31</v>
      </c>
      <c r="BK12" s="170">
        <f>VLOOKUP(BK$7,'[4]Curve Summary'!$A$8:$AG$161,9)</f>
        <v>35</v>
      </c>
      <c r="BL12" s="170">
        <f>VLOOKUP(BL$7,'[4]Curve Summary'!$A$8:$AG$161,9)</f>
        <v>44</v>
      </c>
      <c r="BM12" s="170">
        <f>VLOOKUP(BM$7,'[4]Curve Summary'!$A$8:$AG$161,9)</f>
        <v>28</v>
      </c>
      <c r="BN12" s="170">
        <f>VLOOKUP(BN$7,'[4]Curve Summary'!$A$8:$AG$161,9)</f>
        <v>28.25</v>
      </c>
      <c r="BO12" s="170">
        <f>VLOOKUP(BO$7,'[4]Curve Summary'!$A$8:$AG$161,9)</f>
        <v>24.75</v>
      </c>
      <c r="BP12" s="170">
        <f>VLOOKUP(BP$7,'[4]Curve Summary'!$A$8:$AG$161,9)</f>
        <v>27.75</v>
      </c>
      <c r="BQ12" s="170">
        <f>VLOOKUP(BQ$7,'[4]Curve Summary'!$A$8:$AG$161,9)</f>
        <v>18.5</v>
      </c>
      <c r="BR12" s="170">
        <f>VLOOKUP(BR$7,'[4]Curve Summary'!$A$8:$AG$161,9)</f>
        <v>20.75</v>
      </c>
      <c r="BS12" s="170">
        <f>VLOOKUP(BS$7,'[4]Curve Summary'!$A$8:$AG$161,9)</f>
        <v>18.25</v>
      </c>
      <c r="BT12" s="170">
        <f>VLOOKUP(BT$7,'[4]Curve Summary'!$A$8:$AG$161,9)</f>
        <v>24</v>
      </c>
      <c r="BU12" s="170">
        <f>VLOOKUP(BU$7,'[4]Curve Summary'!$A$8:$AG$161,9)</f>
        <v>24</v>
      </c>
      <c r="BV12" s="170">
        <f>VLOOKUP(BV$7,'[4]Curve Summary'!$A$8:$AG$161,9)</f>
        <v>29</v>
      </c>
      <c r="BW12" s="170">
        <f>VLOOKUP(BW$7,'[4]Curve Summary'!$A$8:$AG$161,9)</f>
        <v>26</v>
      </c>
      <c r="BX12" s="170">
        <f>VLOOKUP(BX$7,'[4]Curve Summary'!$A$8:$AG$161,9)</f>
        <v>35</v>
      </c>
      <c r="BY12" s="170">
        <f>VLOOKUP(BY$7,'[4]Curve Summary'!$A$8:$AG$161,9)</f>
        <v>22</v>
      </c>
      <c r="BZ12" s="170">
        <f>VLOOKUP(BZ$7,'[4]Curve Summary'!$A$8:$AG$161,9)</f>
        <v>25.25</v>
      </c>
      <c r="CA12" s="170">
        <f>VLOOKUP(CA$7,'[4]Curve Summary'!$A$8:$AG$161,9)</f>
        <v>22.25</v>
      </c>
      <c r="CB12" s="170">
        <f>VLOOKUP(CB$7,'[4]Curve Summary'!$A$8:$AG$161,9)</f>
        <v>25.25</v>
      </c>
      <c r="CC12" s="170">
        <f>VLOOKUP(CC$7,'[4]Curve Summary'!$A$8:$AG$161,9)</f>
        <v>18.75</v>
      </c>
      <c r="CD12" s="170">
        <f>VLOOKUP(CD$7,'[4]Curve Summary'!$A$8:$AG$161,9)</f>
        <v>21</v>
      </c>
      <c r="CE12" s="170">
        <f>VLOOKUP(CE$7,'[4]Curve Summary'!$A$8:$AG$161,9)</f>
        <v>18.5</v>
      </c>
      <c r="CF12" s="170">
        <f>VLOOKUP(CF$7,'[4]Curve Summary'!$A$8:$AG$161,9)</f>
        <v>24.25</v>
      </c>
      <c r="CG12" s="170">
        <f>VLOOKUP(CG$7,'[4]Curve Summary'!$A$8:$AG$161,9)</f>
        <v>24.25</v>
      </c>
      <c r="CH12" s="170">
        <f>VLOOKUP(CH$7,'[4]Curve Summary'!$A$8:$AG$161,9)</f>
        <v>29.25</v>
      </c>
      <c r="CI12" s="170">
        <f>VLOOKUP(CI$7,'[4]Curve Summary'!$A$8:$AG$161,9)</f>
        <v>26.25</v>
      </c>
      <c r="CJ12" s="170">
        <f>VLOOKUP(CJ$7,'[4]Curve Summary'!$A$8:$AG$161,9)</f>
        <v>35.25</v>
      </c>
      <c r="CK12" s="170">
        <f>VLOOKUP(CK$7,'[4]Curve Summary'!$A$8:$AG$161,9)</f>
        <v>22.25</v>
      </c>
      <c r="CL12" s="170">
        <f>VLOOKUP(CL$7,'[4]Curve Summary'!$A$8:$AG$161,9)</f>
        <v>25.5</v>
      </c>
      <c r="CM12" s="170">
        <f>VLOOKUP(CM$7,'[4]Curve Summary'!$A$8:$AG$161,9)</f>
        <v>22.5</v>
      </c>
      <c r="CN12" s="170">
        <f>VLOOKUP(CN$7,'[4]Curve Summary'!$A$8:$AG$161,9)</f>
        <v>25.5</v>
      </c>
      <c r="CO12" s="170">
        <f>VLOOKUP(CO$7,'[4]Curve Summary'!$A$8:$AG$161,9)</f>
        <v>28.1</v>
      </c>
      <c r="CP12" s="170">
        <f>VLOOKUP(CP$7,'[4]Curve Summary'!$A$8:$AG$161,9)</f>
        <v>30.35</v>
      </c>
      <c r="CQ12" s="170">
        <f>VLOOKUP(CQ$7,'[4]Curve Summary'!$A$8:$AG$161,9)</f>
        <v>27.85</v>
      </c>
      <c r="CR12" s="170">
        <f>VLOOKUP(CR$7,'[4]Curve Summary'!$A$8:$AG$161,9)</f>
        <v>33.6</v>
      </c>
      <c r="CS12" s="170">
        <f>VLOOKUP(CS$7,'[4]Curve Summary'!$A$8:$AG$161,9)</f>
        <v>33.6</v>
      </c>
      <c r="CT12" s="170">
        <f>VLOOKUP(CT$7,'[4]Curve Summary'!$A$8:$AG$161,9)</f>
        <v>39.6</v>
      </c>
      <c r="CU12" s="170">
        <f>VLOOKUP(CU$7,'[4]Curve Summary'!$A$8:$AG$161,9)</f>
        <v>46.6</v>
      </c>
      <c r="CV12" s="170">
        <f>VLOOKUP(CV$7,'[4]Curve Summary'!$A$8:$AG$161,9)</f>
        <v>55.6</v>
      </c>
      <c r="CW12" s="170">
        <f>VLOOKUP(CW$7,'[4]Curve Summary'!$A$8:$AG$161,9)</f>
        <v>38.6</v>
      </c>
      <c r="CX12" s="170">
        <f>VLOOKUP(CX$7,'[4]Curve Summary'!$A$8:$AG$161,9)</f>
        <v>37.85</v>
      </c>
      <c r="CY12" s="170">
        <f>VLOOKUP(CY$7,'[4]Curve Summary'!$A$8:$AG$161,9)</f>
        <v>34.85</v>
      </c>
      <c r="CZ12" s="170">
        <f>VLOOKUP(CZ$7,'[4]Curve Summary'!$A$8:$AG$161,9)</f>
        <v>37.85</v>
      </c>
      <c r="DA12" s="170">
        <f>VLOOKUP(DA$7,'[4]Curve Summary'!$A$8:$AG$161,9)</f>
        <v>28.45</v>
      </c>
      <c r="DB12" s="170">
        <f>VLOOKUP(DB$7,'[4]Curve Summary'!$A$8:$AG$161,9)</f>
        <v>30.7</v>
      </c>
      <c r="DC12" s="170">
        <f>VLOOKUP(DC$7,'[4]Curve Summary'!$A$8:$AG$161,9)</f>
        <v>28.2</v>
      </c>
      <c r="DD12" s="170">
        <f>VLOOKUP(DD$7,'[4]Curve Summary'!$A$8:$AG$161,9)</f>
        <v>33.950000000000003</v>
      </c>
      <c r="DE12" s="170">
        <f>VLOOKUP(DE$7,'[4]Curve Summary'!$A$8:$AG$161,9)</f>
        <v>33.950000000000003</v>
      </c>
      <c r="DF12" s="170">
        <f>VLOOKUP(DF$7,'[4]Curve Summary'!$A$8:$AG$161,9)</f>
        <v>39.950000000000003</v>
      </c>
      <c r="DG12" s="170">
        <f>VLOOKUP(DG$7,'[4]Curve Summary'!$A$8:$AG$161,9)</f>
        <v>46.95</v>
      </c>
      <c r="DH12" s="170">
        <f>VLOOKUP(DH$7,'[4]Curve Summary'!$A$8:$AG$161,9)</f>
        <v>55.95</v>
      </c>
      <c r="DI12" s="170">
        <f>VLOOKUP(DI$7,'[4]Curve Summary'!$A$8:$AG$161,9)</f>
        <v>38.950000000000003</v>
      </c>
      <c r="DJ12" s="170">
        <f>VLOOKUP(DJ$7,'[4]Curve Summary'!$A$8:$AG$161,9)</f>
        <v>38.200000000000003</v>
      </c>
      <c r="DK12" s="170">
        <f>VLOOKUP(DK$7,'[4]Curve Summary'!$A$8:$AG$161,9)</f>
        <v>35.200000000000003</v>
      </c>
      <c r="DL12" s="170">
        <f>VLOOKUP(DL$7,'[4]Curve Summary'!$A$8:$AG$161,9)</f>
        <v>38.200000000000003</v>
      </c>
      <c r="DM12" s="170">
        <f>VLOOKUP(DM$7,'[4]Curve Summary'!$A$8:$AG$161,9)</f>
        <v>28.95</v>
      </c>
      <c r="DN12" s="170">
        <f>VLOOKUP(DN$7,'[4]Curve Summary'!$A$8:$AG$161,9)</f>
        <v>31.2</v>
      </c>
      <c r="DO12" s="170">
        <f>VLOOKUP(DO$7,'[4]Curve Summary'!$A$8:$AG$161,9)</f>
        <v>28.7</v>
      </c>
      <c r="DP12" s="170">
        <f>VLOOKUP(DP$7,'[4]Curve Summary'!$A$8:$AG$161,9)</f>
        <v>34.5</v>
      </c>
      <c r="DQ12" s="170">
        <f>VLOOKUP(DQ$7,'[4]Curve Summary'!$A$8:$AG$161,9)</f>
        <v>34.5</v>
      </c>
      <c r="DR12" s="170">
        <f>VLOOKUP(DR$7,'[4]Curve Summary'!$A$8:$AG$161,9)</f>
        <v>40.5</v>
      </c>
      <c r="DS12" s="170">
        <f>VLOOKUP(DS$7,'[4]Curve Summary'!$A$8:$AG$161,9)</f>
        <v>47.5</v>
      </c>
      <c r="DT12" s="170">
        <f>VLOOKUP(DT$7,'[4]Curve Summary'!$A$8:$AG$161,9)</f>
        <v>56.5</v>
      </c>
      <c r="DU12" s="170">
        <f>VLOOKUP(DU$7,'[4]Curve Summary'!$A$8:$AG$161,9)</f>
        <v>39.450000000000003</v>
      </c>
      <c r="DV12" s="170">
        <f>VLOOKUP(DV$7,'[4]Curve Summary'!$A$8:$AG$161,9)</f>
        <v>38.75</v>
      </c>
      <c r="DW12" s="170">
        <f>VLOOKUP(DW$7,'[4]Curve Summary'!$A$8:$AG$161,9)</f>
        <v>35.75</v>
      </c>
      <c r="DX12" s="170">
        <f>VLOOKUP(DX$7,'[4]Curve Summary'!$A$8:$AG$161,9)</f>
        <v>38.700000000000003</v>
      </c>
      <c r="DY12" s="170">
        <f>VLOOKUP(DY$7,'[4]Curve Summary'!$A$8:$AG$161,9)</f>
        <v>29.45</v>
      </c>
      <c r="DZ12" s="170">
        <f>VLOOKUP(DZ$7,'[4]Curve Summary'!$A$8:$AG$161,9)</f>
        <v>31.7</v>
      </c>
      <c r="EA12" s="170">
        <f>VLOOKUP(EA$7,'[4]Curve Summary'!$A$8:$AG$161,9)</f>
        <v>29.2</v>
      </c>
      <c r="EB12" s="170">
        <f>VLOOKUP(EB$7,'[4]Curve Summary'!$A$8:$AG$161,9)</f>
        <v>35.25</v>
      </c>
      <c r="EC12" s="170">
        <f>VLOOKUP(EC$7,'[4]Curve Summary'!$A$8:$AG$161,9)</f>
        <v>35.25</v>
      </c>
      <c r="ED12" s="170">
        <f>VLOOKUP(ED$7,'[4]Curve Summary'!$A$8:$AG$161,9)</f>
        <v>41.25</v>
      </c>
      <c r="EE12" s="170">
        <f>VLOOKUP(EE$7,'[4]Curve Summary'!$A$8:$AG$161,9)</f>
        <v>48.25</v>
      </c>
      <c r="EF12" s="170">
        <f>VLOOKUP(EF$7,'[4]Curve Summary'!$A$8:$AG$161,9)</f>
        <v>57.25</v>
      </c>
      <c r="EG12" s="170">
        <f>VLOOKUP(EG$7,'[4]Curve Summary'!$A$8:$AG$161,9)</f>
        <v>39.950000000000003</v>
      </c>
      <c r="EH12" s="170">
        <f>VLOOKUP(EH$7,'[4]Curve Summary'!$A$8:$AG$161,9)</f>
        <v>39.5</v>
      </c>
      <c r="EI12" s="170">
        <f>VLOOKUP(EI$7,'[4]Curve Summary'!$A$8:$AG$161,9)</f>
        <v>36.5</v>
      </c>
      <c r="EJ12" s="170">
        <f>VLOOKUP(EJ$7,'[4]Curve Summary'!$A$8:$AG$161,9)</f>
        <v>39.200000000000003</v>
      </c>
    </row>
    <row r="13" spans="1:140" ht="13.7" customHeight="1" x14ac:dyDescent="0.2">
      <c r="A13" s="166" t="s">
        <v>142</v>
      </c>
      <c r="B13" s="167" t="s">
        <v>171</v>
      </c>
      <c r="C13" s="133">
        <f>'[4]Power Desk Daily Price'!$AC13</f>
        <v>25.136153846153846</v>
      </c>
      <c r="D13" s="133">
        <f ca="1">IF(ISERROR((AVERAGE(OFFSET('[4]Curve Summary'!$F$6,27,0,0,1))*0+ 25* '[4]Curve Summary Backup'!$F$38)/25), '[4]Curve Summary Backup'!$F$38,(AVERAGE(OFFSET('[4]Curve Summary'!$F$6,27,0,0,1))*0+ 25* '[4]Curve Summary Backup'!$F$38)/25)</f>
        <v>25</v>
      </c>
      <c r="E13" s="133">
        <f>VLOOKUP(E$7,'[4]Curve Summary'!$A$7:$AG$59,6)</f>
        <v>30.4</v>
      </c>
      <c r="F13" s="168">
        <f t="shared" ca="1" si="0"/>
        <v>26.761831501831502</v>
      </c>
      <c r="G13" s="133">
        <f t="shared" si="1"/>
        <v>30.5</v>
      </c>
      <c r="H13" s="133">
        <f t="shared" si="2"/>
        <v>30.5</v>
      </c>
      <c r="I13" s="133">
        <f t="shared" si="2"/>
        <v>30.5</v>
      </c>
      <c r="J13" s="133">
        <f t="shared" si="3"/>
        <v>30</v>
      </c>
      <c r="K13" s="133">
        <f t="shared" si="4"/>
        <v>29.75</v>
      </c>
      <c r="L13" s="133">
        <f t="shared" si="4"/>
        <v>30.25</v>
      </c>
      <c r="M13" s="133">
        <f t="shared" si="4"/>
        <v>34</v>
      </c>
      <c r="N13" s="133">
        <f t="shared" si="4"/>
        <v>38.25</v>
      </c>
      <c r="O13" s="133">
        <f t="shared" si="5"/>
        <v>48.75</v>
      </c>
      <c r="P13" s="133">
        <f t="shared" si="6"/>
        <v>45.75</v>
      </c>
      <c r="Q13" s="133">
        <f t="shared" si="6"/>
        <v>51.75</v>
      </c>
      <c r="R13" s="133">
        <f t="shared" si="6"/>
        <v>38.25</v>
      </c>
      <c r="S13" s="133">
        <f t="shared" si="7"/>
        <v>35</v>
      </c>
      <c r="T13" s="133">
        <f t="shared" si="8"/>
        <v>34.75</v>
      </c>
      <c r="U13" s="133">
        <f t="shared" si="8"/>
        <v>34</v>
      </c>
      <c r="V13" s="133">
        <f t="shared" si="8"/>
        <v>36.25</v>
      </c>
      <c r="W13" s="168">
        <f t="shared" si="12"/>
        <v>36.214705882352938</v>
      </c>
      <c r="X13" s="133">
        <f t="shared" si="13"/>
        <v>40.02549019607843</v>
      </c>
      <c r="Y13" s="133">
        <f t="shared" si="14"/>
        <v>40.244295302013427</v>
      </c>
      <c r="Z13" s="133">
        <f t="shared" si="15"/>
        <v>40.629411764705893</v>
      </c>
      <c r="AA13" s="133">
        <f t="shared" si="9"/>
        <v>41.246529411764683</v>
      </c>
      <c r="AB13" s="134">
        <f t="shared" si="10"/>
        <v>41.885156250000009</v>
      </c>
      <c r="AC13" s="169">
        <f t="shared" ca="1" si="11"/>
        <v>40.093289023555869</v>
      </c>
      <c r="AD13" s="164"/>
      <c r="AE13" s="164"/>
      <c r="AF13" s="165"/>
      <c r="AG13" s="170">
        <f>VLOOKUP(AG$7,'[4]Curve Summary'!$A$9:$AG$161,6)</f>
        <v>30.5</v>
      </c>
      <c r="AH13" s="170">
        <f>VLOOKUP(AH$7,'[4]Curve Summary'!$A$9:$AG$161,6)</f>
        <v>30.5</v>
      </c>
      <c r="AI13" s="170">
        <f>VLOOKUP(AI$7,'[4]Curve Summary'!$A$9:$AG$161,6)</f>
        <v>29.75</v>
      </c>
      <c r="AJ13" s="170">
        <f>VLOOKUP(AJ$7,'[4]Curve Summary'!$A$9:$AG$161,6)</f>
        <v>30.25</v>
      </c>
      <c r="AK13" s="170">
        <f>VLOOKUP(AK$7,'[4]Curve Summary'!$A$9:$AG$161,6)</f>
        <v>34</v>
      </c>
      <c r="AL13" s="170">
        <f>VLOOKUP(AL$7,'[4]Curve Summary'!$A$9:$AG$161,6)</f>
        <v>38.25</v>
      </c>
      <c r="AM13" s="170">
        <f>VLOOKUP(AM$7,'[4]Curve Summary'!$A$9:$AG$161,6)</f>
        <v>45.75</v>
      </c>
      <c r="AN13" s="170">
        <f>VLOOKUP(AN$7,'[4]Curve Summary'!$A$9:$AG$161,6)</f>
        <v>51.75</v>
      </c>
      <c r="AO13" s="170">
        <f>VLOOKUP(AO$7,'[4]Curve Summary'!$A$9:$AG$161,6)</f>
        <v>38.25</v>
      </c>
      <c r="AP13" s="170">
        <f>VLOOKUP(AP$7,'[4]Curve Summary'!$A$9:$AG$161,6)</f>
        <v>34.75</v>
      </c>
      <c r="AQ13" s="170">
        <f>VLOOKUP(AQ$7,'[4]Curve Summary'!$A$9:$AG$161,6)</f>
        <v>34</v>
      </c>
      <c r="AR13" s="170">
        <f>VLOOKUP(AR$7,'[4]Curve Summary'!$A$9:$AG$161,6)</f>
        <v>36.25</v>
      </c>
      <c r="AS13" s="170">
        <f>VLOOKUP(AS$7,'[4]Curve Summary'!$A$9:$AG$161,6)</f>
        <v>37.5</v>
      </c>
      <c r="AT13" s="170">
        <f>VLOOKUP(AT$7,'[4]Curve Summary'!$A$9:$AG$161,6)</f>
        <v>36.5</v>
      </c>
      <c r="AU13" s="170">
        <f>VLOOKUP(AU$7,'[4]Curve Summary'!$A$9:$AG$161,6)</f>
        <v>34.5</v>
      </c>
      <c r="AV13" s="170">
        <f>VLOOKUP(AV$7,'[4]Curve Summary'!$A$9:$AG$161,6)</f>
        <v>32.5</v>
      </c>
      <c r="AW13" s="170">
        <f>VLOOKUP(AW$7,'[4]Curve Summary'!$A$9:$AG$161,6)</f>
        <v>33.5</v>
      </c>
      <c r="AX13" s="170">
        <f>VLOOKUP(AX$7,'[4]Curve Summary'!$A$9:$AG$161,6)</f>
        <v>42.5</v>
      </c>
      <c r="AY13" s="170">
        <f>VLOOKUP(AY$7,'[4]Curve Summary'!$A$9:$AG$161,6)</f>
        <v>52.5</v>
      </c>
      <c r="AZ13" s="170">
        <f>VLOOKUP(AZ$7,'[4]Curve Summary'!$A$9:$AG$161,6)</f>
        <v>56.5</v>
      </c>
      <c r="BA13" s="170">
        <f>VLOOKUP(BA$7,'[4]Curve Summary'!$A$9:$AG$161,6)</f>
        <v>45.5</v>
      </c>
      <c r="BB13" s="170">
        <f>VLOOKUP(BB$7,'[4]Curve Summary'!$A$9:$AG$161,6)</f>
        <v>35.5</v>
      </c>
      <c r="BC13" s="170">
        <f>VLOOKUP(BC$7,'[4]Curve Summary'!$A$9:$AG$161,6)</f>
        <v>34.5</v>
      </c>
      <c r="BD13" s="170">
        <f>VLOOKUP(BD$7,'[4]Curve Summary'!$A$9:$AG$161,6)</f>
        <v>38.5</v>
      </c>
      <c r="BE13" s="170">
        <f>VLOOKUP(BE$7,'[4]Curve Summary'!$A$9:$AG$161,6)</f>
        <v>39.6</v>
      </c>
      <c r="BF13" s="170">
        <f>VLOOKUP(BF$7,'[4]Curve Summary'!$A$9:$AG$161,6)</f>
        <v>37.6</v>
      </c>
      <c r="BG13" s="170">
        <f>VLOOKUP(BG$7,'[4]Curve Summary'!$A$9:$AG$161,6)</f>
        <v>35.85</v>
      </c>
      <c r="BH13" s="170">
        <f>VLOOKUP(BH$7,'[4]Curve Summary'!$A$9:$AG$161,6)</f>
        <v>34.1</v>
      </c>
      <c r="BI13" s="170">
        <f>VLOOKUP(BI$7,'[4]Curve Summary'!$A$9:$AG$161,6)</f>
        <v>34.85</v>
      </c>
      <c r="BJ13" s="170">
        <f>VLOOKUP(BJ$7,'[4]Curve Summary'!$A$9:$AG$161,6)</f>
        <v>43.35</v>
      </c>
      <c r="BK13" s="170">
        <f>VLOOKUP(BK$7,'[4]Curve Summary'!$A$9:$AG$161,6)</f>
        <v>49.35</v>
      </c>
      <c r="BL13" s="170">
        <f>VLOOKUP(BL$7,'[4]Curve Summary'!$A$9:$AG$161,6)</f>
        <v>51.85</v>
      </c>
      <c r="BM13" s="170">
        <f>VLOOKUP(BM$7,'[4]Curve Summary'!$A$9:$AG$161,6)</f>
        <v>42.85</v>
      </c>
      <c r="BN13" s="170">
        <f>VLOOKUP(BN$7,'[4]Curve Summary'!$A$9:$AG$161,6)</f>
        <v>37.1</v>
      </c>
      <c r="BO13" s="170">
        <f>VLOOKUP(BO$7,'[4]Curve Summary'!$A$9:$AG$161,6)</f>
        <v>36.85</v>
      </c>
      <c r="BP13" s="170">
        <f>VLOOKUP(BP$7,'[4]Curve Summary'!$A$9:$AG$161,6)</f>
        <v>40.85</v>
      </c>
      <c r="BQ13" s="170">
        <f>VLOOKUP(BQ$7,'[4]Curve Summary'!$A$9:$AG$161,6)</f>
        <v>40.35</v>
      </c>
      <c r="BR13" s="170">
        <f>VLOOKUP(BR$7,'[4]Curve Summary'!$A$9:$AG$161,6)</f>
        <v>38.35</v>
      </c>
      <c r="BS13" s="170">
        <f>VLOOKUP(BS$7,'[4]Curve Summary'!$A$9:$AG$161,6)</f>
        <v>36.85</v>
      </c>
      <c r="BT13" s="170">
        <f>VLOOKUP(BT$7,'[4]Curve Summary'!$A$9:$AG$161,6)</f>
        <v>35.6</v>
      </c>
      <c r="BU13" s="170">
        <f>VLOOKUP(BU$7,'[4]Curve Summary'!$A$9:$AG$161,6)</f>
        <v>36.1</v>
      </c>
      <c r="BV13" s="170">
        <f>VLOOKUP(BV$7,'[4]Curve Summary'!$A$9:$AG$161,6)</f>
        <v>43.6</v>
      </c>
      <c r="BW13" s="170">
        <f>VLOOKUP(BW$7,'[4]Curve Summary'!$A$9:$AG$161,6)</f>
        <v>47.35</v>
      </c>
      <c r="BX13" s="170">
        <f>VLOOKUP(BX$7,'[4]Curve Summary'!$A$9:$AG$161,6)</f>
        <v>48.85</v>
      </c>
      <c r="BY13" s="170">
        <f>VLOOKUP(BY$7,'[4]Curve Summary'!$A$9:$AG$161,6)</f>
        <v>41.35</v>
      </c>
      <c r="BZ13" s="170">
        <f>VLOOKUP(BZ$7,'[4]Curve Summary'!$A$9:$AG$161,6)</f>
        <v>38.6</v>
      </c>
      <c r="CA13" s="170">
        <f>VLOOKUP(CA$7,'[4]Curve Summary'!$A$9:$AG$161,6)</f>
        <v>38.1</v>
      </c>
      <c r="CB13" s="170">
        <f>VLOOKUP(CB$7,'[4]Curve Summary'!$A$9:$AG$161,6)</f>
        <v>42.1</v>
      </c>
      <c r="CC13" s="170">
        <f>VLOOKUP(CC$7,'[4]Curve Summary'!$A$9:$AG$161,6)</f>
        <v>40.85</v>
      </c>
      <c r="CD13" s="170">
        <f>VLOOKUP(CD$7,'[4]Curve Summary'!$A$9:$AG$161,6)</f>
        <v>38.94</v>
      </c>
      <c r="CE13" s="170">
        <f>VLOOKUP(CE$7,'[4]Curve Summary'!$A$9:$AG$161,6)</f>
        <v>37.82</v>
      </c>
      <c r="CF13" s="170">
        <f>VLOOKUP(CF$7,'[4]Curve Summary'!$A$9:$AG$161,6)</f>
        <v>36.799999999999997</v>
      </c>
      <c r="CG13" s="170">
        <f>VLOOKUP(CG$7,'[4]Curve Summary'!$A$9:$AG$161,6)</f>
        <v>37.299999999999997</v>
      </c>
      <c r="CH13" s="170">
        <f>VLOOKUP(CH$7,'[4]Curve Summary'!$A$9:$AG$161,6)</f>
        <v>43.95</v>
      </c>
      <c r="CI13" s="170">
        <f>VLOOKUP(CI$7,'[4]Curve Summary'!$A$9:$AG$161,6)</f>
        <v>45.8</v>
      </c>
      <c r="CJ13" s="170">
        <f>VLOOKUP(CJ$7,'[4]Curve Summary'!$A$9:$AG$161,6)</f>
        <v>46.35</v>
      </c>
      <c r="CK13" s="170">
        <f>VLOOKUP(CK$7,'[4]Curve Summary'!$A$9:$AG$161,6)</f>
        <v>40.26</v>
      </c>
      <c r="CL13" s="170">
        <f>VLOOKUP(CL$7,'[4]Curve Summary'!$A$9:$AG$161,6)</f>
        <v>39.78</v>
      </c>
      <c r="CM13" s="170">
        <f>VLOOKUP(CM$7,'[4]Curve Summary'!$A$9:$AG$161,6)</f>
        <v>39.229999999999997</v>
      </c>
      <c r="CN13" s="170">
        <f>VLOOKUP(CN$7,'[4]Curve Summary'!$A$9:$AG$161,6)</f>
        <v>43.13</v>
      </c>
      <c r="CO13" s="170">
        <f>VLOOKUP(CO$7,'[4]Curve Summary'!$A$9:$AG$161,6)</f>
        <v>41.25</v>
      </c>
      <c r="CP13" s="170">
        <f>VLOOKUP(CP$7,'[4]Curve Summary'!$A$9:$AG$161,6)</f>
        <v>39.380000000000003</v>
      </c>
      <c r="CQ13" s="170">
        <f>VLOOKUP(CQ$7,'[4]Curve Summary'!$A$9:$AG$161,6)</f>
        <v>38.47</v>
      </c>
      <c r="CR13" s="170">
        <f>VLOOKUP(CR$7,'[4]Curve Summary'!$A$9:$AG$161,6)</f>
        <v>37.57</v>
      </c>
      <c r="CS13" s="170">
        <f>VLOOKUP(CS$7,'[4]Curve Summary'!$A$9:$AG$161,6)</f>
        <v>38.07</v>
      </c>
      <c r="CT13" s="170">
        <f>VLOOKUP(CT$7,'[4]Curve Summary'!$A$9:$AG$161,6)</f>
        <v>44.25</v>
      </c>
      <c r="CU13" s="170">
        <f>VLOOKUP(CU$7,'[4]Curve Summary'!$A$9:$AG$161,6)</f>
        <v>45.06</v>
      </c>
      <c r="CV13" s="170">
        <f>VLOOKUP(CV$7,'[4]Curve Summary'!$A$9:$AG$161,6)</f>
        <v>45.09</v>
      </c>
      <c r="CW13" s="170">
        <f>VLOOKUP(CW$7,'[4]Curve Summary'!$A$9:$AG$161,6)</f>
        <v>39.770000000000003</v>
      </c>
      <c r="CX13" s="170">
        <f>VLOOKUP(CX$7,'[4]Curve Summary'!$A$9:$AG$161,6)</f>
        <v>40.54</v>
      </c>
      <c r="CY13" s="170">
        <f>VLOOKUP(CY$7,'[4]Curve Summary'!$A$9:$AG$161,6)</f>
        <v>39.96</v>
      </c>
      <c r="CZ13" s="170">
        <f>VLOOKUP(CZ$7,'[4]Curve Summary'!$A$9:$AG$161,6)</f>
        <v>43.81</v>
      </c>
      <c r="DA13" s="170">
        <f>VLOOKUP(DA$7,'[4]Curve Summary'!$A$9:$AG$161,6)</f>
        <v>41.48</v>
      </c>
      <c r="DB13" s="170">
        <f>VLOOKUP(DB$7,'[4]Curve Summary'!$A$9:$AG$161,6)</f>
        <v>39.61</v>
      </c>
      <c r="DC13" s="170">
        <f>VLOOKUP(DC$7,'[4]Curve Summary'!$A$9:$AG$161,6)</f>
        <v>38.68</v>
      </c>
      <c r="DD13" s="170">
        <f>VLOOKUP(DD$7,'[4]Curve Summary'!$A$9:$AG$161,6)</f>
        <v>37.770000000000003</v>
      </c>
      <c r="DE13" s="170">
        <f>VLOOKUP(DE$7,'[4]Curve Summary'!$A$9:$AG$161,6)</f>
        <v>38.270000000000003</v>
      </c>
      <c r="DF13" s="170">
        <f>VLOOKUP(DF$7,'[4]Curve Summary'!$A$9:$AG$161,6)</f>
        <v>44.52</v>
      </c>
      <c r="DG13" s="170">
        <f>VLOOKUP(DG$7,'[4]Curve Summary'!$A$9:$AG$161,6)</f>
        <v>45.39</v>
      </c>
      <c r="DH13" s="170">
        <f>VLOOKUP(DH$7,'[4]Curve Summary'!$A$9:$AG$161,6)</f>
        <v>45.45</v>
      </c>
      <c r="DI13" s="170">
        <f>VLOOKUP(DI$7,'[4]Curve Summary'!$A$9:$AG$161,6)</f>
        <v>40.06</v>
      </c>
      <c r="DJ13" s="170">
        <f>VLOOKUP(DJ$7,'[4]Curve Summary'!$A$9:$AG$161,6)</f>
        <v>40.76</v>
      </c>
      <c r="DK13" s="170">
        <f>VLOOKUP(DK$7,'[4]Curve Summary'!$A$9:$AG$161,6)</f>
        <v>40.18</v>
      </c>
      <c r="DL13" s="170">
        <f>VLOOKUP(DL$7,'[4]Curve Summary'!$A$9:$AG$161,6)</f>
        <v>44.05</v>
      </c>
      <c r="DM13" s="170">
        <f>VLOOKUP(DM$7,'[4]Curve Summary'!$A$9:$AG$161,6)</f>
        <v>41.72</v>
      </c>
      <c r="DN13" s="170">
        <f>VLOOKUP(DN$7,'[4]Curve Summary'!$A$9:$AG$161,6)</f>
        <v>39.83</v>
      </c>
      <c r="DO13" s="170">
        <f>VLOOKUP(DO$7,'[4]Curve Summary'!$A$9:$AG$161,6)</f>
        <v>38.9</v>
      </c>
      <c r="DP13" s="170">
        <f>VLOOKUP(DP$7,'[4]Curve Summary'!$A$9:$AG$161,6)</f>
        <v>37.97</v>
      </c>
      <c r="DQ13" s="170">
        <f>VLOOKUP(DQ$7,'[4]Curve Summary'!$A$9:$AG$161,6)</f>
        <v>38.479999999999997</v>
      </c>
      <c r="DR13" s="170">
        <f>VLOOKUP(DR$7,'[4]Curve Summary'!$A$9:$AG$161,6)</f>
        <v>44.79</v>
      </c>
      <c r="DS13" s="170">
        <f>VLOOKUP(DS$7,'[4]Curve Summary'!$A$9:$AG$161,6)</f>
        <v>45.72</v>
      </c>
      <c r="DT13" s="170">
        <f>VLOOKUP(DT$7,'[4]Curve Summary'!$A$9:$AG$161,6)</f>
        <v>45.82</v>
      </c>
      <c r="DU13" s="170">
        <f>VLOOKUP(DU$7,'[4]Curve Summary'!$A$9:$AG$161,6)</f>
        <v>40.36</v>
      </c>
      <c r="DV13" s="170">
        <f>VLOOKUP(DV$7,'[4]Curve Summary'!$A$9:$AG$161,6)</f>
        <v>40.98</v>
      </c>
      <c r="DW13" s="170">
        <f>VLOOKUP(DW$7,'[4]Curve Summary'!$A$9:$AG$161,6)</f>
        <v>40.39</v>
      </c>
      <c r="DX13" s="170">
        <f>VLOOKUP(DX$7,'[4]Curve Summary'!$A$9:$AG$161,6)</f>
        <v>44.29</v>
      </c>
      <c r="DY13" s="170">
        <f>VLOOKUP(DY$7,'[4]Curve Summary'!$A$9:$AG$161,6)</f>
        <v>41.95</v>
      </c>
      <c r="DZ13" s="170">
        <f>VLOOKUP(DZ$7,'[4]Curve Summary'!$A$9:$AG$161,6)</f>
        <v>40.06</v>
      </c>
      <c r="EA13" s="170">
        <f>VLOOKUP(EA$7,'[4]Curve Summary'!$A$9:$AG$161,6)</f>
        <v>39.11</v>
      </c>
      <c r="EB13" s="170">
        <f>VLOOKUP(EB$7,'[4]Curve Summary'!$A$9:$AG$161,6)</f>
        <v>38.159999999999997</v>
      </c>
      <c r="EC13" s="170">
        <f>VLOOKUP(EC$7,'[4]Curve Summary'!$A$9:$AG$161,6)</f>
        <v>38.68</v>
      </c>
      <c r="ED13" s="170">
        <f>VLOOKUP(ED$7,'[4]Curve Summary'!$A$9:$AG$161,6)</f>
        <v>45.05</v>
      </c>
      <c r="EE13" s="170">
        <f>VLOOKUP(EE$7,'[4]Curve Summary'!$A$9:$AG$161,6)</f>
        <v>46.05</v>
      </c>
      <c r="EF13" s="170">
        <f>VLOOKUP(EF$7,'[4]Curve Summary'!$A$9:$AG$161,6)</f>
        <v>46.18</v>
      </c>
      <c r="EG13" s="170">
        <f>VLOOKUP(EG$7,'[4]Curve Summary'!$A$9:$AG$161,6)</f>
        <v>40.659999999999997</v>
      </c>
      <c r="EH13" s="170">
        <f>VLOOKUP(EH$7,'[4]Curve Summary'!$A$9:$AG$161,6)</f>
        <v>41.19</v>
      </c>
      <c r="EI13" s="170">
        <f>VLOOKUP(EI$7,'[4]Curve Summary'!$A$9:$AG$161,6)</f>
        <v>40.6</v>
      </c>
      <c r="EJ13" s="170">
        <f>VLOOKUP(EJ$7,'[4]Curve Summary'!$A$9:$AG$161,6)</f>
        <v>44.53</v>
      </c>
    </row>
    <row r="14" spans="1:140" ht="13.7" customHeight="1" x14ac:dyDescent="0.2">
      <c r="A14" s="166" t="s">
        <v>143</v>
      </c>
      <c r="B14" s="167" t="s">
        <v>171</v>
      </c>
      <c r="C14" s="133">
        <f>'[4]Power Desk Daily Price'!$AC14</f>
        <v>26.14423076923077</v>
      </c>
      <c r="D14" s="133">
        <f ca="1">IF(ISERROR((AVERAGE(OFFSET('[4]Curve Summary'!$B$6,27,0,0,1))*0+ 25* '[4]Curve Summary Backup'!$B$38)/25), '[4]Curve Summary Backup'!$B$38,(AVERAGE(OFFSET('[4]Curve Summary'!$B$6,27,0,0,1))*0+ 25* '[4]Curve Summary Backup'!$B$38)/25)</f>
        <v>25</v>
      </c>
      <c r="E14" s="133">
        <f>VLOOKUP(E$7,'[4]Curve Summary'!$A$7:$AG$59,2)</f>
        <v>29.5</v>
      </c>
      <c r="F14" s="168">
        <f t="shared" ca="1" si="0"/>
        <v>26.828144078144078</v>
      </c>
      <c r="G14" s="133">
        <f t="shared" si="1"/>
        <v>29</v>
      </c>
      <c r="H14" s="133">
        <f t="shared" si="2"/>
        <v>29.5</v>
      </c>
      <c r="I14" s="133">
        <f t="shared" si="2"/>
        <v>28.5</v>
      </c>
      <c r="J14" s="133">
        <f t="shared" si="3"/>
        <v>29.25</v>
      </c>
      <c r="K14" s="133">
        <f t="shared" si="4"/>
        <v>28.5</v>
      </c>
      <c r="L14" s="133">
        <f t="shared" si="4"/>
        <v>30</v>
      </c>
      <c r="M14" s="133">
        <f t="shared" si="4"/>
        <v>31</v>
      </c>
      <c r="N14" s="133">
        <f t="shared" si="4"/>
        <v>40</v>
      </c>
      <c r="O14" s="133">
        <f t="shared" si="5"/>
        <v>51.75</v>
      </c>
      <c r="P14" s="133">
        <f t="shared" si="6"/>
        <v>48.5</v>
      </c>
      <c r="Q14" s="133">
        <f t="shared" si="6"/>
        <v>55</v>
      </c>
      <c r="R14" s="133">
        <f t="shared" si="6"/>
        <v>45</v>
      </c>
      <c r="S14" s="133">
        <f t="shared" si="7"/>
        <v>32.333333333333336</v>
      </c>
      <c r="T14" s="133">
        <f t="shared" si="8"/>
        <v>33.5</v>
      </c>
      <c r="U14" s="133">
        <f t="shared" si="8"/>
        <v>31</v>
      </c>
      <c r="V14" s="133">
        <f t="shared" si="8"/>
        <v>32.5</v>
      </c>
      <c r="W14" s="168">
        <f t="shared" si="12"/>
        <v>36.115686274509805</v>
      </c>
      <c r="X14" s="133">
        <f t="shared" si="13"/>
        <v>37.753921568627455</v>
      </c>
      <c r="Y14" s="133">
        <f t="shared" si="14"/>
        <v>37.446744966442949</v>
      </c>
      <c r="Z14" s="133">
        <f t="shared" si="15"/>
        <v>38.134901960784319</v>
      </c>
      <c r="AA14" s="133">
        <f t="shared" si="9"/>
        <v>38.726617647058809</v>
      </c>
      <c r="AB14" s="134">
        <f t="shared" si="10"/>
        <v>39.342070312499999</v>
      </c>
      <c r="AC14" s="169">
        <f t="shared" ca="1" si="11"/>
        <v>37.9282520444401</v>
      </c>
      <c r="AD14" s="164"/>
      <c r="AE14" s="164"/>
      <c r="AF14" s="165"/>
      <c r="AG14" s="170">
        <f>VLOOKUP(AG$7,'[4]Curve Summary'!$A$9:$AG$161,2)</f>
        <v>29.5</v>
      </c>
      <c r="AH14" s="170">
        <f>VLOOKUP(AH$7,'[4]Curve Summary'!$A$9:$AG$161,2)</f>
        <v>28.5</v>
      </c>
      <c r="AI14" s="170">
        <f>VLOOKUP(AI$7,'[4]Curve Summary'!$A$9:$AG$161,2)</f>
        <v>28.5</v>
      </c>
      <c r="AJ14" s="170">
        <f>VLOOKUP(AJ$7,'[4]Curve Summary'!$A$9:$AG$161,2)</f>
        <v>30</v>
      </c>
      <c r="AK14" s="170">
        <f>VLOOKUP(AK$7,'[4]Curve Summary'!$A$9:$AG$161,2)</f>
        <v>31</v>
      </c>
      <c r="AL14" s="170">
        <f>VLOOKUP(AL$7,'[4]Curve Summary'!$A$9:$AG$161,2)</f>
        <v>40</v>
      </c>
      <c r="AM14" s="170">
        <f>VLOOKUP(AM$7,'[4]Curve Summary'!$A$9:$AG$161,2)</f>
        <v>48.5</v>
      </c>
      <c r="AN14" s="170">
        <f>VLOOKUP(AN$7,'[4]Curve Summary'!$A$9:$AG$161,2)</f>
        <v>55</v>
      </c>
      <c r="AO14" s="170">
        <f>VLOOKUP(AO$7,'[4]Curve Summary'!$A$9:$AG$161,2)</f>
        <v>45</v>
      </c>
      <c r="AP14" s="170">
        <f>VLOOKUP(AP$7,'[4]Curve Summary'!$A$9:$AG$161,2)</f>
        <v>33.5</v>
      </c>
      <c r="AQ14" s="170">
        <f>VLOOKUP(AQ$7,'[4]Curve Summary'!$A$9:$AG$161,2)</f>
        <v>31</v>
      </c>
      <c r="AR14" s="170">
        <f>VLOOKUP(AR$7,'[4]Curve Summary'!$A$9:$AG$161,2)</f>
        <v>32.5</v>
      </c>
      <c r="AS14" s="170">
        <f>VLOOKUP(AS$7,'[4]Curve Summary'!$A$9:$AG$161,2)</f>
        <v>33.75</v>
      </c>
      <c r="AT14" s="170">
        <f>VLOOKUP(AT$7,'[4]Curve Summary'!$A$9:$AG$161,2)</f>
        <v>33.25</v>
      </c>
      <c r="AU14" s="170">
        <f>VLOOKUP(AU$7,'[4]Curve Summary'!$A$9:$AG$161,2)</f>
        <v>33.25</v>
      </c>
      <c r="AV14" s="170">
        <f>VLOOKUP(AV$7,'[4]Curve Summary'!$A$9:$AG$161,2)</f>
        <v>32.75</v>
      </c>
      <c r="AW14" s="170">
        <f>VLOOKUP(AW$7,'[4]Curve Summary'!$A$9:$AG$161,2)</f>
        <v>32.75</v>
      </c>
      <c r="AX14" s="170">
        <f>VLOOKUP(AX$7,'[4]Curve Summary'!$A$9:$AG$161,2)</f>
        <v>37.25</v>
      </c>
      <c r="AY14" s="170">
        <f>VLOOKUP(AY$7,'[4]Curve Summary'!$A$9:$AG$161,2)</f>
        <v>51</v>
      </c>
      <c r="AZ14" s="170">
        <f>VLOOKUP(AZ$7,'[4]Curve Summary'!$A$9:$AG$161,2)</f>
        <v>56</v>
      </c>
      <c r="BA14" s="170">
        <f>VLOOKUP(BA$7,'[4]Curve Summary'!$A$9:$AG$161,2)</f>
        <v>44.5</v>
      </c>
      <c r="BB14" s="170">
        <f>VLOOKUP(BB$7,'[4]Curve Summary'!$A$9:$AG$161,2)</f>
        <v>33.75</v>
      </c>
      <c r="BC14" s="170">
        <f>VLOOKUP(BC$7,'[4]Curve Summary'!$A$9:$AG$161,2)</f>
        <v>32.25</v>
      </c>
      <c r="BD14" s="170">
        <f>VLOOKUP(BD$7,'[4]Curve Summary'!$A$9:$AG$161,2)</f>
        <v>32.25</v>
      </c>
      <c r="BE14" s="170">
        <f>VLOOKUP(BE$7,'[4]Curve Summary'!$A$9:$AG$161,2)</f>
        <v>34.43</v>
      </c>
      <c r="BF14" s="170">
        <f>VLOOKUP(BF$7,'[4]Curve Summary'!$A$9:$AG$161,2)</f>
        <v>34</v>
      </c>
      <c r="BG14" s="170">
        <f>VLOOKUP(BG$7,'[4]Curve Summary'!$A$9:$AG$161,2)</f>
        <v>34.01</v>
      </c>
      <c r="BH14" s="170">
        <f>VLOOKUP(BH$7,'[4]Curve Summary'!$A$9:$AG$161,2)</f>
        <v>33.58</v>
      </c>
      <c r="BI14" s="170">
        <f>VLOOKUP(BI$7,'[4]Curve Summary'!$A$9:$AG$161,2)</f>
        <v>33.58</v>
      </c>
      <c r="BJ14" s="170">
        <f>VLOOKUP(BJ$7,'[4]Curve Summary'!$A$9:$AG$161,2)</f>
        <v>37.42</v>
      </c>
      <c r="BK14" s="170">
        <f>VLOOKUP(BK$7,'[4]Curve Summary'!$A$9:$AG$161,2)</f>
        <v>49.14</v>
      </c>
      <c r="BL14" s="170">
        <f>VLOOKUP(BL$7,'[4]Curve Summary'!$A$9:$AG$161,2)</f>
        <v>53.41</v>
      </c>
      <c r="BM14" s="170">
        <f>VLOOKUP(BM$7,'[4]Curve Summary'!$A$9:$AG$161,2)</f>
        <v>43.61</v>
      </c>
      <c r="BN14" s="170">
        <f>VLOOKUP(BN$7,'[4]Curve Summary'!$A$9:$AG$161,2)</f>
        <v>34.450000000000003</v>
      </c>
      <c r="BO14" s="170">
        <f>VLOOKUP(BO$7,'[4]Curve Summary'!$A$9:$AG$161,2)</f>
        <v>33.17</v>
      </c>
      <c r="BP14" s="170">
        <f>VLOOKUP(BP$7,'[4]Curve Summary'!$A$9:$AG$161,2)</f>
        <v>33.17</v>
      </c>
      <c r="BQ14" s="170">
        <f>VLOOKUP(BQ$7,'[4]Curve Summary'!$A$9:$AG$161,2)</f>
        <v>35.17</v>
      </c>
      <c r="BR14" s="170">
        <f>VLOOKUP(BR$7,'[4]Curve Summary'!$A$9:$AG$161,2)</f>
        <v>34.799999999999997</v>
      </c>
      <c r="BS14" s="170">
        <f>VLOOKUP(BS$7,'[4]Curve Summary'!$A$9:$AG$161,2)</f>
        <v>34.81</v>
      </c>
      <c r="BT14" s="170">
        <f>VLOOKUP(BT$7,'[4]Curve Summary'!$A$9:$AG$161,2)</f>
        <v>34.44</v>
      </c>
      <c r="BU14" s="170">
        <f>VLOOKUP(BU$7,'[4]Curve Summary'!$A$9:$AG$161,2)</f>
        <v>34.450000000000003</v>
      </c>
      <c r="BV14" s="170">
        <f>VLOOKUP(BV$7,'[4]Curve Summary'!$A$9:$AG$161,2)</f>
        <v>37.729999999999997</v>
      </c>
      <c r="BW14" s="170">
        <f>VLOOKUP(BW$7,'[4]Curve Summary'!$A$9:$AG$161,2)</f>
        <v>47.76</v>
      </c>
      <c r="BX14" s="170">
        <f>VLOOKUP(BX$7,'[4]Curve Summary'!$A$9:$AG$161,2)</f>
        <v>51.41</v>
      </c>
      <c r="BY14" s="170">
        <f>VLOOKUP(BY$7,'[4]Curve Summary'!$A$9:$AG$161,2)</f>
        <v>43.03</v>
      </c>
      <c r="BZ14" s="170">
        <f>VLOOKUP(BZ$7,'[4]Curve Summary'!$A$9:$AG$161,2)</f>
        <v>35.19</v>
      </c>
      <c r="CA14" s="170">
        <f>VLOOKUP(CA$7,'[4]Curve Summary'!$A$9:$AG$161,2)</f>
        <v>34.1</v>
      </c>
      <c r="CB14" s="170">
        <f>VLOOKUP(CB$7,'[4]Curve Summary'!$A$9:$AG$161,2)</f>
        <v>34.1</v>
      </c>
      <c r="CC14" s="170">
        <f>VLOOKUP(CC$7,'[4]Curve Summary'!$A$9:$AG$161,2)</f>
        <v>35.83</v>
      </c>
      <c r="CD14" s="170">
        <f>VLOOKUP(CD$7,'[4]Curve Summary'!$A$9:$AG$161,2)</f>
        <v>35.53</v>
      </c>
      <c r="CE14" s="170">
        <f>VLOOKUP(CE$7,'[4]Curve Summary'!$A$9:$AG$161,2)</f>
        <v>35.53</v>
      </c>
      <c r="CF14" s="170">
        <f>VLOOKUP(CF$7,'[4]Curve Summary'!$A$9:$AG$161,2)</f>
        <v>35.22</v>
      </c>
      <c r="CG14" s="170">
        <f>VLOOKUP(CG$7,'[4]Curve Summary'!$A$9:$AG$161,2)</f>
        <v>35.22</v>
      </c>
      <c r="CH14" s="170">
        <f>VLOOKUP(CH$7,'[4]Curve Summary'!$A$9:$AG$161,2)</f>
        <v>38.03</v>
      </c>
      <c r="CI14" s="170">
        <f>VLOOKUP(CI$7,'[4]Curve Summary'!$A$9:$AG$161,2)</f>
        <v>46.61</v>
      </c>
      <c r="CJ14" s="170">
        <f>VLOOKUP(CJ$7,'[4]Curve Summary'!$A$9:$AG$161,2)</f>
        <v>49.74</v>
      </c>
      <c r="CK14" s="170">
        <f>VLOOKUP(CK$7,'[4]Curve Summary'!$A$9:$AG$161,2)</f>
        <v>42.56</v>
      </c>
      <c r="CL14" s="170">
        <f>VLOOKUP(CL$7,'[4]Curve Summary'!$A$9:$AG$161,2)</f>
        <v>35.86</v>
      </c>
      <c r="CM14" s="170">
        <f>VLOOKUP(CM$7,'[4]Curve Summary'!$A$9:$AG$161,2)</f>
        <v>34.92</v>
      </c>
      <c r="CN14" s="170">
        <f>VLOOKUP(CN$7,'[4]Curve Summary'!$A$9:$AG$161,2)</f>
        <v>34.93</v>
      </c>
      <c r="CO14" s="170">
        <f>VLOOKUP(CO$7,'[4]Curve Summary'!$A$9:$AG$161,2)</f>
        <v>36.32</v>
      </c>
      <c r="CP14" s="170">
        <f>VLOOKUP(CP$7,'[4]Curve Summary'!$A$9:$AG$161,2)</f>
        <v>36.04</v>
      </c>
      <c r="CQ14" s="170">
        <f>VLOOKUP(CQ$7,'[4]Curve Summary'!$A$9:$AG$161,2)</f>
        <v>36.04</v>
      </c>
      <c r="CR14" s="170">
        <f>VLOOKUP(CR$7,'[4]Curve Summary'!$A$9:$AG$161,2)</f>
        <v>35.76</v>
      </c>
      <c r="CS14" s="170">
        <f>VLOOKUP(CS$7,'[4]Curve Summary'!$A$9:$AG$161,2)</f>
        <v>35.76</v>
      </c>
      <c r="CT14" s="170">
        <f>VLOOKUP(CT$7,'[4]Curve Summary'!$A$9:$AG$161,2)</f>
        <v>38.31</v>
      </c>
      <c r="CU14" s="170">
        <f>VLOOKUP(CU$7,'[4]Curve Summary'!$A$9:$AG$161,2)</f>
        <v>46.08</v>
      </c>
      <c r="CV14" s="170">
        <f>VLOOKUP(CV$7,'[4]Curve Summary'!$A$9:$AG$161,2)</f>
        <v>48.91</v>
      </c>
      <c r="CW14" s="170">
        <f>VLOOKUP(CW$7,'[4]Curve Summary'!$A$9:$AG$161,2)</f>
        <v>42.42</v>
      </c>
      <c r="CX14" s="170">
        <f>VLOOKUP(CX$7,'[4]Curve Summary'!$A$9:$AG$161,2)</f>
        <v>36.340000000000003</v>
      </c>
      <c r="CY14" s="170">
        <f>VLOOKUP(CY$7,'[4]Curve Summary'!$A$9:$AG$161,2)</f>
        <v>35.5</v>
      </c>
      <c r="CZ14" s="170">
        <f>VLOOKUP(CZ$7,'[4]Curve Summary'!$A$9:$AG$161,2)</f>
        <v>35.5</v>
      </c>
      <c r="DA14" s="170">
        <f>VLOOKUP(DA$7,'[4]Curve Summary'!$A$9:$AG$161,2)</f>
        <v>36.729999999999997</v>
      </c>
      <c r="DB14" s="170">
        <f>VLOOKUP(DB$7,'[4]Curve Summary'!$A$9:$AG$161,2)</f>
        <v>36.479999999999997</v>
      </c>
      <c r="DC14" s="170">
        <f>VLOOKUP(DC$7,'[4]Curve Summary'!$A$9:$AG$161,2)</f>
        <v>36.479999999999997</v>
      </c>
      <c r="DD14" s="170">
        <f>VLOOKUP(DD$7,'[4]Curve Summary'!$A$9:$AG$161,2)</f>
        <v>36.22</v>
      </c>
      <c r="DE14" s="170">
        <f>VLOOKUP(DE$7,'[4]Curve Summary'!$A$9:$AG$161,2)</f>
        <v>36.22</v>
      </c>
      <c r="DF14" s="170">
        <f>VLOOKUP(DF$7,'[4]Curve Summary'!$A$9:$AG$161,2)</f>
        <v>38.58</v>
      </c>
      <c r="DG14" s="170">
        <f>VLOOKUP(DG$7,'[4]Curve Summary'!$A$9:$AG$161,2)</f>
        <v>45.78</v>
      </c>
      <c r="DH14" s="170">
        <f>VLOOKUP(DH$7,'[4]Curve Summary'!$A$9:$AG$161,2)</f>
        <v>48.4</v>
      </c>
      <c r="DI14" s="170">
        <f>VLOOKUP(DI$7,'[4]Curve Summary'!$A$9:$AG$161,2)</f>
        <v>42.38</v>
      </c>
      <c r="DJ14" s="170">
        <f>VLOOKUP(DJ$7,'[4]Curve Summary'!$A$9:$AG$161,2)</f>
        <v>36.76</v>
      </c>
      <c r="DK14" s="170">
        <f>VLOOKUP(DK$7,'[4]Curve Summary'!$A$9:$AG$161,2)</f>
        <v>35.979999999999997</v>
      </c>
      <c r="DL14" s="170">
        <f>VLOOKUP(DL$7,'[4]Curve Summary'!$A$9:$AG$161,2)</f>
        <v>35.979999999999997</v>
      </c>
      <c r="DM14" s="170">
        <f>VLOOKUP(DM$7,'[4]Curve Summary'!$A$9:$AG$161,2)</f>
        <v>37.14</v>
      </c>
      <c r="DN14" s="170">
        <f>VLOOKUP(DN$7,'[4]Curve Summary'!$A$9:$AG$161,2)</f>
        <v>36.9</v>
      </c>
      <c r="DO14" s="170">
        <f>VLOOKUP(DO$7,'[4]Curve Summary'!$A$9:$AG$161,2)</f>
        <v>36.9</v>
      </c>
      <c r="DP14" s="170">
        <f>VLOOKUP(DP$7,'[4]Curve Summary'!$A$9:$AG$161,2)</f>
        <v>36.659999999999997</v>
      </c>
      <c r="DQ14" s="170">
        <f>VLOOKUP(DQ$7,'[4]Curve Summary'!$A$9:$AG$161,2)</f>
        <v>36.659999999999997</v>
      </c>
      <c r="DR14" s="170">
        <f>VLOOKUP(DR$7,'[4]Curve Summary'!$A$9:$AG$161,2)</f>
        <v>38.85</v>
      </c>
      <c r="DS14" s="170">
        <f>VLOOKUP(DS$7,'[4]Curve Summary'!$A$9:$AG$161,2)</f>
        <v>45.51</v>
      </c>
      <c r="DT14" s="170">
        <f>VLOOKUP(DT$7,'[4]Curve Summary'!$A$9:$AG$161,2)</f>
        <v>47.94</v>
      </c>
      <c r="DU14" s="170">
        <f>VLOOKUP(DU$7,'[4]Curve Summary'!$A$9:$AG$161,2)</f>
        <v>42.37</v>
      </c>
      <c r="DV14" s="170">
        <f>VLOOKUP(DV$7,'[4]Curve Summary'!$A$9:$AG$161,2)</f>
        <v>37.159999999999997</v>
      </c>
      <c r="DW14" s="170">
        <f>VLOOKUP(DW$7,'[4]Curve Summary'!$A$9:$AG$161,2)</f>
        <v>36.44</v>
      </c>
      <c r="DX14" s="170">
        <f>VLOOKUP(DX$7,'[4]Curve Summary'!$A$9:$AG$161,2)</f>
        <v>36.44</v>
      </c>
      <c r="DY14" s="170">
        <f>VLOOKUP(DY$7,'[4]Curve Summary'!$A$9:$AG$161,2)</f>
        <v>37.53</v>
      </c>
      <c r="DZ14" s="170">
        <f>VLOOKUP(DZ$7,'[4]Curve Summary'!$A$9:$AG$161,2)</f>
        <v>37.31</v>
      </c>
      <c r="EA14" s="170">
        <f>VLOOKUP(EA$7,'[4]Curve Summary'!$A$9:$AG$161,2)</f>
        <v>37.31</v>
      </c>
      <c r="EB14" s="170">
        <f>VLOOKUP(EB$7,'[4]Curve Summary'!$A$9:$AG$161,2)</f>
        <v>37.090000000000003</v>
      </c>
      <c r="EC14" s="170">
        <f>VLOOKUP(EC$7,'[4]Curve Summary'!$A$9:$AG$161,2)</f>
        <v>37.090000000000003</v>
      </c>
      <c r="ED14" s="170">
        <f>VLOOKUP(ED$7,'[4]Curve Summary'!$A$9:$AG$161,2)</f>
        <v>39.11</v>
      </c>
      <c r="EE14" s="170">
        <f>VLOOKUP(EE$7,'[4]Curve Summary'!$A$9:$AG$161,2)</f>
        <v>45.29</v>
      </c>
      <c r="EF14" s="170">
        <f>VLOOKUP(EF$7,'[4]Curve Summary'!$A$9:$AG$161,2)</f>
        <v>47.53</v>
      </c>
      <c r="EG14" s="170">
        <f>VLOOKUP(EG$7,'[4]Curve Summary'!$A$9:$AG$161,2)</f>
        <v>42.38</v>
      </c>
      <c r="EH14" s="170">
        <f>VLOOKUP(EH$7,'[4]Curve Summary'!$A$9:$AG$161,2)</f>
        <v>37.56</v>
      </c>
      <c r="EI14" s="170">
        <f>VLOOKUP(EI$7,'[4]Curve Summary'!$A$9:$AG$161,2)</f>
        <v>36.880000000000003</v>
      </c>
      <c r="EJ14" s="170">
        <f>VLOOKUP(EJ$7,'[4]Curve Summary'!$A$9:$AG$161,2)</f>
        <v>36.89</v>
      </c>
    </row>
    <row r="15" spans="1:140" ht="13.7" customHeight="1" thickBot="1" x14ac:dyDescent="0.25">
      <c r="A15" s="171" t="s">
        <v>144</v>
      </c>
      <c r="B15" s="172" t="s">
        <v>172</v>
      </c>
      <c r="C15" s="137">
        <f>'[4]Power Desk Daily Price'!$AC15</f>
        <v>27.14423076923077</v>
      </c>
      <c r="D15" s="137">
        <f ca="1">IF(ISERROR((AVERAGE(OFFSET('[4]Curve Summary'!$G$6,27,0,0,1))*0+ 25* '[4]Curve Summary Backup'!$G$38)/25), '[4]Curve Summary Backup'!$G$38,(AVERAGE(OFFSET('[4]Curve Summary'!$G$6,27,0,0,1))*0+ 25* '[4]Curve Summary Backup'!$G$38)/25)</f>
        <v>26</v>
      </c>
      <c r="E15" s="137">
        <f>VLOOKUP(E$7,'[4]Curve Summary'!$A$7:$AG$58,7)</f>
        <v>31.5</v>
      </c>
      <c r="F15" s="173">
        <f t="shared" ca="1" si="0"/>
        <v>28.145604395604394</v>
      </c>
      <c r="G15" s="137">
        <f t="shared" si="1"/>
        <v>30.375</v>
      </c>
      <c r="H15" s="137">
        <f t="shared" si="2"/>
        <v>31</v>
      </c>
      <c r="I15" s="137">
        <f t="shared" si="2"/>
        <v>29.75</v>
      </c>
      <c r="J15" s="137">
        <f t="shared" si="3"/>
        <v>30.875</v>
      </c>
      <c r="K15" s="137">
        <f t="shared" si="4"/>
        <v>29.75</v>
      </c>
      <c r="L15" s="137">
        <f t="shared" si="4"/>
        <v>32</v>
      </c>
      <c r="M15" s="137">
        <f t="shared" si="4"/>
        <v>34</v>
      </c>
      <c r="N15" s="137">
        <f t="shared" si="4"/>
        <v>45</v>
      </c>
      <c r="O15" s="137">
        <f t="shared" si="5"/>
        <v>60.25</v>
      </c>
      <c r="P15" s="137">
        <f t="shared" si="6"/>
        <v>55.5</v>
      </c>
      <c r="Q15" s="137">
        <f t="shared" si="6"/>
        <v>65</v>
      </c>
      <c r="R15" s="137">
        <f t="shared" si="6"/>
        <v>52</v>
      </c>
      <c r="S15" s="137">
        <f t="shared" si="7"/>
        <v>34.5</v>
      </c>
      <c r="T15" s="137">
        <f t="shared" si="8"/>
        <v>36</v>
      </c>
      <c r="U15" s="137">
        <f t="shared" si="8"/>
        <v>33</v>
      </c>
      <c r="V15" s="137">
        <f t="shared" si="8"/>
        <v>34.5</v>
      </c>
      <c r="W15" s="173">
        <f t="shared" si="12"/>
        <v>39.832352941176474</v>
      </c>
      <c r="X15" s="137">
        <f t="shared" si="13"/>
        <v>41.089215686274507</v>
      </c>
      <c r="Y15" s="137">
        <f t="shared" si="14"/>
        <v>40.642315436241603</v>
      </c>
      <c r="Z15" s="137">
        <f t="shared" si="15"/>
        <v>41.434117647058827</v>
      </c>
      <c r="AA15" s="137">
        <f t="shared" si="9"/>
        <v>41.887607843137246</v>
      </c>
      <c r="AB15" s="138">
        <f t="shared" si="10"/>
        <v>42.328203125000002</v>
      </c>
      <c r="AC15" s="174">
        <f t="shared" ca="1" si="11"/>
        <v>41.133830189294002</v>
      </c>
      <c r="AD15" s="164"/>
      <c r="AE15" s="164"/>
      <c r="AF15" s="165"/>
      <c r="AG15" s="133">
        <f>VLOOKUP(AG$7,'[4]Curve Summary'!$A$9:$AG$161,7)</f>
        <v>31</v>
      </c>
      <c r="AH15" s="133">
        <f>VLOOKUP(AH$7,'[4]Curve Summary'!$A$9:$AG$161,7)</f>
        <v>29.75</v>
      </c>
      <c r="AI15" s="133">
        <f>VLOOKUP(AI$7,'[4]Curve Summary'!$A$9:$AG$161,7)</f>
        <v>29.75</v>
      </c>
      <c r="AJ15" s="133">
        <f>VLOOKUP(AJ$7,'[4]Curve Summary'!$A$9:$AG$161,7)</f>
        <v>32</v>
      </c>
      <c r="AK15" s="133">
        <f>VLOOKUP(AK$7,'[4]Curve Summary'!$A$9:$AG$161,7)</f>
        <v>34</v>
      </c>
      <c r="AL15" s="133">
        <f>VLOOKUP(AL$7,'[4]Curve Summary'!$A$9:$AG$161,7)</f>
        <v>45</v>
      </c>
      <c r="AM15" s="133">
        <f>VLOOKUP(AM$7,'[4]Curve Summary'!$A$9:$AG$161,7)</f>
        <v>55.5</v>
      </c>
      <c r="AN15" s="133">
        <f>VLOOKUP(AN$7,'[4]Curve Summary'!$A$9:$AG$161,7)</f>
        <v>65</v>
      </c>
      <c r="AO15" s="133">
        <f>VLOOKUP(AO$7,'[4]Curve Summary'!$A$9:$AG$161,7)</f>
        <v>52</v>
      </c>
      <c r="AP15" s="133">
        <f>VLOOKUP(AP$7,'[4]Curve Summary'!$A$9:$AG$161,7)</f>
        <v>36</v>
      </c>
      <c r="AQ15" s="133">
        <f>VLOOKUP(AQ$7,'[4]Curve Summary'!$A$9:$AG$161,7)</f>
        <v>33</v>
      </c>
      <c r="AR15" s="133">
        <f>VLOOKUP(AR$7,'[4]Curve Summary'!$A$9:$AG$161,7)</f>
        <v>34.5</v>
      </c>
      <c r="AS15" s="133">
        <f>VLOOKUP(AS$7,'[4]Curve Summary'!$A$9:$AG$161,7)</f>
        <v>35.75</v>
      </c>
      <c r="AT15" s="133">
        <f>VLOOKUP(AT$7,'[4]Curve Summary'!$A$9:$AG$161,7)</f>
        <v>35.25</v>
      </c>
      <c r="AU15" s="133">
        <f>VLOOKUP(AU$7,'[4]Curve Summary'!$A$9:$AG$161,7)</f>
        <v>35.25</v>
      </c>
      <c r="AV15" s="133">
        <f>VLOOKUP(AV$7,'[4]Curve Summary'!$A$9:$AG$161,7)</f>
        <v>34.75</v>
      </c>
      <c r="AW15" s="133">
        <f>VLOOKUP(AW$7,'[4]Curve Summary'!$A$9:$AG$161,7)</f>
        <v>34.75</v>
      </c>
      <c r="AX15" s="133">
        <f>VLOOKUP(AX$7,'[4]Curve Summary'!$A$9:$AG$161,7)</f>
        <v>41.75</v>
      </c>
      <c r="AY15" s="133">
        <f>VLOOKUP(AY$7,'[4]Curve Summary'!$A$9:$AG$161,7)</f>
        <v>57</v>
      </c>
      <c r="AZ15" s="133">
        <f>VLOOKUP(AZ$7,'[4]Curve Summary'!$A$9:$AG$161,7)</f>
        <v>64</v>
      </c>
      <c r="BA15" s="133">
        <f>VLOOKUP(BA$7,'[4]Curve Summary'!$A$9:$AG$161,7)</f>
        <v>50.5</v>
      </c>
      <c r="BB15" s="133">
        <f>VLOOKUP(BB$7,'[4]Curve Summary'!$A$9:$AG$161,7)</f>
        <v>36</v>
      </c>
      <c r="BC15" s="133">
        <f>VLOOKUP(BC$7,'[4]Curve Summary'!$A$9:$AG$161,7)</f>
        <v>34</v>
      </c>
      <c r="BD15" s="133">
        <f>VLOOKUP(BD$7,'[4]Curve Summary'!$A$9:$AG$161,7)</f>
        <v>33.75</v>
      </c>
      <c r="BE15" s="133">
        <f>VLOOKUP(BE$7,'[4]Curve Summary'!$A$9:$AG$161,7)</f>
        <v>36.630000000000003</v>
      </c>
      <c r="BF15" s="133">
        <f>VLOOKUP(BF$7,'[4]Curve Summary'!$A$9:$AG$161,7)</f>
        <v>36.200000000000003</v>
      </c>
      <c r="BG15" s="133">
        <f>VLOOKUP(BG$7,'[4]Curve Summary'!$A$9:$AG$161,7)</f>
        <v>36.21</v>
      </c>
      <c r="BH15" s="133">
        <f>VLOOKUP(BH$7,'[4]Curve Summary'!$A$9:$AG$161,7)</f>
        <v>35.78</v>
      </c>
      <c r="BI15" s="133">
        <f>VLOOKUP(BI$7,'[4]Curve Summary'!$A$9:$AG$161,7)</f>
        <v>35.78</v>
      </c>
      <c r="BJ15" s="133">
        <f>VLOOKUP(BJ$7,'[4]Curve Summary'!$A$9:$AG$161,7)</f>
        <v>41.75</v>
      </c>
      <c r="BK15" s="133">
        <f>VLOOKUP(BK$7,'[4]Curve Summary'!$A$9:$AG$161,7)</f>
        <v>54.74</v>
      </c>
      <c r="BL15" s="133">
        <f>VLOOKUP(BL$7,'[4]Curve Summary'!$A$9:$AG$161,7)</f>
        <v>60.71</v>
      </c>
      <c r="BM15" s="133">
        <f>VLOOKUP(BM$7,'[4]Curve Summary'!$A$9:$AG$161,7)</f>
        <v>49.21</v>
      </c>
      <c r="BN15" s="133">
        <f>VLOOKUP(BN$7,'[4]Curve Summary'!$A$9:$AG$161,7)</f>
        <v>36.86</v>
      </c>
      <c r="BO15" s="133">
        <f>VLOOKUP(BO$7,'[4]Curve Summary'!$A$9:$AG$161,7)</f>
        <v>35.15</v>
      </c>
      <c r="BP15" s="133">
        <f>VLOOKUP(BP$7,'[4]Curve Summary'!$A$9:$AG$161,7)</f>
        <v>34.94</v>
      </c>
      <c r="BQ15" s="133">
        <f>VLOOKUP(BQ$7,'[4]Curve Summary'!$A$9:$AG$161,7)</f>
        <v>37.49</v>
      </c>
      <c r="BR15" s="133">
        <f>VLOOKUP(BR$7,'[4]Curve Summary'!$A$9:$AG$161,7)</f>
        <v>37.119999999999997</v>
      </c>
      <c r="BS15" s="133">
        <f>VLOOKUP(BS$7,'[4]Curve Summary'!$A$9:$AG$161,7)</f>
        <v>37.130000000000003</v>
      </c>
      <c r="BT15" s="133">
        <f>VLOOKUP(BT$7,'[4]Curve Summary'!$A$9:$AG$161,7)</f>
        <v>36.76</v>
      </c>
      <c r="BU15" s="133">
        <f>VLOOKUP(BU$7,'[4]Curve Summary'!$A$9:$AG$161,7)</f>
        <v>36.770000000000003</v>
      </c>
      <c r="BV15" s="133">
        <f>VLOOKUP(BV$7,'[4]Curve Summary'!$A$9:$AG$161,7)</f>
        <v>41.86</v>
      </c>
      <c r="BW15" s="133">
        <f>VLOOKUP(BW$7,'[4]Curve Summary'!$A$9:$AG$161,7)</f>
        <v>52.96</v>
      </c>
      <c r="BX15" s="133">
        <f>VLOOKUP(BX$7,'[4]Curve Summary'!$A$9:$AG$161,7)</f>
        <v>58.05</v>
      </c>
      <c r="BY15" s="133">
        <f>VLOOKUP(BY$7,'[4]Curve Summary'!$A$9:$AG$161,7)</f>
        <v>48.23</v>
      </c>
      <c r="BZ15" s="133">
        <f>VLOOKUP(BZ$7,'[4]Curve Summary'!$A$9:$AG$161,7)</f>
        <v>37.69</v>
      </c>
      <c r="CA15" s="133">
        <f>VLOOKUP(CA$7,'[4]Curve Summary'!$A$9:$AG$161,7)</f>
        <v>36.24</v>
      </c>
      <c r="CB15" s="133">
        <f>VLOOKUP(CB$7,'[4]Curve Summary'!$A$9:$AG$161,7)</f>
        <v>36.06</v>
      </c>
      <c r="CC15" s="133">
        <f>VLOOKUP(CC$7,'[4]Curve Summary'!$A$9:$AG$161,7)</f>
        <v>38.25</v>
      </c>
      <c r="CD15" s="133">
        <f>VLOOKUP(CD$7,'[4]Curve Summary'!$A$9:$AG$161,7)</f>
        <v>37.950000000000003</v>
      </c>
      <c r="CE15" s="133">
        <f>VLOOKUP(CE$7,'[4]Curve Summary'!$A$9:$AG$161,7)</f>
        <v>37.950000000000003</v>
      </c>
      <c r="CF15" s="133">
        <f>VLOOKUP(CF$7,'[4]Curve Summary'!$A$9:$AG$161,7)</f>
        <v>37.64</v>
      </c>
      <c r="CG15" s="133">
        <f>VLOOKUP(CG$7,'[4]Curve Summary'!$A$9:$AG$161,7)</f>
        <v>37.64</v>
      </c>
      <c r="CH15" s="133">
        <f>VLOOKUP(CH$7,'[4]Curve Summary'!$A$9:$AG$161,7)</f>
        <v>41.99</v>
      </c>
      <c r="CI15" s="133">
        <f>VLOOKUP(CI$7,'[4]Curve Summary'!$A$9:$AG$161,7)</f>
        <v>51.47</v>
      </c>
      <c r="CJ15" s="133">
        <f>VLOOKUP(CJ$7,'[4]Curve Summary'!$A$9:$AG$161,7)</f>
        <v>55.82</v>
      </c>
      <c r="CK15" s="133">
        <f>VLOOKUP(CK$7,'[4]Curve Summary'!$A$9:$AG$161,7)</f>
        <v>47.42</v>
      </c>
      <c r="CL15" s="133">
        <f>VLOOKUP(CL$7,'[4]Curve Summary'!$A$9:$AG$161,7)</f>
        <v>38.43</v>
      </c>
      <c r="CM15" s="133">
        <f>VLOOKUP(CM$7,'[4]Curve Summary'!$A$9:$AG$161,7)</f>
        <v>37.18</v>
      </c>
      <c r="CN15" s="133">
        <f>VLOOKUP(CN$7,'[4]Curve Summary'!$A$9:$AG$161,7)</f>
        <v>37.04</v>
      </c>
      <c r="CO15" s="133">
        <f>VLOOKUP(CO$7,'[4]Curve Summary'!$A$9:$AG$161,7)</f>
        <v>38.770000000000003</v>
      </c>
      <c r="CP15" s="133">
        <f>VLOOKUP(CP$7,'[4]Curve Summary'!$A$9:$AG$161,7)</f>
        <v>38.49</v>
      </c>
      <c r="CQ15" s="133">
        <f>VLOOKUP(CQ$7,'[4]Curve Summary'!$A$9:$AG$161,7)</f>
        <v>38.49</v>
      </c>
      <c r="CR15" s="133">
        <f>VLOOKUP(CR$7,'[4]Curve Summary'!$A$9:$AG$161,7)</f>
        <v>38.22</v>
      </c>
      <c r="CS15" s="133">
        <f>VLOOKUP(CS$7,'[4]Curve Summary'!$A$9:$AG$161,7)</f>
        <v>38.21</v>
      </c>
      <c r="CT15" s="133">
        <f>VLOOKUP(CT$7,'[4]Curve Summary'!$A$9:$AG$161,7)</f>
        <v>42.15</v>
      </c>
      <c r="CU15" s="133">
        <f>VLOOKUP(CU$7,'[4]Curve Summary'!$A$9:$AG$161,7)</f>
        <v>50.72</v>
      </c>
      <c r="CV15" s="133">
        <f>VLOOKUP(CV$7,'[4]Curve Summary'!$A$9:$AG$161,7)</f>
        <v>54.65</v>
      </c>
      <c r="CW15" s="133">
        <f>VLOOKUP(CW$7,'[4]Curve Summary'!$A$9:$AG$161,7)</f>
        <v>47.06</v>
      </c>
      <c r="CX15" s="133">
        <f>VLOOKUP(CX$7,'[4]Curve Summary'!$A$9:$AG$161,7)</f>
        <v>38.92</v>
      </c>
      <c r="CY15" s="133">
        <f>VLOOKUP(CY$7,'[4]Curve Summary'!$A$9:$AG$161,7)</f>
        <v>37.81</v>
      </c>
      <c r="CZ15" s="133">
        <f>VLOOKUP(CZ$7,'[4]Curve Summary'!$A$9:$AG$161,7)</f>
        <v>37.67</v>
      </c>
      <c r="DA15" s="133">
        <f>VLOOKUP(DA$7,'[4]Curve Summary'!$A$9:$AG$161,7)</f>
        <v>39.19</v>
      </c>
      <c r="DB15" s="133">
        <f>VLOOKUP(DB$7,'[4]Curve Summary'!$A$9:$AG$161,7)</f>
        <v>38.94</v>
      </c>
      <c r="DC15" s="133">
        <f>VLOOKUP(DC$7,'[4]Curve Summary'!$A$9:$AG$161,7)</f>
        <v>38.94</v>
      </c>
      <c r="DD15" s="133">
        <f>VLOOKUP(DD$7,'[4]Curve Summary'!$A$9:$AG$161,7)</f>
        <v>38.69</v>
      </c>
      <c r="DE15" s="133">
        <f>VLOOKUP(DE$7,'[4]Curve Summary'!$A$9:$AG$161,7)</f>
        <v>38.69</v>
      </c>
      <c r="DF15" s="133">
        <f>VLOOKUP(DF$7,'[4]Curve Summary'!$A$9:$AG$161,7)</f>
        <v>42.32</v>
      </c>
      <c r="DG15" s="133">
        <f>VLOOKUP(DG$7,'[4]Curve Summary'!$A$9:$AG$161,7)</f>
        <v>50.25</v>
      </c>
      <c r="DH15" s="133">
        <f>VLOOKUP(DH$7,'[4]Curve Summary'!$A$9:$AG$161,7)</f>
        <v>53.88</v>
      </c>
      <c r="DI15" s="133">
        <f>VLOOKUP(DI$7,'[4]Curve Summary'!$A$9:$AG$161,7)</f>
        <v>46.85</v>
      </c>
      <c r="DJ15" s="133">
        <f>VLOOKUP(DJ$7,'[4]Curve Summary'!$A$9:$AG$161,7)</f>
        <v>39.340000000000003</v>
      </c>
      <c r="DK15" s="133">
        <f>VLOOKUP(DK$7,'[4]Curve Summary'!$A$9:$AG$161,7)</f>
        <v>38.31</v>
      </c>
      <c r="DL15" s="133">
        <f>VLOOKUP(DL$7,'[4]Curve Summary'!$A$9:$AG$161,7)</f>
        <v>38.18</v>
      </c>
      <c r="DM15" s="133">
        <f>VLOOKUP(DM$7,'[4]Curve Summary'!$A$9:$AG$161,7)</f>
        <v>39.61</v>
      </c>
      <c r="DN15" s="133">
        <f>VLOOKUP(DN$7,'[4]Curve Summary'!$A$9:$AG$161,7)</f>
        <v>39.369999999999997</v>
      </c>
      <c r="DO15" s="133">
        <f>VLOOKUP(DO$7,'[4]Curve Summary'!$A$9:$AG$161,7)</f>
        <v>39.369999999999997</v>
      </c>
      <c r="DP15" s="133">
        <f>VLOOKUP(DP$7,'[4]Curve Summary'!$A$9:$AG$161,7)</f>
        <v>39.130000000000003</v>
      </c>
      <c r="DQ15" s="133">
        <f>VLOOKUP(DQ$7,'[4]Curve Summary'!$A$9:$AG$161,7)</f>
        <v>39.130000000000003</v>
      </c>
      <c r="DR15" s="133">
        <f>VLOOKUP(DR$7,'[4]Curve Summary'!$A$9:$AG$161,7)</f>
        <v>42.5</v>
      </c>
      <c r="DS15" s="133">
        <f>VLOOKUP(DS$7,'[4]Curve Summary'!$A$9:$AG$161,7)</f>
        <v>49.81</v>
      </c>
      <c r="DT15" s="133">
        <f>VLOOKUP(DT$7,'[4]Curve Summary'!$A$9:$AG$161,7)</f>
        <v>53.17</v>
      </c>
      <c r="DU15" s="133">
        <f>VLOOKUP(DU$7,'[4]Curve Summary'!$A$9:$AG$161,7)</f>
        <v>46.68</v>
      </c>
      <c r="DV15" s="133">
        <f>VLOOKUP(DV$7,'[4]Curve Summary'!$A$9:$AG$161,7)</f>
        <v>39.729999999999997</v>
      </c>
      <c r="DW15" s="133">
        <f>VLOOKUP(DW$7,'[4]Curve Summary'!$A$9:$AG$161,7)</f>
        <v>38.78</v>
      </c>
      <c r="DX15" s="133">
        <f>VLOOKUP(DX$7,'[4]Curve Summary'!$A$9:$AG$161,7)</f>
        <v>38.659999999999997</v>
      </c>
      <c r="DY15" s="133">
        <f>VLOOKUP(DY$7,'[4]Curve Summary'!$A$9:$AG$161,7)</f>
        <v>39.950000000000003</v>
      </c>
      <c r="DZ15" s="133">
        <f>VLOOKUP(DZ$7,'[4]Curve Summary'!$A$9:$AG$161,7)</f>
        <v>39.729999999999997</v>
      </c>
      <c r="EA15" s="133">
        <f>VLOOKUP(EA$7,'[4]Curve Summary'!$A$9:$AG$161,7)</f>
        <v>39.74</v>
      </c>
      <c r="EB15" s="133">
        <f>VLOOKUP(EB$7,'[4]Curve Summary'!$A$9:$AG$161,7)</f>
        <v>39.520000000000003</v>
      </c>
      <c r="EC15" s="133">
        <f>VLOOKUP(EC$7,'[4]Curve Summary'!$A$9:$AG$161,7)</f>
        <v>39.520000000000003</v>
      </c>
      <c r="ED15" s="133">
        <f>VLOOKUP(ED$7,'[4]Curve Summary'!$A$9:$AG$161,7)</f>
        <v>42.61</v>
      </c>
      <c r="EE15" s="133">
        <f>VLOOKUP(EE$7,'[4]Curve Summary'!$A$9:$AG$161,7)</f>
        <v>49.38</v>
      </c>
      <c r="EF15" s="133">
        <f>VLOOKUP(EF$7,'[4]Curve Summary'!$A$9:$AG$161,7)</f>
        <v>52.47</v>
      </c>
      <c r="EG15" s="133">
        <f>VLOOKUP(EG$7,'[4]Curve Summary'!$A$9:$AG$161,7)</f>
        <v>46.48</v>
      </c>
      <c r="EH15" s="133">
        <f>VLOOKUP(EH$7,'[4]Curve Summary'!$A$9:$AG$161,7)</f>
        <v>40.08</v>
      </c>
      <c r="EI15" s="133">
        <f>VLOOKUP(EI$7,'[4]Curve Summary'!$A$9:$AG$161,7)</f>
        <v>39.19</v>
      </c>
      <c r="EJ15" s="133">
        <f>VLOOKUP(EJ$7,'[4]Curve Summary'!$A$9:$AG$161,7)</f>
        <v>39.090000000000003</v>
      </c>
    </row>
    <row r="16" spans="1:140" ht="13.7" customHeight="1" x14ac:dyDescent="0.2">
      <c r="A16" s="175"/>
      <c r="B16" s="176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5"/>
      <c r="AD16" s="164"/>
      <c r="AE16" s="164"/>
      <c r="AF16" s="165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  <c r="BD16" s="133"/>
      <c r="BE16" s="133"/>
      <c r="BF16" s="133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  <c r="CT16" s="133"/>
      <c r="CU16" s="133"/>
      <c r="CV16" s="133"/>
      <c r="CW16" s="133"/>
      <c r="CX16" s="133"/>
      <c r="CY16" s="133"/>
      <c r="CZ16" s="133"/>
      <c r="DA16" s="133"/>
      <c r="DB16" s="133"/>
      <c r="DC16" s="133"/>
      <c r="DD16" s="133"/>
      <c r="DE16" s="133"/>
      <c r="DF16" s="133"/>
      <c r="DG16" s="133"/>
      <c r="DH16" s="133"/>
      <c r="DI16" s="133"/>
      <c r="DJ16" s="133"/>
      <c r="DK16" s="133"/>
      <c r="DL16" s="133"/>
      <c r="DM16" s="133"/>
      <c r="DN16" s="133"/>
      <c r="DO16" s="133"/>
      <c r="DP16" s="133"/>
      <c r="DQ16" s="133"/>
      <c r="DR16" s="133"/>
      <c r="DS16" s="133"/>
      <c r="DT16" s="133"/>
      <c r="DU16" s="133"/>
      <c r="DV16" s="133"/>
      <c r="DW16" s="133"/>
      <c r="DX16" s="133"/>
      <c r="DY16" s="133"/>
      <c r="DZ16" s="133"/>
      <c r="EA16" s="133"/>
      <c r="EB16" s="133"/>
      <c r="EC16" s="133"/>
      <c r="ED16" s="133"/>
      <c r="EE16" s="133"/>
      <c r="EF16" s="133"/>
      <c r="EG16" s="133"/>
      <c r="EH16" s="133"/>
      <c r="EI16" s="133"/>
      <c r="EJ16" s="133"/>
    </row>
    <row r="17" spans="1:140" ht="13.7" customHeight="1" thickBot="1" x14ac:dyDescent="0.3">
      <c r="A17" s="177" t="s">
        <v>173</v>
      </c>
      <c r="B17" s="172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64"/>
      <c r="AE17" s="164"/>
      <c r="AF17" s="165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  <c r="CT17" s="133"/>
      <c r="CU17" s="133"/>
      <c r="CV17" s="133"/>
      <c r="CW17" s="133"/>
      <c r="CX17" s="133"/>
      <c r="CY17" s="133"/>
      <c r="CZ17" s="133"/>
      <c r="DA17" s="133"/>
      <c r="DB17" s="133"/>
      <c r="DC17" s="133"/>
      <c r="DD17" s="133"/>
      <c r="DE17" s="133"/>
      <c r="DF17" s="133"/>
      <c r="DG17" s="133"/>
      <c r="DH17" s="133"/>
      <c r="DI17" s="133"/>
      <c r="DJ17" s="133"/>
      <c r="DK17" s="133"/>
      <c r="DL17" s="133"/>
      <c r="DM17" s="133"/>
      <c r="DN17" s="133"/>
      <c r="DO17" s="133"/>
      <c r="DP17" s="133"/>
      <c r="DQ17" s="133"/>
      <c r="DR17" s="133"/>
      <c r="DS17" s="133"/>
      <c r="DT17" s="133"/>
      <c r="DU17" s="133"/>
      <c r="DV17" s="133"/>
      <c r="DW17" s="133"/>
      <c r="DX17" s="133"/>
      <c r="DY17" s="133"/>
      <c r="DZ17" s="133"/>
      <c r="EA17" s="133"/>
      <c r="EB17" s="133"/>
      <c r="EC17" s="133"/>
      <c r="ED17" s="133"/>
      <c r="EE17" s="133"/>
      <c r="EF17" s="133"/>
      <c r="EG17" s="133"/>
      <c r="EH17" s="133"/>
      <c r="EI17" s="133"/>
      <c r="EJ17" s="133"/>
    </row>
    <row r="18" spans="1:140" ht="13.7" customHeight="1" thickBot="1" x14ac:dyDescent="0.25">
      <c r="A18" s="178" t="s">
        <v>174</v>
      </c>
      <c r="B18" s="179" t="s">
        <v>175</v>
      </c>
      <c r="C18" s="180">
        <f>'[4]Power Desk Daily Price'!$AC18</f>
        <v>27.91346153846154</v>
      </c>
      <c r="D18" s="180">
        <f ca="1">IF(ISERROR((AVERAGE(OFFSET('[4]Curve Summary ALBERTA'!$R$6,23,0,0,1))*0+ 21* '[4]Curve Summary Backup'!$R$38)/21), '[4]Curve Summary Backup'!$R$38,(AVERAGE(OFFSET('[4]Curve Summary ALBERTA'!$R$6,23,0,0,1))*0+ 21* '[4]Curve Summary Backup'!$R$38)/21)</f>
        <v>38.199996948242188</v>
      </c>
      <c r="E18" s="180">
        <f>VLOOKUP(E$7,'[4]Curve Summary ALBERTA'!$A$7:$AG$63,18)</f>
        <v>45.8</v>
      </c>
      <c r="F18" s="181">
        <f ca="1">(C18*C$5+D18*D$5+E18*E$5)/(SUM(C$5:E$5))</f>
        <v>37.020572853321269</v>
      </c>
      <c r="G18" s="180">
        <f>AVERAGE(H18:I18)</f>
        <v>45.776626892089844</v>
      </c>
      <c r="H18" s="180">
        <f>AG18</f>
        <v>45.898515167236326</v>
      </c>
      <c r="I18" s="180">
        <f>AH18</f>
        <v>45.654738616943362</v>
      </c>
      <c r="J18" s="180">
        <f>AVERAGE(K18:L18)</f>
        <v>43.626669769287105</v>
      </c>
      <c r="K18" s="180">
        <f>AI18</f>
        <v>44.749061584472656</v>
      </c>
      <c r="L18" s="180">
        <f>AJ18</f>
        <v>42.504277954101561</v>
      </c>
      <c r="M18" s="180">
        <f>AK18</f>
        <v>42.999288024902341</v>
      </c>
      <c r="N18" s="180">
        <f>AL18</f>
        <v>43.528313682474526</v>
      </c>
      <c r="O18" s="180">
        <f>AVERAGE(P18:Q18)</f>
        <v>46.625237121608777</v>
      </c>
      <c r="P18" s="180">
        <f>AM18</f>
        <v>46.251556274140889</v>
      </c>
      <c r="Q18" s="180">
        <f>AN18</f>
        <v>46.998917969076658</v>
      </c>
      <c r="R18" s="180">
        <f>AO18</f>
        <v>47.005557988757488</v>
      </c>
      <c r="S18" s="180">
        <f>AVERAGE(T18:V18)</f>
        <v>50.103829954641633</v>
      </c>
      <c r="T18" s="180">
        <f>AP18</f>
        <v>45.671107708299132</v>
      </c>
      <c r="U18" s="180">
        <f>AQ18</f>
        <v>50.353623924066213</v>
      </c>
      <c r="V18" s="180">
        <f>AR18</f>
        <v>54.286758231559553</v>
      </c>
      <c r="W18" s="180">
        <f>SUM(AG37:AR37)/SUM($AG$5:$AR$5)</f>
        <v>46.287798416629258</v>
      </c>
      <c r="X18" s="180">
        <f>SUM(AS37:BD37)/SUM($AS$5:$BD$5)</f>
        <v>44.22611815218432</v>
      </c>
      <c r="Y18" s="180">
        <f>SUM(BE37:BR37)/SUM($BE$5:$BR$5)</f>
        <v>44.201404736223836</v>
      </c>
      <c r="Z18" s="180">
        <f>SUM(BQ37:CB37)/SUM($BQ$5:$CB$5)</f>
        <v>42.990032500484162</v>
      </c>
      <c r="AA18" s="180">
        <f>SUM(CC37:DX37)/SUM($CC$5:$DX$5)</f>
        <v>40.732246031639932</v>
      </c>
      <c r="AB18" s="182">
        <f>SUM(DY37:EJ37)/SUM($DY$5:$EJ$5)</f>
        <v>43.752106690319593</v>
      </c>
      <c r="AC18" s="183">
        <f ca="1">(C18*C$5+D18*D$5+E18*E$5+SUM(AG37:EJ37))/(SUM(C$5:E$5)+SUM($AG$5:$EJ$5))</f>
        <v>42.528502588188211</v>
      </c>
      <c r="AD18" s="164"/>
      <c r="AE18" s="164"/>
      <c r="AF18" s="165"/>
      <c r="AG18" s="133">
        <f>VLOOKUP(AG$7,'[4]Curve Summary ALBERTA'!$A$13:$AG$161,18)</f>
        <v>45.898515167236326</v>
      </c>
      <c r="AH18" s="133">
        <f>VLOOKUP(AH$7,'[4]Curve Summary ALBERTA'!$A$13:$AG$161,18)</f>
        <v>45.654738616943362</v>
      </c>
      <c r="AI18" s="133">
        <f>VLOOKUP(AI$7,'[4]Curve Summary ALBERTA'!$A$13:$AG$161,18)</f>
        <v>44.749061584472656</v>
      </c>
      <c r="AJ18" s="133">
        <f>VLOOKUP(AJ$7,'[4]Curve Summary ALBERTA'!$A$13:$AG$161,18)</f>
        <v>42.504277954101561</v>
      </c>
      <c r="AK18" s="133">
        <f>VLOOKUP(AK$7,'[4]Curve Summary ALBERTA'!$A$13:$AG$161,18)</f>
        <v>42.999288024902341</v>
      </c>
      <c r="AL18" s="133">
        <f>VLOOKUP(AL$7,'[4]Curve Summary ALBERTA'!$A$13:$AG$161,18)</f>
        <v>43.528313682474526</v>
      </c>
      <c r="AM18" s="133">
        <f>VLOOKUP(AM$7,'[4]Curve Summary ALBERTA'!$A$13:$AG$161,18)</f>
        <v>46.251556274140889</v>
      </c>
      <c r="AN18" s="133">
        <f>VLOOKUP(AN$7,'[4]Curve Summary ALBERTA'!$A$13:$AG$161,18)</f>
        <v>46.998917969076658</v>
      </c>
      <c r="AO18" s="133">
        <f>VLOOKUP(AO$7,'[4]Curve Summary ALBERTA'!$A$13:$AG$161,18)</f>
        <v>47.005557988757488</v>
      </c>
      <c r="AP18" s="133">
        <f>VLOOKUP(AP$7,'[4]Curve Summary ALBERTA'!$A$13:$AG$161,18)</f>
        <v>45.671107708299132</v>
      </c>
      <c r="AQ18" s="133">
        <f>VLOOKUP(AQ$7,'[4]Curve Summary ALBERTA'!$A$13:$AG$161,18)</f>
        <v>50.353623924066213</v>
      </c>
      <c r="AR18" s="133">
        <f>VLOOKUP(AR$7,'[4]Curve Summary ALBERTA'!$A$13:$AG$161,18)</f>
        <v>54.286758231559553</v>
      </c>
      <c r="AS18" s="133">
        <f>VLOOKUP(AS$7,'[4]Curve Summary ALBERTA'!$A$13:$AG$161,18)</f>
        <v>47.493014644051485</v>
      </c>
      <c r="AT18" s="133">
        <f>VLOOKUP(AT$7,'[4]Curve Summary ALBERTA'!$A$13:$AG$161,18)</f>
        <v>46.007170013847961</v>
      </c>
      <c r="AU18" s="133">
        <f>VLOOKUP(AU$7,'[4]Curve Summary ALBERTA'!$A$13:$AG$161,18)</f>
        <v>44.220886507709274</v>
      </c>
      <c r="AV18" s="133">
        <f>VLOOKUP(AV$7,'[4]Curve Summary ALBERTA'!$A$13:$AG$161,18)</f>
        <v>41.506183575445128</v>
      </c>
      <c r="AW18" s="133">
        <f>VLOOKUP(AW$7,'[4]Curve Summary ALBERTA'!$A$13:$AG$161,18)</f>
        <v>41.716225933448456</v>
      </c>
      <c r="AX18" s="133">
        <f>VLOOKUP(AX$7,'[4]Curve Summary ALBERTA'!$A$13:$AG$161,18)</f>
        <v>42.20924061406734</v>
      </c>
      <c r="AY18" s="133">
        <f>VLOOKUP(AY$7,'[4]Curve Summary ALBERTA'!$A$13:$AG$161,18)</f>
        <v>42.623366241591647</v>
      </c>
      <c r="AZ18" s="133">
        <f>VLOOKUP(AZ$7,'[4]Curve Summary ALBERTA'!$A$13:$AG$161,18)</f>
        <v>42.9747972637171</v>
      </c>
      <c r="BA18" s="133">
        <f>VLOOKUP(BA$7,'[4]Curve Summary ALBERTA'!$A$13:$AG$161,18)</f>
        <v>43.058369433395882</v>
      </c>
      <c r="BB18" s="133">
        <f>VLOOKUP(BB$7,'[4]Curve Summary ALBERTA'!$A$13:$AG$161,18)</f>
        <v>43.221504938478205</v>
      </c>
      <c r="BC18" s="133">
        <f>VLOOKUP(BC$7,'[4]Curve Summary ALBERTA'!$A$13:$AG$161,18)</f>
        <v>46.60454531816498</v>
      </c>
      <c r="BD18" s="133">
        <f>VLOOKUP(BD$7,'[4]Curve Summary ALBERTA'!$A$13:$AG$161,18)</f>
        <v>49.294064588948551</v>
      </c>
      <c r="BE18" s="133">
        <f>VLOOKUP(BE$7,'[4]Curve Summary ALBERTA'!$A$13:$AG$161,18)</f>
        <v>47.829894906142528</v>
      </c>
      <c r="BF18" s="133">
        <f>VLOOKUP(BF$7,'[4]Curve Summary ALBERTA'!$A$13:$AG$161,18)</f>
        <v>46.120956215655326</v>
      </c>
      <c r="BG18" s="133">
        <f>VLOOKUP(BG$7,'[4]Curve Summary ALBERTA'!$A$13:$AG$161,18)</f>
        <v>44.141699284764968</v>
      </c>
      <c r="BH18" s="133">
        <f>VLOOKUP(BH$7,'[4]Curve Summary ALBERTA'!$A$13:$AG$161,18)</f>
        <v>40.996402133875776</v>
      </c>
      <c r="BI18" s="133">
        <f>VLOOKUP(BI$7,'[4]Curve Summary ALBERTA'!$A$13:$AG$161,18)</f>
        <v>41.002171308930137</v>
      </c>
      <c r="BJ18" s="133">
        <f>VLOOKUP(BJ$7,'[4]Curve Summary ALBERTA'!$A$13:$AG$161,18)</f>
        <v>41.487877509796441</v>
      </c>
      <c r="BK18" s="133">
        <f>VLOOKUP(BK$7,'[4]Curve Summary ALBERTA'!$A$13:$AG$161,18)</f>
        <v>42.200398776041148</v>
      </c>
      <c r="BL18" s="133">
        <f>VLOOKUP(BL$7,'[4]Curve Summary ALBERTA'!$A$13:$AG$161,18)</f>
        <v>42.690797768771304</v>
      </c>
      <c r="BM18" s="133">
        <f>VLOOKUP(BM$7,'[4]Curve Summary ALBERTA'!$A$13:$AG$161,18)</f>
        <v>42.8665546079622</v>
      </c>
      <c r="BN18" s="133">
        <f>VLOOKUP(BN$7,'[4]Curve Summary ALBERTA'!$A$13:$AG$161,18)</f>
        <v>43.029296304802173</v>
      </c>
      <c r="BO18" s="133">
        <f>VLOOKUP(BO$7,'[4]Curve Summary ALBERTA'!$A$13:$AG$161,18)</f>
        <v>45.865460232589086</v>
      </c>
      <c r="BP18" s="133">
        <f>VLOOKUP(BP$7,'[4]Curve Summary ALBERTA'!$A$13:$AG$161,18)</f>
        <v>48.581052382360561</v>
      </c>
      <c r="BQ18" s="133">
        <f>VLOOKUP(BQ$7,'[4]Curve Summary ALBERTA'!$A$13:$AG$161,18)</f>
        <v>46.779301242989888</v>
      </c>
      <c r="BR18" s="133">
        <f>VLOOKUP(BR$7,'[4]Curve Summary ALBERTA'!$A$13:$AG$161,18)</f>
        <v>45.154602100214113</v>
      </c>
      <c r="BS18" s="133">
        <f>VLOOKUP(BS$7,'[4]Curve Summary ALBERTA'!$A$13:$AG$161,18)</f>
        <v>43.272872984901156</v>
      </c>
      <c r="BT18" s="133">
        <f>VLOOKUP(BT$7,'[4]Curve Summary ALBERTA'!$A$13:$AG$161,18)</f>
        <v>40.21077765399756</v>
      </c>
      <c r="BU18" s="133">
        <f>VLOOKUP(BU$7,'[4]Curve Summary ALBERTA'!$A$13:$AG$161,18)</f>
        <v>40.216881314585756</v>
      </c>
      <c r="BV18" s="133">
        <f>VLOOKUP(BV$7,'[4]Curve Summary ALBERTA'!$A$13:$AG$161,18)</f>
        <v>40.679631678037246</v>
      </c>
      <c r="BW18" s="133">
        <f>VLOOKUP(BW$7,'[4]Curve Summary ALBERTA'!$A$13:$AG$161,18)</f>
        <v>41.35804258972744</v>
      </c>
      <c r="BX18" s="133">
        <f>VLOOKUP(BX$7,'[4]Curve Summary ALBERTA'!$A$13:$AG$161,18)</f>
        <v>41.824760318941699</v>
      </c>
      <c r="BY18" s="133">
        <f>VLOOKUP(BY$7,'[4]Curve Summary ALBERTA'!$A$13:$AG$161,18)</f>
        <v>41.992131461307835</v>
      </c>
      <c r="BZ18" s="133">
        <f>VLOOKUP(BZ$7,'[4]Curve Summary ALBERTA'!$A$13:$AG$161,18)</f>
        <v>42.146224962730308</v>
      </c>
      <c r="CA18" s="133">
        <f>VLOOKUP(CA$7,'[4]Curve Summary ALBERTA'!$A$13:$AG$161,18)</f>
        <v>44.931598256258617</v>
      </c>
      <c r="CB18" s="133">
        <f>VLOOKUP(CB$7,'[4]Curve Summary ALBERTA'!$A$13:$AG$161,18)</f>
        <v>47.532986580483673</v>
      </c>
      <c r="CC18" s="133">
        <f>VLOOKUP(CC$7,'[4]Curve Summary ALBERTA'!$A$13:$AG$161,18)</f>
        <v>42.381938412418442</v>
      </c>
      <c r="CD18" s="133">
        <f>VLOOKUP(CD$7,'[4]Curve Summary ALBERTA'!$A$13:$AG$161,18)</f>
        <v>40.975135539108187</v>
      </c>
      <c r="CE18" s="133">
        <f>VLOOKUP(CE$7,'[4]Curve Summary ALBERTA'!$A$13:$AG$161,18)</f>
        <v>39.338379627789365</v>
      </c>
      <c r="CF18" s="133">
        <f>VLOOKUP(CF$7,'[4]Curve Summary ALBERTA'!$A$13:$AG$161,18)</f>
        <v>36.657998862216957</v>
      </c>
      <c r="CG18" s="133">
        <f>VLOOKUP(CG$7,'[4]Curve Summary ALBERTA'!$A$13:$AG$161,18)</f>
        <v>36.681784286392627</v>
      </c>
      <c r="CH18" s="133">
        <f>VLOOKUP(CH$7,'[4]Curve Summary ALBERTA'!$A$13:$AG$161,18)</f>
        <v>37.110309981005379</v>
      </c>
      <c r="CI18" s="133">
        <f>VLOOKUP(CI$7,'[4]Curve Summary ALBERTA'!$A$13:$AG$161,18)</f>
        <v>37.728373235384005</v>
      </c>
      <c r="CJ18" s="133">
        <f>VLOOKUP(CJ$7,'[4]Curve Summary ALBERTA'!$A$13:$AG$161,18)</f>
        <v>38.159473413483582</v>
      </c>
      <c r="CK18" s="133">
        <f>VLOOKUP(CK$7,'[4]Curve Summary ALBERTA'!$A$13:$AG$161,18)</f>
        <v>38.326609136003</v>
      </c>
      <c r="CL18" s="133">
        <f>VLOOKUP(CL$7,'[4]Curve Summary ALBERTA'!$A$13:$AG$161,18)</f>
        <v>38.481049236715691</v>
      </c>
      <c r="CM18" s="133">
        <f>VLOOKUP(CM$7,'[4]Curve Summary ALBERTA'!$A$13:$AG$161,18)</f>
        <v>40.880908825818288</v>
      </c>
      <c r="CN18" s="133">
        <f>VLOOKUP(CN$7,'[4]Curve Summary ALBERTA'!$A$13:$AG$161,18)</f>
        <v>43.180132105357814</v>
      </c>
      <c r="CO18" s="133">
        <f>VLOOKUP(CO$7,'[4]Curve Summary ALBERTA'!$A$13:$AG$161,18)</f>
        <v>43.811183378144385</v>
      </c>
      <c r="CP18" s="133">
        <f>VLOOKUP(CP$7,'[4]Curve Summary ALBERTA'!$A$13:$AG$161,18)</f>
        <v>42.380185093342753</v>
      </c>
      <c r="CQ18" s="133">
        <f>VLOOKUP(CQ$7,'[4]Curve Summary ALBERTA'!$A$13:$AG$161,18)</f>
        <v>40.719615525523253</v>
      </c>
      <c r="CR18" s="133">
        <f>VLOOKUP(CR$7,'[4]Curve Summary ALBERTA'!$A$13:$AG$161,18)</f>
        <v>38.008563525473726</v>
      </c>
      <c r="CS18" s="133">
        <f>VLOOKUP(CS$7,'[4]Curve Summary ALBERTA'!$A$13:$AG$161,18)</f>
        <v>38.018174001608465</v>
      </c>
      <c r="CT18" s="133">
        <f>VLOOKUP(CT$7,'[4]Curve Summary ALBERTA'!$A$13:$AG$161,18)</f>
        <v>38.433414310173887</v>
      </c>
      <c r="CU18" s="133">
        <f>VLOOKUP(CU$7,'[4]Curve Summary ALBERTA'!$A$13:$AG$161,18)</f>
        <v>39.038583189245166</v>
      </c>
      <c r="CV18" s="133">
        <f>VLOOKUP(CV$7,'[4]Curve Summary ALBERTA'!$A$13:$AG$161,18)</f>
        <v>39.454322840767773</v>
      </c>
      <c r="CW18" s="133">
        <f>VLOOKUP(CW$7,'[4]Curve Summary ALBERTA'!$A$13:$AG$161,18)</f>
        <v>39.604107761842002</v>
      </c>
      <c r="CX18" s="133">
        <f>VLOOKUP(CX$7,'[4]Curve Summary ALBERTA'!$A$13:$AG$161,18)</f>
        <v>39.740965000986336</v>
      </c>
      <c r="CY18" s="133">
        <f>VLOOKUP(CY$7,'[4]Curve Summary ALBERTA'!$A$13:$AG$161,18)</f>
        <v>41.57761403405167</v>
      </c>
      <c r="CZ18" s="133">
        <f>VLOOKUP(CZ$7,'[4]Curve Summary ALBERTA'!$A$13:$AG$161,18)</f>
        <v>43.884220848225816</v>
      </c>
      <c r="DA18" s="133">
        <f>VLOOKUP(DA$7,'[4]Curve Summary ALBERTA'!$A$13:$AG$161,18)</f>
        <v>44.549249046814481</v>
      </c>
      <c r="DB18" s="133">
        <f>VLOOKUP(DB$7,'[4]Curve Summary ALBERTA'!$A$13:$AG$161,18)</f>
        <v>43.114141068535979</v>
      </c>
      <c r="DC18" s="133">
        <f>VLOOKUP(DC$7,'[4]Curve Summary ALBERTA'!$A$13:$AG$161,18)</f>
        <v>41.449064629503624</v>
      </c>
      <c r="DD18" s="133">
        <f>VLOOKUP(DD$7,'[4]Curve Summary ALBERTA'!$A$13:$AG$161,18)</f>
        <v>38.729891217409396</v>
      </c>
      <c r="DE18" s="133">
        <f>VLOOKUP(DE$7,'[4]Curve Summary ALBERTA'!$A$13:$AG$161,18)</f>
        <v>38.739818873399678</v>
      </c>
      <c r="DF18" s="133">
        <f>VLOOKUP(DF$7,'[4]Curve Summary ALBERTA'!$A$13:$AG$161,18)</f>
        <v>39.156650055307608</v>
      </c>
      <c r="DG18" s="133">
        <f>VLOOKUP(DG$7,'[4]Curve Summary ALBERTA'!$A$13:$AG$161,18)</f>
        <v>39.763995745806326</v>
      </c>
      <c r="DH18" s="133">
        <f>VLOOKUP(DH$7,'[4]Curve Summary ALBERTA'!$A$13:$AG$161,18)</f>
        <v>40.18133482967238</v>
      </c>
      <c r="DI18" s="133">
        <f>VLOOKUP(DI$7,'[4]Curve Summary ALBERTA'!$A$13:$AG$161,18)</f>
        <v>40.331890864395966</v>
      </c>
      <c r="DJ18" s="133">
        <f>VLOOKUP(DJ$7,'[4]Curve Summary ALBERTA'!$A$13:$AG$161,18)</f>
        <v>40.469470211475432</v>
      </c>
      <c r="DK18" s="133">
        <f>VLOOKUP(DK$7,'[4]Curve Summary ALBERTA'!$A$13:$AG$161,18)</f>
        <v>42.904041962606414</v>
      </c>
      <c r="DL18" s="133">
        <f>VLOOKUP(DL$7,'[4]Curve Summary ALBERTA'!$A$13:$AG$161,18)</f>
        <v>45.241009664136023</v>
      </c>
      <c r="DM18" s="133">
        <f>VLOOKUP(DM$7,'[4]Curve Summary ALBERTA'!$A$13:$AG$161,18)</f>
        <v>45.964298761584153</v>
      </c>
      <c r="DN18" s="133">
        <f>VLOOKUP(DN$7,'[4]Curve Summary ALBERTA'!$A$13:$AG$161,18)</f>
        <v>44.546118187749485</v>
      </c>
      <c r="DO18" s="133">
        <f>VLOOKUP(DO$7,'[4]Curve Summary ALBERTA'!$A$13:$AG$161,18)</f>
        <v>42.893062554745526</v>
      </c>
      <c r="DP18" s="133">
        <f>VLOOKUP(DP$7,'[4]Curve Summary ALBERTA'!$A$13:$AG$161,18)</f>
        <v>39.28650276468867</v>
      </c>
      <c r="DQ18" s="133">
        <f>VLOOKUP(DQ$7,'[4]Curve Summary ALBERTA'!$A$13:$AG$161,18)</f>
        <v>39.317637704989885</v>
      </c>
      <c r="DR18" s="133">
        <f>VLOOKUP(DR$7,'[4]Curve Summary ALBERTA'!$A$13:$AG$161,18)</f>
        <v>39.759792221226611</v>
      </c>
      <c r="DS18" s="133">
        <f>VLOOKUP(DS$7,'[4]Curve Summary ALBERTA'!$A$13:$AG$161,18)</f>
        <v>40.394138099108616</v>
      </c>
      <c r="DT18" s="133">
        <f>VLOOKUP(DT$7,'[4]Curve Summary ALBERTA'!$A$13:$AG$161,18)</f>
        <v>40.838808783772173</v>
      </c>
      <c r="DU18" s="133">
        <f>VLOOKUP(DU$7,'[4]Curve Summary ALBERTA'!$A$13:$AG$161,18)</f>
        <v>41.0152808333414</v>
      </c>
      <c r="DV18" s="133">
        <f>VLOOKUP(DV$7,'[4]Curve Summary ALBERTA'!$A$13:$AG$161,18)</f>
        <v>41.178500346995484</v>
      </c>
      <c r="DW18" s="133">
        <f>VLOOKUP(DW$7,'[4]Curve Summary ALBERTA'!$A$13:$AG$161,18)</f>
        <v>44.607924168752554</v>
      </c>
      <c r="DX18" s="133">
        <f>VLOOKUP(DX$7,'[4]Curve Summary ALBERTA'!$A$13:$AG$161,18)</f>
        <v>46.974961192473167</v>
      </c>
      <c r="DY18" s="133">
        <f>VLOOKUP(DY$7,'[4]Curve Summary ALBERTA'!$A$13:$AG$161,18)</f>
        <v>47.745214530955984</v>
      </c>
      <c r="DZ18" s="133">
        <f>VLOOKUP(DZ$7,'[4]Curve Summary ALBERTA'!$A$13:$AG$161,18)</f>
        <v>46.320269196848507</v>
      </c>
      <c r="EA18" s="133">
        <f>VLOOKUP(EA$7,'[4]Curve Summary ALBERTA'!$A$13:$AG$161,18)</f>
        <v>44.656941778593655</v>
      </c>
      <c r="EB18" s="133">
        <f>VLOOKUP(EB$7,'[4]Curve Summary ALBERTA'!$A$13:$AG$161,18)</f>
        <v>40.890891159861376</v>
      </c>
      <c r="EC18" s="133">
        <f>VLOOKUP(EC$7,'[4]Curve Summary ALBERTA'!$A$13:$AG$161,18)</f>
        <v>40.928794172600909</v>
      </c>
      <c r="ED18" s="133">
        <f>VLOOKUP(ED$7,'[4]Curve Summary ALBERTA'!$A$13:$AG$161,18)</f>
        <v>41.382360290674889</v>
      </c>
      <c r="EE18" s="133">
        <f>VLOOKUP(EE$7,'[4]Curve Summary ALBERTA'!$A$13:$AG$161,18)</f>
        <v>42.030122806525682</v>
      </c>
      <c r="EF18" s="133">
        <f>VLOOKUP(EF$7,'[4]Curve Summary ALBERTA'!$A$13:$AG$161,18)</f>
        <v>42.486534984418604</v>
      </c>
      <c r="EG18" s="133">
        <f>VLOOKUP(EG$7,'[4]Curve Summary ALBERTA'!$A$13:$AG$161,18)</f>
        <v>42.671901815808759</v>
      </c>
      <c r="EH18" s="133">
        <f>VLOOKUP(EH$7,'[4]Curve Summary ALBERTA'!$A$13:$AG$161,18)</f>
        <v>42.84370534687438</v>
      </c>
      <c r="EI18" s="133">
        <f>VLOOKUP(EI$7,'[4]Curve Summary ALBERTA'!$A$13:$AG$161,18)</f>
        <v>45.344399226882338</v>
      </c>
      <c r="EJ18" s="133">
        <f>VLOOKUP(EJ$7,'[4]Curve Summary ALBERTA'!$A$13:$AG$161,18)</f>
        <v>47.745046918223132</v>
      </c>
    </row>
    <row r="19" spans="1:140" ht="13.7" hidden="1" customHeight="1" x14ac:dyDescent="0.2">
      <c r="A19" s="166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4"/>
      <c r="AC19" s="169"/>
      <c r="AD19" s="164"/>
      <c r="AE19" s="164"/>
      <c r="AF19" s="165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  <c r="CT19" s="133"/>
      <c r="CU19" s="133"/>
      <c r="CV19" s="133"/>
      <c r="CW19" s="133"/>
      <c r="CX19" s="133"/>
      <c r="CY19" s="133"/>
      <c r="CZ19" s="133"/>
      <c r="DA19" s="133"/>
      <c r="DB19" s="133"/>
      <c r="DC19" s="133"/>
      <c r="DD19" s="133"/>
      <c r="DE19" s="133"/>
      <c r="DF19" s="133"/>
      <c r="DG19" s="133"/>
      <c r="DH19" s="133"/>
      <c r="DI19" s="133"/>
      <c r="DJ19" s="133"/>
      <c r="DK19" s="133"/>
      <c r="DL19" s="133"/>
      <c r="DM19" s="133"/>
      <c r="DN19" s="133"/>
      <c r="DO19" s="133"/>
      <c r="DP19" s="133"/>
      <c r="DQ19" s="133"/>
      <c r="DR19" s="133"/>
      <c r="DS19" s="133"/>
      <c r="DT19" s="133"/>
      <c r="DU19" s="133"/>
      <c r="DV19" s="133"/>
      <c r="DW19" s="133"/>
      <c r="DX19" s="133"/>
      <c r="DY19" s="133"/>
      <c r="DZ19" s="133"/>
      <c r="EA19" s="133"/>
      <c r="EB19" s="133"/>
      <c r="EC19" s="133"/>
      <c r="ED19" s="133"/>
      <c r="EE19" s="133"/>
      <c r="EF19" s="133"/>
      <c r="EG19" s="133"/>
      <c r="EH19" s="133"/>
      <c r="EI19" s="133"/>
      <c r="EJ19" s="133"/>
    </row>
    <row r="20" spans="1:140" ht="13.7" hidden="1" customHeight="1" x14ac:dyDescent="0.2">
      <c r="A20" s="166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4"/>
      <c r="AC20" s="169"/>
      <c r="AD20" s="164"/>
      <c r="AE20" s="164"/>
      <c r="AF20" s="165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  <c r="CT20" s="133"/>
      <c r="CU20" s="133"/>
      <c r="CV20" s="133"/>
      <c r="CW20" s="133"/>
      <c r="CX20" s="133"/>
      <c r="CY20" s="133"/>
      <c r="CZ20" s="133"/>
      <c r="DA20" s="133"/>
      <c r="DB20" s="133"/>
      <c r="DC20" s="133"/>
      <c r="DD20" s="133"/>
      <c r="DE20" s="133"/>
      <c r="DF20" s="133"/>
      <c r="DG20" s="133"/>
      <c r="DH20" s="133"/>
      <c r="DI20" s="133"/>
      <c r="DJ20" s="133"/>
      <c r="DK20" s="133"/>
      <c r="DL20" s="133"/>
      <c r="DM20" s="133"/>
      <c r="DN20" s="133"/>
      <c r="DO20" s="133"/>
      <c r="DP20" s="133"/>
      <c r="DQ20" s="133"/>
      <c r="DR20" s="133"/>
      <c r="DS20" s="133"/>
      <c r="DT20" s="133"/>
      <c r="DU20" s="133"/>
      <c r="DV20" s="133"/>
      <c r="DW20" s="133"/>
      <c r="DX20" s="133"/>
      <c r="DY20" s="133"/>
      <c r="DZ20" s="133"/>
      <c r="EA20" s="133"/>
      <c r="EB20" s="133"/>
      <c r="EC20" s="133"/>
      <c r="ED20" s="133"/>
      <c r="EE20" s="133"/>
      <c r="EF20" s="133"/>
      <c r="EG20" s="133"/>
      <c r="EH20" s="133"/>
      <c r="EI20" s="133"/>
      <c r="EJ20" s="133"/>
    </row>
    <row r="21" spans="1:140" ht="13.7" hidden="1" customHeight="1" thickBot="1" x14ac:dyDescent="0.25">
      <c r="A21" s="166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4"/>
      <c r="AC21" s="169"/>
      <c r="AD21" s="164"/>
      <c r="AE21" s="164"/>
      <c r="AF21" s="165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  <c r="CT21" s="133"/>
      <c r="CU21" s="133"/>
      <c r="CV21" s="133"/>
      <c r="CW21" s="133"/>
      <c r="CX21" s="133"/>
      <c r="CY21" s="133"/>
      <c r="CZ21" s="133"/>
      <c r="DA21" s="133"/>
      <c r="DB21" s="133"/>
      <c r="DC21" s="133"/>
      <c r="DD21" s="133"/>
      <c r="DE21" s="133"/>
      <c r="DF21" s="133"/>
      <c r="DG21" s="133"/>
      <c r="DH21" s="133"/>
      <c r="DI21" s="133"/>
      <c r="DJ21" s="133"/>
      <c r="DK21" s="133"/>
      <c r="DL21" s="133"/>
      <c r="DM21" s="133"/>
      <c r="DN21" s="133"/>
      <c r="DO21" s="133"/>
      <c r="DP21" s="133"/>
      <c r="DQ21" s="133"/>
      <c r="DR21" s="133"/>
      <c r="DS21" s="133"/>
      <c r="DT21" s="133"/>
      <c r="DU21" s="133"/>
      <c r="DV21" s="133"/>
      <c r="DW21" s="133"/>
      <c r="DX21" s="133"/>
      <c r="DY21" s="133"/>
      <c r="DZ21" s="133"/>
      <c r="EA21" s="133"/>
      <c r="EB21" s="133"/>
      <c r="EC21" s="133"/>
      <c r="ED21" s="133"/>
      <c r="EE21" s="133"/>
      <c r="EF21" s="133"/>
      <c r="EG21" s="133"/>
      <c r="EH21" s="133"/>
      <c r="EI21" s="133"/>
      <c r="EJ21" s="133"/>
    </row>
    <row r="22" spans="1:140" ht="13.7" hidden="1" customHeight="1" x14ac:dyDescent="0.2">
      <c r="A22" s="166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4"/>
      <c r="AC22" s="169"/>
      <c r="AD22" s="164"/>
      <c r="AE22" s="164"/>
      <c r="AF22" s="165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  <c r="CT22" s="133"/>
      <c r="CU22" s="133"/>
      <c r="CV22" s="133"/>
      <c r="CW22" s="133"/>
      <c r="CX22" s="133"/>
      <c r="CY22" s="133"/>
      <c r="CZ22" s="133"/>
      <c r="DA22" s="133"/>
      <c r="DB22" s="133"/>
      <c r="DC22" s="133"/>
      <c r="DD22" s="133"/>
      <c r="DE22" s="133"/>
      <c r="DF22" s="133"/>
      <c r="DG22" s="133"/>
      <c r="DH22" s="133"/>
      <c r="DI22" s="133"/>
      <c r="DJ22" s="133"/>
      <c r="DK22" s="133"/>
      <c r="DL22" s="133"/>
      <c r="DM22" s="133"/>
      <c r="DN22" s="133"/>
      <c r="DO22" s="133"/>
      <c r="DP22" s="133"/>
      <c r="DQ22" s="133"/>
      <c r="DR22" s="133"/>
      <c r="DS22" s="133"/>
      <c r="DT22" s="133"/>
      <c r="DU22" s="133"/>
      <c r="DV22" s="133"/>
      <c r="DW22" s="133"/>
      <c r="DX22" s="133"/>
      <c r="DY22" s="133"/>
      <c r="DZ22" s="133"/>
      <c r="EA22" s="133"/>
      <c r="EB22" s="133"/>
      <c r="EC22" s="133"/>
      <c r="ED22" s="133"/>
      <c r="EE22" s="133"/>
      <c r="EF22" s="133"/>
      <c r="EG22" s="133"/>
      <c r="EH22" s="133"/>
      <c r="EI22" s="133"/>
      <c r="EJ22" s="133"/>
    </row>
    <row r="23" spans="1:140" ht="13.7" hidden="1" customHeight="1" x14ac:dyDescent="0.2">
      <c r="A23" s="166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4"/>
      <c r="AC23" s="169"/>
      <c r="AD23" s="164"/>
      <c r="AE23" s="164"/>
      <c r="AF23" s="165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  <c r="CT23" s="133"/>
      <c r="CU23" s="133"/>
      <c r="CV23" s="133"/>
      <c r="CW23" s="133"/>
      <c r="CX23" s="133"/>
      <c r="CY23" s="133"/>
      <c r="CZ23" s="133"/>
      <c r="DA23" s="133"/>
      <c r="DB23" s="133"/>
      <c r="DC23" s="133"/>
      <c r="DD23" s="133"/>
      <c r="DE23" s="133"/>
      <c r="DF23" s="133"/>
      <c r="DG23" s="133"/>
      <c r="DH23" s="133"/>
      <c r="DI23" s="133"/>
      <c r="DJ23" s="133"/>
      <c r="DK23" s="133"/>
      <c r="DL23" s="133"/>
      <c r="DM23" s="133"/>
      <c r="DN23" s="133"/>
      <c r="DO23" s="133"/>
      <c r="DP23" s="133"/>
      <c r="DQ23" s="133"/>
      <c r="DR23" s="133"/>
      <c r="DS23" s="133"/>
      <c r="DT23" s="133"/>
      <c r="DU23" s="133"/>
      <c r="DV23" s="133"/>
      <c r="DW23" s="133"/>
      <c r="DX23" s="133"/>
      <c r="DY23" s="133"/>
      <c r="DZ23" s="133"/>
      <c r="EA23" s="133"/>
      <c r="EB23" s="133"/>
      <c r="EC23" s="133"/>
      <c r="ED23" s="133"/>
      <c r="EE23" s="133"/>
      <c r="EF23" s="133"/>
      <c r="EG23" s="133"/>
      <c r="EH23" s="133"/>
      <c r="EI23" s="133"/>
      <c r="EJ23" s="133"/>
    </row>
    <row r="24" spans="1:140" ht="13.7" hidden="1" customHeight="1" thickBot="1" x14ac:dyDescent="0.25">
      <c r="A24" s="166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4"/>
      <c r="AC24" s="169"/>
      <c r="AD24" s="164"/>
      <c r="AE24" s="164"/>
      <c r="AF24" s="165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  <c r="CT24" s="133"/>
      <c r="CU24" s="133"/>
      <c r="CV24" s="133"/>
      <c r="CW24" s="133"/>
      <c r="CX24" s="133"/>
      <c r="CY24" s="133"/>
      <c r="CZ24" s="133"/>
      <c r="DA24" s="133"/>
      <c r="DB24" s="133"/>
      <c r="DC24" s="133"/>
      <c r="DD24" s="133"/>
      <c r="DE24" s="133"/>
      <c r="DF24" s="133"/>
      <c r="DG24" s="133"/>
      <c r="DH24" s="133"/>
      <c r="DI24" s="133"/>
      <c r="DJ24" s="133"/>
      <c r="DK24" s="133"/>
      <c r="DL24" s="133"/>
      <c r="DM24" s="133"/>
      <c r="DN24" s="133"/>
      <c r="DO24" s="133"/>
      <c r="DP24" s="133"/>
      <c r="DQ24" s="133"/>
      <c r="DR24" s="133"/>
      <c r="DS24" s="133"/>
      <c r="DT24" s="133"/>
      <c r="DU24" s="133"/>
      <c r="DV24" s="133"/>
      <c r="DW24" s="133"/>
      <c r="DX24" s="133"/>
      <c r="DY24" s="133"/>
      <c r="DZ24" s="133"/>
      <c r="EA24" s="133"/>
      <c r="EB24" s="133"/>
      <c r="EC24" s="133"/>
      <c r="ED24" s="133"/>
      <c r="EE24" s="133"/>
      <c r="EF24" s="133"/>
      <c r="EG24" s="133"/>
      <c r="EH24" s="133"/>
      <c r="EI24" s="133"/>
      <c r="EJ24" s="133"/>
    </row>
    <row r="25" spans="1:140" ht="13.7" hidden="1" customHeight="1" thickBot="1" x14ac:dyDescent="0.25">
      <c r="A25" s="171"/>
      <c r="B25" s="184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8"/>
      <c r="AC25" s="174"/>
      <c r="AD25" s="185"/>
      <c r="AE25" s="185"/>
      <c r="AF25" s="165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  <c r="CT25" s="137"/>
      <c r="CU25" s="137"/>
      <c r="CV25" s="137"/>
      <c r="CW25" s="137"/>
      <c r="CX25" s="137"/>
      <c r="CY25" s="137"/>
      <c r="CZ25" s="137"/>
      <c r="DA25" s="137"/>
      <c r="DB25" s="137"/>
      <c r="DC25" s="137"/>
      <c r="DD25" s="137"/>
      <c r="DE25" s="137"/>
      <c r="DF25" s="137"/>
      <c r="DG25" s="137"/>
      <c r="DH25" s="137"/>
      <c r="DI25" s="137"/>
      <c r="DJ25" s="137"/>
      <c r="DK25" s="137"/>
      <c r="DL25" s="137"/>
      <c r="DM25" s="137"/>
      <c r="DN25" s="137"/>
      <c r="DO25" s="137"/>
      <c r="DP25" s="137"/>
      <c r="DQ25" s="137"/>
      <c r="DR25" s="137"/>
      <c r="DS25" s="137"/>
      <c r="DT25" s="137"/>
      <c r="DU25" s="137"/>
      <c r="DV25" s="137"/>
      <c r="DW25" s="137"/>
      <c r="DX25" s="137"/>
      <c r="DY25" s="137"/>
      <c r="DZ25" s="137"/>
      <c r="EA25" s="137"/>
      <c r="EB25" s="137"/>
      <c r="EC25" s="137"/>
      <c r="ED25" s="137"/>
      <c r="EE25" s="137"/>
      <c r="EF25" s="137"/>
      <c r="EG25" s="137"/>
      <c r="EH25" s="137"/>
      <c r="EI25" s="137"/>
      <c r="EJ25" s="137"/>
    </row>
    <row r="26" spans="1:140" ht="27" customHeight="1" x14ac:dyDescent="0.2">
      <c r="A26" s="143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</row>
    <row r="27" spans="1:140" s="143" customFormat="1" ht="13.5" customHeight="1" thickBot="1" x14ac:dyDescent="0.3">
      <c r="A27" s="186" t="s">
        <v>88</v>
      </c>
      <c r="B27" s="187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</row>
    <row r="28" spans="1:140" ht="13.7" customHeight="1" x14ac:dyDescent="0.2">
      <c r="A28" s="161" t="s">
        <v>138</v>
      </c>
      <c r="B28" s="143"/>
      <c r="C28" s="135">
        <f t="shared" ref="C28:AC34" si="16">C9-C47</f>
        <v>-0.14038461538461533</v>
      </c>
      <c r="D28" s="135">
        <f t="shared" ca="1" si="16"/>
        <v>-1</v>
      </c>
      <c r="E28" s="135">
        <f t="shared" si="16"/>
        <v>-0.5</v>
      </c>
      <c r="F28" s="162">
        <f t="shared" ca="1" si="16"/>
        <v>-0.46394135378510271</v>
      </c>
      <c r="G28" s="135">
        <f t="shared" si="16"/>
        <v>-0.25</v>
      </c>
      <c r="H28" s="135">
        <f t="shared" si="16"/>
        <v>-0.5</v>
      </c>
      <c r="I28" s="135">
        <f t="shared" si="16"/>
        <v>0</v>
      </c>
      <c r="J28" s="135">
        <f t="shared" si="16"/>
        <v>0</v>
      </c>
      <c r="K28" s="135">
        <f t="shared" si="16"/>
        <v>0</v>
      </c>
      <c r="L28" s="135">
        <f t="shared" si="16"/>
        <v>0</v>
      </c>
      <c r="M28" s="135">
        <f t="shared" si="16"/>
        <v>0</v>
      </c>
      <c r="N28" s="135">
        <f t="shared" si="16"/>
        <v>0</v>
      </c>
      <c r="O28" s="135">
        <f t="shared" si="16"/>
        <v>-0.25</v>
      </c>
      <c r="P28" s="135">
        <f t="shared" si="16"/>
        <v>-0.25</v>
      </c>
      <c r="Q28" s="135">
        <f t="shared" si="16"/>
        <v>-0.25</v>
      </c>
      <c r="R28" s="135">
        <f t="shared" si="16"/>
        <v>0</v>
      </c>
      <c r="S28" s="135">
        <f t="shared" si="16"/>
        <v>-0.3333333333333357</v>
      </c>
      <c r="T28" s="135">
        <f t="shared" si="16"/>
        <v>-1</v>
      </c>
      <c r="U28" s="135">
        <f t="shared" si="16"/>
        <v>0</v>
      </c>
      <c r="V28" s="135">
        <f t="shared" si="16"/>
        <v>0</v>
      </c>
      <c r="W28" s="162">
        <f t="shared" si="16"/>
        <v>-0.17647058823528994</v>
      </c>
      <c r="X28" s="135">
        <f t="shared" si="16"/>
        <v>-0.19313725490196276</v>
      </c>
      <c r="Y28" s="135">
        <f t="shared" si="16"/>
        <v>-0.16859060402683923</v>
      </c>
      <c r="Z28" s="135">
        <f t="shared" si="16"/>
        <v>-0.18811764705882439</v>
      </c>
      <c r="AA28" s="135">
        <f t="shared" si="16"/>
        <v>-0.19029411764704207</v>
      </c>
      <c r="AB28" s="135">
        <f t="shared" si="16"/>
        <v>-0.18980468750000057</v>
      </c>
      <c r="AC28" s="163">
        <f t="shared" ca="1" si="16"/>
        <v>-0.19262491139961924</v>
      </c>
      <c r="AD28" s="164"/>
      <c r="AE28" s="164"/>
      <c r="AF28" s="165"/>
      <c r="AG28" s="133">
        <f t="shared" ref="AG28:CR31" si="17">AG9*AG$5</f>
        <v>737</v>
      </c>
      <c r="AH28" s="189">
        <f t="shared" si="17"/>
        <v>620</v>
      </c>
      <c r="AI28" s="189">
        <f t="shared" si="17"/>
        <v>588</v>
      </c>
      <c r="AJ28" s="189">
        <f t="shared" si="17"/>
        <v>616</v>
      </c>
      <c r="AK28" s="189">
        <f t="shared" si="17"/>
        <v>588.5</v>
      </c>
      <c r="AL28" s="189">
        <f t="shared" si="17"/>
        <v>560</v>
      </c>
      <c r="AM28" s="189">
        <f t="shared" si="17"/>
        <v>880</v>
      </c>
      <c r="AN28" s="189">
        <f t="shared" si="17"/>
        <v>1078</v>
      </c>
      <c r="AO28" s="189">
        <f t="shared" si="17"/>
        <v>800</v>
      </c>
      <c r="AP28" s="189">
        <f t="shared" si="17"/>
        <v>810.75</v>
      </c>
      <c r="AQ28" s="189">
        <f t="shared" si="17"/>
        <v>660</v>
      </c>
      <c r="AR28" s="189">
        <f t="shared" si="17"/>
        <v>735</v>
      </c>
      <c r="AS28" s="189">
        <f t="shared" si="17"/>
        <v>825</v>
      </c>
      <c r="AT28" s="189">
        <f t="shared" si="17"/>
        <v>700</v>
      </c>
      <c r="AU28" s="189">
        <f t="shared" si="17"/>
        <v>651</v>
      </c>
      <c r="AV28" s="189">
        <f t="shared" si="17"/>
        <v>649</v>
      </c>
      <c r="AW28" s="189">
        <f t="shared" si="17"/>
        <v>525</v>
      </c>
      <c r="AX28" s="189">
        <f t="shared" si="17"/>
        <v>546</v>
      </c>
      <c r="AY28" s="189">
        <f t="shared" si="17"/>
        <v>990</v>
      </c>
      <c r="AZ28" s="189">
        <f t="shared" si="17"/>
        <v>1113</v>
      </c>
      <c r="BA28" s="189">
        <f t="shared" si="17"/>
        <v>882</v>
      </c>
      <c r="BB28" s="189">
        <f t="shared" si="17"/>
        <v>828</v>
      </c>
      <c r="BC28" s="189">
        <f t="shared" si="17"/>
        <v>646</v>
      </c>
      <c r="BD28" s="189">
        <f t="shared" si="17"/>
        <v>803</v>
      </c>
      <c r="BE28" s="189">
        <f t="shared" si="17"/>
        <v>770.28</v>
      </c>
      <c r="BF28" s="189">
        <f t="shared" si="17"/>
        <v>692</v>
      </c>
      <c r="BG28" s="189">
        <f t="shared" si="17"/>
        <v>718.98</v>
      </c>
      <c r="BH28" s="189">
        <f t="shared" si="17"/>
        <v>660.22</v>
      </c>
      <c r="BI28" s="189">
        <f t="shared" si="17"/>
        <v>525</v>
      </c>
      <c r="BJ28" s="189">
        <f t="shared" si="17"/>
        <v>596.20000000000005</v>
      </c>
      <c r="BK28" s="189">
        <f t="shared" si="17"/>
        <v>903.63</v>
      </c>
      <c r="BL28" s="189">
        <f t="shared" si="17"/>
        <v>1094.5</v>
      </c>
      <c r="BM28" s="189">
        <f t="shared" si="17"/>
        <v>851.34</v>
      </c>
      <c r="BN28" s="189">
        <f t="shared" si="17"/>
        <v>745.70999999999992</v>
      </c>
      <c r="BO28" s="189">
        <f t="shared" si="17"/>
        <v>710.6400000000001</v>
      </c>
      <c r="BP28" s="189">
        <f t="shared" si="17"/>
        <v>826.85</v>
      </c>
      <c r="BQ28" s="189">
        <f t="shared" si="17"/>
        <v>771.54000000000008</v>
      </c>
      <c r="BR28" s="189">
        <f t="shared" si="17"/>
        <v>699.2</v>
      </c>
      <c r="BS28" s="189">
        <f t="shared" si="17"/>
        <v>738.30000000000007</v>
      </c>
      <c r="BT28" s="189">
        <f t="shared" si="17"/>
        <v>651.63</v>
      </c>
      <c r="BU28" s="189">
        <f t="shared" si="17"/>
        <v>584.01</v>
      </c>
      <c r="BV28" s="189">
        <f t="shared" si="17"/>
        <v>627.88</v>
      </c>
      <c r="BW28" s="189">
        <f t="shared" si="17"/>
        <v>843.6</v>
      </c>
      <c r="BX28" s="189">
        <f t="shared" si="17"/>
        <v>1102.3900000000001</v>
      </c>
      <c r="BY28" s="189">
        <f t="shared" si="17"/>
        <v>840.84</v>
      </c>
      <c r="BZ28" s="189">
        <f t="shared" si="17"/>
        <v>750.75</v>
      </c>
      <c r="CA28" s="189">
        <f t="shared" si="17"/>
        <v>720.72</v>
      </c>
      <c r="CB28" s="189">
        <f t="shared" si="17"/>
        <v>758.52</v>
      </c>
      <c r="CC28" s="189">
        <f t="shared" si="17"/>
        <v>774.69</v>
      </c>
      <c r="CD28" s="189">
        <f t="shared" si="17"/>
        <v>705.40000000000009</v>
      </c>
      <c r="CE28" s="189">
        <f t="shared" si="17"/>
        <v>751.64</v>
      </c>
      <c r="CF28" s="189">
        <f t="shared" si="17"/>
        <v>634.20000000000005</v>
      </c>
      <c r="CG28" s="189">
        <f t="shared" si="17"/>
        <v>633.6</v>
      </c>
      <c r="CH28" s="189">
        <f t="shared" si="17"/>
        <v>647.9</v>
      </c>
      <c r="CI28" s="189">
        <f t="shared" si="17"/>
        <v>836.2</v>
      </c>
      <c r="CJ28" s="189">
        <f t="shared" si="17"/>
        <v>1081.69</v>
      </c>
      <c r="CK28" s="189">
        <f t="shared" si="17"/>
        <v>797.6</v>
      </c>
      <c r="CL28" s="189">
        <f t="shared" si="17"/>
        <v>791.78000000000009</v>
      </c>
      <c r="CM28" s="189">
        <f t="shared" si="17"/>
        <v>728.49</v>
      </c>
      <c r="CN28" s="189">
        <f t="shared" si="17"/>
        <v>726.59999999999991</v>
      </c>
      <c r="CO28" s="189">
        <f t="shared" si="17"/>
        <v>814.44</v>
      </c>
      <c r="CP28" s="189">
        <f t="shared" si="17"/>
        <v>711.2</v>
      </c>
      <c r="CQ28" s="189">
        <f t="shared" si="17"/>
        <v>730.83999999999992</v>
      </c>
      <c r="CR28" s="189">
        <f t="shared" si="17"/>
        <v>679.35</v>
      </c>
      <c r="CS28" s="189">
        <f t="shared" ref="CS28:EJ32" si="18">CS9*CS$5</f>
        <v>653.62</v>
      </c>
      <c r="CT28" s="189">
        <f t="shared" si="18"/>
        <v>636.30000000000007</v>
      </c>
      <c r="CU28" s="189">
        <f t="shared" si="18"/>
        <v>871.70999999999992</v>
      </c>
      <c r="CV28" s="189">
        <f t="shared" si="18"/>
        <v>1063.52</v>
      </c>
      <c r="CW28" s="189">
        <f t="shared" si="18"/>
        <v>755.63000000000011</v>
      </c>
      <c r="CX28" s="189">
        <f t="shared" si="18"/>
        <v>833.5200000000001</v>
      </c>
      <c r="CY28" s="189">
        <f t="shared" si="18"/>
        <v>736.47</v>
      </c>
      <c r="CZ28" s="189">
        <f t="shared" si="18"/>
        <v>731.2</v>
      </c>
      <c r="DA28" s="189">
        <f t="shared" si="18"/>
        <v>824.12</v>
      </c>
      <c r="DB28" s="189">
        <f t="shared" si="18"/>
        <v>758.1</v>
      </c>
      <c r="DC28" s="189">
        <f t="shared" si="18"/>
        <v>712.1099999999999</v>
      </c>
      <c r="DD28" s="189">
        <f t="shared" si="18"/>
        <v>728.2</v>
      </c>
      <c r="DE28" s="189">
        <f t="shared" si="18"/>
        <v>643.44000000000005</v>
      </c>
      <c r="DF28" s="189">
        <f t="shared" si="18"/>
        <v>654.99</v>
      </c>
      <c r="DG28" s="189">
        <f t="shared" si="18"/>
        <v>916.3</v>
      </c>
      <c r="DH28" s="189">
        <f t="shared" si="18"/>
        <v>967.26</v>
      </c>
      <c r="DI28" s="189">
        <f t="shared" si="18"/>
        <v>840.42000000000007</v>
      </c>
      <c r="DJ28" s="189">
        <f t="shared" si="18"/>
        <v>844.79</v>
      </c>
      <c r="DK28" s="189">
        <f t="shared" si="18"/>
        <v>677.16</v>
      </c>
      <c r="DL28" s="189">
        <f t="shared" si="18"/>
        <v>814.66000000000008</v>
      </c>
      <c r="DM28" s="189">
        <f t="shared" si="18"/>
        <v>795.9</v>
      </c>
      <c r="DN28" s="189">
        <f t="shared" si="18"/>
        <v>732.6</v>
      </c>
      <c r="DO28" s="189">
        <f t="shared" si="18"/>
        <v>761.2</v>
      </c>
      <c r="DP28" s="189">
        <f t="shared" si="18"/>
        <v>744.48</v>
      </c>
      <c r="DQ28" s="189">
        <f t="shared" si="18"/>
        <v>630.79999999999995</v>
      </c>
      <c r="DR28" s="189">
        <f t="shared" si="18"/>
        <v>705.32</v>
      </c>
      <c r="DS28" s="189">
        <f t="shared" si="18"/>
        <v>919.82</v>
      </c>
      <c r="DT28" s="189">
        <f t="shared" si="18"/>
        <v>964.53</v>
      </c>
      <c r="DU28" s="189">
        <f t="shared" si="18"/>
        <v>846.3</v>
      </c>
      <c r="DV28" s="189">
        <f t="shared" si="18"/>
        <v>819.06</v>
      </c>
      <c r="DW28" s="189">
        <f t="shared" si="18"/>
        <v>724.2</v>
      </c>
      <c r="DX28" s="189">
        <f t="shared" si="18"/>
        <v>825.21999999999991</v>
      </c>
      <c r="DY28" s="189">
        <f t="shared" si="18"/>
        <v>767</v>
      </c>
      <c r="DZ28" s="189">
        <f t="shared" si="18"/>
        <v>743.19999999999993</v>
      </c>
      <c r="EA28" s="189">
        <f t="shared" si="18"/>
        <v>810.9799999999999</v>
      </c>
      <c r="EB28" s="189">
        <f t="shared" si="18"/>
        <v>760.32</v>
      </c>
      <c r="EC28" s="189">
        <f t="shared" si="18"/>
        <v>648.40000000000009</v>
      </c>
      <c r="ED28" s="189">
        <f t="shared" si="18"/>
        <v>723.8</v>
      </c>
      <c r="EE28" s="189">
        <f t="shared" si="18"/>
        <v>882</v>
      </c>
      <c r="EF28" s="189">
        <f t="shared" si="18"/>
        <v>1008.26</v>
      </c>
      <c r="EG28" s="189">
        <f t="shared" si="18"/>
        <v>852.18</v>
      </c>
      <c r="EH28" s="189">
        <f t="shared" si="18"/>
        <v>792.12</v>
      </c>
      <c r="EI28" s="189">
        <f t="shared" si="18"/>
        <v>772.38</v>
      </c>
      <c r="EJ28" s="189">
        <f t="shared" si="18"/>
        <v>873.54</v>
      </c>
    </row>
    <row r="29" spans="1:140" ht="13.7" customHeight="1" x14ac:dyDescent="0.2">
      <c r="A29" s="166" t="s">
        <v>139</v>
      </c>
      <c r="B29" s="167"/>
      <c r="C29" s="133">
        <f t="shared" si="16"/>
        <v>-0.38423076923076849</v>
      </c>
      <c r="D29" s="133">
        <f t="shared" ca="1" si="16"/>
        <v>-1</v>
      </c>
      <c r="E29" s="133">
        <f t="shared" si="16"/>
        <v>-0.5</v>
      </c>
      <c r="F29" s="168">
        <f t="shared" ca="1" si="16"/>
        <v>-0.56723385989010922</v>
      </c>
      <c r="G29" s="133">
        <f t="shared" si="16"/>
        <v>-0.25</v>
      </c>
      <c r="H29" s="133">
        <f t="shared" si="16"/>
        <v>-0.5</v>
      </c>
      <c r="I29" s="133">
        <f t="shared" si="16"/>
        <v>0</v>
      </c>
      <c r="J29" s="133">
        <f t="shared" si="16"/>
        <v>0</v>
      </c>
      <c r="K29" s="133">
        <f t="shared" si="16"/>
        <v>0</v>
      </c>
      <c r="L29" s="133">
        <f t="shared" si="16"/>
        <v>0</v>
      </c>
      <c r="M29" s="133">
        <f t="shared" si="16"/>
        <v>0</v>
      </c>
      <c r="N29" s="133">
        <f t="shared" si="16"/>
        <v>0</v>
      </c>
      <c r="O29" s="133">
        <f t="shared" si="16"/>
        <v>-0.25</v>
      </c>
      <c r="P29" s="133">
        <f t="shared" si="16"/>
        <v>-0.25</v>
      </c>
      <c r="Q29" s="133">
        <f t="shared" si="16"/>
        <v>-0.25</v>
      </c>
      <c r="R29" s="133">
        <f t="shared" si="16"/>
        <v>0</v>
      </c>
      <c r="S29" s="133">
        <f t="shared" si="16"/>
        <v>-0.25</v>
      </c>
      <c r="T29" s="133">
        <f t="shared" si="16"/>
        <v>-0.75</v>
      </c>
      <c r="U29" s="133">
        <f t="shared" si="16"/>
        <v>0</v>
      </c>
      <c r="V29" s="133">
        <f t="shared" si="16"/>
        <v>0</v>
      </c>
      <c r="W29" s="168">
        <f t="shared" si="16"/>
        <v>-0.15392156862744599</v>
      </c>
      <c r="X29" s="133">
        <f t="shared" si="16"/>
        <v>-0.17058823529411882</v>
      </c>
      <c r="Y29" s="133">
        <f t="shared" si="16"/>
        <v>-0.15033557046979951</v>
      </c>
      <c r="Z29" s="133">
        <f t="shared" si="16"/>
        <v>-0.16513725490196407</v>
      </c>
      <c r="AA29" s="133">
        <f t="shared" si="16"/>
        <v>-0.16869607843136691</v>
      </c>
      <c r="AB29" s="133">
        <f t="shared" si="16"/>
        <v>-0.17027343749999346</v>
      </c>
      <c r="AC29" s="169">
        <f t="shared" ca="1" si="16"/>
        <v>-0.17388652745347599</v>
      </c>
      <c r="AD29" s="164"/>
      <c r="AE29" s="164"/>
      <c r="AF29" s="165"/>
      <c r="AG29" s="133">
        <f t="shared" si="17"/>
        <v>731.5</v>
      </c>
      <c r="AH29" s="189">
        <f t="shared" si="17"/>
        <v>618</v>
      </c>
      <c r="AI29" s="189">
        <f t="shared" si="17"/>
        <v>588</v>
      </c>
      <c r="AJ29" s="189">
        <f t="shared" si="17"/>
        <v>660</v>
      </c>
      <c r="AK29" s="189">
        <f t="shared" si="17"/>
        <v>643.5</v>
      </c>
      <c r="AL29" s="189">
        <f t="shared" si="17"/>
        <v>610</v>
      </c>
      <c r="AM29" s="189">
        <f t="shared" si="17"/>
        <v>946</v>
      </c>
      <c r="AN29" s="189">
        <f t="shared" si="17"/>
        <v>1133</v>
      </c>
      <c r="AO29" s="189">
        <f t="shared" si="17"/>
        <v>870</v>
      </c>
      <c r="AP29" s="189">
        <f t="shared" si="17"/>
        <v>782</v>
      </c>
      <c r="AQ29" s="189">
        <f t="shared" si="17"/>
        <v>640</v>
      </c>
      <c r="AR29" s="189">
        <f t="shared" si="17"/>
        <v>714</v>
      </c>
      <c r="AS29" s="189">
        <f t="shared" si="17"/>
        <v>803</v>
      </c>
      <c r="AT29" s="189">
        <f t="shared" si="17"/>
        <v>680</v>
      </c>
      <c r="AU29" s="189">
        <f t="shared" si="17"/>
        <v>651</v>
      </c>
      <c r="AV29" s="189">
        <f t="shared" si="17"/>
        <v>715</v>
      </c>
      <c r="AW29" s="189">
        <f t="shared" si="17"/>
        <v>593.25</v>
      </c>
      <c r="AX29" s="189">
        <f t="shared" si="17"/>
        <v>614.25</v>
      </c>
      <c r="AY29" s="189">
        <f t="shared" si="17"/>
        <v>1089</v>
      </c>
      <c r="AZ29" s="189">
        <f t="shared" si="17"/>
        <v>1186.5</v>
      </c>
      <c r="BA29" s="189">
        <f t="shared" si="17"/>
        <v>955.5</v>
      </c>
      <c r="BB29" s="189">
        <f t="shared" si="17"/>
        <v>816.5</v>
      </c>
      <c r="BC29" s="189">
        <f t="shared" si="17"/>
        <v>636.5</v>
      </c>
      <c r="BD29" s="189">
        <f t="shared" si="17"/>
        <v>792</v>
      </c>
      <c r="BE29" s="189">
        <f t="shared" si="17"/>
        <v>763.35</v>
      </c>
      <c r="BF29" s="189">
        <f t="shared" si="17"/>
        <v>684.80000000000007</v>
      </c>
      <c r="BG29" s="189">
        <f t="shared" si="17"/>
        <v>729.56</v>
      </c>
      <c r="BH29" s="189">
        <f t="shared" si="17"/>
        <v>725.78000000000009</v>
      </c>
      <c r="BI29" s="189">
        <f t="shared" si="17"/>
        <v>588.20000000000005</v>
      </c>
      <c r="BJ29" s="189">
        <f t="shared" si="17"/>
        <v>665.72</v>
      </c>
      <c r="BK29" s="189">
        <f t="shared" si="17"/>
        <v>994.56</v>
      </c>
      <c r="BL29" s="189">
        <f t="shared" si="17"/>
        <v>1172.1600000000001</v>
      </c>
      <c r="BM29" s="189">
        <f t="shared" si="17"/>
        <v>924</v>
      </c>
      <c r="BN29" s="189">
        <f t="shared" si="17"/>
        <v>746.76</v>
      </c>
      <c r="BO29" s="189">
        <f t="shared" si="17"/>
        <v>711.27</v>
      </c>
      <c r="BP29" s="189">
        <f t="shared" si="17"/>
        <v>827.7700000000001</v>
      </c>
      <c r="BQ29" s="189">
        <f t="shared" si="17"/>
        <v>770.07</v>
      </c>
      <c r="BR29" s="189">
        <f t="shared" si="17"/>
        <v>697.6</v>
      </c>
      <c r="BS29" s="189">
        <f t="shared" si="17"/>
        <v>752.56</v>
      </c>
      <c r="BT29" s="189">
        <f t="shared" si="17"/>
        <v>710.22</v>
      </c>
      <c r="BU29" s="189">
        <f t="shared" si="17"/>
        <v>645.96</v>
      </c>
      <c r="BV29" s="189">
        <f t="shared" si="17"/>
        <v>692.78</v>
      </c>
      <c r="BW29" s="189">
        <f t="shared" si="17"/>
        <v>922.8</v>
      </c>
      <c r="BX29" s="189">
        <f t="shared" si="17"/>
        <v>1177.83</v>
      </c>
      <c r="BY29" s="189">
        <f t="shared" si="17"/>
        <v>908.88</v>
      </c>
      <c r="BZ29" s="189">
        <f t="shared" si="17"/>
        <v>757.26</v>
      </c>
      <c r="CA29" s="189">
        <f t="shared" si="17"/>
        <v>727.02</v>
      </c>
      <c r="CB29" s="189">
        <f t="shared" si="17"/>
        <v>765.24</v>
      </c>
      <c r="CC29" s="189">
        <f t="shared" si="17"/>
        <v>786.45</v>
      </c>
      <c r="CD29" s="189">
        <f t="shared" si="17"/>
        <v>716.2</v>
      </c>
      <c r="CE29" s="189">
        <f t="shared" si="17"/>
        <v>778.32</v>
      </c>
      <c r="CF29" s="189">
        <f t="shared" si="17"/>
        <v>697</v>
      </c>
      <c r="CG29" s="189">
        <f t="shared" si="17"/>
        <v>704.88</v>
      </c>
      <c r="CH29" s="189">
        <f t="shared" si="17"/>
        <v>719.83999999999992</v>
      </c>
      <c r="CI29" s="189">
        <f t="shared" si="17"/>
        <v>923.40000000000009</v>
      </c>
      <c r="CJ29" s="189">
        <f t="shared" si="17"/>
        <v>1169.3200000000002</v>
      </c>
      <c r="CK29" s="189">
        <f t="shared" si="17"/>
        <v>871</v>
      </c>
      <c r="CL29" s="189">
        <f t="shared" si="17"/>
        <v>812.46</v>
      </c>
      <c r="CM29" s="189">
        <f t="shared" si="17"/>
        <v>747.81</v>
      </c>
      <c r="CN29" s="189">
        <f t="shared" si="17"/>
        <v>745.8</v>
      </c>
      <c r="CO29" s="189">
        <f t="shared" si="17"/>
        <v>845.90000000000009</v>
      </c>
      <c r="CP29" s="189">
        <f t="shared" si="17"/>
        <v>738.6</v>
      </c>
      <c r="CQ29" s="189">
        <f t="shared" si="17"/>
        <v>772.64</v>
      </c>
      <c r="CR29" s="189">
        <f t="shared" si="17"/>
        <v>757.05</v>
      </c>
      <c r="CS29" s="189">
        <f t="shared" si="18"/>
        <v>736.12</v>
      </c>
      <c r="CT29" s="189">
        <f t="shared" si="18"/>
        <v>715.8900000000001</v>
      </c>
      <c r="CU29" s="189">
        <f t="shared" si="18"/>
        <v>976.29000000000008</v>
      </c>
      <c r="CV29" s="189">
        <f t="shared" si="18"/>
        <v>1168.3999999999999</v>
      </c>
      <c r="CW29" s="189">
        <f t="shared" si="18"/>
        <v>837.52</v>
      </c>
      <c r="CX29" s="189">
        <f t="shared" si="18"/>
        <v>873.31</v>
      </c>
      <c r="CY29" s="189">
        <f t="shared" si="18"/>
        <v>771.95999999999992</v>
      </c>
      <c r="CZ29" s="189">
        <f t="shared" si="18"/>
        <v>766.2</v>
      </c>
      <c r="DA29" s="189">
        <f t="shared" si="18"/>
        <v>867.24</v>
      </c>
      <c r="DB29" s="189">
        <f t="shared" si="18"/>
        <v>798</v>
      </c>
      <c r="DC29" s="189">
        <f t="shared" si="18"/>
        <v>762.09</v>
      </c>
      <c r="DD29" s="189">
        <f t="shared" si="18"/>
        <v>817.52</v>
      </c>
      <c r="DE29" s="189">
        <f t="shared" si="18"/>
        <v>729.32999999999993</v>
      </c>
      <c r="DF29" s="189">
        <f t="shared" si="18"/>
        <v>741.72</v>
      </c>
      <c r="DG29" s="189">
        <f t="shared" si="18"/>
        <v>1034.44</v>
      </c>
      <c r="DH29" s="189">
        <f t="shared" si="18"/>
        <v>1072.68</v>
      </c>
      <c r="DI29" s="189">
        <f t="shared" si="18"/>
        <v>939.75</v>
      </c>
      <c r="DJ29" s="189">
        <f t="shared" si="18"/>
        <v>896.7700000000001</v>
      </c>
      <c r="DK29" s="189">
        <f t="shared" si="18"/>
        <v>719.15</v>
      </c>
      <c r="DL29" s="189">
        <f t="shared" si="18"/>
        <v>864.82</v>
      </c>
      <c r="DM29" s="189">
        <f t="shared" si="18"/>
        <v>850.5</v>
      </c>
      <c r="DN29" s="189">
        <f t="shared" si="18"/>
        <v>783</v>
      </c>
      <c r="DO29" s="189">
        <f t="shared" si="18"/>
        <v>825.88</v>
      </c>
      <c r="DP29" s="189">
        <f t="shared" si="18"/>
        <v>844.14</v>
      </c>
      <c r="DQ29" s="189">
        <f t="shared" si="18"/>
        <v>721.4</v>
      </c>
      <c r="DR29" s="189">
        <f t="shared" si="18"/>
        <v>805.86</v>
      </c>
      <c r="DS29" s="189">
        <f t="shared" si="18"/>
        <v>1048.74</v>
      </c>
      <c r="DT29" s="189">
        <f t="shared" si="18"/>
        <v>1081.71</v>
      </c>
      <c r="DU29" s="189">
        <f t="shared" si="18"/>
        <v>956.13</v>
      </c>
      <c r="DV29" s="189">
        <f t="shared" si="18"/>
        <v>882.2</v>
      </c>
      <c r="DW29" s="189">
        <f t="shared" si="18"/>
        <v>780.40000000000009</v>
      </c>
      <c r="DX29" s="189">
        <f t="shared" si="18"/>
        <v>888.8</v>
      </c>
      <c r="DY29" s="189">
        <f t="shared" si="18"/>
        <v>831.4</v>
      </c>
      <c r="DZ29" s="189">
        <f t="shared" si="18"/>
        <v>806.2</v>
      </c>
      <c r="EA29" s="189">
        <f t="shared" si="18"/>
        <v>891.94</v>
      </c>
      <c r="EB29" s="189">
        <f t="shared" si="18"/>
        <v>870.54</v>
      </c>
      <c r="EC29" s="189">
        <f t="shared" si="18"/>
        <v>748</v>
      </c>
      <c r="ED29" s="189">
        <f t="shared" si="18"/>
        <v>834.46</v>
      </c>
      <c r="EE29" s="189">
        <f t="shared" si="18"/>
        <v>1015.35</v>
      </c>
      <c r="EF29" s="189">
        <f t="shared" si="18"/>
        <v>1143.3399999999999</v>
      </c>
      <c r="EG29" s="189">
        <f t="shared" si="18"/>
        <v>972.93</v>
      </c>
      <c r="EH29" s="189">
        <f t="shared" si="18"/>
        <v>865.2</v>
      </c>
      <c r="EI29" s="189">
        <f t="shared" si="18"/>
        <v>843.99</v>
      </c>
      <c r="EJ29" s="189">
        <f t="shared" si="18"/>
        <v>954.2700000000001</v>
      </c>
    </row>
    <row r="30" spans="1:140" ht="13.7" customHeight="1" x14ac:dyDescent="0.2">
      <c r="A30" s="166" t="s">
        <v>140</v>
      </c>
      <c r="B30" s="143"/>
      <c r="C30" s="133">
        <f t="shared" si="16"/>
        <v>-1.0152769230769394</v>
      </c>
      <c r="D30" s="133">
        <f t="shared" ca="1" si="16"/>
        <v>-3</v>
      </c>
      <c r="E30" s="133">
        <f t="shared" si="16"/>
        <v>-1.25</v>
      </c>
      <c r="F30" s="168">
        <f t="shared" ca="1" si="16"/>
        <v>-1.6926773580586136</v>
      </c>
      <c r="G30" s="133">
        <f t="shared" si="16"/>
        <v>-1</v>
      </c>
      <c r="H30" s="133">
        <f t="shared" si="16"/>
        <v>-1</v>
      </c>
      <c r="I30" s="133">
        <f t="shared" si="16"/>
        <v>-1</v>
      </c>
      <c r="J30" s="133">
        <f t="shared" si="16"/>
        <v>-0.875</v>
      </c>
      <c r="K30" s="133">
        <f t="shared" si="16"/>
        <v>-1</v>
      </c>
      <c r="L30" s="133">
        <f t="shared" si="16"/>
        <v>-0.75</v>
      </c>
      <c r="M30" s="133">
        <f t="shared" si="16"/>
        <v>-0.75</v>
      </c>
      <c r="N30" s="133">
        <f t="shared" si="16"/>
        <v>-0.75</v>
      </c>
      <c r="O30" s="133">
        <f t="shared" si="16"/>
        <v>-1.25</v>
      </c>
      <c r="P30" s="133">
        <f t="shared" si="16"/>
        <v>-1.25</v>
      </c>
      <c r="Q30" s="133">
        <f t="shared" si="16"/>
        <v>-1.25</v>
      </c>
      <c r="R30" s="133">
        <f t="shared" si="16"/>
        <v>-1.25</v>
      </c>
      <c r="S30" s="133">
        <f t="shared" si="16"/>
        <v>-1</v>
      </c>
      <c r="T30" s="133">
        <f t="shared" si="16"/>
        <v>-1</v>
      </c>
      <c r="U30" s="133">
        <f t="shared" si="16"/>
        <v>-1</v>
      </c>
      <c r="V30" s="133">
        <f t="shared" si="16"/>
        <v>-1</v>
      </c>
      <c r="W30" s="168">
        <f t="shared" si="16"/>
        <v>-1</v>
      </c>
      <c r="X30" s="133">
        <f t="shared" si="16"/>
        <v>-0.25</v>
      </c>
      <c r="Y30" s="133">
        <f t="shared" si="16"/>
        <v>-0.14999999999999858</v>
      </c>
      <c r="Z30" s="133">
        <f t="shared" si="16"/>
        <v>-0.14999999999999147</v>
      </c>
      <c r="AA30" s="133">
        <f t="shared" si="16"/>
        <v>-0.14999999999999858</v>
      </c>
      <c r="AB30" s="133">
        <f t="shared" si="16"/>
        <v>-0.15000000000000568</v>
      </c>
      <c r="AC30" s="169">
        <f t="shared" ca="1" si="16"/>
        <v>-0.28951783351298843</v>
      </c>
      <c r="AD30" s="164"/>
      <c r="AE30" s="164"/>
      <c r="AF30" s="165"/>
      <c r="AG30" s="133">
        <f t="shared" si="17"/>
        <v>759</v>
      </c>
      <c r="AH30" s="189">
        <f t="shared" si="17"/>
        <v>665</v>
      </c>
      <c r="AI30" s="189">
        <f t="shared" si="17"/>
        <v>640.5</v>
      </c>
      <c r="AJ30" s="189">
        <f t="shared" si="17"/>
        <v>649</v>
      </c>
      <c r="AK30" s="189">
        <f t="shared" si="17"/>
        <v>649</v>
      </c>
      <c r="AL30" s="189">
        <f t="shared" si="17"/>
        <v>725</v>
      </c>
      <c r="AM30" s="189">
        <f t="shared" si="17"/>
        <v>946</v>
      </c>
      <c r="AN30" s="189">
        <f t="shared" si="17"/>
        <v>1100</v>
      </c>
      <c r="AO30" s="189">
        <f t="shared" si="17"/>
        <v>840</v>
      </c>
      <c r="AP30" s="189">
        <f t="shared" si="17"/>
        <v>828</v>
      </c>
      <c r="AQ30" s="189">
        <f t="shared" si="17"/>
        <v>675</v>
      </c>
      <c r="AR30" s="189">
        <f t="shared" si="17"/>
        <v>756</v>
      </c>
      <c r="AS30" s="189">
        <f t="shared" si="17"/>
        <v>841.5</v>
      </c>
      <c r="AT30" s="189">
        <f t="shared" si="17"/>
        <v>745</v>
      </c>
      <c r="AU30" s="189">
        <f t="shared" si="17"/>
        <v>740.25</v>
      </c>
      <c r="AV30" s="189">
        <f t="shared" si="17"/>
        <v>709.5</v>
      </c>
      <c r="AW30" s="189">
        <f t="shared" si="17"/>
        <v>698.25</v>
      </c>
      <c r="AX30" s="189">
        <f t="shared" si="17"/>
        <v>782.25</v>
      </c>
      <c r="AY30" s="189">
        <f t="shared" si="17"/>
        <v>1017.5</v>
      </c>
      <c r="AZ30" s="189">
        <f t="shared" si="17"/>
        <v>1160.25</v>
      </c>
      <c r="BA30" s="189">
        <f t="shared" si="17"/>
        <v>1055.25</v>
      </c>
      <c r="BB30" s="189">
        <f t="shared" si="17"/>
        <v>833.75</v>
      </c>
      <c r="BC30" s="189">
        <f t="shared" si="17"/>
        <v>669.75</v>
      </c>
      <c r="BD30" s="189">
        <f t="shared" si="17"/>
        <v>819.5</v>
      </c>
      <c r="BE30" s="189">
        <f t="shared" si="17"/>
        <v>811.44</v>
      </c>
      <c r="BF30" s="189">
        <f t="shared" si="17"/>
        <v>762.2</v>
      </c>
      <c r="BG30" s="189">
        <f t="shared" si="17"/>
        <v>841.33999999999992</v>
      </c>
      <c r="BH30" s="189">
        <f t="shared" si="17"/>
        <v>766.92</v>
      </c>
      <c r="BI30" s="189">
        <f t="shared" si="17"/>
        <v>730.40000000000009</v>
      </c>
      <c r="BJ30" s="189">
        <f t="shared" si="17"/>
        <v>902</v>
      </c>
      <c r="BK30" s="189">
        <f t="shared" si="17"/>
        <v>904.68</v>
      </c>
      <c r="BL30" s="189">
        <f t="shared" si="17"/>
        <v>1111.22</v>
      </c>
      <c r="BM30" s="189">
        <f t="shared" si="17"/>
        <v>975.03</v>
      </c>
      <c r="BN30" s="189">
        <f t="shared" si="17"/>
        <v>800.73</v>
      </c>
      <c r="BO30" s="189">
        <f t="shared" si="17"/>
        <v>763.35</v>
      </c>
      <c r="BP30" s="189">
        <f t="shared" si="17"/>
        <v>874.2299999999999</v>
      </c>
      <c r="BQ30" s="189">
        <f t="shared" si="17"/>
        <v>815.85</v>
      </c>
      <c r="BR30" s="189">
        <f t="shared" si="17"/>
        <v>772</v>
      </c>
      <c r="BS30" s="189">
        <f t="shared" si="17"/>
        <v>859.05000000000007</v>
      </c>
      <c r="BT30" s="189">
        <f t="shared" si="17"/>
        <v>763.35</v>
      </c>
      <c r="BU30" s="189">
        <f t="shared" si="17"/>
        <v>794.85</v>
      </c>
      <c r="BV30" s="189">
        <f t="shared" si="17"/>
        <v>926.2</v>
      </c>
      <c r="BW30" s="189">
        <f t="shared" si="17"/>
        <v>832</v>
      </c>
      <c r="BX30" s="189">
        <f t="shared" si="17"/>
        <v>1100.55</v>
      </c>
      <c r="BY30" s="189">
        <f t="shared" si="17"/>
        <v>931.35</v>
      </c>
      <c r="BZ30" s="189">
        <f t="shared" si="17"/>
        <v>836.85</v>
      </c>
      <c r="CA30" s="189">
        <f t="shared" si="17"/>
        <v>789.6</v>
      </c>
      <c r="CB30" s="189">
        <f t="shared" si="17"/>
        <v>815.85</v>
      </c>
      <c r="CC30" s="189">
        <f t="shared" si="17"/>
        <v>820.26</v>
      </c>
      <c r="CD30" s="189">
        <f t="shared" si="17"/>
        <v>781</v>
      </c>
      <c r="CE30" s="189">
        <f t="shared" si="17"/>
        <v>875.15</v>
      </c>
      <c r="CF30" s="189">
        <f t="shared" si="17"/>
        <v>754.59999999999991</v>
      </c>
      <c r="CG30" s="189">
        <f t="shared" si="17"/>
        <v>858.88</v>
      </c>
      <c r="CH30" s="189">
        <f t="shared" si="17"/>
        <v>945.56</v>
      </c>
      <c r="CI30" s="189">
        <f t="shared" si="17"/>
        <v>806.4</v>
      </c>
      <c r="CJ30" s="189">
        <f t="shared" si="17"/>
        <v>1050.6400000000001</v>
      </c>
      <c r="CK30" s="189">
        <f t="shared" si="17"/>
        <v>853.6</v>
      </c>
      <c r="CL30" s="189">
        <f t="shared" si="17"/>
        <v>909.04</v>
      </c>
      <c r="CM30" s="189">
        <f t="shared" si="17"/>
        <v>811.23</v>
      </c>
      <c r="CN30" s="189">
        <f t="shared" si="17"/>
        <v>793.6</v>
      </c>
      <c r="CO30" s="189">
        <f t="shared" si="17"/>
        <v>864.38</v>
      </c>
      <c r="CP30" s="189">
        <f t="shared" si="17"/>
        <v>788.19999999999993</v>
      </c>
      <c r="CQ30" s="189">
        <f t="shared" si="17"/>
        <v>847.88</v>
      </c>
      <c r="CR30" s="189">
        <f t="shared" si="17"/>
        <v>810.6</v>
      </c>
      <c r="CS30" s="189">
        <f t="shared" si="18"/>
        <v>875.59999999999991</v>
      </c>
      <c r="CT30" s="189">
        <f t="shared" si="18"/>
        <v>915.18</v>
      </c>
      <c r="CU30" s="189">
        <f t="shared" si="18"/>
        <v>834.12</v>
      </c>
      <c r="CV30" s="189">
        <f t="shared" si="18"/>
        <v>1025.8</v>
      </c>
      <c r="CW30" s="189">
        <f t="shared" si="18"/>
        <v>795.34</v>
      </c>
      <c r="CX30" s="189">
        <f t="shared" si="18"/>
        <v>971.5200000000001</v>
      </c>
      <c r="CY30" s="189">
        <f t="shared" si="18"/>
        <v>825.51</v>
      </c>
      <c r="CZ30" s="189">
        <f t="shared" si="18"/>
        <v>805</v>
      </c>
      <c r="DA30" s="189">
        <f t="shared" si="18"/>
        <v>869.44</v>
      </c>
      <c r="DB30" s="189">
        <f t="shared" si="18"/>
        <v>834.54000000000008</v>
      </c>
      <c r="DC30" s="189">
        <f t="shared" si="18"/>
        <v>818.16</v>
      </c>
      <c r="DD30" s="189">
        <f t="shared" si="18"/>
        <v>864.38</v>
      </c>
      <c r="DE30" s="189">
        <f t="shared" si="18"/>
        <v>848.6099999999999</v>
      </c>
      <c r="DF30" s="189">
        <f t="shared" si="18"/>
        <v>925.68</v>
      </c>
      <c r="DG30" s="189">
        <f t="shared" si="18"/>
        <v>866.36</v>
      </c>
      <c r="DH30" s="189">
        <f t="shared" si="18"/>
        <v>922.1099999999999</v>
      </c>
      <c r="DI30" s="189">
        <f t="shared" si="18"/>
        <v>868.56</v>
      </c>
      <c r="DJ30" s="189">
        <f t="shared" si="18"/>
        <v>988.31</v>
      </c>
      <c r="DK30" s="189">
        <f t="shared" si="18"/>
        <v>757.34</v>
      </c>
      <c r="DL30" s="189">
        <f t="shared" si="18"/>
        <v>895.83999999999992</v>
      </c>
      <c r="DM30" s="189">
        <f t="shared" si="18"/>
        <v>834.95999999999992</v>
      </c>
      <c r="DN30" s="189">
        <f t="shared" si="18"/>
        <v>801.4</v>
      </c>
      <c r="DO30" s="189">
        <f t="shared" si="18"/>
        <v>866.36</v>
      </c>
      <c r="DP30" s="189">
        <f t="shared" si="18"/>
        <v>878.90000000000009</v>
      </c>
      <c r="DQ30" s="189">
        <f t="shared" si="18"/>
        <v>820</v>
      </c>
      <c r="DR30" s="189">
        <f t="shared" si="18"/>
        <v>980.32</v>
      </c>
      <c r="DS30" s="189">
        <f t="shared" si="18"/>
        <v>859.76</v>
      </c>
      <c r="DT30" s="189">
        <f t="shared" si="18"/>
        <v>908.88</v>
      </c>
      <c r="DU30" s="189">
        <f t="shared" si="18"/>
        <v>859.32</v>
      </c>
      <c r="DV30" s="189">
        <f t="shared" si="18"/>
        <v>960.52</v>
      </c>
      <c r="DW30" s="189">
        <f t="shared" si="18"/>
        <v>807.8</v>
      </c>
      <c r="DX30" s="189">
        <f t="shared" si="18"/>
        <v>905.96</v>
      </c>
      <c r="DY30" s="189">
        <f t="shared" si="18"/>
        <v>804.80000000000007</v>
      </c>
      <c r="DZ30" s="189">
        <f t="shared" si="18"/>
        <v>812.6</v>
      </c>
      <c r="EA30" s="189">
        <f t="shared" si="18"/>
        <v>920.69</v>
      </c>
      <c r="EB30" s="189">
        <f t="shared" si="18"/>
        <v>898.26</v>
      </c>
      <c r="EC30" s="189">
        <f t="shared" si="18"/>
        <v>836.2</v>
      </c>
      <c r="ED30" s="189">
        <f t="shared" si="18"/>
        <v>995.94</v>
      </c>
      <c r="EE30" s="189">
        <f t="shared" si="18"/>
        <v>820.26</v>
      </c>
      <c r="EF30" s="189">
        <f t="shared" si="18"/>
        <v>945.33999999999992</v>
      </c>
      <c r="EG30" s="189">
        <f t="shared" si="18"/>
        <v>856.17000000000007</v>
      </c>
      <c r="EH30" s="189">
        <f t="shared" si="18"/>
        <v>935.97</v>
      </c>
      <c r="EI30" s="189">
        <f t="shared" si="18"/>
        <v>864.15</v>
      </c>
      <c r="EJ30" s="189">
        <f t="shared" si="18"/>
        <v>963.01</v>
      </c>
    </row>
    <row r="31" spans="1:140" ht="13.7" customHeight="1" x14ac:dyDescent="0.2">
      <c r="A31" s="166" t="s">
        <v>141</v>
      </c>
      <c r="B31" s="143"/>
      <c r="C31" s="133">
        <f t="shared" si="16"/>
        <v>-0.16014615560678536</v>
      </c>
      <c r="D31" s="133">
        <f t="shared" ca="1" si="16"/>
        <v>-2.5</v>
      </c>
      <c r="E31" s="133">
        <f t="shared" si="16"/>
        <v>-1.8500000000000014</v>
      </c>
      <c r="F31" s="168">
        <f t="shared" ca="1" si="16"/>
        <v>-1.4617303048043624</v>
      </c>
      <c r="G31" s="133">
        <f t="shared" si="16"/>
        <v>-2</v>
      </c>
      <c r="H31" s="133">
        <f t="shared" si="16"/>
        <v>-2</v>
      </c>
      <c r="I31" s="133">
        <f t="shared" si="16"/>
        <v>-2</v>
      </c>
      <c r="J31" s="133">
        <f t="shared" si="16"/>
        <v>-1.25</v>
      </c>
      <c r="K31" s="133">
        <f t="shared" si="16"/>
        <v>-1.75</v>
      </c>
      <c r="L31" s="133">
        <f t="shared" si="16"/>
        <v>-0.75</v>
      </c>
      <c r="M31" s="133">
        <f t="shared" si="16"/>
        <v>-0.75</v>
      </c>
      <c r="N31" s="133">
        <f t="shared" si="16"/>
        <v>-0.75</v>
      </c>
      <c r="O31" s="133">
        <f t="shared" si="16"/>
        <v>-1.25</v>
      </c>
      <c r="P31" s="133">
        <f t="shared" si="16"/>
        <v>-1.25</v>
      </c>
      <c r="Q31" s="133">
        <f t="shared" si="16"/>
        <v>-1.25</v>
      </c>
      <c r="R31" s="133">
        <f t="shared" si="16"/>
        <v>-1.25</v>
      </c>
      <c r="S31" s="133">
        <f t="shared" si="16"/>
        <v>-0.6666666666666643</v>
      </c>
      <c r="T31" s="133">
        <f t="shared" si="16"/>
        <v>-0.5</v>
      </c>
      <c r="U31" s="133">
        <f t="shared" si="16"/>
        <v>-0.75</v>
      </c>
      <c r="V31" s="133">
        <f t="shared" si="16"/>
        <v>-0.75</v>
      </c>
      <c r="W31" s="168">
        <f t="shared" si="16"/>
        <v>-1.1411764705882348</v>
      </c>
      <c r="X31" s="133">
        <f t="shared" si="16"/>
        <v>-0.12647058823529278</v>
      </c>
      <c r="Y31" s="133">
        <f t="shared" si="16"/>
        <v>-0.10906040268456607</v>
      </c>
      <c r="Z31" s="133">
        <f t="shared" si="16"/>
        <v>-0.12549019607843093</v>
      </c>
      <c r="AA31" s="133">
        <f t="shared" si="16"/>
        <v>-0.12573529411764639</v>
      </c>
      <c r="AB31" s="133">
        <f t="shared" si="16"/>
        <v>-0.126953125</v>
      </c>
      <c r="AC31" s="169">
        <f t="shared" ca="1" si="16"/>
        <v>-0.26996393521039863</v>
      </c>
      <c r="AD31" s="164"/>
      <c r="AE31" s="164"/>
      <c r="AF31" s="165"/>
      <c r="AG31" s="133">
        <f t="shared" si="17"/>
        <v>671</v>
      </c>
      <c r="AH31" s="189">
        <f t="shared" si="17"/>
        <v>610</v>
      </c>
      <c r="AI31" s="189">
        <f t="shared" si="17"/>
        <v>624.75</v>
      </c>
      <c r="AJ31" s="189">
        <f t="shared" si="17"/>
        <v>649</v>
      </c>
      <c r="AK31" s="189">
        <f t="shared" si="17"/>
        <v>649</v>
      </c>
      <c r="AL31" s="189">
        <f t="shared" si="17"/>
        <v>725</v>
      </c>
      <c r="AM31" s="189">
        <f t="shared" si="17"/>
        <v>946</v>
      </c>
      <c r="AN31" s="189">
        <f t="shared" si="17"/>
        <v>1100</v>
      </c>
      <c r="AO31" s="189">
        <f t="shared" si="17"/>
        <v>765</v>
      </c>
      <c r="AP31" s="189">
        <f t="shared" si="17"/>
        <v>799.25</v>
      </c>
      <c r="AQ31" s="189">
        <f t="shared" si="17"/>
        <v>675</v>
      </c>
      <c r="AR31" s="189">
        <f t="shared" si="17"/>
        <v>756</v>
      </c>
      <c r="AS31" s="189">
        <f t="shared" si="17"/>
        <v>605</v>
      </c>
      <c r="AT31" s="189">
        <f t="shared" si="17"/>
        <v>530</v>
      </c>
      <c r="AU31" s="189">
        <f t="shared" si="17"/>
        <v>514.5</v>
      </c>
      <c r="AV31" s="189">
        <f t="shared" si="17"/>
        <v>489.5</v>
      </c>
      <c r="AW31" s="189">
        <f t="shared" si="17"/>
        <v>488.25</v>
      </c>
      <c r="AX31" s="189">
        <f t="shared" si="17"/>
        <v>572.25</v>
      </c>
      <c r="AY31" s="189">
        <f t="shared" si="17"/>
        <v>797.5</v>
      </c>
      <c r="AZ31" s="189">
        <f t="shared" si="17"/>
        <v>950.25</v>
      </c>
      <c r="BA31" s="189">
        <f t="shared" si="17"/>
        <v>745.5</v>
      </c>
      <c r="BB31" s="189">
        <f t="shared" si="17"/>
        <v>586.5</v>
      </c>
      <c r="BC31" s="189">
        <f t="shared" si="17"/>
        <v>465.5</v>
      </c>
      <c r="BD31" s="189">
        <f t="shared" si="17"/>
        <v>599.5</v>
      </c>
      <c r="BE31" s="189">
        <f t="shared" si="17"/>
        <v>388.5</v>
      </c>
      <c r="BF31" s="189">
        <f t="shared" si="17"/>
        <v>415</v>
      </c>
      <c r="BG31" s="189">
        <f t="shared" si="17"/>
        <v>419.75</v>
      </c>
      <c r="BH31" s="189">
        <f t="shared" si="17"/>
        <v>550</v>
      </c>
      <c r="BI31" s="189">
        <f t="shared" si="17"/>
        <v>500</v>
      </c>
      <c r="BJ31" s="189">
        <f t="shared" si="17"/>
        <v>682</v>
      </c>
      <c r="BK31" s="189">
        <f t="shared" si="17"/>
        <v>735</v>
      </c>
      <c r="BL31" s="189">
        <f t="shared" si="17"/>
        <v>968</v>
      </c>
      <c r="BM31" s="189">
        <f t="shared" si="17"/>
        <v>588</v>
      </c>
      <c r="BN31" s="189">
        <f t="shared" si="17"/>
        <v>593.25</v>
      </c>
      <c r="BO31" s="189">
        <f t="shared" si="17"/>
        <v>519.75</v>
      </c>
      <c r="BP31" s="189">
        <f t="shared" si="17"/>
        <v>638.25</v>
      </c>
      <c r="BQ31" s="189">
        <f t="shared" si="17"/>
        <v>388.5</v>
      </c>
      <c r="BR31" s="189">
        <f t="shared" si="17"/>
        <v>415</v>
      </c>
      <c r="BS31" s="189">
        <f t="shared" si="17"/>
        <v>419.75</v>
      </c>
      <c r="BT31" s="189">
        <f t="shared" si="17"/>
        <v>504</v>
      </c>
      <c r="BU31" s="189">
        <f t="shared" si="17"/>
        <v>504</v>
      </c>
      <c r="BV31" s="189">
        <f t="shared" si="17"/>
        <v>638</v>
      </c>
      <c r="BW31" s="189">
        <f t="shared" si="17"/>
        <v>520</v>
      </c>
      <c r="BX31" s="189">
        <f t="shared" si="17"/>
        <v>805</v>
      </c>
      <c r="BY31" s="189">
        <f t="shared" si="17"/>
        <v>462</v>
      </c>
      <c r="BZ31" s="189">
        <f t="shared" si="17"/>
        <v>530.25</v>
      </c>
      <c r="CA31" s="189">
        <f t="shared" si="17"/>
        <v>467.25</v>
      </c>
      <c r="CB31" s="189">
        <f t="shared" si="17"/>
        <v>530.25</v>
      </c>
      <c r="CC31" s="189">
        <f t="shared" si="17"/>
        <v>393.75</v>
      </c>
      <c r="CD31" s="189">
        <f t="shared" si="17"/>
        <v>420</v>
      </c>
      <c r="CE31" s="189">
        <f t="shared" si="17"/>
        <v>425.5</v>
      </c>
      <c r="CF31" s="189">
        <f t="shared" si="17"/>
        <v>485</v>
      </c>
      <c r="CG31" s="189">
        <f t="shared" si="17"/>
        <v>533.5</v>
      </c>
      <c r="CH31" s="189">
        <f t="shared" si="17"/>
        <v>643.5</v>
      </c>
      <c r="CI31" s="189">
        <f t="shared" si="17"/>
        <v>525</v>
      </c>
      <c r="CJ31" s="189">
        <f t="shared" si="17"/>
        <v>810.75</v>
      </c>
      <c r="CK31" s="189">
        <f t="shared" si="17"/>
        <v>445</v>
      </c>
      <c r="CL31" s="189">
        <f t="shared" si="17"/>
        <v>561</v>
      </c>
      <c r="CM31" s="189">
        <f t="shared" si="17"/>
        <v>472.5</v>
      </c>
      <c r="CN31" s="189">
        <f t="shared" si="17"/>
        <v>510</v>
      </c>
      <c r="CO31" s="189">
        <f t="shared" si="17"/>
        <v>618.20000000000005</v>
      </c>
      <c r="CP31" s="189">
        <f t="shared" si="17"/>
        <v>607</v>
      </c>
      <c r="CQ31" s="189">
        <f t="shared" si="17"/>
        <v>612.70000000000005</v>
      </c>
      <c r="CR31" s="189">
        <f>CR12*CR$5</f>
        <v>705.6</v>
      </c>
      <c r="CS31" s="189">
        <f>CS12*CS$5</f>
        <v>739.2</v>
      </c>
      <c r="CT31" s="189">
        <f t="shared" si="18"/>
        <v>831.6</v>
      </c>
      <c r="CU31" s="189">
        <f t="shared" si="18"/>
        <v>978.6</v>
      </c>
      <c r="CV31" s="189">
        <f t="shared" si="18"/>
        <v>1278.8</v>
      </c>
      <c r="CW31" s="189">
        <f t="shared" si="18"/>
        <v>733.4</v>
      </c>
      <c r="CX31" s="189">
        <f t="shared" si="18"/>
        <v>870.55000000000007</v>
      </c>
      <c r="CY31" s="189">
        <f t="shared" si="18"/>
        <v>731.85</v>
      </c>
      <c r="CZ31" s="189">
        <f t="shared" si="18"/>
        <v>757</v>
      </c>
      <c r="DA31" s="189">
        <f t="shared" si="18"/>
        <v>625.9</v>
      </c>
      <c r="DB31" s="189">
        <f t="shared" si="18"/>
        <v>644.69999999999993</v>
      </c>
      <c r="DC31" s="189">
        <f t="shared" si="18"/>
        <v>592.19999999999993</v>
      </c>
      <c r="DD31" s="189">
        <f t="shared" si="18"/>
        <v>746.90000000000009</v>
      </c>
      <c r="DE31" s="189">
        <f t="shared" si="18"/>
        <v>712.95</v>
      </c>
      <c r="DF31" s="189">
        <f t="shared" si="18"/>
        <v>838.95</v>
      </c>
      <c r="DG31" s="189">
        <f t="shared" si="18"/>
        <v>1032.9000000000001</v>
      </c>
      <c r="DH31" s="189">
        <f t="shared" si="18"/>
        <v>1174.95</v>
      </c>
      <c r="DI31" s="189">
        <f t="shared" si="18"/>
        <v>817.95</v>
      </c>
      <c r="DJ31" s="189">
        <f t="shared" si="18"/>
        <v>878.6</v>
      </c>
      <c r="DK31" s="189">
        <f t="shared" si="18"/>
        <v>668.80000000000007</v>
      </c>
      <c r="DL31" s="189">
        <f t="shared" si="18"/>
        <v>840.40000000000009</v>
      </c>
      <c r="DM31" s="189">
        <f t="shared" si="18"/>
        <v>607.94999999999993</v>
      </c>
      <c r="DN31" s="189">
        <f t="shared" si="18"/>
        <v>624</v>
      </c>
      <c r="DO31" s="189">
        <f t="shared" si="18"/>
        <v>631.4</v>
      </c>
      <c r="DP31" s="189">
        <f t="shared" si="18"/>
        <v>759</v>
      </c>
      <c r="DQ31" s="189">
        <f t="shared" si="18"/>
        <v>690</v>
      </c>
      <c r="DR31" s="189">
        <f t="shared" si="18"/>
        <v>891</v>
      </c>
      <c r="DS31" s="189">
        <f t="shared" si="18"/>
        <v>1045</v>
      </c>
      <c r="DT31" s="189">
        <f t="shared" si="18"/>
        <v>1186.5</v>
      </c>
      <c r="DU31" s="189">
        <f t="shared" si="18"/>
        <v>828.45</v>
      </c>
      <c r="DV31" s="189">
        <f t="shared" si="18"/>
        <v>852.5</v>
      </c>
      <c r="DW31" s="189">
        <f t="shared" si="18"/>
        <v>715</v>
      </c>
      <c r="DX31" s="189">
        <f t="shared" si="18"/>
        <v>851.40000000000009</v>
      </c>
      <c r="DY31" s="189">
        <f t="shared" si="18"/>
        <v>589</v>
      </c>
      <c r="DZ31" s="189">
        <f t="shared" si="18"/>
        <v>634</v>
      </c>
      <c r="EA31" s="189">
        <f t="shared" si="18"/>
        <v>671.6</v>
      </c>
      <c r="EB31" s="189">
        <f t="shared" si="18"/>
        <v>775.5</v>
      </c>
      <c r="EC31" s="189">
        <f t="shared" si="18"/>
        <v>705</v>
      </c>
      <c r="ED31" s="189">
        <f t="shared" si="18"/>
        <v>907.5</v>
      </c>
      <c r="EE31" s="189">
        <f t="shared" si="18"/>
        <v>1013.25</v>
      </c>
      <c r="EF31" s="189">
        <f t="shared" si="18"/>
        <v>1259.5</v>
      </c>
      <c r="EG31" s="189">
        <f t="shared" si="18"/>
        <v>838.95</v>
      </c>
      <c r="EH31" s="189">
        <f t="shared" si="18"/>
        <v>829.5</v>
      </c>
      <c r="EI31" s="189">
        <f t="shared" si="18"/>
        <v>766.5</v>
      </c>
      <c r="EJ31" s="189">
        <f t="shared" si="18"/>
        <v>901.6</v>
      </c>
    </row>
    <row r="32" spans="1:140" ht="13.7" customHeight="1" x14ac:dyDescent="0.2">
      <c r="A32" s="166" t="s">
        <v>142</v>
      </c>
      <c r="B32" s="167"/>
      <c r="C32" s="133">
        <f t="shared" si="16"/>
        <v>-0.88664615384615075</v>
      </c>
      <c r="D32" s="133">
        <f t="shared" ca="1" si="16"/>
        <v>-2.5</v>
      </c>
      <c r="E32" s="133">
        <f t="shared" si="16"/>
        <v>-1.8500000000000014</v>
      </c>
      <c r="F32" s="168">
        <f t="shared" ca="1" si="16"/>
        <v>-1.6916747481684951</v>
      </c>
      <c r="G32" s="133">
        <f t="shared" si="16"/>
        <v>-2</v>
      </c>
      <c r="H32" s="133">
        <f t="shared" si="16"/>
        <v>-2</v>
      </c>
      <c r="I32" s="133">
        <f t="shared" si="16"/>
        <v>-2</v>
      </c>
      <c r="J32" s="133">
        <f t="shared" si="16"/>
        <v>-1.5</v>
      </c>
      <c r="K32" s="133">
        <f t="shared" si="16"/>
        <v>-2</v>
      </c>
      <c r="L32" s="133">
        <f t="shared" si="16"/>
        <v>-1</v>
      </c>
      <c r="M32" s="133">
        <f t="shared" si="16"/>
        <v>1</v>
      </c>
      <c r="N32" s="133">
        <f t="shared" si="16"/>
        <v>-1</v>
      </c>
      <c r="O32" s="133">
        <f t="shared" si="16"/>
        <v>-1.25</v>
      </c>
      <c r="P32" s="133">
        <f t="shared" si="16"/>
        <v>-1.25</v>
      </c>
      <c r="Q32" s="133">
        <f t="shared" si="16"/>
        <v>-1.25</v>
      </c>
      <c r="R32" s="133">
        <f t="shared" si="16"/>
        <v>-1.25</v>
      </c>
      <c r="S32" s="133">
        <f t="shared" si="16"/>
        <v>-0.5</v>
      </c>
      <c r="T32" s="133">
        <f t="shared" si="16"/>
        <v>-0.5</v>
      </c>
      <c r="U32" s="133">
        <f t="shared" si="16"/>
        <v>-0.5</v>
      </c>
      <c r="V32" s="133">
        <f t="shared" si="16"/>
        <v>-0.5</v>
      </c>
      <c r="W32" s="168">
        <f t="shared" si="16"/>
        <v>-1.0117647058823565</v>
      </c>
      <c r="X32" s="133">
        <f t="shared" si="16"/>
        <v>0</v>
      </c>
      <c r="Y32" s="133">
        <f t="shared" si="16"/>
        <v>0.10000000000000142</v>
      </c>
      <c r="Z32" s="133">
        <f t="shared" si="16"/>
        <v>0.10000000000000853</v>
      </c>
      <c r="AA32" s="133">
        <f t="shared" si="16"/>
        <v>9.9999999999972999E-2</v>
      </c>
      <c r="AB32" s="133">
        <f t="shared" si="16"/>
        <v>0.10000000000000853</v>
      </c>
      <c r="AC32" s="169">
        <f t="shared" ca="1" si="16"/>
        <v>-7.3723846892903566E-2</v>
      </c>
      <c r="AD32" s="164"/>
      <c r="AE32" s="164"/>
      <c r="AF32" s="165"/>
      <c r="AG32" s="133">
        <f t="shared" ref="AG32:CR34" si="19">AG13*AG$5</f>
        <v>671</v>
      </c>
      <c r="AH32" s="189">
        <f t="shared" si="19"/>
        <v>610</v>
      </c>
      <c r="AI32" s="189">
        <f t="shared" si="19"/>
        <v>624.75</v>
      </c>
      <c r="AJ32" s="189">
        <f t="shared" si="19"/>
        <v>665.5</v>
      </c>
      <c r="AK32" s="189">
        <f t="shared" si="19"/>
        <v>748</v>
      </c>
      <c r="AL32" s="189">
        <f t="shared" si="19"/>
        <v>765</v>
      </c>
      <c r="AM32" s="189">
        <f t="shared" si="19"/>
        <v>1006.5</v>
      </c>
      <c r="AN32" s="189">
        <f t="shared" si="19"/>
        <v>1138.5</v>
      </c>
      <c r="AO32" s="189">
        <f t="shared" si="19"/>
        <v>765</v>
      </c>
      <c r="AP32" s="189">
        <f t="shared" si="19"/>
        <v>799.25</v>
      </c>
      <c r="AQ32" s="189">
        <f t="shared" si="19"/>
        <v>680</v>
      </c>
      <c r="AR32" s="189">
        <f t="shared" si="19"/>
        <v>761.25</v>
      </c>
      <c r="AS32" s="189">
        <f t="shared" si="19"/>
        <v>825</v>
      </c>
      <c r="AT32" s="189">
        <f t="shared" si="19"/>
        <v>730</v>
      </c>
      <c r="AU32" s="189">
        <f t="shared" si="19"/>
        <v>724.5</v>
      </c>
      <c r="AV32" s="189">
        <f t="shared" si="19"/>
        <v>715</v>
      </c>
      <c r="AW32" s="189">
        <f t="shared" si="19"/>
        <v>703.5</v>
      </c>
      <c r="AX32" s="189">
        <f t="shared" si="19"/>
        <v>892.5</v>
      </c>
      <c r="AY32" s="189">
        <f t="shared" si="19"/>
        <v>1155</v>
      </c>
      <c r="AZ32" s="189">
        <f t="shared" si="19"/>
        <v>1186.5</v>
      </c>
      <c r="BA32" s="189">
        <f t="shared" si="19"/>
        <v>955.5</v>
      </c>
      <c r="BB32" s="189">
        <f t="shared" si="19"/>
        <v>816.5</v>
      </c>
      <c r="BC32" s="189">
        <f t="shared" si="19"/>
        <v>655.5</v>
      </c>
      <c r="BD32" s="189">
        <f t="shared" si="19"/>
        <v>847</v>
      </c>
      <c r="BE32" s="189">
        <f t="shared" si="19"/>
        <v>831.6</v>
      </c>
      <c r="BF32" s="189">
        <f t="shared" si="19"/>
        <v>752</v>
      </c>
      <c r="BG32" s="189">
        <f t="shared" si="19"/>
        <v>824.55000000000007</v>
      </c>
      <c r="BH32" s="189">
        <f t="shared" si="19"/>
        <v>750.2</v>
      </c>
      <c r="BI32" s="189">
        <f t="shared" si="19"/>
        <v>697</v>
      </c>
      <c r="BJ32" s="189">
        <f t="shared" si="19"/>
        <v>953.7</v>
      </c>
      <c r="BK32" s="189">
        <f t="shared" si="19"/>
        <v>1036.3500000000001</v>
      </c>
      <c r="BL32" s="189">
        <f t="shared" si="19"/>
        <v>1140.7</v>
      </c>
      <c r="BM32" s="189">
        <f t="shared" si="19"/>
        <v>899.85</v>
      </c>
      <c r="BN32" s="189">
        <f t="shared" si="19"/>
        <v>779.1</v>
      </c>
      <c r="BO32" s="189">
        <f t="shared" si="19"/>
        <v>773.85</v>
      </c>
      <c r="BP32" s="189">
        <f t="shared" si="19"/>
        <v>939.55000000000007</v>
      </c>
      <c r="BQ32" s="189">
        <f t="shared" si="19"/>
        <v>847.35</v>
      </c>
      <c r="BR32" s="189">
        <f t="shared" si="19"/>
        <v>767</v>
      </c>
      <c r="BS32" s="189">
        <f t="shared" si="19"/>
        <v>847.55000000000007</v>
      </c>
      <c r="BT32" s="189">
        <f t="shared" si="19"/>
        <v>747.6</v>
      </c>
      <c r="BU32" s="189">
        <f t="shared" si="19"/>
        <v>758.1</v>
      </c>
      <c r="BV32" s="189">
        <f t="shared" si="19"/>
        <v>959.2</v>
      </c>
      <c r="BW32" s="189">
        <f t="shared" si="19"/>
        <v>947</v>
      </c>
      <c r="BX32" s="189">
        <f t="shared" si="19"/>
        <v>1123.55</v>
      </c>
      <c r="BY32" s="189">
        <f t="shared" si="19"/>
        <v>868.35</v>
      </c>
      <c r="BZ32" s="189">
        <f t="shared" si="19"/>
        <v>810.6</v>
      </c>
      <c r="CA32" s="189">
        <f t="shared" si="19"/>
        <v>800.1</v>
      </c>
      <c r="CB32" s="189">
        <f t="shared" si="19"/>
        <v>884.1</v>
      </c>
      <c r="CC32" s="189">
        <f t="shared" si="19"/>
        <v>857.85</v>
      </c>
      <c r="CD32" s="189">
        <f t="shared" si="19"/>
        <v>778.8</v>
      </c>
      <c r="CE32" s="189">
        <f t="shared" si="19"/>
        <v>869.86</v>
      </c>
      <c r="CF32" s="189">
        <f t="shared" si="19"/>
        <v>736</v>
      </c>
      <c r="CG32" s="189">
        <f t="shared" si="19"/>
        <v>820.59999999999991</v>
      </c>
      <c r="CH32" s="189">
        <f t="shared" si="19"/>
        <v>966.90000000000009</v>
      </c>
      <c r="CI32" s="189">
        <f t="shared" si="19"/>
        <v>916</v>
      </c>
      <c r="CJ32" s="189">
        <f t="shared" si="19"/>
        <v>1066.05</v>
      </c>
      <c r="CK32" s="189">
        <f t="shared" si="19"/>
        <v>805.19999999999993</v>
      </c>
      <c r="CL32" s="189">
        <f t="shared" si="19"/>
        <v>875.16000000000008</v>
      </c>
      <c r="CM32" s="189">
        <f t="shared" si="19"/>
        <v>823.82999999999993</v>
      </c>
      <c r="CN32" s="189">
        <f t="shared" si="19"/>
        <v>862.6</v>
      </c>
      <c r="CO32" s="189">
        <f t="shared" si="19"/>
        <v>907.5</v>
      </c>
      <c r="CP32" s="189">
        <f t="shared" si="19"/>
        <v>787.6</v>
      </c>
      <c r="CQ32" s="189">
        <f t="shared" si="19"/>
        <v>846.33999999999992</v>
      </c>
      <c r="CR32" s="189">
        <f t="shared" si="19"/>
        <v>788.97</v>
      </c>
      <c r="CS32" s="189">
        <f>CS13*CS$5</f>
        <v>837.54</v>
      </c>
      <c r="CT32" s="189">
        <f t="shared" si="18"/>
        <v>929.25</v>
      </c>
      <c r="CU32" s="189">
        <f t="shared" si="18"/>
        <v>946.26</v>
      </c>
      <c r="CV32" s="189">
        <f t="shared" si="18"/>
        <v>1037.0700000000002</v>
      </c>
      <c r="CW32" s="189">
        <f t="shared" si="18"/>
        <v>755.63000000000011</v>
      </c>
      <c r="CX32" s="189">
        <f t="shared" si="18"/>
        <v>932.42</v>
      </c>
      <c r="CY32" s="189">
        <f t="shared" si="18"/>
        <v>839.16</v>
      </c>
      <c r="CZ32" s="189">
        <f t="shared" si="18"/>
        <v>876.2</v>
      </c>
      <c r="DA32" s="189">
        <f t="shared" si="18"/>
        <v>912.56</v>
      </c>
      <c r="DB32" s="189">
        <f t="shared" si="18"/>
        <v>831.81</v>
      </c>
      <c r="DC32" s="189">
        <f t="shared" si="18"/>
        <v>812.28</v>
      </c>
      <c r="DD32" s="189">
        <f t="shared" si="18"/>
        <v>830.94</v>
      </c>
      <c r="DE32" s="189">
        <f t="shared" si="18"/>
        <v>803.67000000000007</v>
      </c>
      <c r="DF32" s="189">
        <f t="shared" si="18"/>
        <v>934.92000000000007</v>
      </c>
      <c r="DG32" s="189">
        <f t="shared" si="18"/>
        <v>998.58</v>
      </c>
      <c r="DH32" s="189">
        <f t="shared" si="18"/>
        <v>954.45</v>
      </c>
      <c r="DI32" s="189">
        <f t="shared" si="18"/>
        <v>841.26</v>
      </c>
      <c r="DJ32" s="189">
        <f t="shared" si="18"/>
        <v>937.4799999999999</v>
      </c>
      <c r="DK32" s="189">
        <f t="shared" si="18"/>
        <v>763.42</v>
      </c>
      <c r="DL32" s="189">
        <f t="shared" si="18"/>
        <v>969.09999999999991</v>
      </c>
      <c r="DM32" s="189">
        <f t="shared" si="18"/>
        <v>876.12</v>
      </c>
      <c r="DN32" s="189">
        <f t="shared" si="18"/>
        <v>796.59999999999991</v>
      </c>
      <c r="DO32" s="189">
        <f t="shared" si="18"/>
        <v>855.8</v>
      </c>
      <c r="DP32" s="189">
        <f t="shared" si="18"/>
        <v>835.33999999999992</v>
      </c>
      <c r="DQ32" s="189">
        <f t="shared" si="18"/>
        <v>769.59999999999991</v>
      </c>
      <c r="DR32" s="189">
        <f t="shared" si="18"/>
        <v>985.38</v>
      </c>
      <c r="DS32" s="189">
        <f t="shared" si="18"/>
        <v>1005.8399999999999</v>
      </c>
      <c r="DT32" s="189">
        <f t="shared" si="18"/>
        <v>962.22</v>
      </c>
      <c r="DU32" s="189">
        <f t="shared" si="18"/>
        <v>847.56</v>
      </c>
      <c r="DV32" s="189">
        <f t="shared" si="18"/>
        <v>901.56</v>
      </c>
      <c r="DW32" s="189">
        <f t="shared" si="18"/>
        <v>807.8</v>
      </c>
      <c r="DX32" s="189">
        <f t="shared" si="18"/>
        <v>974.38</v>
      </c>
      <c r="DY32" s="189">
        <f t="shared" si="18"/>
        <v>839</v>
      </c>
      <c r="DZ32" s="189">
        <f t="shared" si="18"/>
        <v>801.2</v>
      </c>
      <c r="EA32" s="189">
        <f t="shared" si="18"/>
        <v>899.53</v>
      </c>
      <c r="EB32" s="189">
        <f t="shared" si="18"/>
        <v>839.52</v>
      </c>
      <c r="EC32" s="189">
        <f t="shared" si="18"/>
        <v>773.6</v>
      </c>
      <c r="ED32" s="189">
        <f t="shared" si="18"/>
        <v>991.09999999999991</v>
      </c>
      <c r="EE32" s="189">
        <f t="shared" si="18"/>
        <v>967.05</v>
      </c>
      <c r="EF32" s="189">
        <f t="shared" si="18"/>
        <v>1015.96</v>
      </c>
      <c r="EG32" s="189">
        <f t="shared" si="18"/>
        <v>853.8599999999999</v>
      </c>
      <c r="EH32" s="189">
        <f t="shared" si="18"/>
        <v>864.99</v>
      </c>
      <c r="EI32" s="189">
        <f t="shared" si="18"/>
        <v>852.6</v>
      </c>
      <c r="EJ32" s="189">
        <f t="shared" si="18"/>
        <v>1024.19</v>
      </c>
    </row>
    <row r="33" spans="1:140" ht="13.7" customHeight="1" x14ac:dyDescent="0.2">
      <c r="A33" s="166" t="s">
        <v>143</v>
      </c>
      <c r="B33" s="143"/>
      <c r="C33" s="133">
        <f t="shared" si="16"/>
        <v>-0.9217692307692289</v>
      </c>
      <c r="D33" s="133">
        <f t="shared" ca="1" si="16"/>
        <v>-1</v>
      </c>
      <c r="E33" s="133">
        <f t="shared" si="16"/>
        <v>-1</v>
      </c>
      <c r="F33" s="168">
        <f t="shared" ca="1" si="16"/>
        <v>-0.96119967185592259</v>
      </c>
      <c r="G33" s="133">
        <f t="shared" si="16"/>
        <v>-0.875</v>
      </c>
      <c r="H33" s="133">
        <f t="shared" si="16"/>
        <v>-0.75</v>
      </c>
      <c r="I33" s="133">
        <f t="shared" si="16"/>
        <v>-1</v>
      </c>
      <c r="J33" s="133">
        <f t="shared" si="16"/>
        <v>-0.75</v>
      </c>
      <c r="K33" s="133">
        <f t="shared" si="16"/>
        <v>-1</v>
      </c>
      <c r="L33" s="133">
        <f t="shared" si="16"/>
        <v>-0.5</v>
      </c>
      <c r="M33" s="133">
        <f t="shared" si="16"/>
        <v>-1.5</v>
      </c>
      <c r="N33" s="133">
        <f t="shared" si="16"/>
        <v>-1.5</v>
      </c>
      <c r="O33" s="133">
        <f t="shared" si="16"/>
        <v>-2.25</v>
      </c>
      <c r="P33" s="133">
        <f t="shared" si="16"/>
        <v>-2.5</v>
      </c>
      <c r="Q33" s="133">
        <f t="shared" si="16"/>
        <v>-2</v>
      </c>
      <c r="R33" s="133">
        <f t="shared" si="16"/>
        <v>0</v>
      </c>
      <c r="S33" s="133">
        <f t="shared" si="16"/>
        <v>0</v>
      </c>
      <c r="T33" s="133">
        <f t="shared" si="16"/>
        <v>0</v>
      </c>
      <c r="U33" s="133">
        <f t="shared" si="16"/>
        <v>0</v>
      </c>
      <c r="V33" s="133">
        <f t="shared" si="16"/>
        <v>0</v>
      </c>
      <c r="W33" s="168">
        <f t="shared" si="16"/>
        <v>-0.9039215686274531</v>
      </c>
      <c r="X33" s="133">
        <f t="shared" si="16"/>
        <v>0</v>
      </c>
      <c r="Y33" s="133">
        <f t="shared" si="16"/>
        <v>0</v>
      </c>
      <c r="Z33" s="133">
        <f t="shared" si="16"/>
        <v>0</v>
      </c>
      <c r="AA33" s="133">
        <f t="shared" si="16"/>
        <v>0</v>
      </c>
      <c r="AB33" s="133">
        <f t="shared" si="16"/>
        <v>0</v>
      </c>
      <c r="AC33" s="169">
        <f t="shared" ca="1" si="16"/>
        <v>-0.11893169815091653</v>
      </c>
      <c r="AD33" s="164"/>
      <c r="AE33" s="164"/>
      <c r="AF33" s="165"/>
      <c r="AG33" s="133">
        <f t="shared" si="19"/>
        <v>649</v>
      </c>
      <c r="AH33" s="189">
        <f t="shared" si="19"/>
        <v>570</v>
      </c>
      <c r="AI33" s="189">
        <f t="shared" si="19"/>
        <v>598.5</v>
      </c>
      <c r="AJ33" s="189">
        <f t="shared" si="19"/>
        <v>660</v>
      </c>
      <c r="AK33" s="189">
        <f t="shared" si="19"/>
        <v>682</v>
      </c>
      <c r="AL33" s="189">
        <f t="shared" si="19"/>
        <v>800</v>
      </c>
      <c r="AM33" s="189">
        <f t="shared" si="19"/>
        <v>1067</v>
      </c>
      <c r="AN33" s="189">
        <f t="shared" si="19"/>
        <v>1210</v>
      </c>
      <c r="AO33" s="189">
        <f t="shared" si="19"/>
        <v>900</v>
      </c>
      <c r="AP33" s="189">
        <f t="shared" si="19"/>
        <v>770.5</v>
      </c>
      <c r="AQ33" s="189">
        <f t="shared" si="19"/>
        <v>620</v>
      </c>
      <c r="AR33" s="189">
        <f t="shared" si="19"/>
        <v>682.5</v>
      </c>
      <c r="AS33" s="189">
        <f t="shared" si="19"/>
        <v>742.5</v>
      </c>
      <c r="AT33" s="189">
        <f t="shared" si="19"/>
        <v>665</v>
      </c>
      <c r="AU33" s="189">
        <f t="shared" si="19"/>
        <v>698.25</v>
      </c>
      <c r="AV33" s="189">
        <f t="shared" si="19"/>
        <v>720.5</v>
      </c>
      <c r="AW33" s="189">
        <f t="shared" si="19"/>
        <v>687.75</v>
      </c>
      <c r="AX33" s="189">
        <f t="shared" si="19"/>
        <v>782.25</v>
      </c>
      <c r="AY33" s="189">
        <f t="shared" si="19"/>
        <v>1122</v>
      </c>
      <c r="AZ33" s="189">
        <f t="shared" si="19"/>
        <v>1176</v>
      </c>
      <c r="BA33" s="189">
        <f t="shared" si="19"/>
        <v>934.5</v>
      </c>
      <c r="BB33" s="189">
        <f t="shared" si="19"/>
        <v>776.25</v>
      </c>
      <c r="BC33" s="189">
        <f t="shared" si="19"/>
        <v>612.75</v>
      </c>
      <c r="BD33" s="189">
        <f t="shared" si="19"/>
        <v>709.5</v>
      </c>
      <c r="BE33" s="189">
        <f t="shared" si="19"/>
        <v>723.03</v>
      </c>
      <c r="BF33" s="189">
        <f t="shared" si="19"/>
        <v>680</v>
      </c>
      <c r="BG33" s="189">
        <f t="shared" si="19"/>
        <v>782.2299999999999</v>
      </c>
      <c r="BH33" s="189">
        <f t="shared" si="19"/>
        <v>738.76</v>
      </c>
      <c r="BI33" s="189">
        <f t="shared" si="19"/>
        <v>671.59999999999991</v>
      </c>
      <c r="BJ33" s="189">
        <f t="shared" si="19"/>
        <v>823.24</v>
      </c>
      <c r="BK33" s="189">
        <f t="shared" si="19"/>
        <v>1031.94</v>
      </c>
      <c r="BL33" s="189">
        <f t="shared" si="19"/>
        <v>1175.02</v>
      </c>
      <c r="BM33" s="189">
        <f t="shared" si="19"/>
        <v>915.81</v>
      </c>
      <c r="BN33" s="189">
        <f t="shared" si="19"/>
        <v>723.45</v>
      </c>
      <c r="BO33" s="189">
        <f t="shared" si="19"/>
        <v>696.57</v>
      </c>
      <c r="BP33" s="189">
        <f t="shared" si="19"/>
        <v>762.91000000000008</v>
      </c>
      <c r="BQ33" s="189">
        <f t="shared" si="19"/>
        <v>738.57</v>
      </c>
      <c r="BR33" s="189">
        <f t="shared" si="19"/>
        <v>696</v>
      </c>
      <c r="BS33" s="189">
        <f t="shared" si="19"/>
        <v>800.63000000000011</v>
      </c>
      <c r="BT33" s="189">
        <f t="shared" si="19"/>
        <v>723.24</v>
      </c>
      <c r="BU33" s="189">
        <f t="shared" si="19"/>
        <v>723.45</v>
      </c>
      <c r="BV33" s="189">
        <f t="shared" si="19"/>
        <v>830.06</v>
      </c>
      <c r="BW33" s="189">
        <f t="shared" si="19"/>
        <v>955.19999999999993</v>
      </c>
      <c r="BX33" s="189">
        <f t="shared" si="19"/>
        <v>1182.4299999999998</v>
      </c>
      <c r="BY33" s="189">
        <f t="shared" si="19"/>
        <v>903.63</v>
      </c>
      <c r="BZ33" s="189">
        <f t="shared" si="19"/>
        <v>738.99</v>
      </c>
      <c r="CA33" s="189">
        <f t="shared" si="19"/>
        <v>716.1</v>
      </c>
      <c r="CB33" s="189">
        <f t="shared" si="19"/>
        <v>716.1</v>
      </c>
      <c r="CC33" s="189">
        <f t="shared" si="19"/>
        <v>752.43</v>
      </c>
      <c r="CD33" s="189">
        <f t="shared" si="19"/>
        <v>710.6</v>
      </c>
      <c r="CE33" s="189">
        <f t="shared" si="19"/>
        <v>817.19</v>
      </c>
      <c r="CF33" s="189">
        <f t="shared" si="19"/>
        <v>704.4</v>
      </c>
      <c r="CG33" s="189">
        <f t="shared" si="19"/>
        <v>774.83999999999992</v>
      </c>
      <c r="CH33" s="189">
        <f t="shared" si="19"/>
        <v>836.66000000000008</v>
      </c>
      <c r="CI33" s="189">
        <f t="shared" si="19"/>
        <v>932.2</v>
      </c>
      <c r="CJ33" s="189">
        <f t="shared" si="19"/>
        <v>1144.02</v>
      </c>
      <c r="CK33" s="189">
        <f t="shared" si="19"/>
        <v>851.2</v>
      </c>
      <c r="CL33" s="189">
        <f t="shared" si="19"/>
        <v>788.92</v>
      </c>
      <c r="CM33" s="189">
        <f t="shared" si="19"/>
        <v>733.32</v>
      </c>
      <c r="CN33" s="189">
        <f t="shared" si="19"/>
        <v>698.6</v>
      </c>
      <c r="CO33" s="189">
        <f t="shared" si="19"/>
        <v>799.04</v>
      </c>
      <c r="CP33" s="189">
        <f t="shared" si="19"/>
        <v>720.8</v>
      </c>
      <c r="CQ33" s="189">
        <f t="shared" si="19"/>
        <v>792.88</v>
      </c>
      <c r="CR33" s="189">
        <f t="shared" si="19"/>
        <v>750.95999999999992</v>
      </c>
      <c r="CS33" s="189">
        <f>CS14*CS$5</f>
        <v>786.71999999999991</v>
      </c>
      <c r="CT33" s="189">
        <f t="shared" ref="CT33:EJ33" si="20">CT14*CT$5</f>
        <v>804.51</v>
      </c>
      <c r="CU33" s="189">
        <f t="shared" si="20"/>
        <v>967.68</v>
      </c>
      <c r="CV33" s="189">
        <f t="shared" si="20"/>
        <v>1124.9299999999998</v>
      </c>
      <c r="CW33" s="189">
        <f t="shared" si="20"/>
        <v>805.98</v>
      </c>
      <c r="CX33" s="189">
        <f t="shared" si="20"/>
        <v>835.82</v>
      </c>
      <c r="CY33" s="189">
        <f t="shared" si="20"/>
        <v>745.5</v>
      </c>
      <c r="CZ33" s="189">
        <f t="shared" si="20"/>
        <v>710</v>
      </c>
      <c r="DA33" s="189">
        <f t="shared" si="20"/>
        <v>808.06</v>
      </c>
      <c r="DB33" s="189">
        <f t="shared" si="20"/>
        <v>766.07999999999993</v>
      </c>
      <c r="DC33" s="189">
        <f t="shared" si="20"/>
        <v>766.07999999999993</v>
      </c>
      <c r="DD33" s="189">
        <f t="shared" si="20"/>
        <v>796.83999999999992</v>
      </c>
      <c r="DE33" s="189">
        <f t="shared" si="20"/>
        <v>760.62</v>
      </c>
      <c r="DF33" s="189">
        <f t="shared" si="20"/>
        <v>810.18</v>
      </c>
      <c r="DG33" s="189">
        <f t="shared" si="20"/>
        <v>1007.1600000000001</v>
      </c>
      <c r="DH33" s="189">
        <f t="shared" si="20"/>
        <v>1016.4</v>
      </c>
      <c r="DI33" s="189">
        <f t="shared" si="20"/>
        <v>889.98</v>
      </c>
      <c r="DJ33" s="189">
        <f t="shared" si="20"/>
        <v>845.4799999999999</v>
      </c>
      <c r="DK33" s="189">
        <f t="shared" si="20"/>
        <v>683.61999999999989</v>
      </c>
      <c r="DL33" s="189">
        <f t="shared" si="20"/>
        <v>791.56</v>
      </c>
      <c r="DM33" s="189">
        <f t="shared" si="20"/>
        <v>779.94</v>
      </c>
      <c r="DN33" s="189">
        <f t="shared" si="20"/>
        <v>738</v>
      </c>
      <c r="DO33" s="189">
        <f t="shared" si="20"/>
        <v>811.8</v>
      </c>
      <c r="DP33" s="189">
        <f t="shared" si="20"/>
        <v>806.52</v>
      </c>
      <c r="DQ33" s="189">
        <f t="shared" si="20"/>
        <v>733.19999999999993</v>
      </c>
      <c r="DR33" s="189">
        <f t="shared" si="20"/>
        <v>854.7</v>
      </c>
      <c r="DS33" s="189">
        <f t="shared" si="20"/>
        <v>1001.2199999999999</v>
      </c>
      <c r="DT33" s="189">
        <f t="shared" si="20"/>
        <v>1006.74</v>
      </c>
      <c r="DU33" s="189">
        <f t="shared" si="20"/>
        <v>889.77</v>
      </c>
      <c r="DV33" s="189">
        <f t="shared" si="20"/>
        <v>817.52</v>
      </c>
      <c r="DW33" s="189">
        <f t="shared" si="20"/>
        <v>728.8</v>
      </c>
      <c r="DX33" s="189">
        <f t="shared" si="20"/>
        <v>801.68</v>
      </c>
      <c r="DY33" s="189">
        <f t="shared" si="20"/>
        <v>750.6</v>
      </c>
      <c r="DZ33" s="189">
        <f t="shared" si="20"/>
        <v>746.2</v>
      </c>
      <c r="EA33" s="189">
        <f t="shared" si="20"/>
        <v>858.13000000000011</v>
      </c>
      <c r="EB33" s="189">
        <f t="shared" si="20"/>
        <v>815.98</v>
      </c>
      <c r="EC33" s="189">
        <f t="shared" si="20"/>
        <v>741.80000000000007</v>
      </c>
      <c r="ED33" s="189">
        <f t="shared" si="20"/>
        <v>860.42</v>
      </c>
      <c r="EE33" s="189">
        <f t="shared" si="20"/>
        <v>951.09</v>
      </c>
      <c r="EF33" s="189">
        <f t="shared" si="20"/>
        <v>1045.6600000000001</v>
      </c>
      <c r="EG33" s="189">
        <f t="shared" si="20"/>
        <v>889.98</v>
      </c>
      <c r="EH33" s="189">
        <f t="shared" si="20"/>
        <v>788.76</v>
      </c>
      <c r="EI33" s="189">
        <f t="shared" si="20"/>
        <v>774.48</v>
      </c>
      <c r="EJ33" s="189">
        <f t="shared" si="20"/>
        <v>848.47</v>
      </c>
    </row>
    <row r="34" spans="1:140" ht="13.7" customHeight="1" thickBot="1" x14ac:dyDescent="0.25">
      <c r="A34" s="171" t="s">
        <v>144</v>
      </c>
      <c r="B34" s="172"/>
      <c r="C34" s="137">
        <f t="shared" si="16"/>
        <v>-0.9217692307692289</v>
      </c>
      <c r="D34" s="137">
        <f t="shared" ca="1" si="16"/>
        <v>-1.5</v>
      </c>
      <c r="E34" s="137">
        <f t="shared" si="16"/>
        <v>-1</v>
      </c>
      <c r="F34" s="173">
        <f t="shared" ca="1" si="16"/>
        <v>-1.1203018543956063</v>
      </c>
      <c r="G34" s="137">
        <f t="shared" si="16"/>
        <v>-0.875</v>
      </c>
      <c r="H34" s="137">
        <f t="shared" si="16"/>
        <v>-0.75</v>
      </c>
      <c r="I34" s="137">
        <f t="shared" si="16"/>
        <v>-1</v>
      </c>
      <c r="J34" s="137">
        <f t="shared" si="16"/>
        <v>-0.75</v>
      </c>
      <c r="K34" s="137">
        <f t="shared" si="16"/>
        <v>-1</v>
      </c>
      <c r="L34" s="137">
        <f t="shared" si="16"/>
        <v>-0.5</v>
      </c>
      <c r="M34" s="137">
        <f t="shared" si="16"/>
        <v>-1.5</v>
      </c>
      <c r="N34" s="137">
        <f t="shared" si="16"/>
        <v>-1.5</v>
      </c>
      <c r="O34" s="137">
        <f t="shared" si="16"/>
        <v>-2.25</v>
      </c>
      <c r="P34" s="137">
        <f t="shared" si="16"/>
        <v>-2.5</v>
      </c>
      <c r="Q34" s="137">
        <f t="shared" si="16"/>
        <v>-2</v>
      </c>
      <c r="R34" s="137">
        <f t="shared" si="16"/>
        <v>0</v>
      </c>
      <c r="S34" s="137">
        <f t="shared" si="16"/>
        <v>0</v>
      </c>
      <c r="T34" s="137">
        <f t="shared" si="16"/>
        <v>0</v>
      </c>
      <c r="U34" s="137">
        <f t="shared" si="16"/>
        <v>0</v>
      </c>
      <c r="V34" s="137">
        <f t="shared" si="16"/>
        <v>0</v>
      </c>
      <c r="W34" s="173">
        <f t="shared" si="16"/>
        <v>-0.90392156862744599</v>
      </c>
      <c r="X34" s="137">
        <f t="shared" si="16"/>
        <v>0</v>
      </c>
      <c r="Y34" s="137">
        <f t="shared" si="16"/>
        <v>0</v>
      </c>
      <c r="Z34" s="137">
        <f t="shared" si="16"/>
        <v>0</v>
      </c>
      <c r="AA34" s="137">
        <f t="shared" si="16"/>
        <v>0</v>
      </c>
      <c r="AB34" s="137">
        <f t="shared" si="16"/>
        <v>0</v>
      </c>
      <c r="AC34" s="174">
        <f t="shared" ca="1" si="16"/>
        <v>-0.1224433077424294</v>
      </c>
      <c r="AD34" s="164"/>
      <c r="AE34" s="164"/>
      <c r="AF34" s="165"/>
      <c r="AG34" s="133">
        <f t="shared" si="19"/>
        <v>682</v>
      </c>
      <c r="AH34" s="189">
        <f t="shared" si="19"/>
        <v>595</v>
      </c>
      <c r="AI34" s="189">
        <f t="shared" si="19"/>
        <v>624.75</v>
      </c>
      <c r="AJ34" s="189">
        <f t="shared" si="19"/>
        <v>704</v>
      </c>
      <c r="AK34" s="189">
        <f t="shared" si="19"/>
        <v>748</v>
      </c>
      <c r="AL34" s="189">
        <f t="shared" si="19"/>
        <v>900</v>
      </c>
      <c r="AM34" s="189">
        <f t="shared" si="19"/>
        <v>1221</v>
      </c>
      <c r="AN34" s="189">
        <f t="shared" si="19"/>
        <v>1430</v>
      </c>
      <c r="AO34" s="189">
        <f t="shared" si="19"/>
        <v>1040</v>
      </c>
      <c r="AP34" s="189">
        <f t="shared" si="19"/>
        <v>828</v>
      </c>
      <c r="AQ34" s="189">
        <f t="shared" si="19"/>
        <v>660</v>
      </c>
      <c r="AR34" s="189">
        <f t="shared" si="19"/>
        <v>724.5</v>
      </c>
      <c r="AS34" s="189">
        <f t="shared" si="19"/>
        <v>786.5</v>
      </c>
      <c r="AT34" s="189">
        <f t="shared" si="19"/>
        <v>705</v>
      </c>
      <c r="AU34" s="189">
        <f t="shared" si="19"/>
        <v>740.25</v>
      </c>
      <c r="AV34" s="189">
        <f t="shared" si="19"/>
        <v>764.5</v>
      </c>
      <c r="AW34" s="189">
        <f t="shared" si="19"/>
        <v>729.75</v>
      </c>
      <c r="AX34" s="189">
        <f t="shared" si="19"/>
        <v>876.75</v>
      </c>
      <c r="AY34" s="189">
        <f t="shared" si="19"/>
        <v>1254</v>
      </c>
      <c r="AZ34" s="189">
        <f t="shared" si="19"/>
        <v>1344</v>
      </c>
      <c r="BA34" s="189">
        <f t="shared" si="19"/>
        <v>1060.5</v>
      </c>
      <c r="BB34" s="189">
        <f t="shared" si="19"/>
        <v>828</v>
      </c>
      <c r="BC34" s="189">
        <f t="shared" si="19"/>
        <v>646</v>
      </c>
      <c r="BD34" s="189">
        <f t="shared" si="19"/>
        <v>742.5</v>
      </c>
      <c r="BE34" s="189">
        <f t="shared" si="19"/>
        <v>769.23</v>
      </c>
      <c r="BF34" s="189">
        <f t="shared" si="19"/>
        <v>724</v>
      </c>
      <c r="BG34" s="189">
        <f t="shared" si="19"/>
        <v>832.83</v>
      </c>
      <c r="BH34" s="189">
        <f t="shared" si="19"/>
        <v>787.16000000000008</v>
      </c>
      <c r="BI34" s="189">
        <f t="shared" si="19"/>
        <v>715.6</v>
      </c>
      <c r="BJ34" s="189">
        <f t="shared" si="19"/>
        <v>918.5</v>
      </c>
      <c r="BK34" s="189">
        <f t="shared" si="19"/>
        <v>1149.54</v>
      </c>
      <c r="BL34" s="189">
        <f t="shared" si="19"/>
        <v>1335.6200000000001</v>
      </c>
      <c r="BM34" s="189">
        <f t="shared" si="19"/>
        <v>1033.4100000000001</v>
      </c>
      <c r="BN34" s="189">
        <f t="shared" si="19"/>
        <v>774.06</v>
      </c>
      <c r="BO34" s="189">
        <f t="shared" si="19"/>
        <v>738.15</v>
      </c>
      <c r="BP34" s="189">
        <f t="shared" si="19"/>
        <v>803.61999999999989</v>
      </c>
      <c r="BQ34" s="189">
        <f t="shared" si="19"/>
        <v>787.29000000000008</v>
      </c>
      <c r="BR34" s="189">
        <f t="shared" si="19"/>
        <v>742.4</v>
      </c>
      <c r="BS34" s="189">
        <f t="shared" si="19"/>
        <v>853.99</v>
      </c>
      <c r="BT34" s="189">
        <f t="shared" si="19"/>
        <v>771.95999999999992</v>
      </c>
      <c r="BU34" s="189">
        <f t="shared" si="19"/>
        <v>772.17000000000007</v>
      </c>
      <c r="BV34" s="189">
        <f t="shared" si="19"/>
        <v>920.92</v>
      </c>
      <c r="BW34" s="189">
        <f t="shared" si="19"/>
        <v>1059.2</v>
      </c>
      <c r="BX34" s="189">
        <f t="shared" si="19"/>
        <v>1335.1499999999999</v>
      </c>
      <c r="BY34" s="189">
        <f t="shared" si="19"/>
        <v>1012.8299999999999</v>
      </c>
      <c r="BZ34" s="189">
        <f t="shared" si="19"/>
        <v>791.49</v>
      </c>
      <c r="CA34" s="189">
        <f t="shared" si="19"/>
        <v>761.04000000000008</v>
      </c>
      <c r="CB34" s="189">
        <f t="shared" si="19"/>
        <v>757.26</v>
      </c>
      <c r="CC34" s="189">
        <f t="shared" si="19"/>
        <v>803.25</v>
      </c>
      <c r="CD34" s="189">
        <f t="shared" si="19"/>
        <v>759</v>
      </c>
      <c r="CE34" s="189">
        <f t="shared" si="19"/>
        <v>872.85</v>
      </c>
      <c r="CF34" s="189">
        <f t="shared" si="19"/>
        <v>752.8</v>
      </c>
      <c r="CG34" s="189">
        <f t="shared" si="19"/>
        <v>828.08</v>
      </c>
      <c r="CH34" s="189">
        <f t="shared" si="19"/>
        <v>923.78000000000009</v>
      </c>
      <c r="CI34" s="189">
        <f t="shared" si="19"/>
        <v>1029.4000000000001</v>
      </c>
      <c r="CJ34" s="189">
        <f t="shared" si="19"/>
        <v>1283.8599999999999</v>
      </c>
      <c r="CK34" s="189">
        <f t="shared" si="19"/>
        <v>948.40000000000009</v>
      </c>
      <c r="CL34" s="189">
        <f t="shared" si="19"/>
        <v>845.46</v>
      </c>
      <c r="CM34" s="189">
        <f t="shared" si="19"/>
        <v>780.78</v>
      </c>
      <c r="CN34" s="189">
        <f t="shared" si="19"/>
        <v>740.8</v>
      </c>
      <c r="CO34" s="189">
        <f t="shared" si="19"/>
        <v>852.94</v>
      </c>
      <c r="CP34" s="189">
        <f t="shared" si="19"/>
        <v>769.80000000000007</v>
      </c>
      <c r="CQ34" s="189">
        <f t="shared" si="19"/>
        <v>846.78000000000009</v>
      </c>
      <c r="CR34" s="189">
        <f t="shared" si="19"/>
        <v>802.62</v>
      </c>
      <c r="CS34" s="189">
        <f>CS15*CS$5</f>
        <v>840.62</v>
      </c>
      <c r="CT34" s="189">
        <f t="shared" ref="CT34:EJ34" si="21">CT15*CT$5</f>
        <v>885.15</v>
      </c>
      <c r="CU34" s="189">
        <f t="shared" si="21"/>
        <v>1065.1199999999999</v>
      </c>
      <c r="CV34" s="189">
        <f t="shared" si="21"/>
        <v>1256.95</v>
      </c>
      <c r="CW34" s="189">
        <f t="shared" si="21"/>
        <v>894.1400000000001</v>
      </c>
      <c r="CX34" s="189">
        <f t="shared" si="21"/>
        <v>895.16000000000008</v>
      </c>
      <c r="CY34" s="189">
        <f t="shared" si="21"/>
        <v>794.01</v>
      </c>
      <c r="CZ34" s="189">
        <f t="shared" si="21"/>
        <v>753.40000000000009</v>
      </c>
      <c r="DA34" s="189">
        <f t="shared" si="21"/>
        <v>862.18</v>
      </c>
      <c r="DB34" s="189">
        <f t="shared" si="21"/>
        <v>817.74</v>
      </c>
      <c r="DC34" s="189">
        <f t="shared" si="21"/>
        <v>817.74</v>
      </c>
      <c r="DD34" s="189">
        <f t="shared" si="21"/>
        <v>851.18</v>
      </c>
      <c r="DE34" s="189">
        <f t="shared" si="21"/>
        <v>812.49</v>
      </c>
      <c r="DF34" s="189">
        <f t="shared" si="21"/>
        <v>888.72</v>
      </c>
      <c r="DG34" s="189">
        <f t="shared" si="21"/>
        <v>1105.5</v>
      </c>
      <c r="DH34" s="189">
        <f t="shared" si="21"/>
        <v>1131.48</v>
      </c>
      <c r="DI34" s="189">
        <f t="shared" si="21"/>
        <v>983.85</v>
      </c>
      <c r="DJ34" s="189">
        <f t="shared" si="21"/>
        <v>904.82</v>
      </c>
      <c r="DK34" s="189">
        <f t="shared" si="21"/>
        <v>727.8900000000001</v>
      </c>
      <c r="DL34" s="189">
        <f t="shared" si="21"/>
        <v>839.96</v>
      </c>
      <c r="DM34" s="189">
        <f t="shared" si="21"/>
        <v>831.81</v>
      </c>
      <c r="DN34" s="189">
        <f t="shared" si="21"/>
        <v>787.4</v>
      </c>
      <c r="DO34" s="189">
        <f t="shared" si="21"/>
        <v>866.14</v>
      </c>
      <c r="DP34" s="189">
        <f t="shared" si="21"/>
        <v>860.86</v>
      </c>
      <c r="DQ34" s="189">
        <f t="shared" si="21"/>
        <v>782.6</v>
      </c>
      <c r="DR34" s="189">
        <f t="shared" si="21"/>
        <v>935</v>
      </c>
      <c r="DS34" s="189">
        <f t="shared" si="21"/>
        <v>1095.8200000000002</v>
      </c>
      <c r="DT34" s="189">
        <f t="shared" si="21"/>
        <v>1116.57</v>
      </c>
      <c r="DU34" s="189">
        <f t="shared" si="21"/>
        <v>980.28</v>
      </c>
      <c r="DV34" s="189">
        <f t="shared" si="21"/>
        <v>874.06</v>
      </c>
      <c r="DW34" s="189">
        <f t="shared" si="21"/>
        <v>775.6</v>
      </c>
      <c r="DX34" s="189">
        <f t="shared" si="21"/>
        <v>850.52</v>
      </c>
      <c r="DY34" s="189">
        <f t="shared" si="21"/>
        <v>799</v>
      </c>
      <c r="DZ34" s="189">
        <f t="shared" si="21"/>
        <v>794.59999999999991</v>
      </c>
      <c r="EA34" s="189">
        <f t="shared" si="21"/>
        <v>914.0200000000001</v>
      </c>
      <c r="EB34" s="189">
        <f t="shared" si="21"/>
        <v>869.44</v>
      </c>
      <c r="EC34" s="189">
        <f t="shared" si="21"/>
        <v>790.40000000000009</v>
      </c>
      <c r="ED34" s="189">
        <f t="shared" si="21"/>
        <v>937.42</v>
      </c>
      <c r="EE34" s="189">
        <f t="shared" si="21"/>
        <v>1036.98</v>
      </c>
      <c r="EF34" s="189">
        <f t="shared" si="21"/>
        <v>1154.3399999999999</v>
      </c>
      <c r="EG34" s="189">
        <f t="shared" si="21"/>
        <v>976.07999999999993</v>
      </c>
      <c r="EH34" s="189">
        <f t="shared" si="21"/>
        <v>841.68</v>
      </c>
      <c r="EI34" s="189">
        <f t="shared" si="21"/>
        <v>822.99</v>
      </c>
      <c r="EJ34" s="189">
        <f t="shared" si="21"/>
        <v>899.07</v>
      </c>
    </row>
    <row r="35" spans="1:140" ht="13.7" customHeight="1" thickBot="1" x14ac:dyDescent="0.25">
      <c r="A35" s="190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5"/>
      <c r="AD35" s="164"/>
      <c r="AE35" s="164"/>
      <c r="AF35" s="165"/>
      <c r="AG35" s="133"/>
      <c r="AH35" s="189"/>
      <c r="AI35" s="189"/>
      <c r="AJ35" s="189"/>
      <c r="AK35" s="189"/>
      <c r="AL35" s="189"/>
      <c r="AM35" s="189"/>
      <c r="AN35" s="189"/>
      <c r="AO35" s="189"/>
      <c r="AP35" s="189"/>
      <c r="AQ35" s="189"/>
      <c r="AR35" s="189"/>
      <c r="AS35" s="189"/>
      <c r="AT35" s="189"/>
      <c r="AU35" s="189"/>
      <c r="AV35" s="189"/>
      <c r="AW35" s="189"/>
      <c r="AX35" s="189"/>
      <c r="AY35" s="189"/>
      <c r="AZ35" s="189"/>
      <c r="BA35" s="189"/>
      <c r="BB35" s="189"/>
      <c r="BC35" s="189"/>
      <c r="BD35" s="189"/>
      <c r="BE35" s="189"/>
      <c r="BF35" s="189"/>
      <c r="BG35" s="189"/>
      <c r="BH35" s="189"/>
      <c r="BI35" s="189"/>
      <c r="BJ35" s="189"/>
      <c r="BK35" s="189"/>
      <c r="BL35" s="189"/>
      <c r="BM35" s="189"/>
      <c r="BN35" s="189"/>
      <c r="BO35" s="189"/>
      <c r="BP35" s="189"/>
      <c r="BQ35" s="189"/>
      <c r="BR35" s="189"/>
      <c r="BS35" s="189"/>
      <c r="BT35" s="189"/>
      <c r="BU35" s="189"/>
      <c r="BV35" s="189"/>
      <c r="BW35" s="189"/>
      <c r="BX35" s="189"/>
      <c r="BY35" s="189"/>
      <c r="BZ35" s="189"/>
      <c r="CA35" s="189"/>
      <c r="CB35" s="189"/>
      <c r="CC35" s="189"/>
      <c r="CD35" s="189"/>
      <c r="CE35" s="189"/>
      <c r="CF35" s="189"/>
      <c r="CG35" s="189"/>
      <c r="CH35" s="189"/>
      <c r="CI35" s="189"/>
      <c r="CJ35" s="189"/>
      <c r="CK35" s="189"/>
      <c r="CL35" s="189"/>
      <c r="CM35" s="189"/>
      <c r="CN35" s="189"/>
      <c r="CO35" s="189"/>
      <c r="CP35" s="189"/>
      <c r="CQ35" s="189"/>
      <c r="CR35" s="189"/>
      <c r="CS35" s="189"/>
      <c r="CT35" s="189"/>
      <c r="CU35" s="189"/>
      <c r="CV35" s="189"/>
      <c r="CW35" s="189"/>
      <c r="CX35" s="189"/>
      <c r="CY35" s="189"/>
      <c r="CZ35" s="189"/>
      <c r="DA35" s="189"/>
      <c r="DB35" s="189"/>
      <c r="DC35" s="189"/>
      <c r="DD35" s="189"/>
      <c r="DE35" s="189"/>
      <c r="DF35" s="189"/>
      <c r="DG35" s="189"/>
      <c r="DH35" s="189"/>
      <c r="DI35" s="189"/>
      <c r="DJ35" s="189"/>
      <c r="DK35" s="189"/>
      <c r="DL35" s="189"/>
      <c r="DM35" s="189"/>
      <c r="DN35" s="189"/>
      <c r="DO35" s="189"/>
      <c r="DP35" s="189"/>
      <c r="DQ35" s="189"/>
      <c r="DR35" s="189"/>
      <c r="DS35" s="189"/>
      <c r="DT35" s="189"/>
      <c r="DU35" s="189"/>
      <c r="DV35" s="189"/>
      <c r="DW35" s="189"/>
      <c r="DX35" s="189"/>
      <c r="DY35" s="189"/>
      <c r="DZ35" s="189"/>
      <c r="EA35" s="189"/>
      <c r="EB35" s="189"/>
      <c r="EC35" s="189"/>
      <c r="ED35" s="189"/>
      <c r="EE35" s="189"/>
      <c r="EF35" s="189"/>
      <c r="EG35" s="189"/>
      <c r="EH35" s="189"/>
      <c r="EI35" s="189"/>
      <c r="EJ35" s="189"/>
    </row>
    <row r="36" spans="1:140" ht="13.7" hidden="1" customHeight="1" x14ac:dyDescent="0.2">
      <c r="A36" s="161" t="s">
        <v>174</v>
      </c>
      <c r="B36" s="176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63"/>
      <c r="AD36" s="164"/>
      <c r="AE36" s="164"/>
      <c r="AF36" s="165"/>
      <c r="AG36" s="133"/>
      <c r="AH36" s="189"/>
      <c r="AI36" s="189"/>
      <c r="AJ36" s="189"/>
      <c r="AK36" s="189"/>
      <c r="AL36" s="189"/>
      <c r="AM36" s="189"/>
      <c r="AN36" s="189"/>
      <c r="AO36" s="189"/>
      <c r="AP36" s="189"/>
      <c r="AQ36" s="189"/>
      <c r="AR36" s="189"/>
      <c r="AS36" s="189"/>
      <c r="AT36" s="189"/>
      <c r="AU36" s="189"/>
      <c r="AV36" s="189"/>
      <c r="AW36" s="189"/>
      <c r="AX36" s="189"/>
      <c r="AY36" s="189"/>
      <c r="AZ36" s="189"/>
      <c r="BA36" s="189"/>
      <c r="BB36" s="189"/>
      <c r="BC36" s="189"/>
      <c r="BD36" s="189"/>
      <c r="BE36" s="189"/>
      <c r="BF36" s="189"/>
      <c r="BG36" s="189"/>
      <c r="BH36" s="189"/>
      <c r="BI36" s="189"/>
      <c r="BJ36" s="189"/>
      <c r="BK36" s="189"/>
      <c r="BL36" s="189"/>
      <c r="BM36" s="189"/>
      <c r="BN36" s="189"/>
      <c r="BO36" s="189"/>
      <c r="BP36" s="189"/>
      <c r="BQ36" s="189"/>
      <c r="BR36" s="189"/>
      <c r="BS36" s="189"/>
      <c r="BT36" s="189"/>
      <c r="BU36" s="189"/>
      <c r="BV36" s="189"/>
      <c r="BW36" s="189"/>
      <c r="BX36" s="189"/>
      <c r="BY36" s="189"/>
      <c r="BZ36" s="189"/>
      <c r="CA36" s="189"/>
      <c r="CB36" s="189"/>
      <c r="CC36" s="189"/>
      <c r="CD36" s="189"/>
      <c r="CE36" s="189"/>
      <c r="CF36" s="189"/>
      <c r="CG36" s="189"/>
      <c r="CH36" s="189"/>
      <c r="CI36" s="189"/>
      <c r="CJ36" s="189"/>
      <c r="CK36" s="189"/>
      <c r="CL36" s="189"/>
      <c r="CM36" s="189"/>
      <c r="CN36" s="189"/>
      <c r="CO36" s="189"/>
      <c r="CP36" s="189"/>
      <c r="CQ36" s="189"/>
      <c r="CR36" s="189"/>
      <c r="CS36" s="189"/>
      <c r="CT36" s="189"/>
      <c r="CU36" s="189"/>
      <c r="CV36" s="189"/>
      <c r="CW36" s="189"/>
      <c r="CX36" s="189"/>
      <c r="CY36" s="189"/>
      <c r="CZ36" s="189"/>
      <c r="DA36" s="189"/>
      <c r="DB36" s="189"/>
      <c r="DC36" s="189"/>
      <c r="DD36" s="189"/>
      <c r="DE36" s="189"/>
      <c r="DF36" s="189"/>
      <c r="DG36" s="189"/>
      <c r="DH36" s="189"/>
      <c r="DI36" s="189"/>
      <c r="DJ36" s="189"/>
      <c r="DK36" s="189"/>
      <c r="DL36" s="189"/>
      <c r="DM36" s="189"/>
      <c r="DN36" s="189"/>
      <c r="DO36" s="189"/>
      <c r="DP36" s="189"/>
      <c r="DQ36" s="189"/>
      <c r="DR36" s="189"/>
      <c r="DS36" s="189"/>
      <c r="DT36" s="189"/>
      <c r="DU36" s="189"/>
      <c r="DV36" s="189"/>
      <c r="DW36" s="189"/>
      <c r="DX36" s="189"/>
      <c r="DY36" s="189"/>
      <c r="DZ36" s="189"/>
      <c r="EA36" s="189"/>
      <c r="EB36" s="189"/>
      <c r="EC36" s="189"/>
      <c r="ED36" s="189"/>
      <c r="EE36" s="189"/>
      <c r="EF36" s="189"/>
      <c r="EG36" s="189"/>
      <c r="EH36" s="189"/>
      <c r="EI36" s="189"/>
      <c r="EJ36" s="189"/>
    </row>
    <row r="37" spans="1:140" ht="13.7" customHeight="1" thickBot="1" x14ac:dyDescent="0.25">
      <c r="A37" s="178" t="s">
        <v>174</v>
      </c>
      <c r="B37" s="179"/>
      <c r="C37" s="180">
        <f t="shared" ref="C37:AC37" si="22">C18-C56</f>
        <v>0.56346158728966245</v>
      </c>
      <c r="D37" s="180">
        <f t="shared" ca="1" si="22"/>
        <v>0</v>
      </c>
      <c r="E37" s="180">
        <f t="shared" si="22"/>
        <v>0.29999999999999716</v>
      </c>
      <c r="F37" s="181">
        <f t="shared" ca="1" si="22"/>
        <v>0.43854262222690465</v>
      </c>
      <c r="G37" s="180">
        <f t="shared" si="22"/>
        <v>-5.5001373291013067E-2</v>
      </c>
      <c r="H37" s="180">
        <f t="shared" si="22"/>
        <v>-6.0001678466797159E-2</v>
      </c>
      <c r="I37" s="180">
        <f t="shared" si="22"/>
        <v>-5.0001068115228975E-2</v>
      </c>
      <c r="J37" s="180">
        <f t="shared" si="22"/>
        <v>4.9999999999954525E-3</v>
      </c>
      <c r="K37" s="180">
        <f t="shared" si="22"/>
        <v>1.6784667948854803E-6</v>
      </c>
      <c r="L37" s="180">
        <f t="shared" si="22"/>
        <v>9.998321533203125E-3</v>
      </c>
      <c r="M37" s="180">
        <f t="shared" si="22"/>
        <v>-6.0001278346625497E-2</v>
      </c>
      <c r="N37" s="180">
        <f t="shared" si="22"/>
        <v>-0.47916416773569637</v>
      </c>
      <c r="O37" s="180">
        <f t="shared" si="22"/>
        <v>-0.44399494641766069</v>
      </c>
      <c r="P37" s="180">
        <f t="shared" si="22"/>
        <v>-0.44290584429315771</v>
      </c>
      <c r="Q37" s="180">
        <f t="shared" si="22"/>
        <v>-0.44508404854217076</v>
      </c>
      <c r="R37" s="180">
        <f t="shared" si="22"/>
        <v>-0.44510703957239883</v>
      </c>
      <c r="S37" s="180">
        <f t="shared" si="22"/>
        <v>2.7234087811535801E-2</v>
      </c>
      <c r="T37" s="180">
        <f t="shared" si="22"/>
        <v>-0.33553741923808644</v>
      </c>
      <c r="U37" s="180">
        <f t="shared" si="22"/>
        <v>0.12032356823214485</v>
      </c>
      <c r="V37" s="180">
        <f t="shared" si="22"/>
        <v>0.29691611444054189</v>
      </c>
      <c r="W37" s="181">
        <f t="shared" si="22"/>
        <v>-0.15888996374032871</v>
      </c>
      <c r="X37" s="180">
        <f t="shared" si="22"/>
        <v>0.74749923269683194</v>
      </c>
      <c r="Y37" s="180">
        <f t="shared" si="22"/>
        <v>0.94624068478702128</v>
      </c>
      <c r="Z37" s="180">
        <f t="shared" si="22"/>
        <v>0.95578621728499513</v>
      </c>
      <c r="AA37" s="180">
        <f t="shared" si="22"/>
        <v>1.1463913359631732</v>
      </c>
      <c r="AB37" s="180">
        <f t="shared" si="22"/>
        <v>1.4823118778511315</v>
      </c>
      <c r="AC37" s="183">
        <f t="shared" ca="1" si="22"/>
        <v>0.93931865340116616</v>
      </c>
      <c r="AD37" s="164"/>
      <c r="AE37" s="164"/>
      <c r="AF37" s="165"/>
      <c r="AG37" s="133">
        <f>AG18*AG$5</f>
        <v>1009.7673336791992</v>
      </c>
      <c r="AH37" s="189">
        <f t="shared" ref="AH37:CS37" si="23">AH18*AH$5</f>
        <v>913.09477233886719</v>
      </c>
      <c r="AI37" s="189">
        <f t="shared" si="23"/>
        <v>939.73029327392578</v>
      </c>
      <c r="AJ37" s="189">
        <f t="shared" si="23"/>
        <v>935.09411499023429</v>
      </c>
      <c r="AK37" s="189">
        <f t="shared" si="23"/>
        <v>945.98433654785151</v>
      </c>
      <c r="AL37" s="189">
        <f t="shared" si="23"/>
        <v>870.56627364949054</v>
      </c>
      <c r="AM37" s="189">
        <f t="shared" si="23"/>
        <v>1017.5342380310996</v>
      </c>
      <c r="AN37" s="189">
        <f t="shared" si="23"/>
        <v>1033.9761953196864</v>
      </c>
      <c r="AO37" s="189">
        <f t="shared" si="23"/>
        <v>940.11115977514976</v>
      </c>
      <c r="AP37" s="189">
        <f t="shared" si="23"/>
        <v>1050.43547729088</v>
      </c>
      <c r="AQ37" s="189">
        <f t="shared" si="23"/>
        <v>1007.0724784813242</v>
      </c>
      <c r="AR37" s="189">
        <f t="shared" si="23"/>
        <v>1140.0219228627507</v>
      </c>
      <c r="AS37" s="189">
        <f t="shared" si="23"/>
        <v>1044.8463221691327</v>
      </c>
      <c r="AT37" s="189">
        <f t="shared" si="23"/>
        <v>920.14340027695926</v>
      </c>
      <c r="AU37" s="189">
        <f t="shared" si="23"/>
        <v>928.63861666189473</v>
      </c>
      <c r="AV37" s="189">
        <f t="shared" si="23"/>
        <v>913.1360386597928</v>
      </c>
      <c r="AW37" s="189">
        <f t="shared" si="23"/>
        <v>876.04074460241759</v>
      </c>
      <c r="AX37" s="189">
        <f t="shared" si="23"/>
        <v>886.39405289541412</v>
      </c>
      <c r="AY37" s="189">
        <f t="shared" si="23"/>
        <v>937.71405731501625</v>
      </c>
      <c r="AZ37" s="189">
        <f t="shared" si="23"/>
        <v>902.47074253805908</v>
      </c>
      <c r="BA37" s="189">
        <f t="shared" si="23"/>
        <v>904.22575810131355</v>
      </c>
      <c r="BB37" s="189">
        <f t="shared" si="23"/>
        <v>994.09461358499868</v>
      </c>
      <c r="BC37" s="189">
        <f t="shared" si="23"/>
        <v>885.48636104513457</v>
      </c>
      <c r="BD37" s="189">
        <f t="shared" si="23"/>
        <v>1084.4694209568681</v>
      </c>
      <c r="BE37" s="189">
        <f t="shared" si="23"/>
        <v>1004.4277930289931</v>
      </c>
      <c r="BF37" s="189">
        <f t="shared" si="23"/>
        <v>922.41912431310652</v>
      </c>
      <c r="BG37" s="189">
        <f t="shared" si="23"/>
        <v>1015.2590835495943</v>
      </c>
      <c r="BH37" s="189">
        <f t="shared" si="23"/>
        <v>901.92084694526704</v>
      </c>
      <c r="BI37" s="189">
        <f t="shared" si="23"/>
        <v>820.04342617860277</v>
      </c>
      <c r="BJ37" s="189">
        <f t="shared" si="23"/>
        <v>912.73330521552168</v>
      </c>
      <c r="BK37" s="189">
        <f t="shared" si="23"/>
        <v>886.20837429686412</v>
      </c>
      <c r="BL37" s="189">
        <f t="shared" si="23"/>
        <v>939.19755091296872</v>
      </c>
      <c r="BM37" s="189">
        <f t="shared" si="23"/>
        <v>900.19764676720615</v>
      </c>
      <c r="BN37" s="189">
        <f t="shared" si="23"/>
        <v>903.6152224008456</v>
      </c>
      <c r="BO37" s="189">
        <f t="shared" si="23"/>
        <v>963.17466488437083</v>
      </c>
      <c r="BP37" s="189">
        <f t="shared" si="23"/>
        <v>1117.3642047942928</v>
      </c>
      <c r="BQ37" s="189">
        <f t="shared" si="23"/>
        <v>982.36532610278766</v>
      </c>
      <c r="BR37" s="189">
        <f t="shared" si="23"/>
        <v>903.09204200428223</v>
      </c>
      <c r="BS37" s="189">
        <f t="shared" si="23"/>
        <v>995.2760786527266</v>
      </c>
      <c r="BT37" s="189">
        <f t="shared" si="23"/>
        <v>844.42633073394882</v>
      </c>
      <c r="BU37" s="189">
        <f t="shared" si="23"/>
        <v>844.55450760630083</v>
      </c>
      <c r="BV37" s="189">
        <f t="shared" si="23"/>
        <v>894.95189691681946</v>
      </c>
      <c r="BW37" s="189">
        <f t="shared" si="23"/>
        <v>827.16085179454876</v>
      </c>
      <c r="BX37" s="189">
        <f t="shared" si="23"/>
        <v>961.9694873356591</v>
      </c>
      <c r="BY37" s="189">
        <f t="shared" si="23"/>
        <v>881.8347606874645</v>
      </c>
      <c r="BZ37" s="189">
        <f t="shared" si="23"/>
        <v>885.07072421733642</v>
      </c>
      <c r="CA37" s="189">
        <f t="shared" si="23"/>
        <v>943.56356338143098</v>
      </c>
      <c r="CB37" s="189">
        <f t="shared" si="23"/>
        <v>998.19271819015717</v>
      </c>
      <c r="CC37" s="189">
        <f t="shared" si="23"/>
        <v>890.02070666078725</v>
      </c>
      <c r="CD37" s="189">
        <f t="shared" si="23"/>
        <v>819.50271078216372</v>
      </c>
      <c r="CE37" s="189">
        <f t="shared" si="23"/>
        <v>904.78273143915544</v>
      </c>
      <c r="CF37" s="189">
        <f t="shared" si="23"/>
        <v>733.15997724433919</v>
      </c>
      <c r="CG37" s="189">
        <f t="shared" si="23"/>
        <v>806.99925430063786</v>
      </c>
      <c r="CH37" s="189">
        <f t="shared" si="23"/>
        <v>816.42681958211836</v>
      </c>
      <c r="CI37" s="189">
        <f t="shared" si="23"/>
        <v>754.56746470768007</v>
      </c>
      <c r="CJ37" s="189">
        <f t="shared" si="23"/>
        <v>877.66788851012234</v>
      </c>
      <c r="CK37" s="189">
        <f t="shared" si="23"/>
        <v>766.53218272006006</v>
      </c>
      <c r="CL37" s="189">
        <f t="shared" si="23"/>
        <v>846.58308320774518</v>
      </c>
      <c r="CM37" s="189">
        <f t="shared" si="23"/>
        <v>858.499085342184</v>
      </c>
      <c r="CN37" s="189">
        <f t="shared" si="23"/>
        <v>863.60264210715627</v>
      </c>
      <c r="CO37" s="189">
        <f t="shared" si="23"/>
        <v>963.84603431917651</v>
      </c>
      <c r="CP37" s="189">
        <f t="shared" si="23"/>
        <v>847.60370186685509</v>
      </c>
      <c r="CQ37" s="189">
        <f t="shared" si="23"/>
        <v>895.83154156151159</v>
      </c>
      <c r="CR37" s="189">
        <f t="shared" si="23"/>
        <v>798.17983403494827</v>
      </c>
      <c r="CS37" s="189">
        <f t="shared" si="23"/>
        <v>836.39982803538624</v>
      </c>
      <c r="CT37" s="189">
        <f t="shared" ref="CT37:EJ37" si="24">CT18*CT$5</f>
        <v>807.10170051365162</v>
      </c>
      <c r="CU37" s="189">
        <f t="shared" si="24"/>
        <v>819.81024697414853</v>
      </c>
      <c r="CV37" s="189">
        <f t="shared" si="24"/>
        <v>907.44942533765879</v>
      </c>
      <c r="CW37" s="189">
        <f t="shared" si="24"/>
        <v>752.47804747499799</v>
      </c>
      <c r="CX37" s="189">
        <f t="shared" si="24"/>
        <v>914.04219502268575</v>
      </c>
      <c r="CY37" s="189">
        <f t="shared" si="24"/>
        <v>873.12989471508513</v>
      </c>
      <c r="CZ37" s="189">
        <f t="shared" si="24"/>
        <v>877.68441696451634</v>
      </c>
      <c r="DA37" s="189">
        <f t="shared" si="24"/>
        <v>980.08347902991864</v>
      </c>
      <c r="DB37" s="189">
        <f t="shared" si="24"/>
        <v>905.3969624392555</v>
      </c>
      <c r="DC37" s="189">
        <f t="shared" si="24"/>
        <v>870.43035721957608</v>
      </c>
      <c r="DD37" s="189">
        <f t="shared" si="24"/>
        <v>852.05760678300669</v>
      </c>
      <c r="DE37" s="189">
        <f t="shared" si="24"/>
        <v>813.53619634139318</v>
      </c>
      <c r="DF37" s="189">
        <f t="shared" si="24"/>
        <v>822.2896511614598</v>
      </c>
      <c r="DG37" s="189">
        <f t="shared" si="24"/>
        <v>874.80790640773921</v>
      </c>
      <c r="DH37" s="189">
        <f t="shared" si="24"/>
        <v>843.80803142311993</v>
      </c>
      <c r="DI37" s="189">
        <f t="shared" si="24"/>
        <v>846.96970815231532</v>
      </c>
      <c r="DJ37" s="189">
        <f t="shared" si="24"/>
        <v>930.79781486393495</v>
      </c>
      <c r="DK37" s="189">
        <f t="shared" si="24"/>
        <v>815.1767972895218</v>
      </c>
      <c r="DL37" s="189">
        <f t="shared" si="24"/>
        <v>995.30221261099246</v>
      </c>
      <c r="DM37" s="189">
        <f t="shared" si="24"/>
        <v>965.25027399326723</v>
      </c>
      <c r="DN37" s="189">
        <f t="shared" si="24"/>
        <v>890.92236375498965</v>
      </c>
      <c r="DO37" s="189">
        <f t="shared" si="24"/>
        <v>943.64737620440155</v>
      </c>
      <c r="DP37" s="189">
        <f t="shared" si="24"/>
        <v>864.30306082315076</v>
      </c>
      <c r="DQ37" s="189">
        <f t="shared" si="24"/>
        <v>786.35275409979772</v>
      </c>
      <c r="DR37" s="189">
        <f t="shared" si="24"/>
        <v>874.71542886698546</v>
      </c>
      <c r="DS37" s="189">
        <f t="shared" si="24"/>
        <v>888.67103818038959</v>
      </c>
      <c r="DT37" s="189">
        <f t="shared" si="24"/>
        <v>857.61498445921563</v>
      </c>
      <c r="DU37" s="189">
        <f t="shared" si="24"/>
        <v>861.32089750016939</v>
      </c>
      <c r="DV37" s="189">
        <f t="shared" si="24"/>
        <v>905.92700763390064</v>
      </c>
      <c r="DW37" s="189">
        <f t="shared" si="24"/>
        <v>892.15848337505111</v>
      </c>
      <c r="DX37" s="189">
        <f t="shared" si="24"/>
        <v>1033.4491462344097</v>
      </c>
      <c r="DY37" s="189">
        <f t="shared" si="24"/>
        <v>954.90429061911971</v>
      </c>
      <c r="DZ37" s="189">
        <f t="shared" si="24"/>
        <v>926.40538393697011</v>
      </c>
      <c r="EA37" s="189">
        <f t="shared" si="24"/>
        <v>1027.109660907654</v>
      </c>
      <c r="EB37" s="189">
        <f t="shared" si="24"/>
        <v>899.59960551695031</v>
      </c>
      <c r="EC37" s="189">
        <f t="shared" si="24"/>
        <v>818.57588345201816</v>
      </c>
      <c r="ED37" s="189">
        <f t="shared" si="24"/>
        <v>910.41192639484757</v>
      </c>
      <c r="EE37" s="189">
        <f t="shared" si="24"/>
        <v>882.63257893703928</v>
      </c>
      <c r="EF37" s="189">
        <f t="shared" si="24"/>
        <v>934.70376965720925</v>
      </c>
      <c r="EG37" s="189">
        <f t="shared" si="24"/>
        <v>896.10993813198399</v>
      </c>
      <c r="EH37" s="189">
        <f t="shared" si="24"/>
        <v>899.71781228436203</v>
      </c>
      <c r="EI37" s="189">
        <f t="shared" si="24"/>
        <v>952.23238376452912</v>
      </c>
      <c r="EJ37" s="189">
        <f t="shared" si="24"/>
        <v>1098.1360791191321</v>
      </c>
    </row>
    <row r="38" spans="1:140" ht="36" customHeight="1" x14ac:dyDescent="0.2">
      <c r="A38" s="175"/>
      <c r="B38" s="14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5"/>
      <c r="V38" s="135"/>
      <c r="W38" s="135"/>
      <c r="X38" s="135"/>
      <c r="Y38" s="135"/>
      <c r="Z38" s="135"/>
      <c r="AA38" s="135"/>
      <c r="AB38" s="135"/>
      <c r="AC38" s="135"/>
      <c r="AD38" s="164"/>
      <c r="AE38" s="164"/>
      <c r="AF38" s="165"/>
      <c r="AG38" s="133">
        <f t="shared" ref="AG38:AG43" si="25">AG19*AG$5</f>
        <v>0</v>
      </c>
      <c r="AH38" s="133"/>
      <c r="AI38" s="133"/>
      <c r="AJ38" s="133"/>
      <c r="AK38" s="133"/>
      <c r="AL38" s="133"/>
      <c r="AM38" s="133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133"/>
      <c r="BA38" s="133"/>
      <c r="BB38" s="133"/>
      <c r="BC38" s="133"/>
      <c r="BD38" s="133"/>
      <c r="BE38" s="133"/>
      <c r="BF38" s="133"/>
      <c r="BG38" s="133"/>
      <c r="BH38" s="133"/>
      <c r="BI38" s="133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  <c r="CT38" s="133"/>
      <c r="CU38" s="133"/>
      <c r="CV38" s="133"/>
      <c r="CW38" s="133"/>
      <c r="CX38" s="133"/>
      <c r="CY38" s="133"/>
      <c r="CZ38" s="133"/>
      <c r="DA38" s="133"/>
      <c r="DB38" s="133"/>
      <c r="DC38" s="133"/>
      <c r="DD38" s="133"/>
      <c r="DE38" s="133"/>
      <c r="DF38" s="133"/>
      <c r="DG38" s="133"/>
      <c r="DH38" s="133"/>
      <c r="DI38" s="133"/>
      <c r="DJ38" s="133"/>
      <c r="DK38" s="133"/>
      <c r="DL38" s="133"/>
      <c r="DM38" s="133"/>
      <c r="DN38" s="133"/>
      <c r="DO38" s="133"/>
      <c r="DP38" s="133"/>
      <c r="DQ38" s="133"/>
      <c r="DR38" s="133"/>
      <c r="DS38" s="133"/>
      <c r="DT38" s="133"/>
      <c r="DU38" s="133"/>
      <c r="DV38" s="133"/>
      <c r="DW38" s="133"/>
      <c r="DX38" s="133"/>
      <c r="DY38" s="133"/>
      <c r="DZ38" s="133"/>
      <c r="EA38" s="133"/>
      <c r="EB38" s="133"/>
      <c r="EC38" s="133"/>
      <c r="ED38" s="133"/>
      <c r="EE38" s="133"/>
      <c r="EF38" s="133"/>
      <c r="EG38" s="133"/>
      <c r="EH38" s="133"/>
      <c r="EI38" s="133"/>
      <c r="EJ38" s="133"/>
    </row>
    <row r="39" spans="1:140" ht="11.25" hidden="1" customHeight="1" x14ac:dyDescent="0.2">
      <c r="A39" s="166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69"/>
      <c r="AD39" s="164"/>
      <c r="AE39" s="164"/>
      <c r="AF39" s="165"/>
      <c r="AG39" s="133">
        <f t="shared" si="25"/>
        <v>0</v>
      </c>
      <c r="AH39" s="133"/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  <c r="AZ39" s="133"/>
      <c r="BA39" s="133"/>
      <c r="BB39" s="133"/>
      <c r="BC39" s="133"/>
      <c r="BD39" s="133"/>
      <c r="BE39" s="133"/>
      <c r="BF39" s="133"/>
      <c r="BG39" s="133"/>
      <c r="BH39" s="133"/>
      <c r="BI39" s="133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  <c r="CT39" s="133"/>
      <c r="CU39" s="133"/>
      <c r="CV39" s="133"/>
      <c r="CW39" s="133"/>
      <c r="CX39" s="133"/>
      <c r="CY39" s="133"/>
      <c r="CZ39" s="133"/>
      <c r="DA39" s="133"/>
      <c r="DB39" s="133"/>
      <c r="DC39" s="133"/>
      <c r="DD39" s="133"/>
      <c r="DE39" s="133"/>
      <c r="DF39" s="133"/>
      <c r="DG39" s="133"/>
      <c r="DH39" s="133"/>
      <c r="DI39" s="133"/>
      <c r="DJ39" s="133"/>
      <c r="DK39" s="133"/>
      <c r="DL39" s="133"/>
      <c r="DM39" s="133"/>
      <c r="DN39" s="133"/>
      <c r="DO39" s="133"/>
      <c r="DP39" s="133"/>
      <c r="DQ39" s="133"/>
      <c r="DR39" s="133"/>
      <c r="DS39" s="133"/>
      <c r="DT39" s="133"/>
      <c r="DU39" s="133"/>
      <c r="DV39" s="133"/>
      <c r="DW39" s="133"/>
      <c r="DX39" s="133"/>
      <c r="DY39" s="133"/>
      <c r="DZ39" s="133"/>
      <c r="EA39" s="133"/>
      <c r="EB39" s="133"/>
      <c r="EC39" s="133"/>
      <c r="ED39" s="133"/>
      <c r="EE39" s="133"/>
      <c r="EF39" s="133"/>
      <c r="EG39" s="133"/>
      <c r="EH39" s="133"/>
      <c r="EI39" s="133"/>
      <c r="EJ39" s="133"/>
    </row>
    <row r="40" spans="1:140" ht="11.25" hidden="1" customHeight="1" x14ac:dyDescent="0.2">
      <c r="A40" s="166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69"/>
      <c r="AD40" s="164"/>
      <c r="AE40" s="164"/>
      <c r="AF40" s="165"/>
      <c r="AG40" s="133">
        <f t="shared" si="25"/>
        <v>0</v>
      </c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133"/>
      <c r="AS40" s="133"/>
      <c r="AT40" s="133"/>
      <c r="AU40" s="133"/>
      <c r="AV40" s="133"/>
      <c r="AW40" s="133"/>
      <c r="AX40" s="133"/>
      <c r="AY40" s="133"/>
      <c r="AZ40" s="133"/>
      <c r="BA40" s="133"/>
      <c r="BB40" s="133"/>
      <c r="BC40" s="133"/>
      <c r="BD40" s="133"/>
      <c r="BE40" s="133"/>
      <c r="BF40" s="133"/>
      <c r="BG40" s="133"/>
      <c r="BH40" s="133"/>
      <c r="BI40" s="133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  <c r="CT40" s="133"/>
      <c r="CU40" s="133"/>
      <c r="CV40" s="133"/>
      <c r="CW40" s="133"/>
      <c r="CX40" s="133"/>
      <c r="CY40" s="133"/>
      <c r="CZ40" s="133"/>
      <c r="DA40" s="133"/>
      <c r="DB40" s="133"/>
      <c r="DC40" s="133"/>
      <c r="DD40" s="133"/>
      <c r="DE40" s="133"/>
      <c r="DF40" s="133"/>
      <c r="DG40" s="133"/>
      <c r="DH40" s="133"/>
      <c r="DI40" s="133"/>
      <c r="DJ40" s="133"/>
      <c r="DK40" s="133"/>
      <c r="DL40" s="133"/>
      <c r="DM40" s="133"/>
      <c r="DN40" s="133"/>
      <c r="DO40" s="133"/>
      <c r="DP40" s="133"/>
      <c r="DQ40" s="133"/>
      <c r="DR40" s="133"/>
      <c r="DS40" s="133"/>
      <c r="DT40" s="133"/>
      <c r="DU40" s="133"/>
      <c r="DV40" s="133"/>
      <c r="DW40" s="133"/>
      <c r="DX40" s="133"/>
      <c r="DY40" s="133"/>
      <c r="DZ40" s="133"/>
      <c r="EA40" s="133"/>
      <c r="EB40" s="133"/>
      <c r="EC40" s="133"/>
      <c r="ED40" s="133"/>
      <c r="EE40" s="133"/>
      <c r="EF40" s="133"/>
      <c r="EG40" s="133"/>
      <c r="EH40" s="133"/>
      <c r="EI40" s="133"/>
      <c r="EJ40" s="133"/>
    </row>
    <row r="41" spans="1:140" ht="11.25" hidden="1" customHeight="1" x14ac:dyDescent="0.2">
      <c r="A41" s="166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69"/>
      <c r="AD41" s="164"/>
      <c r="AE41" s="164"/>
      <c r="AF41" s="165"/>
      <c r="AG41" s="133">
        <f t="shared" si="25"/>
        <v>0</v>
      </c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133"/>
      <c r="BA41" s="133"/>
      <c r="BB41" s="133"/>
      <c r="BC41" s="133"/>
      <c r="BD41" s="133"/>
      <c r="BE41" s="133"/>
      <c r="BF41" s="133"/>
      <c r="BG41" s="133"/>
      <c r="BH41" s="133"/>
      <c r="BI41" s="133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  <c r="CT41" s="133"/>
      <c r="CU41" s="133"/>
      <c r="CV41" s="133"/>
      <c r="CW41" s="133"/>
      <c r="CX41" s="133"/>
      <c r="CY41" s="133"/>
      <c r="CZ41" s="133"/>
      <c r="DA41" s="133"/>
      <c r="DB41" s="133"/>
      <c r="DC41" s="133"/>
      <c r="DD41" s="133"/>
      <c r="DE41" s="133"/>
      <c r="DF41" s="133"/>
      <c r="DG41" s="133"/>
      <c r="DH41" s="133"/>
      <c r="DI41" s="133"/>
      <c r="DJ41" s="133"/>
      <c r="DK41" s="133"/>
      <c r="DL41" s="133"/>
      <c r="DM41" s="133"/>
      <c r="DN41" s="133"/>
      <c r="DO41" s="133"/>
      <c r="DP41" s="133"/>
      <c r="DQ41" s="133"/>
      <c r="DR41" s="133"/>
      <c r="DS41" s="133"/>
      <c r="DT41" s="133"/>
      <c r="DU41" s="133"/>
      <c r="DV41" s="133"/>
      <c r="DW41" s="133"/>
      <c r="DX41" s="133"/>
      <c r="DY41" s="133"/>
      <c r="DZ41" s="133"/>
      <c r="EA41" s="133"/>
      <c r="EB41" s="133"/>
      <c r="EC41" s="133"/>
      <c r="ED41" s="133"/>
      <c r="EE41" s="133"/>
      <c r="EF41" s="133"/>
      <c r="EG41" s="133"/>
      <c r="EH41" s="133"/>
      <c r="EI41" s="133"/>
      <c r="EJ41" s="133"/>
    </row>
    <row r="42" spans="1:140" ht="11.25" hidden="1" customHeight="1" x14ac:dyDescent="0.2">
      <c r="A42" s="166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69"/>
      <c r="AD42" s="164"/>
      <c r="AE42" s="164"/>
      <c r="AF42" s="165"/>
      <c r="AG42" s="133">
        <f t="shared" si="25"/>
        <v>0</v>
      </c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3"/>
      <c r="AZ42" s="133"/>
      <c r="BA42" s="133"/>
      <c r="BB42" s="133"/>
      <c r="BC42" s="133"/>
      <c r="BD42" s="133"/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  <c r="CT42" s="133"/>
      <c r="CU42" s="133"/>
      <c r="CV42" s="133"/>
      <c r="CW42" s="133"/>
      <c r="CX42" s="133"/>
      <c r="CY42" s="133"/>
      <c r="CZ42" s="133"/>
      <c r="DA42" s="133"/>
      <c r="DB42" s="133"/>
      <c r="DC42" s="133"/>
      <c r="DD42" s="133"/>
      <c r="DE42" s="133"/>
      <c r="DF42" s="133"/>
      <c r="DG42" s="133"/>
      <c r="DH42" s="133"/>
      <c r="DI42" s="133"/>
      <c r="DJ42" s="133"/>
      <c r="DK42" s="133"/>
      <c r="DL42" s="133"/>
      <c r="DM42" s="133"/>
      <c r="DN42" s="133"/>
      <c r="DO42" s="133"/>
      <c r="DP42" s="133"/>
      <c r="DQ42" s="133"/>
      <c r="DR42" s="133"/>
      <c r="DS42" s="133"/>
      <c r="DT42" s="133"/>
      <c r="DU42" s="133"/>
      <c r="DV42" s="133"/>
      <c r="DW42" s="133"/>
      <c r="DX42" s="133"/>
      <c r="DY42" s="133"/>
      <c r="DZ42" s="133"/>
      <c r="EA42" s="133"/>
      <c r="EB42" s="133"/>
      <c r="EC42" s="133"/>
      <c r="ED42" s="133"/>
      <c r="EE42" s="133"/>
      <c r="EF42" s="133"/>
      <c r="EG42" s="133"/>
      <c r="EH42" s="133"/>
      <c r="EI42" s="133"/>
      <c r="EJ42" s="133"/>
    </row>
    <row r="43" spans="1:140" ht="11.25" hidden="1" customHeight="1" x14ac:dyDescent="0.2">
      <c r="A43" s="166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69"/>
      <c r="AD43" s="164"/>
      <c r="AE43" s="164"/>
      <c r="AF43" s="165"/>
      <c r="AG43" s="133">
        <f t="shared" si="25"/>
        <v>0</v>
      </c>
      <c r="AH43" s="133"/>
      <c r="AI43" s="133"/>
      <c r="AJ43" s="133"/>
      <c r="AK43" s="133"/>
      <c r="AL43" s="133"/>
      <c r="AM43" s="133"/>
      <c r="AN43" s="133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3"/>
      <c r="AZ43" s="133"/>
      <c r="BA43" s="133"/>
      <c r="BB43" s="133"/>
      <c r="BC43" s="133"/>
      <c r="BD43" s="133"/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  <c r="CT43" s="133"/>
      <c r="CU43" s="133"/>
      <c r="CV43" s="133"/>
      <c r="CW43" s="133"/>
      <c r="CX43" s="133"/>
      <c r="CY43" s="133"/>
      <c r="CZ43" s="133"/>
      <c r="DA43" s="133"/>
      <c r="DB43" s="133"/>
      <c r="DC43" s="133"/>
      <c r="DD43" s="133"/>
      <c r="DE43" s="133"/>
      <c r="DF43" s="133"/>
      <c r="DG43" s="133"/>
      <c r="DH43" s="133"/>
      <c r="DI43" s="133"/>
      <c r="DJ43" s="133"/>
      <c r="DK43" s="133"/>
      <c r="DL43" s="133"/>
      <c r="DM43" s="133"/>
      <c r="DN43" s="133"/>
      <c r="DO43" s="133"/>
      <c r="DP43" s="133"/>
      <c r="DQ43" s="133"/>
      <c r="DR43" s="133"/>
      <c r="DS43" s="133"/>
      <c r="DT43" s="133"/>
      <c r="DU43" s="133"/>
      <c r="DV43" s="133"/>
      <c r="DW43" s="133"/>
      <c r="DX43" s="133"/>
      <c r="DY43" s="133"/>
      <c r="DZ43" s="133"/>
      <c r="EA43" s="133"/>
      <c r="EB43" s="133"/>
      <c r="EC43" s="133"/>
      <c r="ED43" s="133"/>
      <c r="EE43" s="133"/>
      <c r="EF43" s="133"/>
      <c r="EG43" s="133"/>
      <c r="EH43" s="133"/>
      <c r="EI43" s="133"/>
      <c r="EJ43" s="133"/>
    </row>
    <row r="44" spans="1:140" s="143" customFormat="1" ht="12" hidden="1" customHeight="1" x14ac:dyDescent="0.2">
      <c r="A44" s="171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74"/>
    </row>
    <row r="45" spans="1:140" s="143" customFormat="1" ht="11.25" hidden="1" customHeight="1" x14ac:dyDescent="0.2">
      <c r="A45" s="187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</row>
    <row r="46" spans="1:140" s="143" customFormat="1" ht="12" hidden="1" thickBot="1" x14ac:dyDescent="0.25">
      <c r="A46" s="191">
        <f>WORKDAY([4]Top!C3, -1, Holidays)</f>
        <v>37162</v>
      </c>
      <c r="B46" s="143" t="s">
        <v>169</v>
      </c>
      <c r="C46" s="133"/>
      <c r="D46" s="133"/>
      <c r="E46" s="133"/>
      <c r="F46" s="133"/>
      <c r="G46" s="172"/>
      <c r="H46" s="133"/>
      <c r="I46" s="133"/>
      <c r="J46" s="172"/>
      <c r="K46" s="133"/>
      <c r="L46" s="133"/>
      <c r="M46" s="133"/>
      <c r="N46" s="133"/>
      <c r="O46" s="172"/>
      <c r="P46" s="133"/>
      <c r="Q46" s="133"/>
      <c r="R46" s="133"/>
      <c r="S46" s="172"/>
      <c r="T46" s="133"/>
      <c r="U46" s="133"/>
      <c r="V46" s="133"/>
      <c r="W46" s="133"/>
      <c r="X46" s="133"/>
      <c r="Y46" s="133"/>
      <c r="Z46" s="133"/>
      <c r="AA46" s="133"/>
      <c r="AB46" s="137"/>
      <c r="AC46" s="133"/>
    </row>
    <row r="47" spans="1:140" s="143" customFormat="1" ht="11.25" hidden="1" customHeight="1" x14ac:dyDescent="0.2">
      <c r="A47" s="161" t="s">
        <v>138</v>
      </c>
      <c r="B47" s="167" t="s">
        <v>169</v>
      </c>
      <c r="C47" s="192">
        <v>23.2</v>
      </c>
      <c r="D47" s="192">
        <v>27.25</v>
      </c>
      <c r="E47" s="192">
        <v>34.5</v>
      </c>
      <c r="F47" s="135">
        <v>28.060156249999999</v>
      </c>
      <c r="G47" s="135">
        <v>32.5</v>
      </c>
      <c r="H47" s="135">
        <v>34</v>
      </c>
      <c r="I47" s="135">
        <v>31</v>
      </c>
      <c r="J47" s="135">
        <v>28</v>
      </c>
      <c r="K47" s="135">
        <v>28</v>
      </c>
      <c r="L47" s="135">
        <v>28</v>
      </c>
      <c r="M47" s="135">
        <v>26.75</v>
      </c>
      <c r="N47" s="135">
        <v>28</v>
      </c>
      <c r="O47" s="135">
        <v>44.75</v>
      </c>
      <c r="P47" s="135">
        <v>40.25</v>
      </c>
      <c r="Q47" s="135">
        <v>49.25</v>
      </c>
      <c r="R47" s="135">
        <v>40</v>
      </c>
      <c r="S47" s="135">
        <v>34.75</v>
      </c>
      <c r="T47" s="135">
        <v>36.25</v>
      </c>
      <c r="U47" s="135">
        <v>33</v>
      </c>
      <c r="V47" s="135">
        <v>35</v>
      </c>
      <c r="W47" s="192">
        <v>34.189215686274508</v>
      </c>
      <c r="X47" s="192">
        <v>36.106862745098042</v>
      </c>
      <c r="Y47" s="192">
        <v>35.625268456375842</v>
      </c>
      <c r="Z47" s="192">
        <v>35.832745098039219</v>
      </c>
      <c r="AA47" s="192">
        <v>36.639872549019593</v>
      </c>
      <c r="AB47" s="193">
        <v>37.823320312500002</v>
      </c>
      <c r="AC47" s="136">
        <v>36.011045723962738</v>
      </c>
      <c r="AG47" s="143">
        <v>34</v>
      </c>
      <c r="AH47" s="143">
        <v>31</v>
      </c>
    </row>
    <row r="48" spans="1:140" s="143" customFormat="1" ht="11.25" hidden="1" customHeight="1" x14ac:dyDescent="0.2">
      <c r="A48" s="166" t="s">
        <v>139</v>
      </c>
      <c r="B48" s="143" t="s">
        <v>170</v>
      </c>
      <c r="C48" s="193">
        <v>25.49</v>
      </c>
      <c r="D48" s="193">
        <v>28</v>
      </c>
      <c r="E48" s="193">
        <v>34.75</v>
      </c>
      <c r="F48" s="133">
        <v>29.20734375</v>
      </c>
      <c r="G48" s="133">
        <v>32.325000000000003</v>
      </c>
      <c r="H48" s="133">
        <v>33.75</v>
      </c>
      <c r="I48" s="133">
        <v>30.9</v>
      </c>
      <c r="J48" s="133">
        <v>29</v>
      </c>
      <c r="K48" s="133">
        <v>28</v>
      </c>
      <c r="L48" s="133">
        <v>30</v>
      </c>
      <c r="M48" s="133">
        <v>29.25</v>
      </c>
      <c r="N48" s="133">
        <v>30.5</v>
      </c>
      <c r="O48" s="133">
        <v>47.5</v>
      </c>
      <c r="P48" s="133">
        <v>43.25</v>
      </c>
      <c r="Q48" s="133">
        <v>51.75</v>
      </c>
      <c r="R48" s="133">
        <v>43.5</v>
      </c>
      <c r="S48" s="133">
        <v>33.583333333333336</v>
      </c>
      <c r="T48" s="133">
        <v>34.75</v>
      </c>
      <c r="U48" s="133">
        <v>32</v>
      </c>
      <c r="V48" s="133">
        <v>34</v>
      </c>
      <c r="W48" s="193">
        <v>35.19705882352941</v>
      </c>
      <c r="X48" s="193">
        <v>37.55294117647059</v>
      </c>
      <c r="Y48" s="193">
        <v>37.068456375838934</v>
      </c>
      <c r="Z48" s="193">
        <v>37.53070588235294</v>
      </c>
      <c r="AA48" s="193">
        <v>39.722254901960781</v>
      </c>
      <c r="AB48" s="193">
        <v>42.270351562499997</v>
      </c>
      <c r="AC48" s="134">
        <v>38.486985605419129</v>
      </c>
      <c r="AG48" s="143">
        <v>33.75</v>
      </c>
      <c r="AH48" s="143">
        <v>30.9</v>
      </c>
    </row>
    <row r="49" spans="1:34" s="143" customFormat="1" ht="11.25" hidden="1" customHeight="1" x14ac:dyDescent="0.2">
      <c r="A49" s="166" t="s">
        <v>140</v>
      </c>
      <c r="C49" s="193">
        <v>26.277200000000004</v>
      </c>
      <c r="D49" s="193">
        <v>29</v>
      </c>
      <c r="E49" s="193">
        <v>35.25</v>
      </c>
      <c r="F49" s="133">
        <v>29.974618750000001</v>
      </c>
      <c r="G49" s="133">
        <v>34.875</v>
      </c>
      <c r="H49" s="133">
        <v>35.5</v>
      </c>
      <c r="I49" s="133">
        <v>34.25</v>
      </c>
      <c r="J49" s="133">
        <v>30.875</v>
      </c>
      <c r="K49" s="133">
        <v>31.5</v>
      </c>
      <c r="L49" s="133">
        <v>30.25</v>
      </c>
      <c r="M49" s="133">
        <v>30.25</v>
      </c>
      <c r="N49" s="133">
        <v>37</v>
      </c>
      <c r="O49" s="133">
        <v>47.75</v>
      </c>
      <c r="P49" s="133">
        <v>44.25</v>
      </c>
      <c r="Q49" s="133">
        <v>51.25</v>
      </c>
      <c r="R49" s="133">
        <v>43.25</v>
      </c>
      <c r="S49" s="133">
        <v>36.25</v>
      </c>
      <c r="T49" s="133">
        <v>37</v>
      </c>
      <c r="U49" s="133">
        <v>34.75</v>
      </c>
      <c r="V49" s="133">
        <v>37</v>
      </c>
      <c r="W49" s="193">
        <v>37.205882352941174</v>
      </c>
      <c r="X49" s="193">
        <v>39.750980392156862</v>
      </c>
      <c r="Y49" s="193">
        <v>39.852651006711412</v>
      </c>
      <c r="Z49" s="193">
        <v>40.297058823529412</v>
      </c>
      <c r="AA49" s="193">
        <v>40.897647058823537</v>
      </c>
      <c r="AB49" s="193">
        <v>41.764804687500003</v>
      </c>
      <c r="AC49" s="134">
        <v>40.011687383573246</v>
      </c>
      <c r="AG49" s="143">
        <v>35.5</v>
      </c>
      <c r="AH49" s="143">
        <v>34.25</v>
      </c>
    </row>
    <row r="50" spans="1:34" s="143" customFormat="1" ht="11.25" hidden="1" customHeight="1" x14ac:dyDescent="0.2">
      <c r="A50" s="166" t="s">
        <v>141</v>
      </c>
      <c r="B50" s="167"/>
      <c r="C50" s="193">
        <v>28.35880004577637</v>
      </c>
      <c r="D50" s="193">
        <v>27.5</v>
      </c>
      <c r="E50" s="193">
        <v>32.25</v>
      </c>
      <c r="F50" s="133">
        <v>29.293006266450881</v>
      </c>
      <c r="G50" s="133">
        <v>32.5</v>
      </c>
      <c r="H50" s="133">
        <v>32.5</v>
      </c>
      <c r="I50" s="133">
        <v>32.5</v>
      </c>
      <c r="J50" s="133">
        <v>30.875</v>
      </c>
      <c r="K50" s="133">
        <v>31.5</v>
      </c>
      <c r="L50" s="133">
        <v>30.25</v>
      </c>
      <c r="M50" s="133">
        <v>30.25</v>
      </c>
      <c r="N50" s="133">
        <v>37</v>
      </c>
      <c r="O50" s="133">
        <v>47.75</v>
      </c>
      <c r="P50" s="133">
        <v>44.25</v>
      </c>
      <c r="Q50" s="133">
        <v>51.25</v>
      </c>
      <c r="R50" s="133">
        <v>39.5</v>
      </c>
      <c r="S50" s="133">
        <v>35.5</v>
      </c>
      <c r="T50" s="133">
        <v>35.25</v>
      </c>
      <c r="U50" s="133">
        <v>34.5</v>
      </c>
      <c r="V50" s="133">
        <v>36.75</v>
      </c>
      <c r="W50" s="193">
        <v>36.317647058823532</v>
      </c>
      <c r="X50" s="193">
        <v>28.927450980392155</v>
      </c>
      <c r="Y50" s="193">
        <v>26.286912751677853</v>
      </c>
      <c r="Z50" s="193">
        <v>24.376470588235293</v>
      </c>
      <c r="AA50" s="193">
        <v>34.387892156862755</v>
      </c>
      <c r="AB50" s="193">
        <v>38.767187499999999</v>
      </c>
      <c r="AC50" s="134">
        <v>32.497164437363608</v>
      </c>
      <c r="AG50" s="143">
        <v>32.5</v>
      </c>
      <c r="AH50" s="143">
        <v>32.5</v>
      </c>
    </row>
    <row r="51" spans="1:34" s="143" customFormat="1" ht="11.25" hidden="1" customHeight="1" x14ac:dyDescent="0.2">
      <c r="A51" s="166" t="s">
        <v>142</v>
      </c>
      <c r="B51" s="143" t="s">
        <v>171</v>
      </c>
      <c r="C51" s="193">
        <v>26.022799999999997</v>
      </c>
      <c r="D51" s="193">
        <v>27.5</v>
      </c>
      <c r="E51" s="193">
        <v>32.25</v>
      </c>
      <c r="F51" s="133">
        <v>28.453506249999997</v>
      </c>
      <c r="G51" s="133">
        <v>32.5</v>
      </c>
      <c r="H51" s="133">
        <v>32.5</v>
      </c>
      <c r="I51" s="133">
        <v>32.5</v>
      </c>
      <c r="J51" s="133">
        <v>31.5</v>
      </c>
      <c r="K51" s="133">
        <v>31.75</v>
      </c>
      <c r="L51" s="133">
        <v>31.25</v>
      </c>
      <c r="M51" s="133">
        <v>33</v>
      </c>
      <c r="N51" s="133">
        <v>39.25</v>
      </c>
      <c r="O51" s="133">
        <v>50</v>
      </c>
      <c r="P51" s="133">
        <v>47</v>
      </c>
      <c r="Q51" s="133">
        <v>53</v>
      </c>
      <c r="R51" s="133">
        <v>39.5</v>
      </c>
      <c r="S51" s="133">
        <v>35.5</v>
      </c>
      <c r="T51" s="133">
        <v>35.25</v>
      </c>
      <c r="U51" s="133">
        <v>34.5</v>
      </c>
      <c r="V51" s="133">
        <v>36.75</v>
      </c>
      <c r="W51" s="193">
        <v>37.226470588235294</v>
      </c>
      <c r="X51" s="193">
        <v>40.02549019607843</v>
      </c>
      <c r="Y51" s="193">
        <v>40.144295302013425</v>
      </c>
      <c r="Z51" s="193">
        <v>40.529411764705884</v>
      </c>
      <c r="AA51" s="193">
        <v>41.14652941176471</v>
      </c>
      <c r="AB51" s="193">
        <v>41.78515625</v>
      </c>
      <c r="AC51" s="134">
        <v>40.167012870448772</v>
      </c>
      <c r="AG51" s="143">
        <v>32.5</v>
      </c>
      <c r="AH51" s="143">
        <v>32.5</v>
      </c>
    </row>
    <row r="52" spans="1:34" s="143" customFormat="1" ht="11.25" hidden="1" customHeight="1" x14ac:dyDescent="0.2">
      <c r="A52" s="194" t="s">
        <v>143</v>
      </c>
      <c r="B52" s="132"/>
      <c r="C52" s="193">
        <v>27.065999999999999</v>
      </c>
      <c r="D52" s="193">
        <v>26</v>
      </c>
      <c r="E52" s="193">
        <v>30.5</v>
      </c>
      <c r="F52" s="170">
        <v>27.78934375</v>
      </c>
      <c r="G52" s="170">
        <v>29.875</v>
      </c>
      <c r="H52" s="133">
        <v>30.25</v>
      </c>
      <c r="I52" s="133">
        <v>29.5</v>
      </c>
      <c r="J52" s="170">
        <v>30</v>
      </c>
      <c r="K52" s="133">
        <v>29.5</v>
      </c>
      <c r="L52" s="133">
        <v>30.5</v>
      </c>
      <c r="M52" s="133">
        <v>32.5</v>
      </c>
      <c r="N52" s="133">
        <v>41.5</v>
      </c>
      <c r="O52" s="170">
        <v>54</v>
      </c>
      <c r="P52" s="133">
        <v>51</v>
      </c>
      <c r="Q52" s="133">
        <v>57</v>
      </c>
      <c r="R52" s="133">
        <v>45</v>
      </c>
      <c r="S52" s="170">
        <v>32.333333333333336</v>
      </c>
      <c r="T52" s="133">
        <v>33.5</v>
      </c>
      <c r="U52" s="133">
        <v>31</v>
      </c>
      <c r="V52" s="133">
        <v>32.5</v>
      </c>
      <c r="W52" s="193">
        <v>37.019607843137258</v>
      </c>
      <c r="X52" s="193">
        <v>37.753921568627455</v>
      </c>
      <c r="Y52" s="193">
        <v>37.446744966442949</v>
      </c>
      <c r="Z52" s="193">
        <v>38.134901960784319</v>
      </c>
      <c r="AA52" s="193">
        <v>38.726617647058809</v>
      </c>
      <c r="AB52" s="193">
        <v>39.342070312499999</v>
      </c>
      <c r="AC52" s="134">
        <v>38.047183742591017</v>
      </c>
      <c r="AG52" s="143">
        <v>30.25</v>
      </c>
      <c r="AH52" s="143">
        <v>29.5</v>
      </c>
    </row>
    <row r="53" spans="1:34" s="143" customFormat="1" ht="11.25" hidden="1" customHeight="1" x14ac:dyDescent="0.2">
      <c r="A53" s="166" t="s">
        <v>144</v>
      </c>
      <c r="B53" s="132">
        <v>55</v>
      </c>
      <c r="C53" s="193">
        <v>28.065999999999999</v>
      </c>
      <c r="D53" s="193">
        <v>27.5</v>
      </c>
      <c r="E53" s="193">
        <v>32.5</v>
      </c>
      <c r="F53" s="193">
        <v>29.26590625</v>
      </c>
      <c r="G53" s="133">
        <v>31.25</v>
      </c>
      <c r="H53" s="193">
        <v>31.75</v>
      </c>
      <c r="I53" s="193">
        <v>30.75</v>
      </c>
      <c r="J53" s="133">
        <v>31.625</v>
      </c>
      <c r="K53" s="193">
        <v>30.75</v>
      </c>
      <c r="L53" s="193">
        <v>32.5</v>
      </c>
      <c r="M53" s="193">
        <v>35.5</v>
      </c>
      <c r="N53" s="193">
        <v>46.5</v>
      </c>
      <c r="O53" s="133">
        <v>62.5</v>
      </c>
      <c r="P53" s="193">
        <v>58</v>
      </c>
      <c r="Q53" s="193">
        <v>67</v>
      </c>
      <c r="R53" s="193">
        <v>52</v>
      </c>
      <c r="S53" s="133">
        <v>34.5</v>
      </c>
      <c r="T53" s="193">
        <v>36</v>
      </c>
      <c r="U53" s="193">
        <v>33</v>
      </c>
      <c r="V53" s="193">
        <v>34.5</v>
      </c>
      <c r="W53" s="193">
        <v>40.73627450980392</v>
      </c>
      <c r="X53" s="193">
        <v>41.089215686274507</v>
      </c>
      <c r="Y53" s="193">
        <v>40.642315436241603</v>
      </c>
      <c r="Z53" s="193">
        <v>41.434117647058827</v>
      </c>
      <c r="AA53" s="193">
        <v>41.887607843137246</v>
      </c>
      <c r="AB53" s="193">
        <v>42.328203125000002</v>
      </c>
      <c r="AC53" s="134">
        <v>41.256273497036432</v>
      </c>
      <c r="AG53" s="143">
        <v>31.75</v>
      </c>
      <c r="AH53" s="143">
        <v>30.75</v>
      </c>
    </row>
    <row r="54" spans="1:34" s="143" customFormat="1" ht="11.25" hidden="1" customHeight="1" x14ac:dyDescent="0.2">
      <c r="A54" s="166"/>
      <c r="B54" s="132"/>
      <c r="C54" s="193"/>
      <c r="D54" s="193"/>
      <c r="E54" s="193"/>
      <c r="F54" s="193"/>
      <c r="G54" s="133"/>
      <c r="H54" s="193"/>
      <c r="I54" s="193"/>
      <c r="J54" s="133"/>
      <c r="K54" s="193"/>
      <c r="L54" s="193"/>
      <c r="M54" s="193"/>
      <c r="N54" s="193"/>
      <c r="O54" s="133"/>
      <c r="P54" s="193"/>
      <c r="Q54" s="193"/>
      <c r="R54" s="193"/>
      <c r="S54" s="133"/>
      <c r="T54" s="193"/>
      <c r="U54" s="193"/>
      <c r="V54" s="193"/>
      <c r="W54" s="193"/>
      <c r="X54" s="193"/>
      <c r="Y54" s="193"/>
      <c r="Z54" s="193"/>
      <c r="AA54" s="193"/>
      <c r="AB54" s="193"/>
      <c r="AC54" s="134"/>
    </row>
    <row r="55" spans="1:34" s="143" customFormat="1" ht="11.25" hidden="1" customHeight="1" x14ac:dyDescent="0.2">
      <c r="A55" s="166" t="s">
        <v>174</v>
      </c>
      <c r="B55" s="132"/>
      <c r="C55" s="193"/>
      <c r="D55" s="193"/>
      <c r="E55" s="193"/>
      <c r="F55" s="193"/>
      <c r="G55" s="133"/>
      <c r="H55" s="193"/>
      <c r="I55" s="193"/>
      <c r="J55" s="133"/>
      <c r="K55" s="193"/>
      <c r="L55" s="193"/>
      <c r="M55" s="193"/>
      <c r="N55" s="193"/>
      <c r="O55" s="133"/>
      <c r="P55" s="193"/>
      <c r="Q55" s="193"/>
      <c r="R55" s="193"/>
      <c r="S55" s="133"/>
      <c r="T55" s="193"/>
      <c r="U55" s="193"/>
      <c r="V55" s="193"/>
      <c r="W55" s="193"/>
      <c r="X55" s="193"/>
      <c r="Y55" s="193"/>
      <c r="Z55" s="193"/>
      <c r="AA55" s="193"/>
      <c r="AB55" s="193"/>
      <c r="AC55" s="134"/>
    </row>
    <row r="56" spans="1:34" s="143" customFormat="1" ht="11.25" hidden="1" customHeight="1" x14ac:dyDescent="0.2">
      <c r="A56" s="166" t="s">
        <v>174</v>
      </c>
      <c r="B56" s="132">
        <v>44.875</v>
      </c>
      <c r="C56" s="193">
        <v>27.349999951171878</v>
      </c>
      <c r="D56" s="193">
        <v>38.199996948242188</v>
      </c>
      <c r="E56" s="193">
        <v>45.5</v>
      </c>
      <c r="F56" s="193">
        <v>36.582030231094365</v>
      </c>
      <c r="G56" s="133">
        <v>45.831628265380857</v>
      </c>
      <c r="H56" s="193">
        <v>45.958516845703123</v>
      </c>
      <c r="I56" s="193">
        <v>45.704739685058591</v>
      </c>
      <c r="J56" s="133">
        <v>43.621669769287109</v>
      </c>
      <c r="K56" s="193">
        <v>44.749059906005861</v>
      </c>
      <c r="L56" s="193">
        <v>42.494279632568357</v>
      </c>
      <c r="M56" s="193">
        <v>43.059289303248967</v>
      </c>
      <c r="N56" s="193">
        <v>44.007477850210222</v>
      </c>
      <c r="O56" s="133">
        <v>47.069232068026437</v>
      </c>
      <c r="P56" s="193">
        <v>46.694462118434046</v>
      </c>
      <c r="Q56" s="193">
        <v>47.444002017618828</v>
      </c>
      <c r="R56" s="193">
        <v>47.450665028329887</v>
      </c>
      <c r="S56" s="133">
        <v>50.076595866830097</v>
      </c>
      <c r="T56" s="193">
        <v>46.006645127537219</v>
      </c>
      <c r="U56" s="193">
        <v>50.233300355834068</v>
      </c>
      <c r="V56" s="193">
        <v>53.989842117119011</v>
      </c>
      <c r="W56" s="193">
        <v>46.446688380369586</v>
      </c>
      <c r="X56" s="193">
        <v>43.478618919487488</v>
      </c>
      <c r="Y56" s="193">
        <v>43.255164051436815</v>
      </c>
      <c r="Z56" s="193">
        <v>42.034246283199167</v>
      </c>
      <c r="AA56" s="193">
        <v>39.585854695676758</v>
      </c>
      <c r="AB56" s="193">
        <v>42.269794812468461</v>
      </c>
      <c r="AC56" s="134">
        <v>41.589183934787044</v>
      </c>
      <c r="AG56" s="143">
        <v>45.958516845703123</v>
      </c>
      <c r="AH56" s="143">
        <v>45.704739685058591</v>
      </c>
    </row>
    <row r="57" spans="1:34" s="143" customFormat="1" ht="11.25" hidden="1" customHeight="1" x14ac:dyDescent="0.2">
      <c r="A57" s="166"/>
      <c r="B57" s="132"/>
      <c r="C57" s="193"/>
      <c r="D57" s="193"/>
      <c r="E57" s="193"/>
      <c r="F57" s="193"/>
      <c r="G57" s="133"/>
      <c r="H57" s="193"/>
      <c r="I57" s="193"/>
      <c r="J57" s="133"/>
      <c r="K57" s="193"/>
      <c r="L57" s="193"/>
      <c r="M57" s="193"/>
      <c r="N57" s="193"/>
      <c r="O57" s="133"/>
      <c r="P57" s="193"/>
      <c r="Q57" s="193"/>
      <c r="R57" s="193"/>
      <c r="S57" s="133"/>
      <c r="T57" s="193"/>
      <c r="U57" s="193"/>
      <c r="V57" s="193"/>
      <c r="W57" s="193"/>
      <c r="X57" s="193"/>
      <c r="Y57" s="193"/>
      <c r="Z57" s="193"/>
      <c r="AA57" s="193"/>
      <c r="AB57" s="193"/>
      <c r="AC57" s="134"/>
    </row>
    <row r="58" spans="1:34" s="143" customFormat="1" ht="11.25" hidden="1" customHeight="1" x14ac:dyDescent="0.2">
      <c r="A58" s="166"/>
      <c r="B58" s="132"/>
      <c r="C58" s="193"/>
      <c r="D58" s="193"/>
      <c r="E58" s="193"/>
      <c r="F58" s="193"/>
      <c r="G58" s="133"/>
      <c r="H58" s="193"/>
      <c r="I58" s="193"/>
      <c r="J58" s="133"/>
      <c r="K58" s="193"/>
      <c r="L58" s="193"/>
      <c r="M58" s="193"/>
      <c r="N58" s="193"/>
      <c r="O58" s="133"/>
      <c r="P58" s="193"/>
      <c r="Q58" s="193"/>
      <c r="R58" s="193"/>
      <c r="S58" s="133"/>
      <c r="T58" s="193"/>
      <c r="U58" s="193"/>
      <c r="V58" s="193"/>
      <c r="W58" s="193"/>
      <c r="X58" s="193"/>
      <c r="Y58" s="193"/>
      <c r="Z58" s="193"/>
      <c r="AA58" s="193"/>
      <c r="AB58" s="193"/>
      <c r="AC58" s="134"/>
    </row>
    <row r="59" spans="1:34" s="143" customFormat="1" ht="11.25" hidden="1" customHeight="1" x14ac:dyDescent="0.2">
      <c r="A59" s="166"/>
      <c r="B59" s="132"/>
      <c r="C59" s="193"/>
      <c r="D59" s="193"/>
      <c r="E59" s="193"/>
      <c r="F59" s="193"/>
      <c r="G59" s="133"/>
      <c r="H59" s="193"/>
      <c r="I59" s="193"/>
      <c r="J59" s="133"/>
      <c r="K59" s="193"/>
      <c r="L59" s="193"/>
      <c r="M59" s="193"/>
      <c r="N59" s="193"/>
      <c r="O59" s="133"/>
      <c r="P59" s="193"/>
      <c r="Q59" s="193"/>
      <c r="R59" s="193"/>
      <c r="S59" s="133"/>
      <c r="T59" s="193"/>
      <c r="U59" s="193"/>
      <c r="V59" s="193"/>
      <c r="W59" s="193"/>
      <c r="X59" s="193"/>
      <c r="Y59" s="193"/>
      <c r="Z59" s="193"/>
      <c r="AA59" s="193"/>
      <c r="AB59" s="193"/>
      <c r="AC59" s="134"/>
    </row>
    <row r="60" spans="1:34" s="143" customFormat="1" ht="11.25" hidden="1" customHeight="1" x14ac:dyDescent="0.2">
      <c r="A60" s="166"/>
      <c r="B60" s="132"/>
      <c r="C60" s="193"/>
      <c r="D60" s="193"/>
      <c r="E60" s="193"/>
      <c r="F60" s="193"/>
      <c r="G60" s="133"/>
      <c r="H60" s="193"/>
      <c r="I60" s="193"/>
      <c r="J60" s="133"/>
      <c r="K60" s="193"/>
      <c r="L60" s="193"/>
      <c r="M60" s="193"/>
      <c r="N60" s="193"/>
      <c r="O60" s="133"/>
      <c r="P60" s="193"/>
      <c r="Q60" s="193"/>
      <c r="R60" s="193"/>
      <c r="S60" s="133"/>
      <c r="T60" s="193"/>
      <c r="U60" s="193"/>
      <c r="V60" s="193"/>
      <c r="W60" s="193"/>
      <c r="X60" s="193"/>
      <c r="Y60" s="193"/>
      <c r="Z60" s="193"/>
      <c r="AA60" s="193"/>
      <c r="AB60" s="193"/>
      <c r="AC60" s="134"/>
    </row>
    <row r="61" spans="1:34" ht="11.25" hidden="1" customHeight="1" x14ac:dyDescent="0.2">
      <c r="A61" s="166"/>
      <c r="C61" s="193"/>
      <c r="D61" s="193"/>
      <c r="E61" s="193"/>
      <c r="F61" s="193"/>
      <c r="G61" s="133"/>
      <c r="H61" s="193"/>
      <c r="I61" s="193"/>
      <c r="J61" s="133"/>
      <c r="K61" s="193"/>
      <c r="L61" s="193"/>
      <c r="M61" s="193"/>
      <c r="N61" s="193"/>
      <c r="O61" s="133"/>
      <c r="P61" s="193"/>
      <c r="Q61" s="193"/>
      <c r="R61" s="193"/>
      <c r="S61" s="133"/>
      <c r="T61" s="193"/>
      <c r="U61" s="193"/>
      <c r="V61" s="193"/>
      <c r="W61" s="193"/>
      <c r="X61" s="193"/>
      <c r="Y61" s="193"/>
      <c r="Z61" s="193"/>
      <c r="AA61" s="193"/>
      <c r="AB61" s="193"/>
      <c r="AC61" s="134"/>
    </row>
    <row r="62" spans="1:34" ht="12" hidden="1" customHeight="1" x14ac:dyDescent="0.2">
      <c r="A62" s="166"/>
      <c r="B62" s="184"/>
      <c r="C62" s="193"/>
      <c r="D62" s="193"/>
      <c r="E62" s="193"/>
      <c r="F62" s="193"/>
      <c r="G62" s="133"/>
      <c r="H62" s="193"/>
      <c r="I62" s="193"/>
      <c r="J62" s="133"/>
      <c r="K62" s="193"/>
      <c r="L62" s="193"/>
      <c r="M62" s="193"/>
      <c r="N62" s="193"/>
      <c r="O62" s="133"/>
      <c r="P62" s="193"/>
      <c r="Q62" s="193"/>
      <c r="R62" s="193"/>
      <c r="S62" s="133"/>
      <c r="T62" s="193"/>
      <c r="U62" s="193"/>
      <c r="V62" s="193"/>
      <c r="W62" s="193"/>
      <c r="X62" s="193"/>
      <c r="Y62" s="193"/>
      <c r="Z62" s="193"/>
      <c r="AA62" s="193"/>
      <c r="AB62" s="193"/>
      <c r="AC62" s="134"/>
    </row>
    <row r="63" spans="1:34" ht="12" hidden="1" customHeight="1" x14ac:dyDescent="0.2">
      <c r="A63" s="171"/>
      <c r="C63" s="195"/>
      <c r="D63" s="195"/>
      <c r="E63" s="195"/>
      <c r="F63" s="195"/>
      <c r="G63" s="137"/>
      <c r="H63" s="195"/>
      <c r="I63" s="195"/>
      <c r="J63" s="137"/>
      <c r="K63" s="195"/>
      <c r="L63" s="195"/>
      <c r="M63" s="195"/>
      <c r="N63" s="195"/>
      <c r="O63" s="137"/>
      <c r="P63" s="195"/>
      <c r="Q63" s="195"/>
      <c r="R63" s="195"/>
      <c r="S63" s="137"/>
      <c r="T63" s="195"/>
      <c r="U63" s="195"/>
      <c r="V63" s="195"/>
      <c r="W63" s="195"/>
      <c r="X63" s="195"/>
      <c r="Y63" s="195"/>
      <c r="Z63" s="195"/>
      <c r="AA63" s="195"/>
      <c r="AB63" s="195"/>
      <c r="AC63" s="138"/>
    </row>
    <row r="64" spans="1:34" hidden="1" x14ac:dyDescent="0.2"/>
    <row r="65" spans="1:31" ht="13.5" customHeight="1" x14ac:dyDescent="0.25">
      <c r="A65" s="139" t="s">
        <v>176</v>
      </c>
      <c r="F65" s="132" t="s">
        <v>177</v>
      </c>
    </row>
    <row r="66" spans="1:31" s="159" customFormat="1" ht="11.25" customHeight="1" thickBot="1" x14ac:dyDescent="0.25">
      <c r="A66" s="196" t="s">
        <v>177</v>
      </c>
      <c r="B66" s="197"/>
      <c r="C66" s="198" t="str">
        <f t="shared" ref="C66:AB66" si="26">C8</f>
        <v>Oct 01</v>
      </c>
      <c r="D66" s="198" t="str">
        <f t="shared" si="26"/>
        <v>Nov 01</v>
      </c>
      <c r="E66" s="198" t="str">
        <f t="shared" si="26"/>
        <v>Dec 01</v>
      </c>
      <c r="F66" s="198" t="str">
        <f t="shared" si="26"/>
        <v>2001 Total</v>
      </c>
      <c r="G66" s="198" t="str">
        <f t="shared" si="26"/>
        <v>Jan-Feb '02</v>
      </c>
      <c r="H66" s="198">
        <f t="shared" si="26"/>
        <v>37257</v>
      </c>
      <c r="I66" s="198">
        <f t="shared" si="26"/>
        <v>37288</v>
      </c>
      <c r="J66" s="198" t="str">
        <f t="shared" si="26"/>
        <v>Mar-Apr '02</v>
      </c>
      <c r="K66" s="198">
        <f t="shared" si="26"/>
        <v>37316</v>
      </c>
      <c r="L66" s="198">
        <f t="shared" si="26"/>
        <v>37347</v>
      </c>
      <c r="M66" s="198">
        <f t="shared" si="26"/>
        <v>37377</v>
      </c>
      <c r="N66" s="198">
        <f t="shared" si="26"/>
        <v>37408</v>
      </c>
      <c r="O66" s="198" t="str">
        <f t="shared" si="26"/>
        <v>Jul-Aug '02</v>
      </c>
      <c r="P66" s="198">
        <f t="shared" si="26"/>
        <v>37438</v>
      </c>
      <c r="Q66" s="198">
        <f t="shared" si="26"/>
        <v>37469</v>
      </c>
      <c r="R66" s="198">
        <f t="shared" si="26"/>
        <v>37500</v>
      </c>
      <c r="S66" s="198" t="str">
        <f t="shared" si="26"/>
        <v>Oct-Dec '02</v>
      </c>
      <c r="T66" s="198">
        <f t="shared" si="26"/>
        <v>37530</v>
      </c>
      <c r="U66" s="198">
        <f t="shared" si="26"/>
        <v>37561</v>
      </c>
      <c r="V66" s="198">
        <f t="shared" si="26"/>
        <v>37591</v>
      </c>
      <c r="W66" s="198" t="str">
        <f t="shared" si="26"/>
        <v>2002</v>
      </c>
      <c r="X66" s="198" t="str">
        <f t="shared" si="26"/>
        <v>2003</v>
      </c>
      <c r="Y66" s="198" t="str">
        <f t="shared" si="26"/>
        <v>2004</v>
      </c>
      <c r="Z66" s="198" t="str">
        <f t="shared" si="26"/>
        <v>2005</v>
      </c>
      <c r="AA66" s="198" t="str">
        <f t="shared" si="26"/>
        <v>2006-2009</v>
      </c>
      <c r="AB66" s="198" t="str">
        <f t="shared" si="26"/>
        <v>&gt; =2010</v>
      </c>
      <c r="AC66" s="199" t="s">
        <v>168</v>
      </c>
      <c r="AD66" s="200"/>
      <c r="AE66" s="200"/>
    </row>
    <row r="67" spans="1:31" ht="13.7" customHeight="1" x14ac:dyDescent="0.2">
      <c r="A67" s="161" t="s">
        <v>138</v>
      </c>
      <c r="B67" s="132" t="s">
        <v>175</v>
      </c>
      <c r="C67" s="201">
        <f>C9/('[4]Gas Curve Summary'!$B$10)*1000</f>
        <v>4282.9894845125154</v>
      </c>
      <c r="D67" s="201">
        <f ca="1">D9/('[4]Gas Curve Summary'!$B$11)*1000</f>
        <v>5367.0006133714987</v>
      </c>
      <c r="E67" s="201">
        <f>E9/('[4]Gas Curve Summary'!$B$12)*1000</f>
        <v>9095.7731407169613</v>
      </c>
      <c r="F67" s="201">
        <f t="shared" ref="F67:F73" ca="1" si="27">AVERAGE(C67:E67)</f>
        <v>6248.5877462003255</v>
      </c>
      <c r="G67" s="201">
        <f t="shared" ref="G67:G73" si="28">AVERAGE(H67,I67)</f>
        <v>10158.206576025508</v>
      </c>
      <c r="H67" s="201">
        <f>$H9/'[4]Gas Curve Summary'!$B$13*1000</f>
        <v>10527.969830295411</v>
      </c>
      <c r="I67" s="201">
        <f>$I9/'[4]Gas Curve Summary'!$B$14*1000</f>
        <v>9788.4433217556052</v>
      </c>
      <c r="J67" s="201">
        <f t="shared" ref="J67:J73" si="29">AVERAGE(K67:L67)</f>
        <v>13750.491088967463</v>
      </c>
      <c r="K67" s="201">
        <f>$K9/'[4]Gas Curve Summary'!$B$15*1000</f>
        <v>12200.435729847495</v>
      </c>
      <c r="L67" s="201">
        <f>$L9/'[4]Gas Curve Summary'!$B$16*1000</f>
        <v>15300.546448087431</v>
      </c>
      <c r="M67" s="201">
        <f>$M9/'[4]Gas Curve Summary'!$B$17*1000</f>
        <v>12115.036231884056</v>
      </c>
      <c r="N67" s="201">
        <f>$N9/'[4]Gas Curve Summary'!$B$18*1000</f>
        <v>10760.953112990006</v>
      </c>
      <c r="O67" s="201">
        <f t="shared" ref="O67:O73" si="30">AVERAGE(P67:Q67)</f>
        <v>15748.58381992342</v>
      </c>
      <c r="P67" s="201">
        <f>$P9/'[4]Gas Curve Summary'!$B$19*1000</f>
        <v>14164.305949008498</v>
      </c>
      <c r="Q67" s="201">
        <f>$Q9/'[4]Gas Curve Summary'!$B$20*1000</f>
        <v>17332.861690838345</v>
      </c>
      <c r="R67" s="201">
        <f>$R9/'[4]Gas Curve Summary'!$B$21*1000</f>
        <v>14301.036825169824</v>
      </c>
      <c r="S67" s="201">
        <f t="shared" ref="S67:S73" si="31">AVERAGE(T67:V67)</f>
        <v>12410.201363188651</v>
      </c>
      <c r="T67" s="201">
        <f>$T9/'[4]Gas Curve Summary'!$B$22*1000</f>
        <v>12888.482632541134</v>
      </c>
      <c r="U67" s="201">
        <f>$U9/'[4]Gas Curve Summary'!$B$23*1000</f>
        <v>11921.965317919074</v>
      </c>
      <c r="V67" s="201">
        <f>$V9/'[4]Gas Curve Summary'!$B$24*1000</f>
        <v>12420.156139105748</v>
      </c>
      <c r="W67" s="201">
        <f>W9/AVERAGE('[4]Gas Curve Summary'!$B$13:$B$24)*1000</f>
        <v>12733.689238962674</v>
      </c>
      <c r="X67" s="201">
        <f>X9/AVERAGE('[4]Gas Curve Summary'!$B$25:$B$36)*1000</f>
        <v>11498.217920609184</v>
      </c>
      <c r="Y67" s="201">
        <f>Y9/AVERAGE('[4]Gas Curve Summary'!$B$37:$B$48)*1000</f>
        <v>10689.112780509684</v>
      </c>
      <c r="Z67" s="201">
        <f>Z9/AVERAGE('[4]Gas Curve Summary'!$B$49:$B$60)*1000</f>
        <v>10435.882826549021</v>
      </c>
      <c r="AA67" s="201">
        <f>AA9/AVERAGE('[4]Gas Curve Summary'!$B$61:$B$108)*1000</f>
        <v>9986.2998704658876</v>
      </c>
      <c r="AB67" s="201">
        <f>AB9/AVERAGE('[4]Gas Curve Summary'!$B$109:$B$120)*1000</f>
        <v>9657.4609191223644</v>
      </c>
      <c r="AC67" s="202">
        <f ca="1">AC9/AVERAGE('[4]Gas Curve Summary'!$B$9:$B$120)*1000</f>
        <v>10252.220515381079</v>
      </c>
    </row>
    <row r="68" spans="1:31" ht="13.7" customHeight="1" x14ac:dyDescent="0.2">
      <c r="A68" s="166" t="s">
        <v>139</v>
      </c>
      <c r="B68" s="132" t="s">
        <v>175</v>
      </c>
      <c r="C68" s="201">
        <f>C10/('[4]Gas Curve Summary'!$B$10)*1000</f>
        <v>4663.0329180477765</v>
      </c>
      <c r="D68" s="201">
        <f ca="1">D10/('[4]Gas Curve Summary'!$B$11)*1000</f>
        <v>5520.343488039256</v>
      </c>
      <c r="E68" s="201">
        <f>E10/('[4]Gas Curve Summary'!$B$12)*1000</f>
        <v>9162.653825575173</v>
      </c>
      <c r="F68" s="203">
        <f t="shared" ca="1" si="27"/>
        <v>6448.6767438874012</v>
      </c>
      <c r="G68" s="201">
        <f t="shared" si="28"/>
        <v>10103.135294700198</v>
      </c>
      <c r="H68" s="201">
        <f>$H10/'[4]Gas Curve Summary'!$B$13*1000</f>
        <v>10449.402891263357</v>
      </c>
      <c r="I68" s="201">
        <f>$I10/'[4]Gas Curve Summary'!$B$14*1000</f>
        <v>9756.8676981370372</v>
      </c>
      <c r="J68" s="201">
        <f t="shared" si="29"/>
        <v>14296.939176399155</v>
      </c>
      <c r="K68" s="201">
        <f>$K10/'[4]Gas Curve Summary'!$B$15*1000</f>
        <v>12200.435729847495</v>
      </c>
      <c r="L68" s="201">
        <f>$L10/'[4]Gas Curve Summary'!$B$16*1000</f>
        <v>16393.442622950817</v>
      </c>
      <c r="M68" s="201">
        <f>$M10/'[4]Gas Curve Summary'!$B$17*1000</f>
        <v>13247.28260869565</v>
      </c>
      <c r="N68" s="201">
        <f>$N10/'[4]Gas Curve Summary'!$B$18*1000</f>
        <v>11721.7524980784</v>
      </c>
      <c r="O68" s="201">
        <f t="shared" si="30"/>
        <v>16721.91013206324</v>
      </c>
      <c r="P68" s="201">
        <f>$P10/'[4]Gas Curve Summary'!$B$19*1000</f>
        <v>15226.628895184134</v>
      </c>
      <c r="Q68" s="201">
        <f>$Q10/'[4]Gas Curve Summary'!$B$20*1000</f>
        <v>18217.191368942342</v>
      </c>
      <c r="R68" s="201">
        <f>$R10/'[4]Gas Curve Summary'!$B$21*1000</f>
        <v>15552.377547372183</v>
      </c>
      <c r="S68" s="201">
        <f t="shared" si="31"/>
        <v>12019.144139355354</v>
      </c>
      <c r="T68" s="201">
        <f>$T10/'[4]Gas Curve Summary'!$B$22*1000</f>
        <v>12431.444241316271</v>
      </c>
      <c r="U68" s="201">
        <f>$U10/'[4]Gas Curve Summary'!$B$23*1000</f>
        <v>11560.693641618496</v>
      </c>
      <c r="V68" s="201">
        <f>$V10/'[4]Gas Curve Summary'!$B$24*1000</f>
        <v>12065.294535131299</v>
      </c>
      <c r="W68" s="203">
        <f>W10/AVERAGE('[4]Gas Curve Summary'!$B$13:$B$24)*1000</f>
        <v>13119.447385855412</v>
      </c>
      <c r="X68" s="201">
        <f>X10/AVERAGE('[4]Gas Curve Summary'!$B$25:$B$36)*1000</f>
        <v>11968.416939092276</v>
      </c>
      <c r="Y68" s="201">
        <f>Y10/AVERAGE('[4]Gas Curve Summary'!$B$37:$B$48)*1000</f>
        <v>11129.693497410615</v>
      </c>
      <c r="Z68" s="201">
        <f>Z10/AVERAGE('[4]Gas Curve Summary'!$B$49:$B$60)*1000</f>
        <v>10939.732684251388</v>
      </c>
      <c r="AA68" s="201">
        <f>AA10/AVERAGE('[4]Gas Curve Summary'!$B$61:$B$108)*1000</f>
        <v>10836.715165295333</v>
      </c>
      <c r="AB68" s="201">
        <f>AB10/AVERAGE('[4]Gas Curve Summary'!$B$109:$B$120)*1000</f>
        <v>10803.664032761646</v>
      </c>
      <c r="AC68" s="202">
        <f ca="1">AC10/AVERAGE('[4]Gas Curve Summary'!$B$9:$B$120)*1000</f>
        <v>10966.266280426771</v>
      </c>
    </row>
    <row r="69" spans="1:31" ht="13.7" customHeight="1" x14ac:dyDescent="0.2">
      <c r="A69" s="166" t="s">
        <v>140</v>
      </c>
      <c r="B69" s="132" t="s">
        <v>175</v>
      </c>
      <c r="C69" s="201">
        <f>C11/('[4]Gas Curve Summary'!$B$10)*1000</f>
        <v>4692.0362327123066</v>
      </c>
      <c r="D69" s="201">
        <f ca="1">D11/('[4]Gas Curve Summary'!$B$11)*1000</f>
        <v>5315.8863218155793</v>
      </c>
      <c r="E69" s="201">
        <f>E11/('[4]Gas Curve Summary'!$B$12)*1000</f>
        <v>9095.7731407169613</v>
      </c>
      <c r="F69" s="203">
        <f t="shared" ca="1" si="27"/>
        <v>6367.8985650816148</v>
      </c>
      <c r="G69" s="201">
        <f t="shared" si="28"/>
        <v>10670.566219798493</v>
      </c>
      <c r="H69" s="201">
        <f>$H11/'[4]Gas Curve Summary'!$B$13*1000</f>
        <v>10842.237586423635</v>
      </c>
      <c r="I69" s="201">
        <f>$I11/'[4]Gas Curve Summary'!$B$14*1000</f>
        <v>10498.894853173349</v>
      </c>
      <c r="J69" s="201">
        <f t="shared" si="29"/>
        <v>14704.989463909424</v>
      </c>
      <c r="K69" s="201">
        <f>$K11/'[4]Gas Curve Summary'!$B$15*1000</f>
        <v>13289.760348583877</v>
      </c>
      <c r="L69" s="201">
        <f>$L11/'[4]Gas Curve Summary'!$B$16*1000</f>
        <v>16120.218579234972</v>
      </c>
      <c r="M69" s="201">
        <f>$M11/'[4]Gas Curve Summary'!$B$17*1000</f>
        <v>13360.50724637681</v>
      </c>
      <c r="N69" s="201">
        <f>$N11/'[4]Gas Curve Summary'!$B$18*1000</f>
        <v>13931.591083781705</v>
      </c>
      <c r="O69" s="201">
        <f t="shared" si="30"/>
        <v>16456.611228632039</v>
      </c>
      <c r="P69" s="201">
        <f>$P11/'[4]Gas Curve Summary'!$B$19*1000</f>
        <v>15226.628895184134</v>
      </c>
      <c r="Q69" s="201">
        <f>$Q11/'[4]Gas Curve Summary'!$B$20*1000</f>
        <v>17686.593562079943</v>
      </c>
      <c r="R69" s="201">
        <f>$R11/'[4]Gas Curve Summary'!$B$21*1000</f>
        <v>15016.088666428315</v>
      </c>
      <c r="S69" s="201">
        <f t="shared" si="31"/>
        <v>12710.214161833586</v>
      </c>
      <c r="T69" s="201">
        <f>$T11/'[4]Gas Curve Summary'!$B$22*1000</f>
        <v>13162.705667276052</v>
      </c>
      <c r="U69" s="201">
        <f>$U11/'[4]Gas Curve Summary'!$B$23*1000</f>
        <v>12192.919075144508</v>
      </c>
      <c r="V69" s="201">
        <f>$V11/'[4]Gas Curve Summary'!$B$24*1000</f>
        <v>12775.017743080198</v>
      </c>
      <c r="W69" s="203">
        <f>W11/AVERAGE('[4]Gas Curve Summary'!$B$13:$B$24)*1000</f>
        <v>13554.755818029327</v>
      </c>
      <c r="X69" s="201">
        <f>X11/AVERAGE('[4]Gas Curve Summary'!$B$25:$B$36)*1000</f>
        <v>12646.721397665009</v>
      </c>
      <c r="Y69" s="201">
        <f>Y11/AVERAGE('[4]Gas Curve Summary'!$B$37:$B$48)*1000</f>
        <v>11969.144883319605</v>
      </c>
      <c r="Z69" s="201">
        <f>Z11/AVERAGE('[4]Gas Curve Summary'!$B$49:$B$60)*1000</f>
        <v>11754.085585242954</v>
      </c>
      <c r="AA69" s="201">
        <f>AA11/AVERAGE('[4]Gas Curve Summary'!$B$61:$B$108)*1000</f>
        <v>11163.866361622448</v>
      </c>
      <c r="AB69" s="201">
        <f>AB11/AVERAGE('[4]Gas Curve Summary'!$B$109:$B$120)*1000</f>
        <v>10679.133831957572</v>
      </c>
      <c r="AC69" s="202">
        <f ca="1">AC11/AVERAGE('[4]Gas Curve Summary'!$B$9:$B$120)*1000</f>
        <v>11369.58113557413</v>
      </c>
    </row>
    <row r="70" spans="1:31" ht="13.7" customHeight="1" x14ac:dyDescent="0.2">
      <c r="A70" s="166" t="s">
        <v>141</v>
      </c>
      <c r="B70" s="132" t="s">
        <v>175</v>
      </c>
      <c r="C70" s="201">
        <f>C12/('[4]Gas Curve Summary'!$B$10)*1000</f>
        <v>5237.4914357670104</v>
      </c>
      <c r="D70" s="201">
        <f ca="1">D12/('[4]Gas Curve Summary'!$B$11)*1000</f>
        <v>5111.4291555919035</v>
      </c>
      <c r="E70" s="201">
        <f>E12/('[4]Gas Curve Summary'!$B$12)*1000</f>
        <v>8132.6912787586934</v>
      </c>
      <c r="F70" s="203">
        <f t="shared" ca="1" si="27"/>
        <v>6160.5372900392031</v>
      </c>
      <c r="G70" s="201">
        <f t="shared" si="28"/>
        <v>9607.8658827867584</v>
      </c>
      <c r="H70" s="201">
        <f>$H12/'[4]Gas Curve Summary'!$B$13*1000</f>
        <v>9585.166561910748</v>
      </c>
      <c r="I70" s="201">
        <f>$I12/'[4]Gas Curve Summary'!$B$14*1000</f>
        <v>9630.5652036627707</v>
      </c>
      <c r="J70" s="201">
        <f t="shared" si="29"/>
        <v>14541.590771098967</v>
      </c>
      <c r="K70" s="201">
        <f>$K12/'[4]Gas Curve Summary'!$B$15*1000</f>
        <v>12962.962962962964</v>
      </c>
      <c r="L70" s="201">
        <f>$L12/'[4]Gas Curve Summary'!$B$16*1000</f>
        <v>16120.218579234972</v>
      </c>
      <c r="M70" s="201">
        <f>$M12/'[4]Gas Curve Summary'!$B$17*1000</f>
        <v>13360.50724637681</v>
      </c>
      <c r="N70" s="201">
        <f>$N12/'[4]Gas Curve Summary'!$B$18*1000</f>
        <v>13931.591083781705</v>
      </c>
      <c r="O70" s="201">
        <f t="shared" si="30"/>
        <v>16456.611228632039</v>
      </c>
      <c r="P70" s="201">
        <f>$P12/'[4]Gas Curve Summary'!$B$19*1000</f>
        <v>15226.628895184134</v>
      </c>
      <c r="Q70" s="201">
        <f>$Q12/'[4]Gas Curve Summary'!$B$20*1000</f>
        <v>17686.593562079943</v>
      </c>
      <c r="R70" s="201">
        <f>$R12/'[4]Gas Curve Summary'!$B$21*1000</f>
        <v>13675.366464068644</v>
      </c>
      <c r="S70" s="201">
        <f t="shared" si="31"/>
        <v>12557.868031425298</v>
      </c>
      <c r="T70" s="201">
        <f>$T12/'[4]Gas Curve Summary'!$B$22*1000</f>
        <v>12705.667276051188</v>
      </c>
      <c r="U70" s="201">
        <f>$U12/'[4]Gas Curve Summary'!$B$23*1000</f>
        <v>12192.919075144508</v>
      </c>
      <c r="V70" s="201">
        <f>$V12/'[4]Gas Curve Summary'!$B$24*1000</f>
        <v>12775.017743080198</v>
      </c>
      <c r="W70" s="203">
        <f>W12/AVERAGE('[4]Gas Curve Summary'!$B$13:$B$24)*1000</f>
        <v>13169.364710286822</v>
      </c>
      <c r="X70" s="201">
        <f>X12/AVERAGE('[4]Gas Curve Summary'!$B$25:$B$36)*1000</f>
        <v>9220.9856915739238</v>
      </c>
      <c r="Y70" s="201">
        <f>Y12/AVERAGE('[4]Gas Curve Summary'!$B$37:$B$48)*1000</f>
        <v>7891.8283679919459</v>
      </c>
      <c r="Z70" s="201">
        <f>Z12/AVERAGE('[4]Gas Curve Summary'!$B$49:$B$60)*1000</f>
        <v>7100.0991706122022</v>
      </c>
      <c r="AA70" s="201">
        <f>AA12/AVERAGE('[4]Gas Curve Summary'!$B$61:$B$108)*1000</f>
        <v>9386.9994486909945</v>
      </c>
      <c r="AB70" s="201">
        <f>AB12/AVERAGE('[4]Gas Curve Summary'!$B$109:$B$120)*1000</f>
        <v>9915.8036974466449</v>
      </c>
      <c r="AC70" s="202">
        <f ca="1">AC12/AVERAGE('[4]Gas Curve Summary'!$B$9:$B$120)*1000</f>
        <v>9224.3141558487805</v>
      </c>
    </row>
    <row r="71" spans="1:31" ht="13.7" customHeight="1" x14ac:dyDescent="0.2">
      <c r="A71" s="166" t="s">
        <v>142</v>
      </c>
      <c r="B71" s="132" t="s">
        <v>175</v>
      </c>
      <c r="C71" s="201">
        <f>C13/('[4]Gas Curve Summary'!$B$10)*1000</f>
        <v>4668.6764201623037</v>
      </c>
      <c r="D71" s="201">
        <f ca="1">D13/('[4]Gas Curve Summary'!$B$11)*1000</f>
        <v>5111.4291555919035</v>
      </c>
      <c r="E71" s="201">
        <f>E13/('[4]Gas Curve Summary'!$B$12)*1000</f>
        <v>8132.6912787586934</v>
      </c>
      <c r="F71" s="203">
        <f t="shared" ca="1" si="27"/>
        <v>5970.9322848376332</v>
      </c>
      <c r="G71" s="201">
        <f t="shared" si="28"/>
        <v>9607.8658827867584</v>
      </c>
      <c r="H71" s="201">
        <f>$H13/'[4]Gas Curve Summary'!$B$13*1000</f>
        <v>9585.166561910748</v>
      </c>
      <c r="I71" s="201">
        <f>$I13/'[4]Gas Curve Summary'!$B$14*1000</f>
        <v>9630.5652036627707</v>
      </c>
      <c r="J71" s="201">
        <f t="shared" si="29"/>
        <v>14746.508803885854</v>
      </c>
      <c r="K71" s="201">
        <f>$K13/'[4]Gas Curve Summary'!$B$15*1000</f>
        <v>12962.962962962964</v>
      </c>
      <c r="L71" s="201">
        <f>$L13/'[4]Gas Curve Summary'!$B$16*1000</f>
        <v>16530.054644808744</v>
      </c>
      <c r="M71" s="201">
        <f>$M13/'[4]Gas Curve Summary'!$B$17*1000</f>
        <v>15398.55072463768</v>
      </c>
      <c r="N71" s="201">
        <f>$N13/'[4]Gas Curve Summary'!$B$18*1000</f>
        <v>14700.23059185242</v>
      </c>
      <c r="O71" s="201">
        <f t="shared" si="30"/>
        <v>17253.024632965604</v>
      </c>
      <c r="P71" s="201">
        <f>$P13/'[4]Gas Curve Summary'!$B$19*1000</f>
        <v>16200.424929178467</v>
      </c>
      <c r="Q71" s="201">
        <f>$Q13/'[4]Gas Curve Summary'!$B$20*1000</f>
        <v>18305.624336752742</v>
      </c>
      <c r="R71" s="201">
        <f>$R13/'[4]Gas Curve Summary'!$B$21*1000</f>
        <v>13675.366464068644</v>
      </c>
      <c r="S71" s="201">
        <f t="shared" si="31"/>
        <v>12617.54580478155</v>
      </c>
      <c r="T71" s="201">
        <f>$T13/'[4]Gas Curve Summary'!$B$22*1000</f>
        <v>12705.667276051188</v>
      </c>
      <c r="U71" s="201">
        <f>$U13/'[4]Gas Curve Summary'!$B$23*1000</f>
        <v>12283.236994219653</v>
      </c>
      <c r="V71" s="201">
        <f>$V13/'[4]Gas Curve Summary'!$B$24*1000</f>
        <v>12863.733144073811</v>
      </c>
      <c r="W71" s="203">
        <f>W13/AVERAGE('[4]Gas Curve Summary'!$B$13:$B$24)*1000</f>
        <v>13558.059170381404</v>
      </c>
      <c r="X71" s="201">
        <f>X13/AVERAGE('[4]Gas Curve Summary'!$B$25:$B$36)*1000</f>
        <v>12814.649618551828</v>
      </c>
      <c r="Y71" s="201">
        <f>Y13/AVERAGE('[4]Gas Curve Summary'!$B$37:$B$48)*1000</f>
        <v>12132.43420736493</v>
      </c>
      <c r="Z71" s="201">
        <f>Z13/AVERAGE('[4]Gas Curve Summary'!$B$49:$B$60)*1000</f>
        <v>11895.306833300087</v>
      </c>
      <c r="AA71" s="201">
        <f>AA13/AVERAGE('[4]Gas Curve Summary'!$B$61:$B$108)*1000</f>
        <v>11300.54801861154</v>
      </c>
      <c r="AB71" s="201">
        <f>AB13/AVERAGE('[4]Gas Curve Summary'!$B$109:$B$120)*1000</f>
        <v>10748.511077370516</v>
      </c>
      <c r="AC71" s="202">
        <f ca="1">AC13/AVERAGE('[4]Gas Curve Summary'!$B$9:$B$120)*1000</f>
        <v>11475.805770650575</v>
      </c>
    </row>
    <row r="72" spans="1:31" ht="13.7" customHeight="1" x14ac:dyDescent="0.2">
      <c r="A72" s="166" t="s">
        <v>143</v>
      </c>
      <c r="B72" s="132" t="s">
        <v>175</v>
      </c>
      <c r="C72" s="201">
        <f>C14/('[4]Gas Curve Summary'!$B$10)*1000</f>
        <v>4855.912104240485</v>
      </c>
      <c r="D72" s="201">
        <f ca="1">D14/('[4]Gas Curve Summary'!$B$11)*1000</f>
        <v>5111.4291555919035</v>
      </c>
      <c r="E72" s="201">
        <f>E14/('[4]Gas Curve Summary'!$B$12)*1000</f>
        <v>7891.9208132691283</v>
      </c>
      <c r="F72" s="203">
        <f t="shared" ca="1" si="27"/>
        <v>5953.087357700505</v>
      </c>
      <c r="G72" s="201">
        <f t="shared" si="28"/>
        <v>9134.9757685369841</v>
      </c>
      <c r="H72" s="201">
        <f>$H14/'[4]Gas Curve Summary'!$B$13*1000</f>
        <v>9270.8988057825281</v>
      </c>
      <c r="I72" s="201">
        <f>$I14/'[4]Gas Curve Summary'!$B$14*1000</f>
        <v>8999.0527312914419</v>
      </c>
      <c r="J72" s="201">
        <f t="shared" si="29"/>
        <v>14405.871638272794</v>
      </c>
      <c r="K72" s="201">
        <f>$K14/'[4]Gas Curve Summary'!$B$15*1000</f>
        <v>12418.300653594772</v>
      </c>
      <c r="L72" s="201">
        <f>$L14/'[4]Gas Curve Summary'!$B$16*1000</f>
        <v>16393.442622950817</v>
      </c>
      <c r="M72" s="201">
        <f>$M14/'[4]Gas Curve Summary'!$B$17*1000</f>
        <v>14039.855072463768</v>
      </c>
      <c r="N72" s="201">
        <f>$N14/'[4]Gas Curve Summary'!$B$18*1000</f>
        <v>15372.790161414296</v>
      </c>
      <c r="O72" s="201">
        <f t="shared" si="30"/>
        <v>18314.73694073037</v>
      </c>
      <c r="P72" s="201">
        <f>$P14/'[4]Gas Curve Summary'!$B$19*1000</f>
        <v>17174.220963172804</v>
      </c>
      <c r="Q72" s="201">
        <f>$Q14/'[4]Gas Curve Summary'!$B$20*1000</f>
        <v>19455.252918287941</v>
      </c>
      <c r="R72" s="201">
        <f>$R14/'[4]Gas Curve Summary'!$B$21*1000</f>
        <v>16088.666428316053</v>
      </c>
      <c r="S72" s="201">
        <f t="shared" si="31"/>
        <v>11660.350993104623</v>
      </c>
      <c r="T72" s="201">
        <f>$T14/'[4]Gas Curve Summary'!$B$22*1000</f>
        <v>12248.628884826327</v>
      </c>
      <c r="U72" s="201">
        <f>$U14/'[4]Gas Curve Summary'!$B$23*1000</f>
        <v>11199.421965317917</v>
      </c>
      <c r="V72" s="201">
        <f>$V14/'[4]Gas Curve Summary'!$B$24*1000</f>
        <v>11533.002129169625</v>
      </c>
      <c r="W72" s="203">
        <f>W14/AVERAGE('[4]Gas Curve Summary'!$B$13:$B$24)*1000</f>
        <v>13520.988216208079</v>
      </c>
      <c r="X72" s="201">
        <f>X14/AVERAGE('[4]Gas Curve Summary'!$B$25:$B$36)*1000</f>
        <v>12087.379174075648</v>
      </c>
      <c r="Y72" s="201">
        <f>Y14/AVERAGE('[4]Gas Curve Summary'!$B$37:$B$48)*1000</f>
        <v>11289.057645956924</v>
      </c>
      <c r="Z72" s="201">
        <f>Z14/AVERAGE('[4]Gas Curve Summary'!$B$49:$B$60)*1000</f>
        <v>11164.974834201375</v>
      </c>
      <c r="AA72" s="201">
        <f>AA14/AVERAGE('[4]Gas Curve Summary'!$B$61:$B$108)*1000</f>
        <v>10610.153352542966</v>
      </c>
      <c r="AB72" s="201">
        <f>AB14/AVERAGE('[4]Gas Curve Summary'!$B$109:$B$120)*1000</f>
        <v>10095.907868568496</v>
      </c>
      <c r="AC72" s="202">
        <f ca="1">AC14/AVERAGE('[4]Gas Curve Summary'!$B$9:$B$120)*1000</f>
        <v>10856.112438831098</v>
      </c>
    </row>
    <row r="73" spans="1:31" ht="13.7" customHeight="1" thickBot="1" x14ac:dyDescent="0.25">
      <c r="A73" s="171" t="s">
        <v>144</v>
      </c>
      <c r="B73" s="172" t="s">
        <v>175</v>
      </c>
      <c r="C73" s="204">
        <f>C15/('[4]Gas Curve Summary'!$B$10)*1000</f>
        <v>5041.6476168704985</v>
      </c>
      <c r="D73" s="204">
        <f ca="1">D15/('[4]Gas Curve Summary'!$B$11)*1000</f>
        <v>5315.8863218155793</v>
      </c>
      <c r="E73" s="204">
        <f>E15/('[4]Gas Curve Summary'!$B$12)*1000</f>
        <v>8426.9662921348317</v>
      </c>
      <c r="F73" s="205">
        <f t="shared" ca="1" si="27"/>
        <v>6261.5000769403023</v>
      </c>
      <c r="G73" s="204">
        <f t="shared" si="28"/>
        <v>9568.0242332491907</v>
      </c>
      <c r="H73" s="204">
        <f>$H15/'[4]Gas Curve Summary'!$B$13*1000</f>
        <v>9742.3004399748588</v>
      </c>
      <c r="I73" s="204">
        <f>$I15/'[4]Gas Curve Summary'!$B$14*1000</f>
        <v>9393.7480265235226</v>
      </c>
      <c r="J73" s="204">
        <f t="shared" si="29"/>
        <v>15224.650880388584</v>
      </c>
      <c r="K73" s="204">
        <f>$K15/'[4]Gas Curve Summary'!$B$15*1000</f>
        <v>12962.962962962964</v>
      </c>
      <c r="L73" s="204">
        <f>$L15/'[4]Gas Curve Summary'!$B$16*1000</f>
        <v>17486.338797814205</v>
      </c>
      <c r="M73" s="204">
        <f>$M15/'[4]Gas Curve Summary'!$B$17*1000</f>
        <v>15398.55072463768</v>
      </c>
      <c r="N73" s="204">
        <f>$N15/'[4]Gas Curve Summary'!$B$18*1000</f>
        <v>17294.388931591082</v>
      </c>
      <c r="O73" s="204">
        <f t="shared" si="30"/>
        <v>21322.77306747661</v>
      </c>
      <c r="P73" s="204">
        <f>$P15/'[4]Gas Curve Summary'!$B$19*1000</f>
        <v>19652.97450424929</v>
      </c>
      <c r="Q73" s="204">
        <f>$Q15/'[4]Gas Curve Summary'!$B$20*1000</f>
        <v>22992.571630703929</v>
      </c>
      <c r="R73" s="204">
        <f>$R15/'[4]Gas Curve Summary'!$B$21*1000</f>
        <v>18591.347872720769</v>
      </c>
      <c r="S73" s="204">
        <f t="shared" si="31"/>
        <v>12442.465440771215</v>
      </c>
      <c r="T73" s="204">
        <f>$T15/'[4]Gas Curve Summary'!$B$22*1000</f>
        <v>13162.705667276052</v>
      </c>
      <c r="U73" s="204">
        <f>$U15/'[4]Gas Curve Summary'!$B$23*1000</f>
        <v>11921.965317919074</v>
      </c>
      <c r="V73" s="204">
        <f>$V15/'[4]Gas Curve Summary'!$B$24*1000</f>
        <v>12242.725337118523</v>
      </c>
      <c r="W73" s="205">
        <f>W15/AVERAGE('[4]Gas Curve Summary'!$B$13:$B$24)*1000</f>
        <v>14912.433634733648</v>
      </c>
      <c r="X73" s="204">
        <f>X15/AVERAGE('[4]Gas Curve Summary'!$B$25:$B$36)*1000</f>
        <v>13155.214328200793</v>
      </c>
      <c r="Y73" s="204">
        <f>Y15/AVERAGE('[4]Gas Curve Summary'!$B$37:$B$48)*1000</f>
        <v>12252.425203740713</v>
      </c>
      <c r="Z73" s="204">
        <f>Z15/AVERAGE('[4]Gas Curve Summary'!$B$49:$B$60)*1000</f>
        <v>12130.905208107592</v>
      </c>
      <c r="AA73" s="204">
        <f>AA15/AVERAGE('[4]Gas Curve Summary'!$B$61:$B$108)*1000</f>
        <v>11476.187950037031</v>
      </c>
      <c r="AB73" s="204">
        <f>AB15/AVERAGE('[4]Gas Curve Summary'!$B$109:$B$120)*1000</f>
        <v>10862.205155895814</v>
      </c>
      <c r="AC73" s="206">
        <f ca="1">AC15/AVERAGE('[4]Gas Curve Summary'!$B$9:$B$120)*1000</f>
        <v>11773.637368037396</v>
      </c>
    </row>
    <row r="74" spans="1:31" ht="13.5" customHeight="1" x14ac:dyDescent="0.2">
      <c r="A74" s="175"/>
      <c r="B74" s="176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8"/>
      <c r="AC74" s="207"/>
    </row>
    <row r="75" spans="1:31" ht="13.7" hidden="1" customHeight="1" x14ac:dyDescent="0.2">
      <c r="A75" s="187"/>
      <c r="B75" s="143"/>
      <c r="C75" s="201"/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9"/>
      <c r="AC75" s="201"/>
    </row>
    <row r="76" spans="1:31" ht="13.7" hidden="1" customHeight="1" x14ac:dyDescent="0.2">
      <c r="A76" s="187"/>
      <c r="B76" s="143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01"/>
      <c r="Q76" s="201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9"/>
      <c r="AC76" s="201"/>
    </row>
    <row r="77" spans="1:31" ht="13.7" hidden="1" customHeight="1" x14ac:dyDescent="0.2">
      <c r="A77" s="187"/>
      <c r="B77" s="143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9"/>
      <c r="AC77" s="201"/>
    </row>
    <row r="78" spans="1:31" ht="13.7" hidden="1" customHeight="1" x14ac:dyDescent="0.2">
      <c r="A78" s="187"/>
      <c r="B78" s="143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9"/>
      <c r="AC78" s="201"/>
    </row>
    <row r="79" spans="1:31" ht="13.7" hidden="1" customHeight="1" x14ac:dyDescent="0.2">
      <c r="A79" s="187"/>
      <c r="B79" s="143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9"/>
      <c r="AC79" s="201"/>
    </row>
    <row r="80" spans="1:31" ht="13.7" hidden="1" customHeight="1" x14ac:dyDescent="0.2">
      <c r="A80" s="187"/>
      <c r="B80" s="143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9"/>
      <c r="AC80" s="201"/>
    </row>
    <row r="81" spans="1:29" ht="13.7" hidden="1" customHeight="1" x14ac:dyDescent="0.2">
      <c r="A81" s="187"/>
      <c r="B81" s="143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9"/>
      <c r="AC81" s="201"/>
    </row>
    <row r="82" spans="1:29" ht="13.7" hidden="1" customHeight="1" x14ac:dyDescent="0.2">
      <c r="A82" s="187"/>
      <c r="B82" s="143"/>
      <c r="C82" s="201"/>
      <c r="D82" s="201"/>
      <c r="E82" s="201"/>
      <c r="F82" s="201"/>
      <c r="G82" s="201"/>
      <c r="H82" s="201"/>
      <c r="I82" s="201"/>
      <c r="J82" s="201"/>
      <c r="K82" s="201"/>
      <c r="L82" s="201"/>
      <c r="M82" s="201"/>
      <c r="N82" s="201"/>
      <c r="O82" s="201"/>
      <c r="P82" s="201"/>
      <c r="Q82" s="201"/>
      <c r="R82" s="201"/>
      <c r="S82" s="201"/>
      <c r="T82" s="201"/>
      <c r="U82" s="201"/>
      <c r="V82" s="201"/>
      <c r="W82" s="201"/>
      <c r="X82" s="201"/>
      <c r="Y82" s="201"/>
      <c r="Z82" s="201"/>
      <c r="AA82" s="201"/>
      <c r="AB82" s="209"/>
      <c r="AC82" s="201"/>
    </row>
    <row r="83" spans="1:29" ht="13.7" hidden="1" customHeight="1" x14ac:dyDescent="0.2">
      <c r="A83" s="187"/>
      <c r="B83" s="187"/>
      <c r="C83" s="201"/>
      <c r="D83" s="201"/>
      <c r="E83" s="201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X83" s="201"/>
      <c r="Y83" s="201"/>
      <c r="Z83" s="201"/>
      <c r="AA83" s="201"/>
      <c r="AB83" s="209"/>
      <c r="AC83" s="201"/>
    </row>
    <row r="84" spans="1:29" ht="13.5" hidden="1" customHeight="1" x14ac:dyDescent="0.2">
      <c r="A84" s="187"/>
      <c r="B84" s="187"/>
      <c r="C84" s="201"/>
      <c r="D84" s="201"/>
      <c r="E84" s="201"/>
      <c r="F84" s="201"/>
      <c r="G84" s="210"/>
      <c r="H84" s="201"/>
      <c r="I84" s="201"/>
      <c r="J84" s="210"/>
      <c r="K84" s="201"/>
      <c r="L84" s="201"/>
      <c r="M84" s="201"/>
      <c r="N84" s="201"/>
      <c r="O84" s="210"/>
      <c r="P84" s="201"/>
      <c r="Q84" s="201"/>
      <c r="R84" s="201"/>
      <c r="S84" s="210"/>
      <c r="T84" s="201"/>
      <c r="U84" s="201"/>
      <c r="V84" s="201"/>
      <c r="W84" s="201"/>
      <c r="X84" s="201"/>
      <c r="Y84" s="201"/>
      <c r="Z84" s="201"/>
      <c r="AA84" s="201"/>
      <c r="AB84" s="201"/>
      <c r="AC84" s="201"/>
    </row>
    <row r="85" spans="1:29" ht="12" customHeight="1" x14ac:dyDescent="0.2">
      <c r="C85" s="210"/>
      <c r="D85" s="210"/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0"/>
      <c r="Z85" s="210"/>
      <c r="AA85" s="210"/>
      <c r="AB85" s="210"/>
      <c r="AC85" s="210"/>
    </row>
    <row r="86" spans="1:29" ht="17.25" customHeight="1" thickBot="1" x14ac:dyDescent="0.3">
      <c r="A86" s="177" t="s">
        <v>88</v>
      </c>
      <c r="B86" s="184"/>
      <c r="C86" s="211"/>
      <c r="D86" s="211"/>
      <c r="E86" s="211"/>
      <c r="F86" s="211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211"/>
      <c r="R86" s="211"/>
      <c r="S86" s="211"/>
      <c r="T86" s="211"/>
      <c r="U86" s="211"/>
      <c r="V86" s="211"/>
      <c r="W86" s="211"/>
      <c r="X86" s="211"/>
      <c r="Y86" s="211"/>
      <c r="Z86" s="211"/>
      <c r="AA86" s="211"/>
      <c r="AB86" s="211"/>
      <c r="AC86" s="211"/>
    </row>
    <row r="87" spans="1:29" x14ac:dyDescent="0.2">
      <c r="A87" s="161" t="s">
        <v>138</v>
      </c>
      <c r="B87" s="143"/>
      <c r="C87" s="201">
        <f t="shared" ref="C87:AC93" si="32">C67-C107</f>
        <v>-35.361184135329495</v>
      </c>
      <c r="D87" s="201">
        <f t="shared" ca="1" si="32"/>
        <v>-204.45716622367581</v>
      </c>
      <c r="E87" s="201">
        <f t="shared" si="32"/>
        <v>-133.76136971642518</v>
      </c>
      <c r="F87" s="203">
        <f t="shared" ca="1" si="32"/>
        <v>-124.52657335847653</v>
      </c>
      <c r="G87" s="201">
        <f t="shared" si="32"/>
        <v>-78.566939032056325</v>
      </c>
      <c r="H87" s="201">
        <f t="shared" si="32"/>
        <v>-157.13387806411083</v>
      </c>
      <c r="I87" s="201">
        <f t="shared" si="32"/>
        <v>0</v>
      </c>
      <c r="J87" s="201">
        <f t="shared" si="32"/>
        <v>0</v>
      </c>
      <c r="K87" s="201">
        <f t="shared" si="32"/>
        <v>0</v>
      </c>
      <c r="L87" s="201">
        <f t="shared" si="32"/>
        <v>0</v>
      </c>
      <c r="M87" s="201">
        <f t="shared" si="32"/>
        <v>241.97808718809574</v>
      </c>
      <c r="N87" s="201">
        <f t="shared" si="32"/>
        <v>126.69561204051752</v>
      </c>
      <c r="O87" s="201">
        <f t="shared" si="32"/>
        <v>-36.2486315756978</v>
      </c>
      <c r="P87" s="201">
        <f t="shared" si="32"/>
        <v>-33.224915189033709</v>
      </c>
      <c r="Q87" s="201">
        <f t="shared" si="32"/>
        <v>-39.272347962360072</v>
      </c>
      <c r="R87" s="201">
        <f t="shared" si="32"/>
        <v>40.787270802622515</v>
      </c>
      <c r="S87" s="201">
        <f t="shared" si="32"/>
        <v>-74.573825866695188</v>
      </c>
      <c r="T87" s="201">
        <f t="shared" si="32"/>
        <v>-293.3355492770479</v>
      </c>
      <c r="U87" s="201">
        <f t="shared" si="32"/>
        <v>30.073426027180176</v>
      </c>
      <c r="V87" s="201">
        <f t="shared" si="32"/>
        <v>39.540645649785802</v>
      </c>
      <c r="W87" s="203">
        <f t="shared" si="32"/>
        <v>-12.779466890438925</v>
      </c>
      <c r="X87" s="201">
        <f t="shared" si="32"/>
        <v>-246.71588278938361</v>
      </c>
      <c r="Y87" s="201">
        <f t="shared" si="32"/>
        <v>-477.22446584032332</v>
      </c>
      <c r="Z87" s="207">
        <f t="shared" si="32"/>
        <v>-483.46355544317339</v>
      </c>
      <c r="AA87" s="207">
        <f t="shared" si="32"/>
        <v>-471.90144462123317</v>
      </c>
      <c r="AB87" s="201">
        <f t="shared" si="32"/>
        <v>-461.58852462847244</v>
      </c>
      <c r="AC87" s="212">
        <f t="shared" ca="1" si="32"/>
        <v>-396.0877091837574</v>
      </c>
    </row>
    <row r="88" spans="1:29" x14ac:dyDescent="0.2">
      <c r="A88" s="166" t="s">
        <v>139</v>
      </c>
      <c r="B88" s="167"/>
      <c r="C88" s="201">
        <f t="shared" si="32"/>
        <v>-67.418419247914244</v>
      </c>
      <c r="D88" s="201">
        <f t="shared" ca="1" si="32"/>
        <v>-204.45716622367581</v>
      </c>
      <c r="E88" s="201">
        <f t="shared" si="32"/>
        <v>-133.761369716427</v>
      </c>
      <c r="F88" s="203">
        <f t="shared" ca="1" si="32"/>
        <v>-135.21231839600659</v>
      </c>
      <c r="G88" s="201">
        <f t="shared" si="32"/>
        <v>-78.566939032054506</v>
      </c>
      <c r="H88" s="201">
        <f t="shared" si="32"/>
        <v>-157.13387806411083</v>
      </c>
      <c r="I88" s="201">
        <f t="shared" si="32"/>
        <v>0</v>
      </c>
      <c r="J88" s="201">
        <f t="shared" si="32"/>
        <v>0</v>
      </c>
      <c r="K88" s="201">
        <f t="shared" si="32"/>
        <v>0</v>
      </c>
      <c r="L88" s="201">
        <f t="shared" si="32"/>
        <v>0</v>
      </c>
      <c r="M88" s="201">
        <f t="shared" si="32"/>
        <v>264.59286169165716</v>
      </c>
      <c r="N88" s="201">
        <f t="shared" si="32"/>
        <v>138.00772025842343</v>
      </c>
      <c r="O88" s="201">
        <f t="shared" si="32"/>
        <v>-32.939956120182615</v>
      </c>
      <c r="P88" s="201">
        <f t="shared" si="32"/>
        <v>-29.103027214454414</v>
      </c>
      <c r="Q88" s="201">
        <f t="shared" si="32"/>
        <v>-36.776885025912634</v>
      </c>
      <c r="R88" s="201">
        <f t="shared" si="32"/>
        <v>44.35615699785194</v>
      </c>
      <c r="S88" s="201">
        <f t="shared" si="32"/>
        <v>-45.782124014489455</v>
      </c>
      <c r="T88" s="201">
        <f t="shared" si="32"/>
        <v>-204.91939504736547</v>
      </c>
      <c r="U88" s="201">
        <f t="shared" si="32"/>
        <v>29.162110086963366</v>
      </c>
      <c r="V88" s="201">
        <f t="shared" si="32"/>
        <v>38.410912916937377</v>
      </c>
      <c r="W88" s="203">
        <f t="shared" si="32"/>
        <v>-2.7667342040203948</v>
      </c>
      <c r="X88" s="201">
        <f t="shared" si="32"/>
        <v>-246.90100072088171</v>
      </c>
      <c r="Y88" s="201">
        <f t="shared" si="32"/>
        <v>-488.99467054203342</v>
      </c>
      <c r="Z88" s="201">
        <f t="shared" si="32"/>
        <v>-497.03489715584146</v>
      </c>
      <c r="AA88" s="201">
        <f t="shared" si="32"/>
        <v>-501.29748467028367</v>
      </c>
      <c r="AB88" s="201">
        <f t="shared" si="32"/>
        <v>-505.12044019505811</v>
      </c>
      <c r="AC88" s="202">
        <f t="shared" ca="1" si="32"/>
        <v>-413.95145560972196</v>
      </c>
    </row>
    <row r="89" spans="1:29" x14ac:dyDescent="0.2">
      <c r="A89" s="166" t="s">
        <v>140</v>
      </c>
      <c r="B89" s="143"/>
      <c r="C89" s="201">
        <f t="shared" si="32"/>
        <v>-183.52097382558259</v>
      </c>
      <c r="D89" s="201">
        <f t="shared" ca="1" si="32"/>
        <v>-613.37149867102926</v>
      </c>
      <c r="E89" s="201">
        <f t="shared" si="32"/>
        <v>-334.40342429106386</v>
      </c>
      <c r="F89" s="203">
        <f t="shared" ca="1" si="32"/>
        <v>-377.09863226255948</v>
      </c>
      <c r="G89" s="201">
        <f t="shared" si="32"/>
        <v>-315.01199615694168</v>
      </c>
      <c r="H89" s="201">
        <f t="shared" si="32"/>
        <v>-314.26775612821984</v>
      </c>
      <c r="I89" s="201">
        <f t="shared" si="32"/>
        <v>-315.75623618566533</v>
      </c>
      <c r="J89" s="201">
        <f t="shared" si="32"/>
        <v>-422.78295653416353</v>
      </c>
      <c r="K89" s="201">
        <f t="shared" si="32"/>
        <v>-435.72984749455463</v>
      </c>
      <c r="L89" s="201">
        <f t="shared" si="32"/>
        <v>-409.83606557377243</v>
      </c>
      <c r="M89" s="201">
        <f t="shared" si="32"/>
        <v>-66.035141550397384</v>
      </c>
      <c r="N89" s="201">
        <f t="shared" si="32"/>
        <v>-120.82061390154558</v>
      </c>
      <c r="O89" s="201">
        <f t="shared" si="32"/>
        <v>-386.42228106813855</v>
      </c>
      <c r="P89" s="201">
        <f t="shared" si="32"/>
        <v>-381.83671328147466</v>
      </c>
      <c r="Q89" s="201">
        <f t="shared" si="32"/>
        <v>-391.00784885480243</v>
      </c>
      <c r="R89" s="201">
        <f t="shared" si="32"/>
        <v>-402.80616423122046</v>
      </c>
      <c r="S89" s="201">
        <f t="shared" si="32"/>
        <v>-311.50157583545842</v>
      </c>
      <c r="T89" s="201">
        <f t="shared" si="32"/>
        <v>-291.83978726940404</v>
      </c>
      <c r="U89" s="201">
        <f t="shared" si="32"/>
        <v>-329.60344737801643</v>
      </c>
      <c r="V89" s="201">
        <f t="shared" si="32"/>
        <v>-313.06149285896026</v>
      </c>
      <c r="W89" s="203">
        <f t="shared" si="32"/>
        <v>-316.39055271955112</v>
      </c>
      <c r="X89" s="201">
        <f t="shared" si="32"/>
        <v>-283.5804294983227</v>
      </c>
      <c r="Y89" s="201">
        <f t="shared" si="32"/>
        <v>-522.21758450165362</v>
      </c>
      <c r="Z89" s="201">
        <f t="shared" si="32"/>
        <v>-525.6753503408072</v>
      </c>
      <c r="AA89" s="201">
        <f t="shared" si="32"/>
        <v>-509.64111803176456</v>
      </c>
      <c r="AB89" s="201">
        <f t="shared" si="32"/>
        <v>-494.39932562035028</v>
      </c>
      <c r="AC89" s="202">
        <f t="shared" ca="1" si="32"/>
        <v>-461.46099944594425</v>
      </c>
    </row>
    <row r="90" spans="1:29" x14ac:dyDescent="0.2">
      <c r="A90" s="166" t="s">
        <v>141</v>
      </c>
      <c r="B90" s="143"/>
      <c r="C90" s="201">
        <f t="shared" si="32"/>
        <v>-43.588315536304435</v>
      </c>
      <c r="D90" s="201">
        <f t="shared" ca="1" si="32"/>
        <v>-511.14291555919044</v>
      </c>
      <c r="E90" s="201">
        <f t="shared" si="32"/>
        <v>-494.91706795077698</v>
      </c>
      <c r="F90" s="203">
        <f t="shared" ca="1" si="32"/>
        <v>-349.88276634875638</v>
      </c>
      <c r="G90" s="201">
        <f t="shared" si="32"/>
        <v>-630.02399231388699</v>
      </c>
      <c r="H90" s="201">
        <f t="shared" si="32"/>
        <v>-628.53551225644333</v>
      </c>
      <c r="I90" s="201">
        <f t="shared" si="32"/>
        <v>-631.51247237133066</v>
      </c>
      <c r="J90" s="201">
        <f t="shared" si="32"/>
        <v>-586.18164934462038</v>
      </c>
      <c r="K90" s="201">
        <f t="shared" si="32"/>
        <v>-762.52723311546833</v>
      </c>
      <c r="L90" s="201">
        <f t="shared" si="32"/>
        <v>-409.83606557377243</v>
      </c>
      <c r="M90" s="201">
        <f t="shared" si="32"/>
        <v>-66.035141550397384</v>
      </c>
      <c r="N90" s="201">
        <f t="shared" si="32"/>
        <v>-120.82061390154558</v>
      </c>
      <c r="O90" s="201">
        <f t="shared" si="32"/>
        <v>-386.42228106813855</v>
      </c>
      <c r="P90" s="201">
        <f t="shared" si="32"/>
        <v>-381.83671328147466</v>
      </c>
      <c r="Q90" s="201">
        <f t="shared" si="32"/>
        <v>-391.00784885480243</v>
      </c>
      <c r="R90" s="201">
        <f t="shared" si="32"/>
        <v>-406.62997086896758</v>
      </c>
      <c r="S90" s="201">
        <f t="shared" si="32"/>
        <v>-192.21880815570512</v>
      </c>
      <c r="T90" s="201">
        <f t="shared" si="32"/>
        <v>-112.51454213062971</v>
      </c>
      <c r="U90" s="201">
        <f t="shared" si="32"/>
        <v>-239.51335728792583</v>
      </c>
      <c r="V90" s="201">
        <f t="shared" si="32"/>
        <v>-224.62852504856164</v>
      </c>
      <c r="W90" s="203">
        <f t="shared" si="32"/>
        <v>-370.62860085998909</v>
      </c>
      <c r="X90" s="201">
        <f t="shared" si="32"/>
        <v>-188.610463713434</v>
      </c>
      <c r="Y90" s="201">
        <f t="shared" si="32"/>
        <v>-347.50695968558284</v>
      </c>
      <c r="Z90" s="201">
        <f t="shared" si="32"/>
        <v>-328.16581983507967</v>
      </c>
      <c r="AA90" s="201">
        <f t="shared" si="32"/>
        <v>-428.41403280593477</v>
      </c>
      <c r="AB90" s="201">
        <f t="shared" si="32"/>
        <v>-455.7629409802521</v>
      </c>
      <c r="AC90" s="202">
        <f t="shared" ca="1" si="32"/>
        <v>-385.03947582108776</v>
      </c>
    </row>
    <row r="91" spans="1:29" x14ac:dyDescent="0.2">
      <c r="A91" s="166" t="s">
        <v>142</v>
      </c>
      <c r="B91" s="167"/>
      <c r="C91" s="201">
        <f t="shared" si="32"/>
        <v>-160.44690821808217</v>
      </c>
      <c r="D91" s="201">
        <f t="shared" ca="1" si="32"/>
        <v>-511.14291555919044</v>
      </c>
      <c r="E91" s="201">
        <f t="shared" si="32"/>
        <v>-494.91706795077698</v>
      </c>
      <c r="F91" s="203">
        <f t="shared" ca="1" si="32"/>
        <v>-388.83563057601623</v>
      </c>
      <c r="G91" s="201">
        <f t="shared" si="32"/>
        <v>-630.02399231388699</v>
      </c>
      <c r="H91" s="201">
        <f t="shared" si="32"/>
        <v>-628.53551225644333</v>
      </c>
      <c r="I91" s="201">
        <f t="shared" si="32"/>
        <v>-631.51247237133066</v>
      </c>
      <c r="J91" s="201">
        <f t="shared" si="32"/>
        <v>-708.95389121039807</v>
      </c>
      <c r="K91" s="201">
        <f t="shared" si="32"/>
        <v>-871.45969498910563</v>
      </c>
      <c r="L91" s="201">
        <f t="shared" si="32"/>
        <v>-546.44808743169051</v>
      </c>
      <c r="M91" s="201">
        <f t="shared" si="32"/>
        <v>751.41357417163636</v>
      </c>
      <c r="N91" s="201">
        <f t="shared" si="32"/>
        <v>-206.71965501427258</v>
      </c>
      <c r="O91" s="201">
        <f t="shared" si="32"/>
        <v>-383.65967038536473</v>
      </c>
      <c r="P91" s="201">
        <f t="shared" si="32"/>
        <v>-378.05831597144243</v>
      </c>
      <c r="Q91" s="201">
        <f t="shared" si="32"/>
        <v>-389.26102479928522</v>
      </c>
      <c r="R91" s="201">
        <f t="shared" si="32"/>
        <v>-406.62997086896758</v>
      </c>
      <c r="S91" s="201">
        <f t="shared" si="32"/>
        <v>-132.54103479945297</v>
      </c>
      <c r="T91" s="201">
        <f t="shared" si="32"/>
        <v>-112.51454213062971</v>
      </c>
      <c r="U91" s="201">
        <f t="shared" si="32"/>
        <v>-149.19543821278057</v>
      </c>
      <c r="V91" s="201">
        <f t="shared" si="32"/>
        <v>-135.91312405494864</v>
      </c>
      <c r="W91" s="203">
        <f t="shared" si="32"/>
        <v>-320.76293353705842</v>
      </c>
      <c r="X91" s="201">
        <f t="shared" si="32"/>
        <v>-204.94546840545809</v>
      </c>
      <c r="Y91" s="201">
        <f t="shared" si="32"/>
        <v>-450.34086444285458</v>
      </c>
      <c r="Z91" s="201">
        <f t="shared" si="32"/>
        <v>-455.25923431134652</v>
      </c>
      <c r="AA91" s="201">
        <f t="shared" si="32"/>
        <v>-443.99851139277962</v>
      </c>
      <c r="AB91" s="201">
        <f t="shared" si="32"/>
        <v>-430.46682872481506</v>
      </c>
      <c r="AC91" s="202">
        <f t="shared" ca="1" si="32"/>
        <v>-401.17747731914096</v>
      </c>
    </row>
    <row r="92" spans="1:29" x14ac:dyDescent="0.2">
      <c r="A92" s="166" t="s">
        <v>143</v>
      </c>
      <c r="B92" s="143"/>
      <c r="C92" s="201">
        <f t="shared" si="32"/>
        <v>-158.94673676991624</v>
      </c>
      <c r="D92" s="201">
        <f t="shared" ca="1" si="32"/>
        <v>-204.45716622367581</v>
      </c>
      <c r="E92" s="201">
        <f t="shared" si="32"/>
        <v>-267.52273943285127</v>
      </c>
      <c r="F92" s="203">
        <f t="shared" ca="1" si="32"/>
        <v>-210.30888080881596</v>
      </c>
      <c r="G92" s="201">
        <f t="shared" si="32"/>
        <v>-275.72852664091624</v>
      </c>
      <c r="H92" s="201">
        <f t="shared" si="32"/>
        <v>-235.70081709616352</v>
      </c>
      <c r="I92" s="201">
        <f t="shared" si="32"/>
        <v>-315.75623618566533</v>
      </c>
      <c r="J92" s="201">
        <f t="shared" si="32"/>
        <v>-354.47694560519994</v>
      </c>
      <c r="K92" s="201">
        <f t="shared" si="32"/>
        <v>-435.72984749455281</v>
      </c>
      <c r="L92" s="201">
        <f t="shared" si="32"/>
        <v>-273.22404371584707</v>
      </c>
      <c r="M92" s="201">
        <f t="shared" si="32"/>
        <v>-385.35575754067031</v>
      </c>
      <c r="N92" s="201">
        <f t="shared" si="32"/>
        <v>-388.69863463583715</v>
      </c>
      <c r="O92" s="201">
        <f t="shared" si="32"/>
        <v>-732.88210688867912</v>
      </c>
      <c r="P92" s="201">
        <f t="shared" si="32"/>
        <v>-815.19702624518686</v>
      </c>
      <c r="Q92" s="201">
        <f t="shared" si="32"/>
        <v>-650.56718753216774</v>
      </c>
      <c r="R92" s="201">
        <f t="shared" si="32"/>
        <v>45.885679652952604</v>
      </c>
      <c r="S92" s="201">
        <f t="shared" si="32"/>
        <v>43.92593699085046</v>
      </c>
      <c r="T92" s="201">
        <f t="shared" si="32"/>
        <v>66.810703008144628</v>
      </c>
      <c r="U92" s="201">
        <f t="shared" si="32"/>
        <v>28.250794146746557</v>
      </c>
      <c r="V92" s="201">
        <f t="shared" si="32"/>
        <v>36.716313817660193</v>
      </c>
      <c r="W92" s="203">
        <f t="shared" si="32"/>
        <v>-280.71104491122787</v>
      </c>
      <c r="X92" s="201">
        <f t="shared" si="32"/>
        <v>-193.31418808665694</v>
      </c>
      <c r="Y92" s="201">
        <f t="shared" si="32"/>
        <v>-448.20079983948017</v>
      </c>
      <c r="Z92" s="201">
        <f t="shared" si="32"/>
        <v>-455.90999094430663</v>
      </c>
      <c r="AA92" s="201">
        <f t="shared" si="32"/>
        <v>-443.6723141127386</v>
      </c>
      <c r="AB92" s="201">
        <f t="shared" si="32"/>
        <v>-429.45985225907862</v>
      </c>
      <c r="AC92" s="202">
        <f t="shared" ca="1" si="32"/>
        <v>-393.93072552315607</v>
      </c>
    </row>
    <row r="93" spans="1:29" ht="13.7" customHeight="1" thickBot="1" x14ac:dyDescent="0.25">
      <c r="A93" s="171" t="s">
        <v>144</v>
      </c>
      <c r="B93" s="172"/>
      <c r="C93" s="204">
        <f t="shared" si="32"/>
        <v>-158.94673676991715</v>
      </c>
      <c r="D93" s="204">
        <f t="shared" ca="1" si="32"/>
        <v>-306.68574933551463</v>
      </c>
      <c r="E93" s="204">
        <f t="shared" si="32"/>
        <v>-267.52273943285036</v>
      </c>
      <c r="F93" s="205">
        <f t="shared" ca="1" si="32"/>
        <v>-244.3850751794289</v>
      </c>
      <c r="G93" s="204">
        <f t="shared" si="32"/>
        <v>-275.72852664091624</v>
      </c>
      <c r="H93" s="204">
        <f t="shared" si="32"/>
        <v>-235.70081709616534</v>
      </c>
      <c r="I93" s="204">
        <f t="shared" si="32"/>
        <v>-315.75623618566533</v>
      </c>
      <c r="J93" s="204">
        <f t="shared" si="32"/>
        <v>-354.47694560520176</v>
      </c>
      <c r="K93" s="204">
        <f t="shared" si="32"/>
        <v>-435.72984749455281</v>
      </c>
      <c r="L93" s="204">
        <f t="shared" si="32"/>
        <v>-273.22404371585071</v>
      </c>
      <c r="M93" s="204">
        <f t="shared" si="32"/>
        <v>-358.21802813639806</v>
      </c>
      <c r="N93" s="204">
        <f t="shared" si="32"/>
        <v>-366.07441820003078</v>
      </c>
      <c r="O93" s="204">
        <f t="shared" si="32"/>
        <v>-723.08231171210355</v>
      </c>
      <c r="P93" s="204">
        <f t="shared" si="32"/>
        <v>-805.57928763783639</v>
      </c>
      <c r="Q93" s="204">
        <f t="shared" si="32"/>
        <v>-640.58533578637071</v>
      </c>
      <c r="R93" s="204">
        <f t="shared" si="32"/>
        <v>53.023452043405996</v>
      </c>
      <c r="S93" s="204">
        <f t="shared" si="32"/>
        <v>46.948593892499048</v>
      </c>
      <c r="T93" s="204">
        <f t="shared" si="32"/>
        <v>71.796576366959926</v>
      </c>
      <c r="U93" s="204">
        <f t="shared" si="32"/>
        <v>30.073426027180176</v>
      </c>
      <c r="V93" s="204">
        <f t="shared" si="32"/>
        <v>38.975779283362499</v>
      </c>
      <c r="W93" s="205">
        <f t="shared" si="32"/>
        <v>-274.91821904729113</v>
      </c>
      <c r="X93" s="204">
        <f t="shared" si="32"/>
        <v>-210.39214045807239</v>
      </c>
      <c r="Y93" s="204">
        <f t="shared" si="32"/>
        <v>-486.44864332469479</v>
      </c>
      <c r="Z93" s="204">
        <f t="shared" si="32"/>
        <v>-495.35274066474631</v>
      </c>
      <c r="AA93" s="204">
        <f t="shared" si="32"/>
        <v>-479.88626514670614</v>
      </c>
      <c r="AB93" s="204">
        <f t="shared" si="32"/>
        <v>-462.05661562958085</v>
      </c>
      <c r="AC93" s="206">
        <f t="shared" ca="1" si="32"/>
        <v>-425.30672773986589</v>
      </c>
    </row>
    <row r="94" spans="1:29" ht="13.7" customHeight="1" x14ac:dyDescent="0.2">
      <c r="A94" s="175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01"/>
      <c r="P94" s="201"/>
      <c r="Q94" s="201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</row>
    <row r="95" spans="1:29" ht="13.7" customHeight="1" x14ac:dyDescent="0.2">
      <c r="A95" s="213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</row>
    <row r="96" spans="1:29" ht="13.7" customHeight="1" x14ac:dyDescent="0.2">
      <c r="A96" s="213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1"/>
      <c r="AB96" s="201"/>
      <c r="AC96" s="201"/>
    </row>
    <row r="97" spans="1:29" ht="13.7" customHeight="1" x14ac:dyDescent="0.2">
      <c r="A97" s="213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201"/>
      <c r="AB97" s="201"/>
      <c r="AC97" s="201"/>
    </row>
    <row r="98" spans="1:29" ht="13.7" customHeight="1" x14ac:dyDescent="0.2">
      <c r="A98" s="213"/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201"/>
      <c r="AA98" s="201"/>
      <c r="AB98" s="201"/>
      <c r="AC98" s="201"/>
    </row>
    <row r="99" spans="1:29" ht="13.7" customHeight="1" x14ac:dyDescent="0.2">
      <c r="A99" s="213"/>
      <c r="C99" s="201"/>
      <c r="D99" s="201"/>
      <c r="E99" s="201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201"/>
      <c r="V99" s="201"/>
      <c r="W99" s="201"/>
      <c r="X99" s="201"/>
      <c r="Y99" s="201"/>
      <c r="Z99" s="201"/>
      <c r="AA99" s="201"/>
      <c r="AB99" s="201"/>
      <c r="AC99" s="201"/>
    </row>
    <row r="100" spans="1:29" ht="13.7" customHeight="1" x14ac:dyDescent="0.2">
      <c r="A100" s="213"/>
      <c r="C100" s="201"/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  <c r="S100" s="201"/>
      <c r="T100" s="201"/>
      <c r="U100" s="201"/>
      <c r="V100" s="201"/>
      <c r="W100" s="201"/>
      <c r="X100" s="201"/>
      <c r="Y100" s="201"/>
      <c r="Z100" s="201"/>
      <c r="AA100" s="201"/>
      <c r="AB100" s="201"/>
      <c r="AC100" s="201"/>
    </row>
    <row r="101" spans="1:29" ht="13.7" customHeight="1" x14ac:dyDescent="0.2">
      <c r="A101" s="213"/>
      <c r="C101" s="201"/>
      <c r="D101" s="201"/>
      <c r="E101" s="201"/>
      <c r="F101" s="201"/>
      <c r="G101" s="201"/>
      <c r="H101" s="201"/>
      <c r="I101" s="201"/>
      <c r="J101" s="201"/>
      <c r="K101" s="201"/>
      <c r="L101" s="201"/>
      <c r="M101" s="201"/>
      <c r="N101" s="201"/>
      <c r="O101" s="201"/>
      <c r="P101" s="201"/>
      <c r="Q101" s="201"/>
      <c r="R101" s="201"/>
      <c r="S101" s="201"/>
      <c r="T101" s="201"/>
      <c r="U101" s="201"/>
      <c r="V101" s="201"/>
      <c r="W101" s="201"/>
      <c r="X101" s="201"/>
      <c r="Y101" s="201"/>
      <c r="Z101" s="201"/>
      <c r="AA101" s="201"/>
      <c r="AB101" s="201"/>
      <c r="AC101" s="201"/>
    </row>
    <row r="102" spans="1:29" ht="13.7" customHeight="1" x14ac:dyDescent="0.2">
      <c r="A102" s="213"/>
      <c r="C102" s="201"/>
      <c r="D102" s="201"/>
      <c r="E102" s="201"/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201"/>
      <c r="Q102" s="201"/>
      <c r="R102" s="201"/>
      <c r="S102" s="201"/>
      <c r="T102" s="201"/>
      <c r="U102" s="201"/>
      <c r="V102" s="201"/>
      <c r="W102" s="201"/>
      <c r="X102" s="201"/>
      <c r="Y102" s="201"/>
      <c r="Z102" s="201"/>
      <c r="AA102" s="201"/>
      <c r="AB102" s="201"/>
      <c r="AC102" s="201"/>
    </row>
    <row r="103" spans="1:29" ht="13.7" customHeight="1" thickBot="1" x14ac:dyDescent="0.25">
      <c r="A103" s="214"/>
      <c r="B103" s="143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4"/>
      <c r="O103" s="204"/>
      <c r="P103" s="204"/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  <c r="AA103" s="204"/>
      <c r="AB103" s="204"/>
      <c r="AC103" s="206"/>
    </row>
    <row r="104" spans="1:29" x14ac:dyDescent="0.2">
      <c r="A104" s="143"/>
      <c r="C104" s="210"/>
      <c r="D104" s="210"/>
      <c r="E104" s="210"/>
      <c r="F104" s="210"/>
      <c r="G104" s="210"/>
      <c r="H104" s="210"/>
      <c r="I104" s="210"/>
      <c r="J104" s="210"/>
      <c r="K104" s="210"/>
      <c r="L104" s="210"/>
      <c r="M104" s="210"/>
      <c r="N104" s="210"/>
      <c r="O104" s="210"/>
      <c r="P104" s="210"/>
      <c r="Q104" s="210"/>
      <c r="R104" s="210"/>
      <c r="S104" s="210"/>
      <c r="T104" s="210"/>
      <c r="U104" s="210"/>
      <c r="V104" s="210"/>
      <c r="W104" s="210"/>
      <c r="X104" s="210"/>
      <c r="Y104" s="210"/>
      <c r="Z104" s="210"/>
      <c r="AA104" s="210"/>
      <c r="AB104" s="210"/>
      <c r="AC104" s="210"/>
    </row>
    <row r="105" spans="1:29" ht="13.5" customHeight="1" x14ac:dyDescent="0.2"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210"/>
      <c r="N105" s="210"/>
      <c r="O105" s="210"/>
      <c r="P105" s="210"/>
      <c r="Q105" s="210"/>
      <c r="R105" s="210"/>
      <c r="S105" s="210"/>
      <c r="T105" s="210"/>
      <c r="U105" s="210"/>
      <c r="V105" s="210"/>
      <c r="W105" s="210"/>
      <c r="X105" s="210"/>
      <c r="Y105" s="210"/>
      <c r="Z105" s="210"/>
      <c r="AA105" s="210"/>
      <c r="AB105" s="210"/>
      <c r="AC105" s="210"/>
    </row>
    <row r="106" spans="1:29" ht="12" thickBot="1" x14ac:dyDescent="0.25">
      <c r="A106" s="215">
        <f>A46</f>
        <v>37162</v>
      </c>
      <c r="B106" s="187"/>
      <c r="C106" s="188"/>
      <c r="D106" s="188"/>
      <c r="E106" s="188"/>
      <c r="F106" s="188"/>
      <c r="G106" s="188"/>
      <c r="H106" s="188"/>
      <c r="I106" s="188"/>
      <c r="J106" s="188"/>
      <c r="K106" s="188"/>
      <c r="L106" s="188"/>
      <c r="M106" s="188"/>
      <c r="N106" s="188"/>
      <c r="O106" s="188"/>
      <c r="P106" s="188"/>
      <c r="Q106" s="188"/>
      <c r="R106" s="188"/>
      <c r="S106" s="188"/>
      <c r="T106" s="188"/>
      <c r="U106" s="188"/>
      <c r="V106" s="188"/>
      <c r="W106" s="188"/>
      <c r="X106" s="188"/>
      <c r="Y106" s="188"/>
      <c r="Z106" s="188"/>
      <c r="AA106" s="188"/>
      <c r="AB106" s="188"/>
      <c r="AC106" s="188"/>
    </row>
    <row r="107" spans="1:29" x14ac:dyDescent="0.2">
      <c r="A107" s="161" t="s">
        <v>138</v>
      </c>
      <c r="B107" s="143"/>
      <c r="C107" s="201">
        <v>4318.3506686478449</v>
      </c>
      <c r="D107" s="201">
        <v>5571.4577795951745</v>
      </c>
      <c r="E107" s="201">
        <v>9229.5345104333865</v>
      </c>
      <c r="F107" s="201">
        <v>6373.114319558802</v>
      </c>
      <c r="G107" s="207">
        <v>10236.773515057565</v>
      </c>
      <c r="H107" s="207">
        <v>10685.103708359522</v>
      </c>
      <c r="I107" s="207">
        <v>9788.4433217556052</v>
      </c>
      <c r="J107" s="207">
        <v>13750.491088967463</v>
      </c>
      <c r="K107" s="207">
        <v>12200.435729847495</v>
      </c>
      <c r="L107" s="207">
        <v>15300.546448087431</v>
      </c>
      <c r="M107" s="207">
        <v>11873.05814469596</v>
      </c>
      <c r="N107" s="207">
        <v>10634.257500949489</v>
      </c>
      <c r="O107" s="207">
        <v>15784.832451499118</v>
      </c>
      <c r="P107" s="207">
        <v>14197.530864197532</v>
      </c>
      <c r="Q107" s="207">
        <v>17372.134038800705</v>
      </c>
      <c r="R107" s="207">
        <v>14260.249554367201</v>
      </c>
      <c r="S107" s="207">
        <v>12484.775189055346</v>
      </c>
      <c r="T107" s="207">
        <v>13181.818181818182</v>
      </c>
      <c r="U107" s="207">
        <v>11891.891891891893</v>
      </c>
      <c r="V107" s="207">
        <v>12380.615493455962</v>
      </c>
      <c r="W107" s="207">
        <v>12746.468705853113</v>
      </c>
      <c r="X107" s="207">
        <v>11744.933803398568</v>
      </c>
      <c r="Y107" s="207">
        <v>11166.337246350007</v>
      </c>
      <c r="Z107" s="207">
        <v>10919.346381992194</v>
      </c>
      <c r="AA107" s="207">
        <v>10458.201315087121</v>
      </c>
      <c r="AB107" s="207">
        <v>10119.049443750837</v>
      </c>
      <c r="AC107" s="212">
        <v>10648.308224564837</v>
      </c>
    </row>
    <row r="108" spans="1:29" x14ac:dyDescent="0.2">
      <c r="A108" s="166" t="s">
        <v>139</v>
      </c>
      <c r="B108" s="167"/>
      <c r="C108" s="201">
        <v>4730.4513372956908</v>
      </c>
      <c r="D108" s="201">
        <v>5724.8006542629319</v>
      </c>
      <c r="E108" s="201">
        <v>9296.4151952916</v>
      </c>
      <c r="F108" s="203">
        <v>6583.8890622834078</v>
      </c>
      <c r="G108" s="201">
        <v>10181.702233732252</v>
      </c>
      <c r="H108" s="201">
        <v>10606.536769327467</v>
      </c>
      <c r="I108" s="201">
        <v>9756.8676981370372</v>
      </c>
      <c r="J108" s="201">
        <v>14296.939176399155</v>
      </c>
      <c r="K108" s="201">
        <v>12200.435729847495</v>
      </c>
      <c r="L108" s="201">
        <v>16393.442622950817</v>
      </c>
      <c r="M108" s="201">
        <v>12982.689747003993</v>
      </c>
      <c r="N108" s="201">
        <v>11583.744777819977</v>
      </c>
      <c r="O108" s="201">
        <v>16754.850088183422</v>
      </c>
      <c r="P108" s="201">
        <v>15255.731922398589</v>
      </c>
      <c r="Q108" s="201">
        <v>18253.968253968254</v>
      </c>
      <c r="R108" s="201">
        <v>15508.021390374332</v>
      </c>
      <c r="S108" s="201">
        <v>12064.926263369844</v>
      </c>
      <c r="T108" s="201">
        <v>12636.363636363636</v>
      </c>
      <c r="U108" s="201">
        <v>11531.531531531533</v>
      </c>
      <c r="V108" s="201">
        <v>12026.883622214362</v>
      </c>
      <c r="W108" s="201">
        <v>13122.214120059432</v>
      </c>
      <c r="X108" s="201">
        <v>12215.317939813158</v>
      </c>
      <c r="Y108" s="201">
        <v>11618.688167952649</v>
      </c>
      <c r="Z108" s="201">
        <v>11436.76758140723</v>
      </c>
      <c r="AA108" s="201">
        <v>11338.012649965616</v>
      </c>
      <c r="AB108" s="201">
        <v>11308.784472956704</v>
      </c>
      <c r="AC108" s="202">
        <v>11380.217736036493</v>
      </c>
    </row>
    <row r="109" spans="1:29" x14ac:dyDescent="0.2">
      <c r="A109" s="166" t="s">
        <v>140</v>
      </c>
      <c r="B109" s="143"/>
      <c r="C109" s="201">
        <v>4875.5572065378892</v>
      </c>
      <c r="D109" s="201">
        <v>5929.2578204866086</v>
      </c>
      <c r="E109" s="201">
        <v>9430.1765650080251</v>
      </c>
      <c r="F109" s="203">
        <v>6744.9971973441743</v>
      </c>
      <c r="G109" s="201">
        <v>10985.578215955435</v>
      </c>
      <c r="H109" s="201">
        <v>11156.505342551854</v>
      </c>
      <c r="I109" s="201">
        <v>10814.651089359015</v>
      </c>
      <c r="J109" s="201">
        <v>15127.772420443587</v>
      </c>
      <c r="K109" s="201">
        <v>13725.490196078432</v>
      </c>
      <c r="L109" s="201">
        <v>16530.054644808744</v>
      </c>
      <c r="M109" s="201">
        <v>13426.542387927208</v>
      </c>
      <c r="N109" s="201">
        <v>14052.41169768325</v>
      </c>
      <c r="O109" s="201">
        <v>16843.033509700177</v>
      </c>
      <c r="P109" s="201">
        <v>15608.465608465609</v>
      </c>
      <c r="Q109" s="201">
        <v>18077.601410934745</v>
      </c>
      <c r="R109" s="201">
        <v>15418.894830659536</v>
      </c>
      <c r="S109" s="201">
        <v>13021.715737669045</v>
      </c>
      <c r="T109" s="201">
        <v>13454.545454545456</v>
      </c>
      <c r="U109" s="201">
        <v>12522.522522522524</v>
      </c>
      <c r="V109" s="201">
        <v>13088.079235939158</v>
      </c>
      <c r="W109" s="201">
        <v>13871.146370748878</v>
      </c>
      <c r="X109" s="201">
        <v>12930.301827163332</v>
      </c>
      <c r="Y109" s="201">
        <v>12491.362467821258</v>
      </c>
      <c r="Z109" s="201">
        <v>12279.760935583761</v>
      </c>
      <c r="AA109" s="201">
        <v>11673.507479654212</v>
      </c>
      <c r="AB109" s="201">
        <v>11173.533157577922</v>
      </c>
      <c r="AC109" s="202">
        <v>11831.042135020074</v>
      </c>
    </row>
    <row r="110" spans="1:29" x14ac:dyDescent="0.2">
      <c r="A110" s="166" t="s">
        <v>141</v>
      </c>
      <c r="B110" s="143"/>
      <c r="C110" s="201">
        <v>5281.0797513033149</v>
      </c>
      <c r="D110" s="201">
        <v>5622.572071151094</v>
      </c>
      <c r="E110" s="201">
        <v>8627.6083467094704</v>
      </c>
      <c r="F110" s="203">
        <v>6510.4200563879594</v>
      </c>
      <c r="G110" s="201">
        <v>10237.889875100645</v>
      </c>
      <c r="H110" s="201">
        <v>10213.702074167191</v>
      </c>
      <c r="I110" s="201">
        <v>10262.077676034101</v>
      </c>
      <c r="J110" s="201">
        <v>15127.772420443587</v>
      </c>
      <c r="K110" s="201">
        <v>13725.490196078432</v>
      </c>
      <c r="L110" s="201">
        <v>16530.054644808744</v>
      </c>
      <c r="M110" s="201">
        <v>13426.542387927208</v>
      </c>
      <c r="N110" s="201">
        <v>14052.41169768325</v>
      </c>
      <c r="O110" s="201">
        <v>16843.033509700177</v>
      </c>
      <c r="P110" s="201">
        <v>15608.465608465609</v>
      </c>
      <c r="Q110" s="201">
        <v>18077.601410934745</v>
      </c>
      <c r="R110" s="201">
        <v>14081.996434937611</v>
      </c>
      <c r="S110" s="201">
        <v>12750.086839581003</v>
      </c>
      <c r="T110" s="201">
        <v>12818.181818181818</v>
      </c>
      <c r="U110" s="201">
        <v>12432.432432432433</v>
      </c>
      <c r="V110" s="201">
        <v>12999.646268128759</v>
      </c>
      <c r="W110" s="201">
        <v>13539.993311146811</v>
      </c>
      <c r="X110" s="201">
        <v>9409.5961552873578</v>
      </c>
      <c r="Y110" s="201">
        <v>8239.3353276775288</v>
      </c>
      <c r="Z110" s="201">
        <v>7428.2649904472819</v>
      </c>
      <c r="AA110" s="201">
        <v>9815.4134814969293</v>
      </c>
      <c r="AB110" s="201">
        <v>10371.566638426897</v>
      </c>
      <c r="AC110" s="202">
        <v>9609.3536316698683</v>
      </c>
    </row>
    <row r="111" spans="1:29" x14ac:dyDescent="0.2">
      <c r="A111" s="166" t="s">
        <v>142</v>
      </c>
      <c r="B111" s="167"/>
      <c r="C111" s="201">
        <v>4829.1233283803858</v>
      </c>
      <c r="D111" s="201">
        <v>5622.572071151094</v>
      </c>
      <c r="E111" s="201">
        <v>8627.6083467094704</v>
      </c>
      <c r="F111" s="203">
        <v>6359.7679154136495</v>
      </c>
      <c r="G111" s="201">
        <v>10237.889875100645</v>
      </c>
      <c r="H111" s="201">
        <v>10213.702074167191</v>
      </c>
      <c r="I111" s="201">
        <v>10262.077676034101</v>
      </c>
      <c r="J111" s="201">
        <v>15455.462695096252</v>
      </c>
      <c r="K111" s="201">
        <v>13834.422657952069</v>
      </c>
      <c r="L111" s="201">
        <v>17076.502732240435</v>
      </c>
      <c r="M111" s="201">
        <v>14647.137150466044</v>
      </c>
      <c r="N111" s="201">
        <v>14906.950246866692</v>
      </c>
      <c r="O111" s="201">
        <v>17636.684303350969</v>
      </c>
      <c r="P111" s="201">
        <v>16578.48324514991</v>
      </c>
      <c r="Q111" s="201">
        <v>18694.885361552027</v>
      </c>
      <c r="R111" s="201">
        <v>14081.996434937611</v>
      </c>
      <c r="S111" s="201">
        <v>12750.086839581003</v>
      </c>
      <c r="T111" s="201">
        <v>12818.181818181818</v>
      </c>
      <c r="U111" s="201">
        <v>12432.432432432433</v>
      </c>
      <c r="V111" s="201">
        <v>12999.646268128759</v>
      </c>
      <c r="W111" s="201">
        <v>13878.822103918463</v>
      </c>
      <c r="X111" s="201">
        <v>13019.595086957286</v>
      </c>
      <c r="Y111" s="201">
        <v>12582.775071807784</v>
      </c>
      <c r="Z111" s="201">
        <v>12350.566067611433</v>
      </c>
      <c r="AA111" s="201">
        <v>11744.54653000432</v>
      </c>
      <c r="AB111" s="201">
        <v>11178.977906095331</v>
      </c>
      <c r="AC111" s="202">
        <v>11876.983247969716</v>
      </c>
    </row>
    <row r="112" spans="1:29" x14ac:dyDescent="0.2">
      <c r="A112" s="166" t="s">
        <v>143</v>
      </c>
      <c r="B112" s="143"/>
      <c r="C112" s="201">
        <v>5014.8588410104012</v>
      </c>
      <c r="D112" s="201">
        <v>5315.8863218155793</v>
      </c>
      <c r="E112" s="201">
        <v>8159.4435527019796</v>
      </c>
      <c r="F112" s="203">
        <v>6163.3962385093209</v>
      </c>
      <c r="G112" s="201">
        <v>9410.7042951779003</v>
      </c>
      <c r="H112" s="201">
        <v>9506.5996228786917</v>
      </c>
      <c r="I112" s="201">
        <v>9314.8089674771072</v>
      </c>
      <c r="J112" s="201">
        <v>14760.348583877994</v>
      </c>
      <c r="K112" s="201">
        <v>12854.030501089324</v>
      </c>
      <c r="L112" s="201">
        <v>16666.666666666664</v>
      </c>
      <c r="M112" s="201">
        <v>14425.210830004438</v>
      </c>
      <c r="N112" s="201">
        <v>15761.488796050133</v>
      </c>
      <c r="O112" s="201">
        <v>19047.61904761905</v>
      </c>
      <c r="P112" s="201">
        <v>17989.417989417991</v>
      </c>
      <c r="Q112" s="201">
        <v>20105.820105820108</v>
      </c>
      <c r="R112" s="201">
        <v>16042.780748663101</v>
      </c>
      <c r="S112" s="201">
        <v>11616.425056113772</v>
      </c>
      <c r="T112" s="201">
        <v>12181.818181818182</v>
      </c>
      <c r="U112" s="201">
        <v>11171.17117117117</v>
      </c>
      <c r="V112" s="201">
        <v>11496.285815351965</v>
      </c>
      <c r="W112" s="201">
        <v>13801.699261119307</v>
      </c>
      <c r="X112" s="201">
        <v>12280.693362162305</v>
      </c>
      <c r="Y112" s="201">
        <v>11737.258445796404</v>
      </c>
      <c r="Z112" s="201">
        <v>11620.884825145682</v>
      </c>
      <c r="AA112" s="201">
        <v>11053.825666655704</v>
      </c>
      <c r="AB112" s="201">
        <v>10525.367720827575</v>
      </c>
      <c r="AC112" s="202">
        <v>11250.043164354254</v>
      </c>
    </row>
    <row r="113" spans="1:29" ht="12" thickBot="1" x14ac:dyDescent="0.25">
      <c r="A113" s="166" t="s">
        <v>144</v>
      </c>
      <c r="C113" s="204">
        <v>5200.5943536404156</v>
      </c>
      <c r="D113" s="204">
        <v>5622.572071151094</v>
      </c>
      <c r="E113" s="204">
        <v>8694.4890315676821</v>
      </c>
      <c r="F113" s="205">
        <v>6505.8851521197312</v>
      </c>
      <c r="G113" s="201">
        <v>9843.752759890107</v>
      </c>
      <c r="H113" s="201">
        <v>9978.0012570710242</v>
      </c>
      <c r="I113" s="201">
        <v>9709.504262709188</v>
      </c>
      <c r="J113" s="201">
        <v>15579.127825993786</v>
      </c>
      <c r="K113" s="201">
        <v>13398.692810457516</v>
      </c>
      <c r="L113" s="201">
        <v>17759.562841530056</v>
      </c>
      <c r="M113" s="201">
        <v>15756.768752774078</v>
      </c>
      <c r="N113" s="201">
        <v>17660.463349791113</v>
      </c>
      <c r="O113" s="201">
        <v>22045.855379188713</v>
      </c>
      <c r="P113" s="201">
        <v>20458.553791887127</v>
      </c>
      <c r="Q113" s="201">
        <v>23633.1569664903</v>
      </c>
      <c r="R113" s="201">
        <v>18538.324420677363</v>
      </c>
      <c r="S113" s="201">
        <v>12395.516846878716</v>
      </c>
      <c r="T113" s="201">
        <v>13090.909090909092</v>
      </c>
      <c r="U113" s="201">
        <v>11891.891891891893</v>
      </c>
      <c r="V113" s="201">
        <v>12203.749557835161</v>
      </c>
      <c r="W113" s="201">
        <v>15187.35185378094</v>
      </c>
      <c r="X113" s="201">
        <v>13365.606468658865</v>
      </c>
      <c r="Y113" s="201">
        <v>12738.873847065408</v>
      </c>
      <c r="Z113" s="201">
        <v>12626.257948772338</v>
      </c>
      <c r="AA113" s="201">
        <v>11956.074215183737</v>
      </c>
      <c r="AB113" s="201">
        <v>11324.261771525395</v>
      </c>
      <c r="AC113" s="202">
        <v>12198.944095777262</v>
      </c>
    </row>
    <row r="114" spans="1:29" x14ac:dyDescent="0.2">
      <c r="A114" s="166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201"/>
      <c r="V114" s="201"/>
      <c r="W114" s="201"/>
      <c r="X114" s="201"/>
      <c r="Y114" s="201"/>
      <c r="Z114" s="201"/>
      <c r="AA114" s="201"/>
      <c r="AB114" s="201"/>
      <c r="AC114" s="202"/>
    </row>
    <row r="115" spans="1:29" x14ac:dyDescent="0.2">
      <c r="A115" s="166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01"/>
      <c r="P115" s="201"/>
      <c r="Q115" s="201"/>
      <c r="R115" s="201"/>
      <c r="S115" s="201"/>
      <c r="T115" s="201"/>
      <c r="U115" s="201"/>
      <c r="V115" s="201"/>
      <c r="W115" s="201"/>
      <c r="X115" s="201"/>
      <c r="Y115" s="201"/>
      <c r="Z115" s="201"/>
      <c r="AA115" s="201"/>
      <c r="AB115" s="201"/>
      <c r="AC115" s="202"/>
    </row>
    <row r="116" spans="1:29" x14ac:dyDescent="0.2">
      <c r="A116" s="166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201"/>
      <c r="X116" s="201"/>
      <c r="Y116" s="201"/>
      <c r="Z116" s="201"/>
      <c r="AA116" s="201"/>
      <c r="AB116" s="201"/>
      <c r="AC116" s="202"/>
    </row>
    <row r="117" spans="1:29" x14ac:dyDescent="0.2">
      <c r="A117" s="166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201"/>
      <c r="AB117" s="201"/>
      <c r="AC117" s="202"/>
    </row>
    <row r="118" spans="1:29" x14ac:dyDescent="0.2">
      <c r="A118" s="166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201"/>
      <c r="AB118" s="201"/>
      <c r="AC118" s="202"/>
    </row>
    <row r="119" spans="1:29" x14ac:dyDescent="0.2">
      <c r="A119" s="166"/>
      <c r="C119" s="201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201"/>
      <c r="X119" s="201"/>
      <c r="Y119" s="201"/>
      <c r="Z119" s="201"/>
      <c r="AA119" s="201"/>
      <c r="AB119" s="201"/>
      <c r="AC119" s="202"/>
    </row>
    <row r="120" spans="1:29" x14ac:dyDescent="0.2">
      <c r="A120" s="166"/>
      <c r="C120" s="201"/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201"/>
      <c r="X120" s="201"/>
      <c r="Y120" s="201"/>
      <c r="Z120" s="201"/>
      <c r="AA120" s="201"/>
      <c r="AB120" s="201"/>
      <c r="AC120" s="202"/>
    </row>
    <row r="121" spans="1:29" x14ac:dyDescent="0.2">
      <c r="A121" s="166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01"/>
      <c r="P121" s="201"/>
      <c r="Q121" s="201"/>
      <c r="R121" s="201"/>
      <c r="S121" s="201"/>
      <c r="T121" s="201"/>
      <c r="U121" s="201"/>
      <c r="V121" s="201"/>
      <c r="W121" s="201"/>
      <c r="X121" s="201"/>
      <c r="Y121" s="201"/>
      <c r="Z121" s="201"/>
      <c r="AA121" s="201"/>
      <c r="AB121" s="201"/>
      <c r="AC121" s="202"/>
    </row>
    <row r="122" spans="1:29" x14ac:dyDescent="0.2">
      <c r="A122" s="166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01"/>
      <c r="P122" s="201"/>
      <c r="Q122" s="201"/>
      <c r="R122" s="201"/>
      <c r="S122" s="201"/>
      <c r="T122" s="201"/>
      <c r="U122" s="201"/>
      <c r="V122" s="201"/>
      <c r="W122" s="201"/>
      <c r="X122" s="201"/>
      <c r="Y122" s="201"/>
      <c r="Z122" s="201"/>
      <c r="AA122" s="201"/>
      <c r="AB122" s="201"/>
      <c r="AC122" s="202"/>
    </row>
    <row r="123" spans="1:29" ht="12" thickBot="1" x14ac:dyDescent="0.25">
      <c r="A123" s="171"/>
      <c r="B123" s="143"/>
      <c r="C123" s="204"/>
      <c r="D123" s="204"/>
      <c r="E123" s="204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4"/>
      <c r="X123" s="204"/>
      <c r="Y123" s="204"/>
      <c r="Z123" s="204"/>
      <c r="AA123" s="204"/>
      <c r="AB123" s="204"/>
      <c r="AC123" s="206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1" sqref="A21"/>
    </sheetView>
  </sheetViews>
  <sheetFormatPr defaultRowHeight="12.75" x14ac:dyDescent="0.2"/>
  <sheetData>
    <row r="1" spans="1:2" ht="15" x14ac:dyDescent="0.2">
      <c r="A1" s="113" t="s">
        <v>111</v>
      </c>
    </row>
    <row r="2" spans="1:2" x14ac:dyDescent="0.2">
      <c r="A2" t="s">
        <v>112</v>
      </c>
    </row>
    <row r="3" spans="1:2" x14ac:dyDescent="0.2">
      <c r="A3" t="s">
        <v>113</v>
      </c>
    </row>
    <row r="4" spans="1:2" x14ac:dyDescent="0.2">
      <c r="B4" t="s">
        <v>114</v>
      </c>
    </row>
    <row r="5" spans="1:2" x14ac:dyDescent="0.2">
      <c r="A5" t="s">
        <v>115</v>
      </c>
    </row>
    <row r="6" spans="1:2" x14ac:dyDescent="0.2">
      <c r="A6" t="s">
        <v>116</v>
      </c>
    </row>
    <row r="7" spans="1:2" x14ac:dyDescent="0.2">
      <c r="A7" t="s">
        <v>117</v>
      </c>
    </row>
    <row r="9" spans="1:2" ht="15" x14ac:dyDescent="0.2">
      <c r="A9" s="113" t="s">
        <v>118</v>
      </c>
    </row>
    <row r="10" spans="1:2" x14ac:dyDescent="0.2">
      <c r="A10" t="s">
        <v>119</v>
      </c>
    </row>
    <row r="11" spans="1:2" x14ac:dyDescent="0.2">
      <c r="A11" t="s">
        <v>122</v>
      </c>
    </row>
    <row r="12" spans="1:2" x14ac:dyDescent="0.2">
      <c r="A12" t="s">
        <v>120</v>
      </c>
    </row>
    <row r="13" spans="1:2" x14ac:dyDescent="0.2">
      <c r="A13" t="s">
        <v>121</v>
      </c>
    </row>
    <row r="14" spans="1:2" x14ac:dyDescent="0.2">
      <c r="A14" t="s">
        <v>127</v>
      </c>
    </row>
    <row r="15" spans="1:2" x14ac:dyDescent="0.2">
      <c r="A15" t="s">
        <v>126</v>
      </c>
    </row>
    <row r="16" spans="1:2" x14ac:dyDescent="0.2">
      <c r="A16" t="s">
        <v>129</v>
      </c>
    </row>
    <row r="17" spans="1:1" x14ac:dyDescent="0.2">
      <c r="A17" t="s">
        <v>128</v>
      </c>
    </row>
    <row r="18" spans="1:1" x14ac:dyDescent="0.2">
      <c r="A18" t="s">
        <v>130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2001-09-27T19:48:39Z</cp:lastPrinted>
  <dcterms:created xsi:type="dcterms:W3CDTF">1998-02-04T17:03:27Z</dcterms:created>
  <dcterms:modified xsi:type="dcterms:W3CDTF">2014-09-03T19:29:40Z</dcterms:modified>
</cp:coreProperties>
</file>