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E11" i="6"/>
  <c r="F11" i="6"/>
  <c r="H11" i="6"/>
  <c r="I11" i="6"/>
  <c r="J11" i="6"/>
  <c r="L11" i="6"/>
  <c r="M11" i="6"/>
  <c r="N11" i="6"/>
  <c r="P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/>
  <c r="F2" i="5"/>
  <c r="G2" i="5"/>
  <c r="H2" i="5" s="1"/>
  <c r="I2" i="5"/>
  <c r="J2" i="5" s="1"/>
  <c r="K2" i="5" s="1"/>
  <c r="L2" i="5" s="1"/>
  <c r="M2" i="5" s="1"/>
  <c r="N2" i="5" s="1"/>
  <c r="O2" i="5" s="1"/>
  <c r="P2" i="5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/>
  <c r="F3" i="5"/>
  <c r="G3" i="5" s="1"/>
  <c r="H3" i="5" s="1"/>
  <c r="I3" i="5" s="1"/>
  <c r="J3" i="5" s="1"/>
  <c r="K3" i="5" s="1"/>
  <c r="L3" i="5" s="1"/>
  <c r="M3" i="5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/>
  <c r="AC3" i="5" s="1"/>
  <c r="AD3" i="5" s="1"/>
  <c r="AE3" i="5" s="1"/>
  <c r="C10" i="4"/>
  <c r="R12" i="4"/>
  <c r="K15" i="4"/>
  <c r="O36" i="4" s="1"/>
  <c r="R22" i="4"/>
  <c r="T22" i="4"/>
  <c r="V22" i="4"/>
  <c r="X22" i="4"/>
  <c r="Z22" i="4"/>
  <c r="AB22" i="4"/>
  <c r="AD22" i="4"/>
  <c r="AF22" i="4"/>
  <c r="AH22" i="4"/>
  <c r="P25" i="4"/>
  <c r="R26" i="4"/>
  <c r="O29" i="4"/>
  <c r="K30" i="4"/>
  <c r="L31" i="4"/>
  <c r="O31" i="4"/>
  <c r="O34" i="4"/>
  <c r="L35" i="4"/>
  <c r="K36" i="4"/>
  <c r="AL37" i="4"/>
  <c r="AJ38" i="4"/>
  <c r="AL38" i="4"/>
  <c r="K39" i="4"/>
  <c r="O39" i="4"/>
  <c r="L40" i="4"/>
  <c r="K41" i="4"/>
  <c r="O41" i="4"/>
  <c r="L42" i="4"/>
  <c r="AL44" i="4"/>
  <c r="AJ45" i="4"/>
  <c r="AL45" i="4"/>
  <c r="AJ46" i="4"/>
  <c r="AL46" i="4"/>
  <c r="AJ47" i="4"/>
  <c r="AL47" i="4"/>
  <c r="AL48" i="4"/>
  <c r="J49" i="4"/>
  <c r="O49" i="4"/>
  <c r="Q49" i="4" s="1"/>
  <c r="R58" i="4"/>
  <c r="O62" i="4"/>
  <c r="Q62" i="4" s="1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G9" i="514"/>
  <c r="G28" i="514" s="1"/>
  <c r="L9" i="514"/>
  <c r="O9" i="514"/>
  <c r="R9" i="514"/>
  <c r="V9" i="514"/>
  <c r="AG9" i="514"/>
  <c r="H9" i="514" s="1"/>
  <c r="AH9" i="514"/>
  <c r="I9" i="514" s="1"/>
  <c r="AI9" i="514"/>
  <c r="K9" i="514" s="1"/>
  <c r="AJ9" i="514"/>
  <c r="AK9" i="514"/>
  <c r="AL9" i="514"/>
  <c r="N9" i="514" s="1"/>
  <c r="N67" i="514" s="1"/>
  <c r="AM9" i="514"/>
  <c r="P9" i="514" s="1"/>
  <c r="P28" i="514" s="1"/>
  <c r="AN9" i="514"/>
  <c r="Q9" i="514" s="1"/>
  <c r="AO9" i="514"/>
  <c r="AP9" i="514"/>
  <c r="T9" i="514" s="1"/>
  <c r="AQ9" i="514"/>
  <c r="AR9" i="514"/>
  <c r="AS9" i="514"/>
  <c r="AS28" i="514" s="1"/>
  <c r="AT9" i="514"/>
  <c r="AU9" i="514"/>
  <c r="AV9" i="514"/>
  <c r="AW9" i="514"/>
  <c r="AX9" i="514"/>
  <c r="AY9" i="514"/>
  <c r="AY28" i="514" s="1"/>
  <c r="AZ9" i="514"/>
  <c r="BA9" i="514"/>
  <c r="BA28" i="514" s="1"/>
  <c r="BB9" i="514"/>
  <c r="BC9" i="514"/>
  <c r="BD9" i="514"/>
  <c r="BE9" i="514"/>
  <c r="BF9" i="514"/>
  <c r="BG9" i="514"/>
  <c r="BH9" i="514"/>
  <c r="BI9" i="514"/>
  <c r="BI28" i="514" s="1"/>
  <c r="BJ9" i="514"/>
  <c r="BK9" i="514"/>
  <c r="BL9" i="514"/>
  <c r="BM9" i="514"/>
  <c r="BN9" i="514"/>
  <c r="BO9" i="514"/>
  <c r="BO28" i="514" s="1"/>
  <c r="BP9" i="514"/>
  <c r="BQ9" i="514"/>
  <c r="BQ28" i="514" s="1"/>
  <c r="BR9" i="514"/>
  <c r="BS9" i="514"/>
  <c r="BT9" i="514"/>
  <c r="BU9" i="514"/>
  <c r="BV9" i="514"/>
  <c r="BW9" i="514"/>
  <c r="BW28" i="514" s="1"/>
  <c r="BX9" i="514"/>
  <c r="BY9" i="514"/>
  <c r="BY28" i="514" s="1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H10" i="514"/>
  <c r="K10" i="514"/>
  <c r="M10" i="514"/>
  <c r="M29" i="514" s="1"/>
  <c r="O10" i="514"/>
  <c r="O29" i="514" s="1"/>
  <c r="Q10" i="514"/>
  <c r="U10" i="514"/>
  <c r="U29" i="514" s="1"/>
  <c r="AG10" i="514"/>
  <c r="AH10" i="514"/>
  <c r="I10" i="514" s="1"/>
  <c r="G10" i="514" s="1"/>
  <c r="AI10" i="514"/>
  <c r="AJ10" i="514"/>
  <c r="L10" i="514" s="1"/>
  <c r="AK10" i="514"/>
  <c r="AL10" i="514"/>
  <c r="N10" i="514" s="1"/>
  <c r="AM10" i="514"/>
  <c r="P10" i="514" s="1"/>
  <c r="AN10" i="514"/>
  <c r="AO10" i="514"/>
  <c r="R10" i="514" s="1"/>
  <c r="AP10" i="514"/>
  <c r="T10" i="514" s="1"/>
  <c r="S10" i="514" s="1"/>
  <c r="AQ10" i="514"/>
  <c r="AR10" i="514"/>
  <c r="V10" i="514" s="1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 s="1"/>
  <c r="L11" i="514"/>
  <c r="M11" i="514"/>
  <c r="P11" i="514"/>
  <c r="O11" i="514" s="1"/>
  <c r="V11" i="514"/>
  <c r="AG11" i="514"/>
  <c r="H11" i="514" s="1"/>
  <c r="AH11" i="514"/>
  <c r="I11" i="514" s="1"/>
  <c r="I69" i="514" s="1"/>
  <c r="AI11" i="514"/>
  <c r="K11" i="514" s="1"/>
  <c r="AJ11" i="514"/>
  <c r="AK11" i="514"/>
  <c r="AL11" i="514"/>
  <c r="N11" i="514" s="1"/>
  <c r="N30" i="514" s="1"/>
  <c r="AM11" i="514"/>
  <c r="AN11" i="514"/>
  <c r="Q11" i="514" s="1"/>
  <c r="AO11" i="514"/>
  <c r="R11" i="514" s="1"/>
  <c r="AP11" i="514"/>
  <c r="T11" i="514" s="1"/>
  <c r="AQ11" i="514"/>
  <c r="U11" i="514" s="1"/>
  <c r="U30" i="514" s="1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I12" i="514"/>
  <c r="I31" i="514" s="1"/>
  <c r="K12" i="514"/>
  <c r="P12" i="514"/>
  <c r="Q12" i="514"/>
  <c r="T12" i="514"/>
  <c r="AG12" i="514"/>
  <c r="H12" i="514" s="1"/>
  <c r="AH12" i="514"/>
  <c r="AI12" i="514"/>
  <c r="AJ12" i="514"/>
  <c r="AK12" i="514"/>
  <c r="M12" i="514" s="1"/>
  <c r="AL12" i="514"/>
  <c r="N12" i="514" s="1"/>
  <c r="AM12" i="514"/>
  <c r="AN12" i="514"/>
  <c r="AO12" i="514"/>
  <c r="R12" i="514" s="1"/>
  <c r="AP12" i="514"/>
  <c r="AQ12" i="514"/>
  <c r="U12" i="514" s="1"/>
  <c r="AR12" i="514"/>
  <c r="AS12" i="514"/>
  <c r="AT12" i="514"/>
  <c r="AT31" i="514" s="1"/>
  <c r="AU12" i="514"/>
  <c r="AV12" i="514"/>
  <c r="AW12" i="514"/>
  <c r="AX12" i="514"/>
  <c r="AY12" i="514"/>
  <c r="AZ12" i="514"/>
  <c r="AZ31" i="514" s="1"/>
  <c r="BA12" i="514"/>
  <c r="BB12" i="514"/>
  <c r="BB31" i="514" s="1"/>
  <c r="BC12" i="514"/>
  <c r="BD12" i="514"/>
  <c r="BE12" i="514"/>
  <c r="BF12" i="514"/>
  <c r="BG12" i="514"/>
  <c r="BH12" i="514"/>
  <c r="BH31" i="514" s="1"/>
  <c r="BI12" i="514"/>
  <c r="BJ12" i="514"/>
  <c r="BJ31" i="514" s="1"/>
  <c r="BK12" i="514"/>
  <c r="BL12" i="514"/>
  <c r="BM12" i="514"/>
  <c r="BN12" i="514"/>
  <c r="BO12" i="514"/>
  <c r="BP12" i="514"/>
  <c r="BP31" i="514" s="1"/>
  <c r="BQ12" i="514"/>
  <c r="BR12" i="514"/>
  <c r="BR31" i="514" s="1"/>
  <c r="BS12" i="514"/>
  <c r="BT12" i="514"/>
  <c r="BU12" i="514"/>
  <c r="BV12" i="514"/>
  <c r="BW12" i="514"/>
  <c r="BX12" i="514"/>
  <c r="BX31" i="514" s="1"/>
  <c r="BY12" i="514"/>
  <c r="BZ12" i="514"/>
  <c r="BZ31" i="514" s="1"/>
  <c r="CA12" i="514"/>
  <c r="CB12" i="514"/>
  <c r="CC12" i="514"/>
  <c r="CD12" i="514"/>
  <c r="CE12" i="514"/>
  <c r="CF12" i="514"/>
  <c r="CF31" i="514" s="1"/>
  <c r="CG12" i="514"/>
  <c r="CH12" i="514"/>
  <c r="CH31" i="514" s="1"/>
  <c r="CI12" i="514"/>
  <c r="CJ12" i="514"/>
  <c r="CK12" i="514"/>
  <c r="CL12" i="514"/>
  <c r="CM12" i="514"/>
  <c r="CN12" i="514"/>
  <c r="CN31" i="514" s="1"/>
  <c r="CO12" i="514"/>
  <c r="CP12" i="514"/>
  <c r="CP31" i="514" s="1"/>
  <c r="CQ12" i="514"/>
  <c r="CR12" i="514"/>
  <c r="CS12" i="514"/>
  <c r="CT12" i="514"/>
  <c r="CU12" i="514"/>
  <c r="CV12" i="514"/>
  <c r="CV31" i="514" s="1"/>
  <c r="CW12" i="514"/>
  <c r="CX12" i="514"/>
  <c r="CX31" i="514" s="1"/>
  <c r="CY12" i="514"/>
  <c r="CZ12" i="514"/>
  <c r="DA12" i="514"/>
  <c r="DB12" i="514"/>
  <c r="DC12" i="514"/>
  <c r="DD12" i="514"/>
  <c r="DD31" i="514" s="1"/>
  <c r="DE12" i="514"/>
  <c r="DF12" i="514"/>
  <c r="DF31" i="514" s="1"/>
  <c r="DG12" i="514"/>
  <c r="DH12" i="514"/>
  <c r="DI12" i="514"/>
  <c r="DJ12" i="514"/>
  <c r="DK12" i="514"/>
  <c r="DL12" i="514"/>
  <c r="DL31" i="514" s="1"/>
  <c r="DM12" i="514"/>
  <c r="DN12" i="514"/>
  <c r="DN31" i="514" s="1"/>
  <c r="DO12" i="514"/>
  <c r="DP12" i="514"/>
  <c r="DQ12" i="514"/>
  <c r="DR12" i="514"/>
  <c r="DS12" i="514"/>
  <c r="DT12" i="514"/>
  <c r="DT31" i="514" s="1"/>
  <c r="DU12" i="514"/>
  <c r="DV12" i="514"/>
  <c r="DV31" i="514" s="1"/>
  <c r="DW12" i="514"/>
  <c r="DX12" i="514"/>
  <c r="DY12" i="514"/>
  <c r="DZ12" i="514"/>
  <c r="EA12" i="514"/>
  <c r="EB12" i="514"/>
  <c r="EB31" i="514" s="1"/>
  <c r="EC12" i="514"/>
  <c r="ED12" i="514"/>
  <c r="ED31" i="514" s="1"/>
  <c r="EE12" i="514"/>
  <c r="EF12" i="514"/>
  <c r="EG12" i="514"/>
  <c r="EH12" i="514"/>
  <c r="EI12" i="514"/>
  <c r="EJ12" i="514"/>
  <c r="EJ31" i="514" s="1"/>
  <c r="C13" i="514"/>
  <c r="D13" i="514"/>
  <c r="E13" i="514"/>
  <c r="K13" i="514"/>
  <c r="L13" i="514"/>
  <c r="J13" i="514" s="1"/>
  <c r="J32" i="514" s="1"/>
  <c r="Q13" i="514"/>
  <c r="Q71" i="514" s="1"/>
  <c r="Q91" i="514" s="1"/>
  <c r="R13" i="514"/>
  <c r="U13" i="514"/>
  <c r="U71" i="514" s="1"/>
  <c r="AG13" i="514"/>
  <c r="H13" i="514" s="1"/>
  <c r="G13" i="514" s="1"/>
  <c r="G32" i="514" s="1"/>
  <c r="AH13" i="514"/>
  <c r="I13" i="514" s="1"/>
  <c r="AI13" i="514"/>
  <c r="AJ13" i="514"/>
  <c r="AK13" i="514"/>
  <c r="M13" i="514" s="1"/>
  <c r="M71" i="514" s="1"/>
  <c r="AL13" i="514"/>
  <c r="N13" i="514" s="1"/>
  <c r="AM13" i="514"/>
  <c r="P13" i="514" s="1"/>
  <c r="AN13" i="514"/>
  <c r="AO13" i="514"/>
  <c r="AP13" i="514"/>
  <c r="T13" i="514" s="1"/>
  <c r="AQ13" i="514"/>
  <c r="AR13" i="514"/>
  <c r="V13" i="514" s="1"/>
  <c r="AS13" i="514"/>
  <c r="AS32" i="514" s="1"/>
  <c r="AT13" i="514"/>
  <c r="AU13" i="514"/>
  <c r="AV13" i="514"/>
  <c r="AW13" i="514"/>
  <c r="AX13" i="514"/>
  <c r="AY13" i="514"/>
  <c r="AZ13" i="514"/>
  <c r="BA13" i="514"/>
  <c r="BA32" i="514" s="1"/>
  <c r="BB13" i="514"/>
  <c r="BC13" i="514"/>
  <c r="BD13" i="514"/>
  <c r="BE13" i="514"/>
  <c r="BF13" i="514"/>
  <c r="BG13" i="514"/>
  <c r="BH13" i="514"/>
  <c r="BI13" i="514"/>
  <c r="BI32" i="514" s="1"/>
  <c r="BJ13" i="514"/>
  <c r="BK13" i="514"/>
  <c r="BL13" i="514"/>
  <c r="BM13" i="514"/>
  <c r="BN13" i="514"/>
  <c r="BO13" i="514"/>
  <c r="BP13" i="514"/>
  <c r="BQ13" i="514"/>
  <c r="BQ32" i="514" s="1"/>
  <c r="BR13" i="514"/>
  <c r="BS13" i="514"/>
  <c r="BT13" i="514"/>
  <c r="BU13" i="514"/>
  <c r="BV13" i="514"/>
  <c r="BW13" i="514"/>
  <c r="BX13" i="514"/>
  <c r="BY13" i="514"/>
  <c r="BY32" i="514" s="1"/>
  <c r="BZ13" i="514"/>
  <c r="CA13" i="514"/>
  <c r="CB13" i="514"/>
  <c r="CC13" i="514"/>
  <c r="CD13" i="514"/>
  <c r="CE13" i="514"/>
  <c r="CF13" i="514"/>
  <c r="CG13" i="514"/>
  <c r="CG32" i="514" s="1"/>
  <c r="CH13" i="514"/>
  <c r="CI13" i="514"/>
  <c r="CJ13" i="514"/>
  <c r="CK13" i="514"/>
  <c r="CL13" i="514"/>
  <c r="CM13" i="514"/>
  <c r="CN13" i="514"/>
  <c r="CO13" i="514"/>
  <c r="CO32" i="514" s="1"/>
  <c r="CP13" i="514"/>
  <c r="CQ13" i="514"/>
  <c r="CR13" i="514"/>
  <c r="CS13" i="514"/>
  <c r="CT13" i="514"/>
  <c r="CU13" i="514"/>
  <c r="CV13" i="514"/>
  <c r="CW13" i="514"/>
  <c r="CW32" i="514" s="1"/>
  <c r="CX13" i="514"/>
  <c r="CY13" i="514"/>
  <c r="CZ13" i="514"/>
  <c r="DA13" i="514"/>
  <c r="DB13" i="514"/>
  <c r="DC13" i="514"/>
  <c r="DD13" i="514"/>
  <c r="DE13" i="514"/>
  <c r="DE32" i="514" s="1"/>
  <c r="DF13" i="514"/>
  <c r="DG13" i="514"/>
  <c r="DH13" i="514"/>
  <c r="DI13" i="514"/>
  <c r="DJ13" i="514"/>
  <c r="DK13" i="514"/>
  <c r="DL13" i="514"/>
  <c r="DM13" i="514"/>
  <c r="DM32" i="514" s="1"/>
  <c r="DN13" i="514"/>
  <c r="DO13" i="514"/>
  <c r="DP13" i="514"/>
  <c r="DQ13" i="514"/>
  <c r="DR13" i="514"/>
  <c r="DS13" i="514"/>
  <c r="DT13" i="514"/>
  <c r="DU13" i="514"/>
  <c r="DU32" i="514" s="1"/>
  <c r="DV13" i="514"/>
  <c r="DW13" i="514"/>
  <c r="DX13" i="514"/>
  <c r="DY13" i="514"/>
  <c r="DZ13" i="514"/>
  <c r="EA13" i="514"/>
  <c r="EB13" i="514"/>
  <c r="EC13" i="514"/>
  <c r="EC32" i="514" s="1"/>
  <c r="ED13" i="514"/>
  <c r="EE13" i="514"/>
  <c r="EF13" i="514"/>
  <c r="EG13" i="514"/>
  <c r="EH13" i="514"/>
  <c r="EI13" i="514"/>
  <c r="EJ13" i="514"/>
  <c r="C14" i="514"/>
  <c r="D14" i="514"/>
  <c r="E14" i="514"/>
  <c r="K14" i="514"/>
  <c r="J14" i="514" s="1"/>
  <c r="L14" i="514"/>
  <c r="M14" i="514"/>
  <c r="M33" i="514" s="1"/>
  <c r="P14" i="514"/>
  <c r="R14" i="514"/>
  <c r="T14" i="514"/>
  <c r="V14" i="514"/>
  <c r="AG14" i="514"/>
  <c r="H14" i="514" s="1"/>
  <c r="G14" i="514" s="1"/>
  <c r="G33" i="514" s="1"/>
  <c r="AH14" i="514"/>
  <c r="I14" i="514" s="1"/>
  <c r="AI14" i="514"/>
  <c r="AJ14" i="514"/>
  <c r="AK14" i="514"/>
  <c r="AL14" i="514"/>
  <c r="N14" i="514" s="1"/>
  <c r="N72" i="514" s="1"/>
  <c r="N92" i="514" s="1"/>
  <c r="AM14" i="514"/>
  <c r="AN14" i="514"/>
  <c r="Q14" i="514" s="1"/>
  <c r="Q72" i="514" s="1"/>
  <c r="AO14" i="514"/>
  <c r="AP14" i="514"/>
  <c r="AQ14" i="514"/>
  <c r="U14" i="514" s="1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K15" i="514"/>
  <c r="M15" i="514"/>
  <c r="O15" i="514"/>
  <c r="O34" i="514" s="1"/>
  <c r="Q15" i="514"/>
  <c r="U15" i="514"/>
  <c r="W15" i="514"/>
  <c r="W73" i="514" s="1"/>
  <c r="W93" i="514" s="1"/>
  <c r="AG15" i="514"/>
  <c r="H15" i="514" s="1"/>
  <c r="AH15" i="514"/>
  <c r="I15" i="514" s="1"/>
  <c r="I73" i="514" s="1"/>
  <c r="I93" i="514" s="1"/>
  <c r="AI15" i="514"/>
  <c r="AJ15" i="514"/>
  <c r="L15" i="514" s="1"/>
  <c r="L34" i="514" s="1"/>
  <c r="AK15" i="514"/>
  <c r="AL15" i="514"/>
  <c r="N15" i="514" s="1"/>
  <c r="N73" i="514" s="1"/>
  <c r="AM15" i="514"/>
  <c r="P15" i="514" s="1"/>
  <c r="P34" i="514" s="1"/>
  <c r="AN15" i="514"/>
  <c r="AO15" i="514"/>
  <c r="R15" i="514" s="1"/>
  <c r="AP15" i="514"/>
  <c r="T15" i="514" s="1"/>
  <c r="S15" i="514" s="1"/>
  <c r="S34" i="514" s="1"/>
  <c r="AQ15" i="514"/>
  <c r="AR15" i="514"/>
  <c r="V15" i="514" s="1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D34" i="514" s="1"/>
  <c r="CE15" i="514"/>
  <c r="CF15" i="514"/>
  <c r="CG15" i="514"/>
  <c r="CH15" i="514"/>
  <c r="CI15" i="514"/>
  <c r="CJ15" i="514"/>
  <c r="CK15" i="514"/>
  <c r="CL15" i="514"/>
  <c r="CL34" i="514" s="1"/>
  <c r="CM15" i="514"/>
  <c r="CN15" i="514"/>
  <c r="CO15" i="514"/>
  <c r="CP15" i="514"/>
  <c r="CQ15" i="514"/>
  <c r="CR15" i="514"/>
  <c r="CS15" i="514"/>
  <c r="CT15" i="514"/>
  <c r="CT34" i="514" s="1"/>
  <c r="CU15" i="514"/>
  <c r="CV15" i="514"/>
  <c r="CW15" i="514"/>
  <c r="CX15" i="514"/>
  <c r="CY15" i="514"/>
  <c r="CZ15" i="514"/>
  <c r="DA15" i="514"/>
  <c r="DB15" i="514"/>
  <c r="DB34" i="514" s="1"/>
  <c r="DC15" i="514"/>
  <c r="DD15" i="514"/>
  <c r="DE15" i="514"/>
  <c r="DF15" i="514"/>
  <c r="DG15" i="514"/>
  <c r="DH15" i="514"/>
  <c r="DI15" i="514"/>
  <c r="DJ15" i="514"/>
  <c r="DJ34" i="514" s="1"/>
  <c r="DK15" i="514"/>
  <c r="DL15" i="514"/>
  <c r="DM15" i="514"/>
  <c r="DN15" i="514"/>
  <c r="DO15" i="514"/>
  <c r="DP15" i="514"/>
  <c r="DQ15" i="514"/>
  <c r="DR15" i="514"/>
  <c r="DR34" i="514" s="1"/>
  <c r="DS15" i="514"/>
  <c r="DT15" i="514"/>
  <c r="DU15" i="514"/>
  <c r="DV15" i="514"/>
  <c r="DW15" i="514"/>
  <c r="DX15" i="514"/>
  <c r="DY15" i="514"/>
  <c r="DZ15" i="514"/>
  <c r="DZ34" i="514" s="1"/>
  <c r="EA15" i="514"/>
  <c r="EB15" i="514"/>
  <c r="EC15" i="514"/>
  <c r="ED15" i="514"/>
  <c r="EE15" i="514"/>
  <c r="EF15" i="514"/>
  <c r="EG15" i="514"/>
  <c r="EH15" i="514"/>
  <c r="EH34" i="514" s="1"/>
  <c r="EI15" i="514"/>
  <c r="EJ15" i="514"/>
  <c r="C18" i="514"/>
  <c r="D18" i="514"/>
  <c r="E18" i="514"/>
  <c r="F18" i="514"/>
  <c r="J18" i="514"/>
  <c r="J37" i="514" s="1"/>
  <c r="L18" i="514"/>
  <c r="M18" i="514"/>
  <c r="N18" i="514"/>
  <c r="O18" i="514"/>
  <c r="O37" i="514" s="1"/>
  <c r="T18" i="514"/>
  <c r="U18" i="514"/>
  <c r="V18" i="514"/>
  <c r="AG18" i="514"/>
  <c r="AH18" i="514"/>
  <c r="I18" i="514" s="1"/>
  <c r="I37" i="514" s="1"/>
  <c r="AI18" i="514"/>
  <c r="K18" i="514" s="1"/>
  <c r="AJ18" i="514"/>
  <c r="AK18" i="514"/>
  <c r="AL18" i="514"/>
  <c r="AM18" i="514"/>
  <c r="P18" i="514" s="1"/>
  <c r="P37" i="514" s="1"/>
  <c r="AN18" i="514"/>
  <c r="Q18" i="514" s="1"/>
  <c r="Q37" i="514" s="1"/>
  <c r="AO18" i="514"/>
  <c r="AP18" i="514"/>
  <c r="AQ18" i="514"/>
  <c r="AR18" i="514"/>
  <c r="AS18" i="514"/>
  <c r="AT18" i="514"/>
  <c r="AU18" i="514"/>
  <c r="AV18" i="514"/>
  <c r="AW18" i="514"/>
  <c r="AW37" i="514" s="1"/>
  <c r="AX18" i="514"/>
  <c r="AY18" i="514"/>
  <c r="AZ18" i="514"/>
  <c r="BA18" i="514"/>
  <c r="BB18" i="514"/>
  <c r="BC18" i="514"/>
  <c r="BD18" i="514"/>
  <c r="BE18" i="514"/>
  <c r="BE37" i="514" s="1"/>
  <c r="BF18" i="514"/>
  <c r="BG18" i="514"/>
  <c r="BH18" i="514"/>
  <c r="BI18" i="514"/>
  <c r="BJ18" i="514"/>
  <c r="BK18" i="514"/>
  <c r="BL18" i="514"/>
  <c r="BM18" i="514"/>
  <c r="BM37" i="514" s="1"/>
  <c r="BN18" i="514"/>
  <c r="BO18" i="514"/>
  <c r="BP18" i="514"/>
  <c r="BQ18" i="514"/>
  <c r="BR18" i="514"/>
  <c r="BS18" i="514"/>
  <c r="BT18" i="514"/>
  <c r="BU18" i="514"/>
  <c r="BU37" i="514" s="1"/>
  <c r="BV18" i="514"/>
  <c r="BW18" i="514"/>
  <c r="BX18" i="514"/>
  <c r="BY18" i="514"/>
  <c r="BZ18" i="514"/>
  <c r="CA18" i="514"/>
  <c r="CB18" i="514"/>
  <c r="CC18" i="514"/>
  <c r="CC37" i="514" s="1"/>
  <c r="CD18" i="514"/>
  <c r="CE18" i="514"/>
  <c r="CF18" i="514"/>
  <c r="CG18" i="514"/>
  <c r="CH18" i="514"/>
  <c r="CI18" i="514"/>
  <c r="CJ18" i="514"/>
  <c r="CK18" i="514"/>
  <c r="CK37" i="514" s="1"/>
  <c r="CL18" i="514"/>
  <c r="CM18" i="514"/>
  <c r="CN18" i="514"/>
  <c r="CO18" i="514"/>
  <c r="CP18" i="514"/>
  <c r="CQ18" i="514"/>
  <c r="CR18" i="514"/>
  <c r="CS18" i="514"/>
  <c r="CS37" i="514" s="1"/>
  <c r="CT18" i="514"/>
  <c r="CU18" i="514"/>
  <c r="CV18" i="514"/>
  <c r="CW18" i="514"/>
  <c r="CX18" i="514"/>
  <c r="CY18" i="514"/>
  <c r="CZ18" i="514"/>
  <c r="DA18" i="514"/>
  <c r="DA37" i="514" s="1"/>
  <c r="DB18" i="514"/>
  <c r="DC18" i="514"/>
  <c r="DD18" i="514"/>
  <c r="DE18" i="514"/>
  <c r="DF18" i="514"/>
  <c r="DG18" i="514"/>
  <c r="DH18" i="514"/>
  <c r="DI18" i="514"/>
  <c r="DI37" i="514" s="1"/>
  <c r="DJ18" i="514"/>
  <c r="DK18" i="514"/>
  <c r="DL18" i="514"/>
  <c r="DM18" i="514"/>
  <c r="DN18" i="514"/>
  <c r="DO18" i="514"/>
  <c r="DP18" i="514"/>
  <c r="DQ18" i="514"/>
  <c r="DQ37" i="514" s="1"/>
  <c r="DR18" i="514"/>
  <c r="DS18" i="514"/>
  <c r="DT18" i="514"/>
  <c r="DU18" i="514"/>
  <c r="DV18" i="514"/>
  <c r="DW18" i="514"/>
  <c r="DX18" i="514"/>
  <c r="DY18" i="514"/>
  <c r="DY37" i="514" s="1"/>
  <c r="DZ18" i="514"/>
  <c r="EA18" i="514"/>
  <c r="EB18" i="514"/>
  <c r="EC18" i="514"/>
  <c r="ED18" i="514"/>
  <c r="EE18" i="514"/>
  <c r="EF18" i="514"/>
  <c r="EG18" i="514"/>
  <c r="EG37" i="514" s="1"/>
  <c r="EH18" i="514"/>
  <c r="EI18" i="514"/>
  <c r="EJ18" i="514"/>
  <c r="C28" i="514"/>
  <c r="E28" i="514"/>
  <c r="H28" i="514"/>
  <c r="I28" i="514"/>
  <c r="L28" i="514"/>
  <c r="N28" i="514"/>
  <c r="O28" i="514"/>
  <c r="Q28" i="514"/>
  <c r="V28" i="514"/>
  <c r="AG28" i="514"/>
  <c r="AH28" i="514"/>
  <c r="AI28" i="514"/>
  <c r="AJ28" i="514"/>
  <c r="AL28" i="514"/>
  <c r="AM28" i="514"/>
  <c r="AN28" i="514"/>
  <c r="AO28" i="514"/>
  <c r="AP28" i="514"/>
  <c r="AR28" i="514"/>
  <c r="AT28" i="514"/>
  <c r="AU28" i="514"/>
  <c r="AV28" i="514"/>
  <c r="AW28" i="514"/>
  <c r="AX28" i="514"/>
  <c r="AZ28" i="514"/>
  <c r="BB28" i="514"/>
  <c r="BC28" i="514"/>
  <c r="BD28" i="514"/>
  <c r="BE28" i="514"/>
  <c r="BF28" i="514"/>
  <c r="BG28" i="514"/>
  <c r="BH28" i="514"/>
  <c r="BJ28" i="514"/>
  <c r="BK28" i="514"/>
  <c r="BL28" i="514"/>
  <c r="BM28" i="514"/>
  <c r="BN28" i="514"/>
  <c r="BP28" i="514"/>
  <c r="BR28" i="514"/>
  <c r="BS28" i="514"/>
  <c r="BT28" i="514"/>
  <c r="BU28" i="514"/>
  <c r="BV28" i="514"/>
  <c r="Z9" i="514" s="1"/>
  <c r="BX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G29" i="514"/>
  <c r="H29" i="514"/>
  <c r="I29" i="514"/>
  <c r="K29" i="514"/>
  <c r="L29" i="514"/>
  <c r="N29" i="514"/>
  <c r="P29" i="514"/>
  <c r="Q29" i="514"/>
  <c r="R29" i="514"/>
  <c r="S29" i="514"/>
  <c r="T29" i="514"/>
  <c r="V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X10" i="514" s="1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H30" i="514"/>
  <c r="I30" i="514"/>
  <c r="L30" i="514"/>
  <c r="M30" i="514"/>
  <c r="O30" i="514"/>
  <c r="Q30" i="514"/>
  <c r="R30" i="514"/>
  <c r="V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H31" i="514"/>
  <c r="K31" i="514"/>
  <c r="M31" i="514"/>
  <c r="N31" i="514"/>
  <c r="P31" i="514"/>
  <c r="Q31" i="514"/>
  <c r="R31" i="514"/>
  <c r="T31" i="514"/>
  <c r="U31" i="514"/>
  <c r="AG31" i="514"/>
  <c r="AH31" i="514"/>
  <c r="AI31" i="514"/>
  <c r="AK31" i="514"/>
  <c r="AM31" i="514"/>
  <c r="AN31" i="514"/>
  <c r="AO31" i="514"/>
  <c r="AP31" i="514"/>
  <c r="AQ31" i="514"/>
  <c r="AS31" i="514"/>
  <c r="X12" i="514" s="1"/>
  <c r="AU31" i="514"/>
  <c r="AV31" i="514"/>
  <c r="AW31" i="514"/>
  <c r="AX31" i="514"/>
  <c r="AY31" i="514"/>
  <c r="BA31" i="514"/>
  <c r="BC31" i="514"/>
  <c r="BD31" i="514"/>
  <c r="BE31" i="514"/>
  <c r="BF31" i="514"/>
  <c r="BG31" i="514"/>
  <c r="BI31" i="514"/>
  <c r="BK31" i="514"/>
  <c r="BL31" i="514"/>
  <c r="BM31" i="514"/>
  <c r="BN31" i="514"/>
  <c r="BO31" i="514"/>
  <c r="BQ31" i="514"/>
  <c r="BS31" i="514"/>
  <c r="BT31" i="514"/>
  <c r="BU31" i="514"/>
  <c r="BV31" i="514"/>
  <c r="BW31" i="514"/>
  <c r="BY31" i="514"/>
  <c r="CA31" i="514"/>
  <c r="CB31" i="514"/>
  <c r="CC31" i="514"/>
  <c r="CD31" i="514"/>
  <c r="CE31" i="514"/>
  <c r="CG31" i="514"/>
  <c r="CI31" i="514"/>
  <c r="CJ31" i="514"/>
  <c r="CK31" i="514"/>
  <c r="CL31" i="514"/>
  <c r="CM31" i="514"/>
  <c r="CO31" i="514"/>
  <c r="CQ31" i="514"/>
  <c r="CR31" i="514"/>
  <c r="CS31" i="514"/>
  <c r="CT31" i="514"/>
  <c r="CU31" i="514"/>
  <c r="CW31" i="514"/>
  <c r="CY31" i="514"/>
  <c r="CZ31" i="514"/>
  <c r="DA31" i="514"/>
  <c r="DB31" i="514"/>
  <c r="DC31" i="514"/>
  <c r="DE31" i="514"/>
  <c r="DG31" i="514"/>
  <c r="DH31" i="514"/>
  <c r="DI31" i="514"/>
  <c r="DJ31" i="514"/>
  <c r="DK31" i="514"/>
  <c r="DM31" i="514"/>
  <c r="DO31" i="514"/>
  <c r="DP31" i="514"/>
  <c r="DQ31" i="514"/>
  <c r="DR31" i="514"/>
  <c r="DS31" i="514"/>
  <c r="DU31" i="514"/>
  <c r="DW31" i="514"/>
  <c r="DX31" i="514"/>
  <c r="DY31" i="514"/>
  <c r="DZ31" i="514"/>
  <c r="EA31" i="514"/>
  <c r="EC31" i="514"/>
  <c r="EE31" i="514"/>
  <c r="EF31" i="514"/>
  <c r="EG31" i="514"/>
  <c r="EH31" i="514"/>
  <c r="EI31" i="514"/>
  <c r="C32" i="514"/>
  <c r="E32" i="514"/>
  <c r="H32" i="514"/>
  <c r="I32" i="514"/>
  <c r="K32" i="514"/>
  <c r="N32" i="514"/>
  <c r="P32" i="514"/>
  <c r="Q32" i="514"/>
  <c r="R32" i="514"/>
  <c r="T32" i="514"/>
  <c r="V32" i="514"/>
  <c r="AG32" i="514"/>
  <c r="AH32" i="514"/>
  <c r="AI32" i="514"/>
  <c r="AJ32" i="514"/>
  <c r="AL32" i="514"/>
  <c r="AM32" i="514"/>
  <c r="AN32" i="514"/>
  <c r="AO32" i="514"/>
  <c r="AP32" i="514"/>
  <c r="AQ32" i="514"/>
  <c r="AR32" i="514"/>
  <c r="AT32" i="514"/>
  <c r="AU32" i="514"/>
  <c r="AV32" i="514"/>
  <c r="AW32" i="514"/>
  <c r="AX32" i="514"/>
  <c r="AY32" i="514"/>
  <c r="AZ32" i="514"/>
  <c r="BB32" i="514"/>
  <c r="BC32" i="514"/>
  <c r="BD32" i="514"/>
  <c r="BE32" i="514"/>
  <c r="BF32" i="514"/>
  <c r="BG32" i="514"/>
  <c r="Y13" i="514" s="1"/>
  <c r="BH32" i="514"/>
  <c r="BJ32" i="514"/>
  <c r="BK32" i="514"/>
  <c r="BL32" i="514"/>
  <c r="BM32" i="514"/>
  <c r="BN32" i="514"/>
  <c r="BO32" i="514"/>
  <c r="BP32" i="514"/>
  <c r="BR32" i="514"/>
  <c r="BS32" i="514"/>
  <c r="BT32" i="514"/>
  <c r="BU32" i="514"/>
  <c r="BV32" i="514"/>
  <c r="BW32" i="514"/>
  <c r="BX32" i="514"/>
  <c r="BZ32" i="514"/>
  <c r="CA32" i="514"/>
  <c r="CB32" i="514"/>
  <c r="CC32" i="514"/>
  <c r="CD32" i="514"/>
  <c r="CE32" i="514"/>
  <c r="CF32" i="514"/>
  <c r="CH32" i="514"/>
  <c r="CI32" i="514"/>
  <c r="CJ32" i="514"/>
  <c r="CK32" i="514"/>
  <c r="CL32" i="514"/>
  <c r="CM32" i="514"/>
  <c r="CN32" i="514"/>
  <c r="CP32" i="514"/>
  <c r="CQ32" i="514"/>
  <c r="CR32" i="514"/>
  <c r="CS32" i="514"/>
  <c r="CT32" i="514"/>
  <c r="CU32" i="514"/>
  <c r="CV32" i="514"/>
  <c r="CX32" i="514"/>
  <c r="CY32" i="514"/>
  <c r="CZ32" i="514"/>
  <c r="DA32" i="514"/>
  <c r="DB32" i="514"/>
  <c r="DC32" i="514"/>
  <c r="DD32" i="514"/>
  <c r="DF32" i="514"/>
  <c r="DG32" i="514"/>
  <c r="DH32" i="514"/>
  <c r="DI32" i="514"/>
  <c r="DJ32" i="514"/>
  <c r="DK32" i="514"/>
  <c r="DL32" i="514"/>
  <c r="DN32" i="514"/>
  <c r="DO32" i="514"/>
  <c r="DP32" i="514"/>
  <c r="DQ32" i="514"/>
  <c r="DR32" i="514"/>
  <c r="DS32" i="514"/>
  <c r="DT32" i="514"/>
  <c r="DV32" i="514"/>
  <c r="DW32" i="514"/>
  <c r="DX32" i="514"/>
  <c r="DY32" i="514"/>
  <c r="DZ32" i="514"/>
  <c r="EA32" i="514"/>
  <c r="EB32" i="514"/>
  <c r="ED32" i="514"/>
  <c r="EE32" i="514"/>
  <c r="EF32" i="514"/>
  <c r="EG32" i="514"/>
  <c r="EH32" i="514"/>
  <c r="EI32" i="514"/>
  <c r="EJ32" i="514"/>
  <c r="D33" i="514"/>
  <c r="E33" i="514"/>
  <c r="H33" i="514"/>
  <c r="I33" i="514"/>
  <c r="J33" i="514"/>
  <c r="K33" i="514"/>
  <c r="L33" i="514"/>
  <c r="P33" i="514"/>
  <c r="Q33" i="514"/>
  <c r="T33" i="514"/>
  <c r="V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X14" i="514" s="1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Z14" i="514" s="1"/>
  <c r="Z72" i="514" s="1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AA14" i="514" s="1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H34" i="514"/>
  <c r="I34" i="514"/>
  <c r="K34" i="514"/>
  <c r="M34" i="514"/>
  <c r="N34" i="514"/>
  <c r="Q34" i="514"/>
  <c r="R34" i="514"/>
  <c r="U34" i="514"/>
  <c r="V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E34" i="514"/>
  <c r="CF34" i="514"/>
  <c r="CG34" i="514"/>
  <c r="CH34" i="514"/>
  <c r="CI34" i="514"/>
  <c r="CJ34" i="514"/>
  <c r="CK34" i="514"/>
  <c r="CM34" i="514"/>
  <c r="CN34" i="514"/>
  <c r="CO34" i="514"/>
  <c r="CP34" i="514"/>
  <c r="CQ34" i="514"/>
  <c r="CR34" i="514"/>
  <c r="CS34" i="514"/>
  <c r="CU34" i="514"/>
  <c r="CV34" i="514"/>
  <c r="CW34" i="514"/>
  <c r="CX34" i="514"/>
  <c r="CY34" i="514"/>
  <c r="CZ34" i="514"/>
  <c r="DA34" i="514"/>
  <c r="DC34" i="514"/>
  <c r="DD34" i="514"/>
  <c r="DE34" i="514"/>
  <c r="DF34" i="514"/>
  <c r="DG34" i="514"/>
  <c r="DH34" i="514"/>
  <c r="DI34" i="514"/>
  <c r="DK34" i="514"/>
  <c r="DL34" i="514"/>
  <c r="DM34" i="514"/>
  <c r="DN34" i="514"/>
  <c r="DO34" i="514"/>
  <c r="DP34" i="514"/>
  <c r="DQ34" i="514"/>
  <c r="DS34" i="514"/>
  <c r="DT34" i="514"/>
  <c r="DU34" i="514"/>
  <c r="DV34" i="514"/>
  <c r="DW34" i="514"/>
  <c r="DX34" i="514"/>
  <c r="DY34" i="514"/>
  <c r="EA34" i="514"/>
  <c r="EB34" i="514"/>
  <c r="EC34" i="514"/>
  <c r="ED34" i="514"/>
  <c r="EE34" i="514"/>
  <c r="EF34" i="514"/>
  <c r="EG34" i="514"/>
  <c r="EI34" i="514"/>
  <c r="EJ34" i="514"/>
  <c r="C37" i="514"/>
  <c r="D37" i="514"/>
  <c r="E37" i="514"/>
  <c r="F37" i="514"/>
  <c r="K37" i="514"/>
  <c r="L37" i="514"/>
  <c r="M37" i="514"/>
  <c r="N37" i="514"/>
  <c r="U37" i="514"/>
  <c r="V37" i="514"/>
  <c r="AH37" i="514"/>
  <c r="AI37" i="514"/>
  <c r="AJ37" i="514"/>
  <c r="AK37" i="514"/>
  <c r="AL37" i="514"/>
  <c r="AM37" i="514"/>
  <c r="AN37" i="514"/>
  <c r="AP37" i="514"/>
  <c r="AQ37" i="514"/>
  <c r="AR37" i="514"/>
  <c r="AS37" i="514"/>
  <c r="AT37" i="514"/>
  <c r="AU37" i="514"/>
  <c r="AV37" i="514"/>
  <c r="AX37" i="514"/>
  <c r="AY37" i="514"/>
  <c r="AZ37" i="514"/>
  <c r="BA37" i="514"/>
  <c r="BB37" i="514"/>
  <c r="BC37" i="514"/>
  <c r="BD37" i="514"/>
  <c r="BF37" i="514"/>
  <c r="BG37" i="514"/>
  <c r="BH37" i="514"/>
  <c r="BI37" i="514"/>
  <c r="BJ37" i="514"/>
  <c r="BK37" i="514"/>
  <c r="BL37" i="514"/>
  <c r="BN37" i="514"/>
  <c r="BO37" i="514"/>
  <c r="BP37" i="514"/>
  <c r="BQ37" i="514"/>
  <c r="BR37" i="514"/>
  <c r="BS37" i="514"/>
  <c r="BT37" i="514"/>
  <c r="BV37" i="514"/>
  <c r="BW37" i="514"/>
  <c r="BX37" i="514"/>
  <c r="BY37" i="514"/>
  <c r="BZ37" i="514"/>
  <c r="CA37" i="514"/>
  <c r="CB37" i="514"/>
  <c r="CD37" i="514"/>
  <c r="CE37" i="514"/>
  <c r="CF37" i="514"/>
  <c r="CG37" i="514"/>
  <c r="CH37" i="514"/>
  <c r="CI37" i="514"/>
  <c r="CJ37" i="514"/>
  <c r="CL37" i="514"/>
  <c r="CM37" i="514"/>
  <c r="CN37" i="514"/>
  <c r="CO37" i="514"/>
  <c r="CP37" i="514"/>
  <c r="CQ37" i="514"/>
  <c r="CR37" i="514"/>
  <c r="CT37" i="514"/>
  <c r="CU37" i="514"/>
  <c r="CV37" i="514"/>
  <c r="CW37" i="514"/>
  <c r="CX37" i="514"/>
  <c r="CY37" i="514"/>
  <c r="CZ37" i="514"/>
  <c r="DB37" i="514"/>
  <c r="DC37" i="514"/>
  <c r="DD37" i="514"/>
  <c r="DE37" i="514"/>
  <c r="DF37" i="514"/>
  <c r="DG37" i="514"/>
  <c r="DH37" i="514"/>
  <c r="DJ37" i="514"/>
  <c r="DK37" i="514"/>
  <c r="DL37" i="514"/>
  <c r="DM37" i="514"/>
  <c r="DN37" i="514"/>
  <c r="DO37" i="514"/>
  <c r="DP37" i="514"/>
  <c r="DR37" i="514"/>
  <c r="DS37" i="514"/>
  <c r="DT37" i="514"/>
  <c r="DU37" i="514"/>
  <c r="DV37" i="514"/>
  <c r="DW37" i="514"/>
  <c r="DX37" i="514"/>
  <c r="DZ37" i="514"/>
  <c r="EA37" i="514"/>
  <c r="EB37" i="514"/>
  <c r="EC37" i="514"/>
  <c r="ED37" i="514"/>
  <c r="EE37" i="514"/>
  <c r="EF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F67" i="514" s="1"/>
  <c r="F87" i="514" s="1"/>
  <c r="D67" i="514"/>
  <c r="D87" i="514" s="1"/>
  <c r="E67" i="514"/>
  <c r="G67" i="514"/>
  <c r="H67" i="514"/>
  <c r="I67" i="514"/>
  <c r="K67" i="514"/>
  <c r="L67" i="514"/>
  <c r="L87" i="514" s="1"/>
  <c r="O67" i="514"/>
  <c r="O87" i="514" s="1"/>
  <c r="P67" i="514"/>
  <c r="Q67" i="514"/>
  <c r="T67" i="514"/>
  <c r="T87" i="514" s="1"/>
  <c r="V67" i="514"/>
  <c r="C68" i="514"/>
  <c r="D68" i="514"/>
  <c r="E68" i="514"/>
  <c r="H68" i="514"/>
  <c r="G68" i="514" s="1"/>
  <c r="I68" i="514"/>
  <c r="I88" i="514" s="1"/>
  <c r="J68" i="514"/>
  <c r="J88" i="514" s="1"/>
  <c r="K68" i="514"/>
  <c r="L68" i="514"/>
  <c r="M68" i="514"/>
  <c r="N68" i="514"/>
  <c r="P68" i="514"/>
  <c r="O68" i="514" s="1"/>
  <c r="O88" i="514" s="1"/>
  <c r="Q68" i="514"/>
  <c r="Q88" i="514" s="1"/>
  <c r="R68" i="514"/>
  <c r="R88" i="514" s="1"/>
  <c r="S68" i="514"/>
  <c r="S88" i="514" s="1"/>
  <c r="T68" i="514"/>
  <c r="U68" i="514"/>
  <c r="V68" i="514"/>
  <c r="C69" i="514"/>
  <c r="D69" i="514"/>
  <c r="F69" i="514" s="1"/>
  <c r="F89" i="514" s="1"/>
  <c r="E69" i="514"/>
  <c r="H69" i="514"/>
  <c r="H89" i="514" s="1"/>
  <c r="L69" i="514"/>
  <c r="M69" i="514"/>
  <c r="N69" i="514"/>
  <c r="N89" i="514" s="1"/>
  <c r="P69" i="514"/>
  <c r="Q69" i="514"/>
  <c r="Q89" i="514" s="1"/>
  <c r="R69" i="514"/>
  <c r="T69" i="514"/>
  <c r="U69" i="514"/>
  <c r="U89" i="514" s="1"/>
  <c r="V69" i="514"/>
  <c r="V89" i="514" s="1"/>
  <c r="C70" i="514"/>
  <c r="D70" i="514"/>
  <c r="E70" i="514"/>
  <c r="E90" i="514" s="1"/>
  <c r="K70" i="514"/>
  <c r="M70" i="514"/>
  <c r="M90" i="514" s="1"/>
  <c r="N70" i="514"/>
  <c r="P70" i="514"/>
  <c r="Q70" i="514"/>
  <c r="O70" i="514" s="1"/>
  <c r="R70" i="514"/>
  <c r="T70" i="514"/>
  <c r="T90" i="514" s="1"/>
  <c r="U70" i="514"/>
  <c r="U90" i="514" s="1"/>
  <c r="C71" i="514"/>
  <c r="D71" i="514"/>
  <c r="E71" i="514"/>
  <c r="F71" i="514"/>
  <c r="F91" i="514" s="1"/>
  <c r="H71" i="514"/>
  <c r="I71" i="514"/>
  <c r="G71" i="514" s="1"/>
  <c r="G91" i="514" s="1"/>
  <c r="K71" i="514"/>
  <c r="J71" i="514" s="1"/>
  <c r="J91" i="514" s="1"/>
  <c r="L71" i="514"/>
  <c r="L91" i="514" s="1"/>
  <c r="N71" i="514"/>
  <c r="O71" i="514"/>
  <c r="O91" i="514" s="1"/>
  <c r="P71" i="514"/>
  <c r="P91" i="514" s="1"/>
  <c r="R71" i="514"/>
  <c r="R91" i="514" s="1"/>
  <c r="S71" i="514"/>
  <c r="S91" i="514" s="1"/>
  <c r="T71" i="514"/>
  <c r="V71" i="514"/>
  <c r="D72" i="514"/>
  <c r="D92" i="514" s="1"/>
  <c r="E72" i="514"/>
  <c r="H72" i="514"/>
  <c r="I72" i="514"/>
  <c r="I92" i="514" s="1"/>
  <c r="K72" i="514"/>
  <c r="J72" i="514" s="1"/>
  <c r="J92" i="514" s="1"/>
  <c r="L72" i="514"/>
  <c r="L92" i="514" s="1"/>
  <c r="M72" i="514"/>
  <c r="M92" i="514" s="1"/>
  <c r="P72" i="514"/>
  <c r="O72" i="514" s="1"/>
  <c r="O92" i="514" s="1"/>
  <c r="T72" i="514"/>
  <c r="T92" i="514" s="1"/>
  <c r="U72" i="514"/>
  <c r="U92" i="514" s="1"/>
  <c r="V72" i="514"/>
  <c r="V92" i="514" s="1"/>
  <c r="C73" i="514"/>
  <c r="F73" i="514" s="1"/>
  <c r="F93" i="514" s="1"/>
  <c r="D73" i="514"/>
  <c r="D93" i="514" s="1"/>
  <c r="E73" i="514"/>
  <c r="H73" i="514"/>
  <c r="J73" i="514"/>
  <c r="K73" i="514"/>
  <c r="L73" i="514"/>
  <c r="L93" i="514" s="1"/>
  <c r="M73" i="514"/>
  <c r="M93" i="514" s="1"/>
  <c r="P73" i="514"/>
  <c r="Q73" i="514"/>
  <c r="Q93" i="514" s="1"/>
  <c r="R73" i="514"/>
  <c r="T73" i="514"/>
  <c r="S73" i="514" s="1"/>
  <c r="S93" i="514" s="1"/>
  <c r="U73" i="514"/>
  <c r="V73" i="514"/>
  <c r="E87" i="514"/>
  <c r="G87" i="514"/>
  <c r="H87" i="514"/>
  <c r="I87" i="514"/>
  <c r="K87" i="514"/>
  <c r="N87" i="514"/>
  <c r="P87" i="514"/>
  <c r="Q87" i="514"/>
  <c r="V87" i="514"/>
  <c r="C88" i="514"/>
  <c r="D88" i="514"/>
  <c r="E88" i="514"/>
  <c r="G88" i="514"/>
  <c r="H88" i="514"/>
  <c r="K88" i="514"/>
  <c r="L88" i="514"/>
  <c r="M88" i="514"/>
  <c r="N88" i="514"/>
  <c r="P88" i="514"/>
  <c r="T88" i="514"/>
  <c r="U88" i="514"/>
  <c r="V88" i="514"/>
  <c r="C89" i="514"/>
  <c r="D89" i="514"/>
  <c r="E89" i="514"/>
  <c r="I89" i="514"/>
  <c r="L89" i="514"/>
  <c r="M89" i="514"/>
  <c r="R89" i="514"/>
  <c r="T89" i="514"/>
  <c r="D90" i="514"/>
  <c r="N90" i="514"/>
  <c r="O90" i="514"/>
  <c r="P90" i="514"/>
  <c r="R90" i="514"/>
  <c r="C91" i="514"/>
  <c r="D91" i="514"/>
  <c r="E91" i="514"/>
  <c r="H91" i="514"/>
  <c r="I91" i="514"/>
  <c r="K91" i="514"/>
  <c r="M91" i="514"/>
  <c r="N91" i="514"/>
  <c r="T91" i="514"/>
  <c r="U91" i="514"/>
  <c r="V91" i="514"/>
  <c r="E92" i="514"/>
  <c r="H92" i="514"/>
  <c r="P92" i="514"/>
  <c r="Q92" i="514"/>
  <c r="Z92" i="514"/>
  <c r="C93" i="514"/>
  <c r="E93" i="514"/>
  <c r="H93" i="514"/>
  <c r="J93" i="514"/>
  <c r="K93" i="514"/>
  <c r="N93" i="514"/>
  <c r="R93" i="514"/>
  <c r="T93" i="514"/>
  <c r="U93" i="514"/>
  <c r="V93" i="514"/>
  <c r="A106" i="514"/>
  <c r="R28" i="4"/>
  <c r="AL35" i="4"/>
  <c r="R36" i="4"/>
  <c r="Z36" i="4"/>
  <c r="AH36" i="4"/>
  <c r="AL30" i="4"/>
  <c r="R31" i="4"/>
  <c r="Z31" i="4"/>
  <c r="AH31" i="4"/>
  <c r="AL40" i="4"/>
  <c r="R41" i="4"/>
  <c r="Z41" i="4"/>
  <c r="AH41" i="4"/>
  <c r="R49" i="4"/>
  <c r="R24" i="4"/>
  <c r="AH28" i="4"/>
  <c r="R29" i="4"/>
  <c r="AH30" i="4"/>
  <c r="AB31" i="4"/>
  <c r="V33" i="4"/>
  <c r="V35" i="4"/>
  <c r="AF35" i="4"/>
  <c r="AL36" i="4"/>
  <c r="V40" i="4"/>
  <c r="AF40" i="4"/>
  <c r="AL41" i="4"/>
  <c r="AF42" i="4"/>
  <c r="Z43" i="4"/>
  <c r="AL43" i="4"/>
  <c r="V49" i="4"/>
  <c r="AL49" i="4"/>
  <c r="V23" i="4"/>
  <c r="V24" i="4"/>
  <c r="V28" i="4"/>
  <c r="AL28" i="4"/>
  <c r="Z30" i="4"/>
  <c r="AH42" i="4"/>
  <c r="R43" i="4"/>
  <c r="Z49" i="4"/>
  <c r="Z24" i="4"/>
  <c r="AF31" i="4"/>
  <c r="Z33" i="4"/>
  <c r="AL33" i="4"/>
  <c r="Z35" i="4"/>
  <c r="Z40" i="4"/>
  <c r="AB49" i="4"/>
  <c r="AB28" i="4"/>
  <c r="R33" i="4"/>
  <c r="AH34" i="4"/>
  <c r="R35" i="4"/>
  <c r="AB35" i="4"/>
  <c r="AH39" i="4"/>
  <c r="R40" i="4"/>
  <c r="AB40" i="4"/>
  <c r="AB42" i="4"/>
  <c r="V43" i="4"/>
  <c r="AF49" i="4"/>
  <c r="T24" i="4"/>
  <c r="T28" i="4"/>
  <c r="X33" i="4"/>
  <c r="R34" i="4"/>
  <c r="AH35" i="4"/>
  <c r="AB36" i="4"/>
  <c r="AD40" i="4"/>
  <c r="X41" i="4"/>
  <c r="R42" i="4"/>
  <c r="AH43" i="4"/>
  <c r="AH49" i="4"/>
  <c r="AB24" i="4"/>
  <c r="Z28" i="4"/>
  <c r="R30" i="4"/>
  <c r="AB33" i="4"/>
  <c r="V34" i="4"/>
  <c r="AF36" i="4"/>
  <c r="AL39" i="4"/>
  <c r="T42" i="4"/>
  <c r="AF28" i="4"/>
  <c r="V30" i="4"/>
  <c r="AL31" i="4"/>
  <c r="AF33" i="4"/>
  <c r="Z34" i="4"/>
  <c r="T35" i="4"/>
  <c r="V39" i="4"/>
  <c r="AF41" i="4"/>
  <c r="Z42" i="4"/>
  <c r="Z23" i="4"/>
  <c r="AH29" i="4"/>
  <c r="AB30" i="4"/>
  <c r="Z39" i="4"/>
  <c r="T40" i="4"/>
  <c r="AD42" i="4"/>
  <c r="T49" i="4"/>
  <c r="AH23" i="4"/>
  <c r="AL42" i="4"/>
  <c r="X49" i="4"/>
  <c r="AH24" i="4"/>
  <c r="AF30" i="4"/>
  <c r="T33" i="4"/>
  <c r="AB41" i="4"/>
  <c r="AD49" i="4"/>
  <c r="AD29" i="4"/>
  <c r="AD33" i="4"/>
  <c r="X36" i="4"/>
  <c r="R39" i="4"/>
  <c r="AH40" i="4"/>
  <c r="V42" i="4"/>
  <c r="R23" i="4"/>
  <c r="AD28" i="4"/>
  <c r="T30" i="4"/>
  <c r="AD35" i="4"/>
  <c r="Z29" i="4"/>
  <c r="AL29" i="4"/>
  <c r="AH33" i="4"/>
  <c r="X30" i="4"/>
  <c r="AL34" i="4"/>
  <c r="AF23" i="4"/>
  <c r="V29" i="4"/>
  <c r="W29" i="4" l="1"/>
  <c r="Y30" i="4"/>
  <c r="AI33" i="4"/>
  <c r="AA29" i="4"/>
  <c r="AE35" i="4"/>
  <c r="U30" i="4"/>
  <c r="W42" i="4"/>
  <c r="AI40" i="4"/>
  <c r="S39" i="4"/>
  <c r="Y36" i="4"/>
  <c r="AE33" i="4"/>
  <c r="AE29" i="4"/>
  <c r="AD61" i="4"/>
  <c r="AC41" i="4"/>
  <c r="U33" i="4"/>
  <c r="AG30" i="4"/>
  <c r="X60" i="4"/>
  <c r="AE42" i="4"/>
  <c r="U40" i="4"/>
  <c r="AA39" i="4"/>
  <c r="AC30" i="4"/>
  <c r="AI29" i="4"/>
  <c r="AA42" i="4"/>
  <c r="AG41" i="4"/>
  <c r="W39" i="4"/>
  <c r="U35" i="4"/>
  <c r="AA34" i="4"/>
  <c r="AG33" i="4"/>
  <c r="W30" i="4"/>
  <c r="U42" i="4"/>
  <c r="AG36" i="4"/>
  <c r="W34" i="4"/>
  <c r="AC33" i="4"/>
  <c r="S30" i="4"/>
  <c r="AI49" i="4"/>
  <c r="AH61" i="4"/>
  <c r="AI61" i="4" s="1"/>
  <c r="AH62" i="4"/>
  <c r="AI62" i="4" s="1"/>
  <c r="AH63" i="4"/>
  <c r="AI63" i="4" s="1"/>
  <c r="AI43" i="4"/>
  <c r="S42" i="4"/>
  <c r="Y41" i="4"/>
  <c r="AE40" i="4"/>
  <c r="AC36" i="4"/>
  <c r="AI35" i="4"/>
  <c r="S34" i="4"/>
  <c r="Y33" i="4"/>
  <c r="W43" i="4"/>
  <c r="AC42" i="4"/>
  <c r="AC40" i="4"/>
  <c r="S40" i="4"/>
  <c r="AI39" i="4"/>
  <c r="AC35" i="4"/>
  <c r="S35" i="4"/>
  <c r="AI34" i="4"/>
  <c r="S33" i="4"/>
  <c r="AC28" i="4"/>
  <c r="AC49" i="4"/>
  <c r="AB61" i="4"/>
  <c r="AC61" i="4" s="1"/>
  <c r="AB62" i="4"/>
  <c r="AC62" i="4" s="1"/>
  <c r="AA40" i="4"/>
  <c r="AA35" i="4"/>
  <c r="AA33" i="4"/>
  <c r="AG31" i="4"/>
  <c r="Z61" i="4"/>
  <c r="Z62" i="4"/>
  <c r="Z63" i="4"/>
  <c r="S43" i="4"/>
  <c r="AI42" i="4"/>
  <c r="AA30" i="4"/>
  <c r="W28" i="4"/>
  <c r="W49" i="4"/>
  <c r="V61" i="4"/>
  <c r="W61" i="4" s="1"/>
  <c r="V60" i="4"/>
  <c r="W60" i="4" s="1"/>
  <c r="V63" i="4"/>
  <c r="W63" i="4" s="1"/>
  <c r="AA43" i="4"/>
  <c r="AG42" i="4"/>
  <c r="AG40" i="4"/>
  <c r="W40" i="4"/>
  <c r="AG35" i="4"/>
  <c r="W35" i="4"/>
  <c r="W33" i="4"/>
  <c r="AC31" i="4"/>
  <c r="AI30" i="4"/>
  <c r="S29" i="4"/>
  <c r="AI28" i="4"/>
  <c r="R61" i="4"/>
  <c r="S61" i="4" s="1"/>
  <c r="S49" i="4"/>
  <c r="AI41" i="4"/>
  <c r="AA41" i="4"/>
  <c r="S41" i="4"/>
  <c r="AI31" i="4"/>
  <c r="AA31" i="4"/>
  <c r="S31" i="4"/>
  <c r="AI36" i="4"/>
  <c r="AA36" i="4"/>
  <c r="S36" i="4"/>
  <c r="S28" i="4"/>
  <c r="Z28" i="514"/>
  <c r="Z67" i="514"/>
  <c r="Z87" i="514" s="1"/>
  <c r="Y32" i="514"/>
  <c r="Y71" i="514"/>
  <c r="Y91" i="514" s="1"/>
  <c r="X33" i="514"/>
  <c r="X72" i="514"/>
  <c r="X92" i="514" s="1"/>
  <c r="AB15" i="514"/>
  <c r="X29" i="514"/>
  <c r="X68" i="514"/>
  <c r="X88" i="514" s="1"/>
  <c r="X70" i="514"/>
  <c r="X90" i="514" s="1"/>
  <c r="X31" i="514"/>
  <c r="AA72" i="514"/>
  <c r="AA92" i="514" s="1"/>
  <c r="AA33" i="514"/>
  <c r="O63" i="4"/>
  <c r="Q63" i="4" s="1"/>
  <c r="C33" i="514"/>
  <c r="F14" i="514"/>
  <c r="F33" i="514" s="1"/>
  <c r="Z13" i="514"/>
  <c r="X13" i="514"/>
  <c r="G72" i="514"/>
  <c r="G92" i="514" s="1"/>
  <c r="AB10" i="514"/>
  <c r="R72" i="514"/>
  <c r="R92" i="514" s="1"/>
  <c r="R33" i="514"/>
  <c r="K92" i="514"/>
  <c r="N33" i="514"/>
  <c r="L32" i="514"/>
  <c r="S14" i="514"/>
  <c r="U33" i="514"/>
  <c r="AF2" i="5"/>
  <c r="AH2" i="5" s="1"/>
  <c r="AI2" i="5" s="1"/>
  <c r="AG2" i="5"/>
  <c r="O73" i="514"/>
  <c r="O93" i="514" s="1"/>
  <c r="O69" i="514"/>
  <c r="O89" i="514" s="1"/>
  <c r="P89" i="514"/>
  <c r="J67" i="514"/>
  <c r="J87" i="514" s="1"/>
  <c r="W13" i="514"/>
  <c r="AB12" i="514"/>
  <c r="S18" i="514"/>
  <c r="S37" i="514" s="1"/>
  <c r="T37" i="514"/>
  <c r="S72" i="514"/>
  <c r="S92" i="514" s="1"/>
  <c r="K90" i="514"/>
  <c r="T34" i="514"/>
  <c r="P93" i="514"/>
  <c r="I70" i="514"/>
  <c r="I90" i="514" s="1"/>
  <c r="AA15" i="514"/>
  <c r="Z33" i="514"/>
  <c r="AB13" i="514"/>
  <c r="X9" i="514"/>
  <c r="R28" i="514"/>
  <c r="R67" i="514"/>
  <c r="R87" i="514" s="1"/>
  <c r="AB18" i="514"/>
  <c r="AB37" i="514" s="1"/>
  <c r="Y18" i="514"/>
  <c r="Y37" i="514" s="1"/>
  <c r="R18" i="514"/>
  <c r="R37" i="514" s="1"/>
  <c r="AO37" i="514"/>
  <c r="Q90" i="514"/>
  <c r="C87" i="514"/>
  <c r="G73" i="514"/>
  <c r="G93" i="514" s="1"/>
  <c r="C72" i="514"/>
  <c r="S69" i="514"/>
  <c r="S89" i="514" s="1"/>
  <c r="G69" i="514"/>
  <c r="G89" i="514" s="1"/>
  <c r="Z18" i="514"/>
  <c r="Z37" i="514" s="1"/>
  <c r="Z12" i="514"/>
  <c r="AC14" i="514"/>
  <c r="J11" i="514"/>
  <c r="J30" i="514" s="1"/>
  <c r="K69" i="514"/>
  <c r="K30" i="514"/>
  <c r="AG3" i="5"/>
  <c r="AF3" i="5"/>
  <c r="AH3" i="5" s="1"/>
  <c r="AA12" i="514"/>
  <c r="AA18" i="514"/>
  <c r="AA37" i="514" s="1"/>
  <c r="AG37" i="514"/>
  <c r="W18" i="514" s="1"/>
  <c r="W37" i="514" s="1"/>
  <c r="H18" i="514"/>
  <c r="C90" i="514"/>
  <c r="F70" i="514"/>
  <c r="F90" i="514" s="1"/>
  <c r="W34" i="514"/>
  <c r="Y12" i="514"/>
  <c r="W11" i="514"/>
  <c r="O13" i="514"/>
  <c r="O32" i="514" s="1"/>
  <c r="V12" i="514"/>
  <c r="S12" i="514" s="1"/>
  <c r="S31" i="514" s="1"/>
  <c r="AR31" i="514"/>
  <c r="L12" i="514"/>
  <c r="AJ31" i="514"/>
  <c r="W12" i="514" s="1"/>
  <c r="U9" i="514"/>
  <c r="AH60" i="4" s="1"/>
  <c r="AI60" i="4" s="1"/>
  <c r="AQ28" i="514"/>
  <c r="J9" i="514"/>
  <c r="J28" i="514" s="1"/>
  <c r="K28" i="514"/>
  <c r="R62" i="4"/>
  <c r="S62" i="4" s="1"/>
  <c r="X18" i="514"/>
  <c r="X37" i="514" s="1"/>
  <c r="Y15" i="514"/>
  <c r="P30" i="514"/>
  <c r="AA10" i="514"/>
  <c r="Y10" i="514"/>
  <c r="W10" i="514"/>
  <c r="AB9" i="514"/>
  <c r="AA9" i="514"/>
  <c r="G15" i="514"/>
  <c r="G34" i="514" s="1"/>
  <c r="J15" i="514"/>
  <c r="J34" i="514" s="1"/>
  <c r="O14" i="514"/>
  <c r="O33" i="514" s="1"/>
  <c r="R60" i="4"/>
  <c r="S60" i="4" s="1"/>
  <c r="U32" i="514"/>
  <c r="M32" i="514"/>
  <c r="D32" i="514"/>
  <c r="AL31" i="514"/>
  <c r="AC18" i="514"/>
  <c r="AC37" i="514" s="1"/>
  <c r="S13" i="514"/>
  <c r="J12" i="514"/>
  <c r="J31" i="514" s="1"/>
  <c r="S11" i="514"/>
  <c r="T30" i="514"/>
  <c r="Z15" i="514"/>
  <c r="X15" i="514"/>
  <c r="Z10" i="514"/>
  <c r="AC15" i="514"/>
  <c r="AC13" i="514"/>
  <c r="G12" i="514"/>
  <c r="G31" i="514" s="1"/>
  <c r="H70" i="514"/>
  <c r="AC11" i="514"/>
  <c r="F68" i="514"/>
  <c r="F88" i="514" s="1"/>
  <c r="AB14" i="514"/>
  <c r="Y14" i="514"/>
  <c r="W14" i="514"/>
  <c r="AK32" i="514"/>
  <c r="AB11" i="514"/>
  <c r="AA11" i="514"/>
  <c r="Y11" i="514"/>
  <c r="Y9" i="514"/>
  <c r="AA13" i="514"/>
  <c r="F13" i="514"/>
  <c r="F32" i="514" s="1"/>
  <c r="G11" i="514"/>
  <c r="G30" i="514" s="1"/>
  <c r="J10" i="514"/>
  <c r="J29" i="514" s="1"/>
  <c r="T28" i="514"/>
  <c r="K34" i="4"/>
  <c r="Z11" i="514"/>
  <c r="X11" i="514"/>
  <c r="P26" i="4"/>
  <c r="P22" i="4"/>
  <c r="O12" i="514"/>
  <c r="O31" i="514" s="1"/>
  <c r="AC12" i="514"/>
  <c r="L29" i="4"/>
  <c r="K33" i="4"/>
  <c r="L39" i="4"/>
  <c r="K42" i="4"/>
  <c r="L49" i="4"/>
  <c r="N49" i="4" s="1"/>
  <c r="O33" i="4"/>
  <c r="L34" i="4"/>
  <c r="O42" i="4"/>
  <c r="L43" i="4"/>
  <c r="K60" i="4"/>
  <c r="L30" i="4"/>
  <c r="L33" i="4"/>
  <c r="K35" i="4"/>
  <c r="K40" i="4"/>
  <c r="O43" i="4"/>
  <c r="K62" i="4"/>
  <c r="K28" i="4"/>
  <c r="O30" i="4"/>
  <c r="O60" i="4" s="1"/>
  <c r="Q60" i="4" s="1"/>
  <c r="K49" i="4"/>
  <c r="L28" i="4"/>
  <c r="K29" i="4"/>
  <c r="K31" i="4"/>
  <c r="O35" i="4"/>
  <c r="O40" i="4"/>
  <c r="K63" i="4"/>
  <c r="O28" i="4"/>
  <c r="O61" i="4" s="1"/>
  <c r="Q61" i="4" s="1"/>
  <c r="L36" i="4"/>
  <c r="L41" i="4"/>
  <c r="K43" i="4"/>
  <c r="K61" i="4"/>
  <c r="I1" i="5"/>
  <c r="F10" i="514"/>
  <c r="F29" i="514" s="1"/>
  <c r="AC10" i="514"/>
  <c r="M9" i="514"/>
  <c r="AK28" i="514"/>
  <c r="AC9" i="514" s="1"/>
  <c r="F9" i="514"/>
  <c r="F28" i="514" s="1"/>
  <c r="D28" i="514"/>
  <c r="R63" i="4"/>
  <c r="S63" i="4" s="1"/>
  <c r="O11" i="6"/>
  <c r="G11" i="6"/>
  <c r="K11" i="6"/>
  <c r="X34" i="4"/>
  <c r="X28" i="4"/>
  <c r="T23" i="4"/>
  <c r="AD43" i="4"/>
  <c r="AF29" i="4"/>
  <c r="V31" i="4"/>
  <c r="AD23" i="4"/>
  <c r="V41" i="4"/>
  <c r="X29" i="4"/>
  <c r="AD24" i="4"/>
  <c r="V36" i="4"/>
  <c r="X40" i="4"/>
  <c r="T41" i="4"/>
  <c r="X42" i="4"/>
  <c r="X24" i="4"/>
  <c r="T39" i="4"/>
  <c r="X43" i="4"/>
  <c r="X31" i="4"/>
  <c r="T34" i="4"/>
  <c r="AF39" i="4"/>
  <c r="T43" i="4"/>
  <c r="AB23" i="4"/>
  <c r="T29" i="4"/>
  <c r="AD34" i="4"/>
  <c r="AF43" i="4"/>
  <c r="AB43" i="4"/>
  <c r="X23" i="4"/>
  <c r="X39" i="4"/>
  <c r="T31" i="4"/>
  <c r="AD31" i="4"/>
  <c r="AD30" i="4"/>
  <c r="AB29" i="4"/>
  <c r="X35" i="4"/>
  <c r="T36" i="4"/>
  <c r="AD41" i="4"/>
  <c r="AB39" i="4"/>
  <c r="AD36" i="4"/>
  <c r="AF34" i="4"/>
  <c r="AB34" i="4"/>
  <c r="AD39" i="4"/>
  <c r="AF24" i="4"/>
  <c r="AE39" i="4" l="1"/>
  <c r="AC34" i="4"/>
  <c r="AB63" i="4"/>
  <c r="AC63" i="4" s="1"/>
  <c r="AG34" i="4"/>
  <c r="AE36" i="4"/>
  <c r="AC39" i="4"/>
  <c r="AE41" i="4"/>
  <c r="U36" i="4"/>
  <c r="Y35" i="4"/>
  <c r="AC29" i="4"/>
  <c r="AE30" i="4"/>
  <c r="AD60" i="4"/>
  <c r="AE31" i="4"/>
  <c r="AD62" i="4"/>
  <c r="U31" i="4"/>
  <c r="Y39" i="4"/>
  <c r="AC43" i="4"/>
  <c r="AG43" i="4"/>
  <c r="AE34" i="4"/>
  <c r="AD63" i="4"/>
  <c r="U29" i="4"/>
  <c r="U43" i="4"/>
  <c r="AG39" i="4"/>
  <c r="U34" i="4"/>
  <c r="Y31" i="4"/>
  <c r="X62" i="4"/>
  <c r="Y43" i="4"/>
  <c r="U39" i="4"/>
  <c r="Y42" i="4"/>
  <c r="U41" i="4"/>
  <c r="Y40" i="4"/>
  <c r="W36" i="4"/>
  <c r="Y29" i="4"/>
  <c r="W41" i="4"/>
  <c r="W31" i="4"/>
  <c r="V62" i="4"/>
  <c r="W62" i="4" s="1"/>
  <c r="AG29" i="4"/>
  <c r="AE43" i="4"/>
  <c r="X61" i="4"/>
  <c r="Y34" i="4"/>
  <c r="X63" i="4"/>
  <c r="AC28" i="514"/>
  <c r="AC67" i="514"/>
  <c r="AC87" i="514" s="1"/>
  <c r="W31" i="514"/>
  <c r="W70" i="514"/>
  <c r="W90" i="514" s="1"/>
  <c r="Z34" i="514"/>
  <c r="Z73" i="514"/>
  <c r="Z93" i="514" s="1"/>
  <c r="AA28" i="514"/>
  <c r="AA67" i="514"/>
  <c r="AA87" i="514" s="1"/>
  <c r="AF63" i="4"/>
  <c r="S33" i="514"/>
  <c r="M28" i="4"/>
  <c r="N28" i="4" s="1"/>
  <c r="AC30" i="514"/>
  <c r="AC69" i="514"/>
  <c r="AC89" i="514" s="1"/>
  <c r="AB28" i="514"/>
  <c r="AB67" i="514"/>
  <c r="AB87" i="514" s="1"/>
  <c r="W9" i="514"/>
  <c r="X32" i="514"/>
  <c r="X71" i="514"/>
  <c r="X91" i="514" s="1"/>
  <c r="M36" i="4"/>
  <c r="N36" i="4" s="1"/>
  <c r="M30" i="4"/>
  <c r="N30" i="4" s="1"/>
  <c r="M39" i="4"/>
  <c r="N39" i="4" s="1"/>
  <c r="S9" i="514"/>
  <c r="AB30" i="514"/>
  <c r="AB69" i="514"/>
  <c r="AB89" i="514" s="1"/>
  <c r="H90" i="514"/>
  <c r="G70" i="514"/>
  <c r="G90" i="514" s="1"/>
  <c r="W29" i="514"/>
  <c r="W68" i="514"/>
  <c r="W88" i="514" s="1"/>
  <c r="W30" i="514"/>
  <c r="W69" i="514"/>
  <c r="W89" i="514" s="1"/>
  <c r="AA70" i="514"/>
  <c r="AA90" i="514" s="1"/>
  <c r="AA31" i="514"/>
  <c r="Z31" i="514"/>
  <c r="Z70" i="514"/>
  <c r="Z90" i="514" s="1"/>
  <c r="AB71" i="514"/>
  <c r="AB91" i="514" s="1"/>
  <c r="AB32" i="514"/>
  <c r="Z32" i="514"/>
  <c r="Z71" i="514"/>
  <c r="Z91" i="514" s="1"/>
  <c r="J1" i="5"/>
  <c r="X69" i="514"/>
  <c r="X89" i="514" s="1"/>
  <c r="X30" i="514"/>
  <c r="S30" i="514"/>
  <c r="AF61" i="4"/>
  <c r="Y68" i="514"/>
  <c r="Y88" i="514" s="1"/>
  <c r="Y29" i="514"/>
  <c r="Y70" i="514"/>
  <c r="Y90" i="514" s="1"/>
  <c r="Y31" i="514"/>
  <c r="AC31" i="514"/>
  <c r="AC70" i="514"/>
  <c r="AC90" i="514" s="1"/>
  <c r="Y67" i="514"/>
  <c r="Y87" i="514" s="1"/>
  <c r="Y28" i="514"/>
  <c r="X34" i="514"/>
  <c r="X73" i="514"/>
  <c r="X93" i="514" s="1"/>
  <c r="G18" i="514"/>
  <c r="G37" i="514" s="1"/>
  <c r="H37" i="514"/>
  <c r="M28" i="514"/>
  <c r="M67" i="514"/>
  <c r="M87" i="514" s="1"/>
  <c r="Y30" i="514"/>
  <c r="Y69" i="514"/>
  <c r="Y89" i="514" s="1"/>
  <c r="AC72" i="514"/>
  <c r="AC92" i="514" s="1"/>
  <c r="AC33" i="514"/>
  <c r="AC29" i="514"/>
  <c r="AC68" i="514"/>
  <c r="AC88" i="514" s="1"/>
  <c r="M33" i="4"/>
  <c r="N33" i="4" s="1"/>
  <c r="AA69" i="514"/>
  <c r="AA89" i="514" s="1"/>
  <c r="AA30" i="514"/>
  <c r="M42" i="4"/>
  <c r="N42" i="4" s="1"/>
  <c r="X28" i="514"/>
  <c r="X67" i="514"/>
  <c r="X87" i="514" s="1"/>
  <c r="M35" i="4"/>
  <c r="N35" i="4" s="1"/>
  <c r="M43" i="4"/>
  <c r="N43" i="4" s="1"/>
  <c r="AC71" i="514"/>
  <c r="AC91" i="514" s="1"/>
  <c r="AC32" i="514"/>
  <c r="U28" i="514"/>
  <c r="U67" i="514"/>
  <c r="M31" i="4"/>
  <c r="N31" i="4" s="1"/>
  <c r="Y33" i="514"/>
  <c r="Y72" i="514"/>
  <c r="Y92" i="514" s="1"/>
  <c r="AC73" i="514"/>
  <c r="AC93" i="514" s="1"/>
  <c r="AC34" i="514"/>
  <c r="AB60" i="4"/>
  <c r="AC60" i="4" s="1"/>
  <c r="AB31" i="514"/>
  <c r="AB70" i="514"/>
  <c r="AB90" i="514" s="1"/>
  <c r="AB68" i="514"/>
  <c r="AB88" i="514" s="1"/>
  <c r="AB29" i="514"/>
  <c r="V70" i="514"/>
  <c r="V31" i="514"/>
  <c r="W32" i="514"/>
  <c r="W71" i="514"/>
  <c r="W91" i="514" s="1"/>
  <c r="M41" i="4"/>
  <c r="N41" i="4" s="1"/>
  <c r="M29" i="4"/>
  <c r="N29" i="4" s="1"/>
  <c r="Z30" i="514"/>
  <c r="Z69" i="514"/>
  <c r="Z89" i="514" s="1"/>
  <c r="W33" i="514"/>
  <c r="W72" i="514"/>
  <c r="W92" i="514" s="1"/>
  <c r="AA29" i="514"/>
  <c r="AA68" i="514"/>
  <c r="AA88" i="514" s="1"/>
  <c r="AA73" i="514"/>
  <c r="AA93" i="514" s="1"/>
  <c r="AA34" i="514"/>
  <c r="AB34" i="514"/>
  <c r="AB73" i="514"/>
  <c r="AB93" i="514" s="1"/>
  <c r="M34" i="4"/>
  <c r="N34" i="4" s="1"/>
  <c r="AA32" i="514"/>
  <c r="AA71" i="514"/>
  <c r="AA91" i="514" s="1"/>
  <c r="AB72" i="514"/>
  <c r="AB92" i="514" s="1"/>
  <c r="AB33" i="514"/>
  <c r="Z29" i="514"/>
  <c r="Z68" i="514"/>
  <c r="Z88" i="514" s="1"/>
  <c r="S32" i="514"/>
  <c r="AF62" i="4"/>
  <c r="Y34" i="514"/>
  <c r="Y73" i="514"/>
  <c r="Y93" i="514" s="1"/>
  <c r="L31" i="514"/>
  <c r="L70" i="514"/>
  <c r="J69" i="514"/>
  <c r="J89" i="514" s="1"/>
  <c r="K89" i="514"/>
  <c r="F72" i="514"/>
  <c r="F92" i="514" s="1"/>
  <c r="C92" i="514"/>
  <c r="M40" i="4"/>
  <c r="N40" i="4" s="1"/>
  <c r="Z60" i="4"/>
  <c r="P24" i="4"/>
  <c r="P23" i="4"/>
  <c r="K1" i="5" l="1"/>
  <c r="V90" i="514"/>
  <c r="S70" i="514"/>
  <c r="S90" i="514" s="1"/>
  <c r="AF60" i="4"/>
  <c r="S28" i="514"/>
  <c r="U87" i="514"/>
  <c r="S67" i="514"/>
  <c r="S87" i="514" s="1"/>
  <c r="L90" i="514"/>
  <c r="J70" i="514"/>
  <c r="J90" i="514" s="1"/>
  <c r="W28" i="514"/>
  <c r="W67" i="514"/>
  <c r="W87" i="514" s="1"/>
  <c r="L1" i="5" l="1"/>
  <c r="M1" i="5" l="1"/>
  <c r="N1" i="5" l="1"/>
  <c r="O1" i="5" l="1"/>
  <c r="P1" i="5" l="1"/>
  <c r="B7" i="5"/>
  <c r="B6" i="5"/>
  <c r="B2" i="5" l="1"/>
  <c r="B5" i="5"/>
  <c r="B4" i="5"/>
  <c r="B3" i="5"/>
  <c r="AJ31" i="4"/>
  <c r="AJ28" i="4"/>
  <c r="AJ41" i="4"/>
  <c r="AJ36" i="4"/>
  <c r="G23" i="4"/>
  <c r="AJ49" i="4"/>
  <c r="AJ42" i="4"/>
  <c r="AJ40" i="4"/>
  <c r="AJ35" i="4"/>
  <c r="AJ33" i="4"/>
  <c r="AJ30" i="4"/>
  <c r="AJ43" i="4"/>
  <c r="AJ34" i="4"/>
  <c r="AJ39" i="4"/>
  <c r="AJ29" i="4"/>
  <c r="P34" i="4"/>
  <c r="P43" i="4"/>
  <c r="P33" i="4"/>
  <c r="P35" i="4"/>
  <c r="P29" i="4"/>
  <c r="P31" i="4"/>
  <c r="P39" i="4"/>
  <c r="P40" i="4"/>
  <c r="P30" i="4"/>
  <c r="P41" i="4"/>
  <c r="P28" i="4"/>
  <c r="P36" i="4"/>
  <c r="P42" i="4"/>
  <c r="Q42" i="4" l="1"/>
  <c r="Q36" i="4"/>
  <c r="Q28" i="4"/>
  <c r="Q41" i="4"/>
  <c r="Q30" i="4"/>
  <c r="Q40" i="4"/>
  <c r="Q39" i="4"/>
  <c r="Q31" i="4"/>
  <c r="Q29" i="4"/>
  <c r="Q35" i="4"/>
  <c r="Q33" i="4"/>
  <c r="Q43" i="4"/>
  <c r="Q34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<sst xmlns="http://schemas.openxmlformats.org/spreadsheetml/2006/main" count="434" uniqueCount="183">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</sst>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-0.21000000000000019</v>
          </cell>
          <cell r="P28">
            <v>-0.19999999999999996</v>
          </cell>
          <cell r="R28">
            <v>-0.03</v>
          </cell>
          <cell r="V28">
            <v>8.5000000000000006E-2</v>
          </cell>
          <cell r="AB28">
            <v>0.09</v>
          </cell>
          <cell r="AH28">
            <v>0.26200000000000001</v>
          </cell>
        </row>
        <row r="29">
          <cell r="M29">
            <v>-0.34000000000000008</v>
          </cell>
          <cell r="P29">
            <v>-0.30000000000000004</v>
          </cell>
          <cell r="R29">
            <v>-0.14000000000000001</v>
          </cell>
          <cell r="S29">
            <v>-6.5000000000000016E-2</v>
          </cell>
          <cell r="V29">
            <v>-7.3000000000000009E-2</v>
          </cell>
          <cell r="W29">
            <v>-2.1999999800000017E-2</v>
          </cell>
          <cell r="Y29">
            <v>-5.3666666666666682E-2</v>
          </cell>
          <cell r="AB29">
            <v>-0.15999999999999998</v>
          </cell>
          <cell r="AC29">
            <v>-3.9999999999999966E-2</v>
          </cell>
          <cell r="AE29">
            <v>-7.5000000000000011E-2</v>
          </cell>
          <cell r="AH29">
            <v>6.2E-2</v>
          </cell>
        </row>
        <row r="30">
          <cell r="M30">
            <v>-0.43000000000000016</v>
          </cell>
          <cell r="P30">
            <v>-0.40999999999999992</v>
          </cell>
          <cell r="R30">
            <v>-0.215</v>
          </cell>
          <cell r="S30">
            <v>-4.4999999999999984E-2</v>
          </cell>
          <cell r="V30">
            <v>-0.11599999999999999</v>
          </cell>
          <cell r="W30">
            <v>-3.2999999999999988E-2</v>
          </cell>
          <cell r="Y30">
            <v>-9.2666666666666661E-2</v>
          </cell>
          <cell r="AB30">
            <v>-0.15428571428571428</v>
          </cell>
          <cell r="AC30">
            <v>-3.4999999999999962E-2</v>
          </cell>
          <cell r="AE30">
            <v>-5.999999999999997E-2</v>
          </cell>
          <cell r="AH30">
            <v>0.01</v>
          </cell>
        </row>
        <row r="31">
          <cell r="M31">
            <v>-0.24</v>
          </cell>
          <cell r="P31">
            <v>-0.20999999999999996</v>
          </cell>
          <cell r="R31">
            <v>-9.5000000000000001E-2</v>
          </cell>
          <cell r="S31">
            <v>-2.4999999999999994E-2</v>
          </cell>
          <cell r="V31">
            <v>-0.04</v>
          </cell>
          <cell r="W31">
            <v>-1.2999999999999998E-2</v>
          </cell>
          <cell r="Y31">
            <v>-1.6666666666666666E-2</v>
          </cell>
          <cell r="AB31">
            <v>5.1428571428571428E-2</v>
          </cell>
          <cell r="AC31">
            <v>-5.0000000000000044E-3</v>
          </cell>
          <cell r="AE31">
            <v>0.13999999999999999</v>
          </cell>
          <cell r="AH31">
            <v>4.5999999999999999E-2</v>
          </cell>
        </row>
        <row r="33">
          <cell r="M33">
            <v>-0.5</v>
          </cell>
          <cell r="P33">
            <v>-0.5</v>
          </cell>
          <cell r="R33">
            <v>-0.36</v>
          </cell>
          <cell r="S33">
            <v>-3.999999999999998E-2</v>
          </cell>
          <cell r="V33">
            <v>-0.27100000000000002</v>
          </cell>
          <cell r="W33">
            <v>-1.2000000000000011E-2</v>
          </cell>
          <cell r="Y33">
            <v>-0.23866666666666664</v>
          </cell>
          <cell r="AB33">
            <v>-0.35571428571428571</v>
          </cell>
          <cell r="AC33">
            <v>0</v>
          </cell>
          <cell r="AE33">
            <v>-0.33500000000000002</v>
          </cell>
          <cell r="AH33">
            <v>-0.20499999999999999</v>
          </cell>
        </row>
        <row r="34">
          <cell r="M34">
            <v>-0.3450000000000002</v>
          </cell>
          <cell r="P34">
            <v>-0.36999999999999988</v>
          </cell>
          <cell r="R34">
            <v>-0.20499999999999999</v>
          </cell>
          <cell r="S34">
            <v>-9.9999999999999811E-3</v>
          </cell>
          <cell r="V34">
            <v>-0.17500000000000002</v>
          </cell>
          <cell r="W34">
            <v>-3.0000000000000304E-3</v>
          </cell>
          <cell r="Y34">
            <v>-0.16133333333333333</v>
          </cell>
          <cell r="AB34">
            <v>-0.12892857142857145</v>
          </cell>
          <cell r="AC34">
            <v>-1.7857142857142794E-3</v>
          </cell>
          <cell r="AE34">
            <v>-0.10833333333333334</v>
          </cell>
          <cell r="AH34">
            <v>-0.13</v>
          </cell>
        </row>
        <row r="35">
          <cell r="M35">
            <v>-0.27500000000000013</v>
          </cell>
          <cell r="P35">
            <v>-0.29000000000000004</v>
          </cell>
          <cell r="R35">
            <v>-0.16</v>
          </cell>
          <cell r="S35">
            <v>-5.0000000000000044E-3</v>
          </cell>
          <cell r="V35">
            <v>-0.13800000000000001</v>
          </cell>
          <cell r="W35">
            <v>-1.0000000000000009E-3</v>
          </cell>
          <cell r="Y35">
            <v>-0.127</v>
          </cell>
          <cell r="AB35">
            <v>-9.2499999999999999E-2</v>
          </cell>
          <cell r="AC35">
            <v>7.1428571428570897E-4</v>
          </cell>
          <cell r="AE35">
            <v>-6.8333333333333343E-2</v>
          </cell>
          <cell r="AH35">
            <v>-0.11500000000000002</v>
          </cell>
        </row>
        <row r="36">
          <cell r="M36">
            <v>-0.1100000000000001</v>
          </cell>
          <cell r="P36">
            <v>-0.19999999999999996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-0.60000000000000009</v>
          </cell>
          <cell r="P39">
            <v>-0.59999999999999987</v>
          </cell>
          <cell r="R39">
            <v>-0.44500000000000001</v>
          </cell>
          <cell r="S39">
            <v>-3.999999999999998E-2</v>
          </cell>
          <cell r="V39">
            <v>-0.35799999999999998</v>
          </cell>
          <cell r="W39">
            <v>-1.1999999999999955E-2</v>
          </cell>
          <cell r="Y39">
            <v>-0.33233333333333331</v>
          </cell>
          <cell r="AB39">
            <v>-0.56000000000000005</v>
          </cell>
          <cell r="AC39">
            <v>0</v>
          </cell>
          <cell r="AE39">
            <v>-0.54999999999999993</v>
          </cell>
          <cell r="AH39">
            <v>-0.26500000000000001</v>
          </cell>
        </row>
        <row r="40">
          <cell r="M40">
            <v>-0.52</v>
          </cell>
          <cell r="P40">
            <v>-0.47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-0.52</v>
          </cell>
          <cell r="P41">
            <v>-0.47</v>
          </cell>
          <cell r="R41">
            <v>-0.23</v>
          </cell>
          <cell r="S41">
            <v>-4.0000000000000008E-2</v>
          </cell>
          <cell r="V41">
            <v>-0.11599999999999999</v>
          </cell>
          <cell r="W41">
            <v>-2.9999999999999985E-2</v>
          </cell>
          <cell r="Y41">
            <v>-0.13933333333333331</v>
          </cell>
          <cell r="AB41">
            <v>-0.36499999999999994</v>
          </cell>
          <cell r="AC41">
            <v>-5.0000000000000044E-3</v>
          </cell>
          <cell r="AE41">
            <v>-0.35500000000000009</v>
          </cell>
          <cell r="AH41">
            <v>-1.6000000000000004E-2</v>
          </cell>
        </row>
        <row r="42">
          <cell r="M42">
            <v>-0.47500000000000009</v>
          </cell>
          <cell r="P42">
            <v>-0.60499999999999998</v>
          </cell>
          <cell r="R42">
            <v>-0.44142885616592997</v>
          </cell>
          <cell r="S42">
            <v>-2.8561630341249977E-2</v>
          </cell>
          <cell r="V42">
            <v>-0.45728577123318603</v>
          </cell>
          <cell r="W42">
            <v>-7.7123260682500083E-3</v>
          </cell>
          <cell r="Y42">
            <v>-0.45949560086502467</v>
          </cell>
          <cell r="AB42">
            <v>-0.5099999999999999</v>
          </cell>
          <cell r="AC42">
            <v>-9.9999999999998979E-3</v>
          </cell>
          <cell r="AE42">
            <v>-0.50000000000000011</v>
          </cell>
          <cell r="AH42">
            <v>-0.43499999999999994</v>
          </cell>
        </row>
        <row r="43">
          <cell r="M43">
            <v>-0.62000000000000011</v>
          </cell>
          <cell r="P43">
            <v>-0.62999999999999989</v>
          </cell>
          <cell r="R43">
            <v>-0.48499999999999999</v>
          </cell>
          <cell r="S43">
            <v>-3.999999999999998E-2</v>
          </cell>
          <cell r="V43">
            <v>-0.41399999999999998</v>
          </cell>
          <cell r="W43">
            <v>-1.2000000000000011E-2</v>
          </cell>
          <cell r="Y43">
            <v>-0.39233333333333337</v>
          </cell>
          <cell r="AB43">
            <v>-0.68499999999999994</v>
          </cell>
          <cell r="AC43">
            <v>0</v>
          </cell>
          <cell r="AE43">
            <v>-0.67500000000000004</v>
          </cell>
          <cell r="AH43">
            <v>-0.32500000000000001</v>
          </cell>
        </row>
        <row r="49">
          <cell r="L49">
            <v>2.1</v>
          </cell>
          <cell r="O49">
            <v>2.19</v>
          </cell>
          <cell r="R49">
            <v>2.3879999999999999</v>
          </cell>
          <cell r="V49">
            <v>2.7781999999999996</v>
          </cell>
          <cell r="AB49">
            <v>2.8841428571428573</v>
          </cell>
          <cell r="AH49">
            <v>3.3310000000000004</v>
          </cell>
        </row>
        <row r="60">
          <cell r="O60">
            <v>11.431105854523951</v>
          </cell>
          <cell r="R60">
            <v>11.50483202945237</v>
          </cell>
          <cell r="V60">
            <v>10.836901810532645</v>
          </cell>
          <cell r="AB60">
            <v>12.193207389188339</v>
          </cell>
          <cell r="AH60">
            <v>9.2038311882669852</v>
          </cell>
        </row>
        <row r="61">
          <cell r="O61">
            <v>10.035808699831772</v>
          </cell>
          <cell r="R61">
            <v>9.7146207974980445</v>
          </cell>
          <cell r="V61">
            <v>9.7610342125881431</v>
          </cell>
          <cell r="AB61">
            <v>11.532922273729689</v>
          </cell>
          <cell r="AH61">
            <v>8.6343263907197461</v>
          </cell>
        </row>
        <row r="62">
          <cell r="O62">
            <v>9.5488721804511307</v>
          </cell>
          <cell r="R62">
            <v>9.1498284407167372</v>
          </cell>
          <cell r="V62">
            <v>9.1063164070138853</v>
          </cell>
          <cell r="AB62">
            <v>11.330329410735375</v>
          </cell>
          <cell r="AH62">
            <v>8.4637172916104664</v>
          </cell>
        </row>
        <row r="63">
          <cell r="O63">
            <v>11.082474226804123</v>
          </cell>
          <cell r="R63">
            <v>9.8784194528875382</v>
          </cell>
          <cell r="V63">
            <v>9.6761163337250302</v>
          </cell>
          <cell r="AB63">
            <v>13.539363525699946</v>
          </cell>
          <cell r="AH63">
            <v>8.7072167017966464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37173</v>
          </cell>
        </row>
      </sheetData>
      <sheetData sheetId="3"/>
      <sheetData sheetId="4"/>
      <sheetData sheetId="5">
        <row r="9">
          <cell r="AC9">
            <v>22.347368421052632</v>
          </cell>
        </row>
        <row r="10">
          <cell r="AC10">
            <v>23.657894736842106</v>
          </cell>
        </row>
        <row r="11">
          <cell r="AC11">
            <v>23.978421052631582</v>
          </cell>
        </row>
        <row r="12">
          <cell r="AC12">
            <v>27.279605303312607</v>
          </cell>
        </row>
        <row r="13">
          <cell r="AC13">
            <v>24.057894736842112</v>
          </cell>
        </row>
        <row r="14">
          <cell r="AC14">
            <v>23.5</v>
          </cell>
        </row>
        <row r="15">
          <cell r="AC15">
            <v>24.5</v>
          </cell>
        </row>
        <row r="18">
          <cell r="AC18">
            <v>34.657894736842103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2.3879999999999999</v>
          </cell>
        </row>
        <row r="18">
          <cell r="B18">
            <v>2.7410000000000001</v>
          </cell>
        </row>
        <row r="19">
          <cell r="B19">
            <v>2.94</v>
          </cell>
        </row>
        <row r="20">
          <cell r="B20">
            <v>2.9359999999999999</v>
          </cell>
        </row>
        <row r="21">
          <cell r="B21">
            <v>2.8860000000000001</v>
          </cell>
        </row>
        <row r="22">
          <cell r="B22">
            <v>2.79</v>
          </cell>
        </row>
        <row r="23">
          <cell r="B23">
            <v>2.8149999999999999</v>
          </cell>
        </row>
        <row r="24">
          <cell r="B24">
            <v>2.859</v>
          </cell>
        </row>
        <row r="25">
          <cell r="B25">
            <v>2.899</v>
          </cell>
        </row>
        <row r="26">
          <cell r="B26">
            <v>2.9350000000000001</v>
          </cell>
        </row>
        <row r="27">
          <cell r="B27">
            <v>2.9330000000000003</v>
          </cell>
        </row>
        <row r="28">
          <cell r="B28">
            <v>2.9580000000000002</v>
          </cell>
        </row>
        <row r="29">
          <cell r="B29">
            <v>3.1510000000000002</v>
          </cell>
        </row>
        <row r="30">
          <cell r="B30">
            <v>3.3610000000000002</v>
          </cell>
        </row>
        <row r="31">
          <cell r="B31">
            <v>3.4810000000000003</v>
          </cell>
        </row>
        <row r="32">
          <cell r="B32">
            <v>3.3860000000000001</v>
          </cell>
        </row>
        <row r="33">
          <cell r="B33">
            <v>3.2760000000000002</v>
          </cell>
        </row>
        <row r="34">
          <cell r="B34">
            <v>3.1360000000000001</v>
          </cell>
        </row>
        <row r="35">
          <cell r="B35">
            <v>3.1460000000000004</v>
          </cell>
        </row>
        <row r="36">
          <cell r="B36">
            <v>3.1760000000000002</v>
          </cell>
        </row>
        <row r="37">
          <cell r="B37">
            <v>3.206</v>
          </cell>
        </row>
        <row r="38">
          <cell r="B38">
            <v>3.2280000000000002</v>
          </cell>
        </row>
        <row r="39">
          <cell r="B39">
            <v>3.234</v>
          </cell>
        </row>
        <row r="40">
          <cell r="B40">
            <v>3.2490000000000001</v>
          </cell>
        </row>
        <row r="41">
          <cell r="B41">
            <v>3.4280000000000004</v>
          </cell>
        </row>
        <row r="42">
          <cell r="B42">
            <v>3.601</v>
          </cell>
        </row>
        <row r="43">
          <cell r="B43">
            <v>3.6560000000000001</v>
          </cell>
        </row>
        <row r="44">
          <cell r="B44">
            <v>3.5410000000000004</v>
          </cell>
        </row>
        <row r="45">
          <cell r="B45">
            <v>3.399</v>
          </cell>
        </row>
        <row r="46">
          <cell r="B46">
            <v>3.2290000000000001</v>
          </cell>
        </row>
        <row r="47">
          <cell r="B47">
            <v>3.2240000000000002</v>
          </cell>
        </row>
        <row r="48">
          <cell r="B48">
            <v>3.2560000000000002</v>
          </cell>
        </row>
        <row r="49">
          <cell r="B49">
            <v>3.2960000000000003</v>
          </cell>
        </row>
        <row r="50">
          <cell r="B50">
            <v>3.3290000000000002</v>
          </cell>
        </row>
        <row r="51">
          <cell r="B51">
            <v>3.3290000000000002</v>
          </cell>
        </row>
        <row r="52">
          <cell r="B52">
            <v>3.3290000000000002</v>
          </cell>
        </row>
        <row r="53">
          <cell r="B53">
            <v>3.5030000000000001</v>
          </cell>
        </row>
        <row r="54">
          <cell r="B54">
            <v>3.6710000000000003</v>
          </cell>
        </row>
        <row r="55">
          <cell r="B55">
            <v>3.7410000000000001</v>
          </cell>
        </row>
        <row r="56">
          <cell r="B56">
            <v>3.6260000000000003</v>
          </cell>
        </row>
        <row r="57">
          <cell r="B57">
            <v>3.484</v>
          </cell>
        </row>
        <row r="58">
          <cell r="B58">
            <v>3.3140000000000001</v>
          </cell>
        </row>
        <row r="59">
          <cell r="B59">
            <v>3.3090000000000002</v>
          </cell>
        </row>
        <row r="60">
          <cell r="B60">
            <v>3.3410000000000002</v>
          </cell>
        </row>
        <row r="61">
          <cell r="B61">
            <v>3.3810000000000002</v>
          </cell>
        </row>
        <row r="62">
          <cell r="B62">
            <v>3.4140000000000001</v>
          </cell>
        </row>
        <row r="63">
          <cell r="B63">
            <v>3.4140000000000001</v>
          </cell>
        </row>
        <row r="64">
          <cell r="B64">
            <v>3.4140000000000001</v>
          </cell>
        </row>
        <row r="65">
          <cell r="B65">
            <v>3.5880000000000001</v>
          </cell>
        </row>
        <row r="66">
          <cell r="B66">
            <v>3.7560000000000002</v>
          </cell>
        </row>
        <row r="67">
          <cell r="B67">
            <v>3.8310000000000004</v>
          </cell>
        </row>
        <row r="68">
          <cell r="B68">
            <v>3.7160000000000002</v>
          </cell>
        </row>
        <row r="69">
          <cell r="B69">
            <v>3.5740000000000003</v>
          </cell>
        </row>
        <row r="70">
          <cell r="B70">
            <v>3.4040000000000004</v>
          </cell>
        </row>
        <row r="71">
          <cell r="B71">
            <v>3.399</v>
          </cell>
        </row>
        <row r="72">
          <cell r="B72">
            <v>3.431</v>
          </cell>
        </row>
        <row r="73">
          <cell r="B73">
            <v>3.4710000000000001</v>
          </cell>
        </row>
        <row r="74">
          <cell r="B74">
            <v>3.504</v>
          </cell>
        </row>
        <row r="75">
          <cell r="B75">
            <v>3.504</v>
          </cell>
        </row>
        <row r="76">
          <cell r="B76">
            <v>3.504</v>
          </cell>
        </row>
        <row r="77">
          <cell r="B77">
            <v>3.6780000000000004</v>
          </cell>
        </row>
        <row r="78">
          <cell r="B78">
            <v>3.8460000000000001</v>
          </cell>
        </row>
        <row r="79">
          <cell r="B79">
            <v>3.9235000000000002</v>
          </cell>
        </row>
        <row r="80">
          <cell r="B80">
            <v>3.8085</v>
          </cell>
        </row>
        <row r="81">
          <cell r="B81">
            <v>3.6665000000000001</v>
          </cell>
        </row>
        <row r="82">
          <cell r="B82">
            <v>3.4965000000000002</v>
          </cell>
        </row>
        <row r="83">
          <cell r="B83">
            <v>3.4915000000000003</v>
          </cell>
        </row>
        <row r="84">
          <cell r="B84">
            <v>3.5235000000000003</v>
          </cell>
        </row>
        <row r="85">
          <cell r="B85">
            <v>3.5635000000000003</v>
          </cell>
        </row>
        <row r="86">
          <cell r="B86">
            <v>3.5965000000000003</v>
          </cell>
        </row>
        <row r="87">
          <cell r="B87">
            <v>3.5965000000000003</v>
          </cell>
        </row>
        <row r="88">
          <cell r="B88">
            <v>3.5965000000000003</v>
          </cell>
        </row>
        <row r="89">
          <cell r="B89">
            <v>3.7705000000000002</v>
          </cell>
        </row>
        <row r="90">
          <cell r="B90">
            <v>3.9385000000000003</v>
          </cell>
        </row>
        <row r="91">
          <cell r="B91">
            <v>4.0185000000000004</v>
          </cell>
        </row>
        <row r="92">
          <cell r="B92">
            <v>3.9035000000000002</v>
          </cell>
        </row>
        <row r="93">
          <cell r="B93">
            <v>3.7615000000000003</v>
          </cell>
        </row>
        <row r="94">
          <cell r="B94">
            <v>3.5915000000000004</v>
          </cell>
        </row>
        <row r="95">
          <cell r="B95">
            <v>3.5865</v>
          </cell>
        </row>
        <row r="96">
          <cell r="B96">
            <v>3.6185</v>
          </cell>
        </row>
        <row r="97">
          <cell r="B97">
            <v>3.6585000000000001</v>
          </cell>
        </row>
        <row r="98">
          <cell r="B98">
            <v>3.6915</v>
          </cell>
        </row>
        <row r="99">
          <cell r="B99">
            <v>3.6915</v>
          </cell>
        </row>
        <row r="100">
          <cell r="B100">
            <v>3.6915</v>
          </cell>
        </row>
        <row r="101">
          <cell r="B101">
            <v>3.8655000000000004</v>
          </cell>
        </row>
        <row r="102">
          <cell r="B102">
            <v>4.0335000000000001</v>
          </cell>
        </row>
        <row r="103">
          <cell r="B103">
            <v>4.1160000000000005</v>
          </cell>
        </row>
        <row r="104">
          <cell r="B104">
            <v>4.0010000000000003</v>
          </cell>
        </row>
        <row r="105">
          <cell r="B105">
            <v>3.859</v>
          </cell>
        </row>
        <row r="106">
          <cell r="B106">
            <v>3.6890000000000001</v>
          </cell>
        </row>
        <row r="107">
          <cell r="B107">
            <v>3.6840000000000002</v>
          </cell>
        </row>
        <row r="108">
          <cell r="B108">
            <v>3.7160000000000002</v>
          </cell>
        </row>
        <row r="109">
          <cell r="B109">
            <v>3.7560000000000002</v>
          </cell>
        </row>
        <row r="110">
          <cell r="B110">
            <v>3.7890000000000001</v>
          </cell>
        </row>
        <row r="111">
          <cell r="B111">
            <v>3.7890000000000001</v>
          </cell>
        </row>
        <row r="112">
          <cell r="B112">
            <v>3.7890000000000001</v>
          </cell>
        </row>
        <row r="113">
          <cell r="B113">
            <v>3.9630000000000001</v>
          </cell>
        </row>
        <row r="114">
          <cell r="B114">
            <v>4.1310000000000002</v>
          </cell>
        </row>
        <row r="115">
          <cell r="B115">
            <v>4.2160000000000002</v>
          </cell>
        </row>
        <row r="116">
          <cell r="B116">
            <v>4.101</v>
          </cell>
        </row>
        <row r="117">
          <cell r="B117">
            <v>3.9590000000000001</v>
          </cell>
        </row>
        <row r="118">
          <cell r="B118">
            <v>3.7890000000000001</v>
          </cell>
        </row>
        <row r="119">
          <cell r="B119">
            <v>3.7840000000000003</v>
          </cell>
        </row>
        <row r="120">
          <cell r="B120">
            <v>3.8160000000000003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37177</v>
          </cell>
          <cell r="B10">
            <v>23.5</v>
          </cell>
          <cell r="C10">
            <v>23.75</v>
          </cell>
          <cell r="D10">
            <v>22.5</v>
          </cell>
          <cell r="E10">
            <v>24.1</v>
          </cell>
          <cell r="F10">
            <v>24.1</v>
          </cell>
          <cell r="G10">
            <v>24.5</v>
          </cell>
          <cell r="I10">
            <v>31.450000762939499</v>
          </cell>
          <cell r="R10">
            <v>33.499996185302734</v>
          </cell>
        </row>
        <row r="11">
          <cell r="A11">
            <v>37179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37180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37181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37182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37183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37184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30.25</v>
          </cell>
          <cell r="R16">
            <v>33.5</v>
          </cell>
        </row>
        <row r="17">
          <cell r="A17">
            <v>37186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37187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37188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37189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37190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37191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25.5</v>
          </cell>
          <cell r="R22">
            <v>33.5</v>
          </cell>
        </row>
        <row r="23">
          <cell r="A23">
            <v>37193</v>
          </cell>
          <cell r="B23">
            <v>23.5</v>
          </cell>
          <cell r="C23">
            <v>23.75</v>
          </cell>
          <cell r="D23">
            <v>22.5</v>
          </cell>
          <cell r="E23">
            <v>24</v>
          </cell>
          <cell r="F23">
            <v>24.1</v>
          </cell>
          <cell r="G23">
            <v>24.5</v>
          </cell>
          <cell r="I23">
            <v>27.1875</v>
          </cell>
          <cell r="R23">
            <v>41.25</v>
          </cell>
        </row>
        <row r="24">
          <cell r="A24">
            <v>37194</v>
          </cell>
          <cell r="B24">
            <v>23.5</v>
          </cell>
          <cell r="C24">
            <v>23.75</v>
          </cell>
          <cell r="D24">
            <v>22.5</v>
          </cell>
          <cell r="E24">
            <v>24</v>
          </cell>
          <cell r="F24">
            <v>24.1</v>
          </cell>
          <cell r="G24">
            <v>24.5</v>
          </cell>
          <cell r="I24">
            <v>27.1875</v>
          </cell>
          <cell r="R24">
            <v>41.25</v>
          </cell>
        </row>
        <row r="25">
          <cell r="A25">
            <v>37195</v>
          </cell>
          <cell r="B25">
            <v>23.5</v>
          </cell>
          <cell r="C25">
            <v>23.75</v>
          </cell>
          <cell r="D25">
            <v>22.5</v>
          </cell>
          <cell r="E25">
            <v>24</v>
          </cell>
          <cell r="F25">
            <v>24.1</v>
          </cell>
          <cell r="G25">
            <v>24.5</v>
          </cell>
          <cell r="I25">
            <v>27.1875</v>
          </cell>
          <cell r="R25">
            <v>41.25</v>
          </cell>
        </row>
        <row r="26">
          <cell r="A26">
            <v>37196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24.9</v>
          </cell>
          <cell r="R26">
            <v>37.699996948242187</v>
          </cell>
        </row>
        <row r="27">
          <cell r="A27">
            <v>37197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24.9</v>
          </cell>
          <cell r="R27">
            <v>37.699996948242187</v>
          </cell>
        </row>
        <row r="28">
          <cell r="A28">
            <v>37198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24.899999618530298</v>
          </cell>
          <cell r="R28">
            <v>33.239995117187497</v>
          </cell>
        </row>
        <row r="29">
          <cell r="A29">
            <v>37200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37.699996948242187</v>
          </cell>
        </row>
        <row r="30">
          <cell r="A30">
            <v>37201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20.174999237060501</v>
          </cell>
          <cell r="R30">
            <v>37.699996948242187</v>
          </cell>
        </row>
        <row r="31">
          <cell r="A31">
            <v>37202</v>
          </cell>
          <cell r="B31">
            <v>24.75</v>
          </cell>
          <cell r="C31">
            <v>27.75</v>
          </cell>
          <cell r="D31">
            <v>27</v>
          </cell>
          <cell r="E31">
            <v>26.85</v>
          </cell>
          <cell r="F31">
            <v>26</v>
          </cell>
          <cell r="G31">
            <v>25.75</v>
          </cell>
          <cell r="I31">
            <v>20.174999237060501</v>
          </cell>
          <cell r="R31">
            <v>37.699996948242187</v>
          </cell>
        </row>
        <row r="32">
          <cell r="A32">
            <v>37203</v>
          </cell>
          <cell r="B32">
            <v>24.75</v>
          </cell>
          <cell r="C32">
            <v>27.75</v>
          </cell>
          <cell r="D32">
            <v>27</v>
          </cell>
          <cell r="E32">
            <v>26.85</v>
          </cell>
          <cell r="F32">
            <v>26</v>
          </cell>
          <cell r="G32">
            <v>25.75</v>
          </cell>
          <cell r="I32">
            <v>20.174999237060501</v>
          </cell>
          <cell r="R32">
            <v>37.699996948242187</v>
          </cell>
        </row>
        <row r="33">
          <cell r="A33">
            <v>37204</v>
          </cell>
          <cell r="B33">
            <v>24.75</v>
          </cell>
          <cell r="C33">
            <v>27.75</v>
          </cell>
          <cell r="D33">
            <v>27</v>
          </cell>
          <cell r="E33">
            <v>26.85</v>
          </cell>
          <cell r="F33">
            <v>26</v>
          </cell>
          <cell r="G33">
            <v>25.75</v>
          </cell>
          <cell r="I33">
            <v>20.174999237060501</v>
          </cell>
          <cell r="R33">
            <v>37.699996948242187</v>
          </cell>
        </row>
        <row r="34">
          <cell r="A34">
            <v>37225</v>
          </cell>
          <cell r="B34">
            <v>24.75</v>
          </cell>
          <cell r="C34">
            <v>27.75</v>
          </cell>
          <cell r="D34">
            <v>27</v>
          </cell>
          <cell r="E34">
            <v>26.85</v>
          </cell>
          <cell r="F34">
            <v>26</v>
          </cell>
          <cell r="G34">
            <v>25.75</v>
          </cell>
          <cell r="I34">
            <v>26</v>
          </cell>
          <cell r="R34">
            <v>37.699996948242187</v>
          </cell>
        </row>
        <row r="35">
          <cell r="A35">
            <v>37226</v>
          </cell>
          <cell r="B35">
            <v>29.5</v>
          </cell>
          <cell r="C35">
            <v>34.25</v>
          </cell>
          <cell r="D35">
            <v>34</v>
          </cell>
          <cell r="E35">
            <v>32.9</v>
          </cell>
          <cell r="F35">
            <v>29.95</v>
          </cell>
          <cell r="G35">
            <v>31.5</v>
          </cell>
          <cell r="I35">
            <v>29.95</v>
          </cell>
          <cell r="R35">
            <v>45.049999237060547</v>
          </cell>
        </row>
        <row r="36">
          <cell r="A36">
            <v>37257</v>
          </cell>
          <cell r="B36">
            <v>29.5</v>
          </cell>
          <cell r="C36">
            <v>33.5</v>
          </cell>
          <cell r="D36">
            <v>33.75</v>
          </cell>
          <cell r="E36">
            <v>34.25</v>
          </cell>
          <cell r="F36">
            <v>32</v>
          </cell>
          <cell r="G36">
            <v>31</v>
          </cell>
          <cell r="I36">
            <v>32</v>
          </cell>
          <cell r="R36">
            <v>47.178510894775393</v>
          </cell>
        </row>
        <row r="37">
          <cell r="A37">
            <v>37288</v>
          </cell>
          <cell r="B37">
            <v>29</v>
          </cell>
          <cell r="C37">
            <v>31.4</v>
          </cell>
          <cell r="D37">
            <v>31.5</v>
          </cell>
          <cell r="E37">
            <v>33.75</v>
          </cell>
          <cell r="F37">
            <v>32</v>
          </cell>
          <cell r="G37">
            <v>30.25</v>
          </cell>
          <cell r="I37">
            <v>32</v>
          </cell>
          <cell r="R37">
            <v>46.734736938476566</v>
          </cell>
        </row>
        <row r="38">
          <cell r="A38">
            <v>37316</v>
          </cell>
          <cell r="B38">
            <v>29</v>
          </cell>
          <cell r="C38">
            <v>28</v>
          </cell>
          <cell r="D38">
            <v>28</v>
          </cell>
          <cell r="E38">
            <v>31.75</v>
          </cell>
          <cell r="F38">
            <v>29.75</v>
          </cell>
          <cell r="G38">
            <v>30.25</v>
          </cell>
          <cell r="I38">
            <v>29.75</v>
          </cell>
          <cell r="R38">
            <v>45.329059600830078</v>
          </cell>
        </row>
        <row r="39">
          <cell r="A39">
            <v>37347</v>
          </cell>
          <cell r="B39">
            <v>29.5</v>
          </cell>
          <cell r="C39">
            <v>29.25</v>
          </cell>
          <cell r="D39">
            <v>27.25</v>
          </cell>
          <cell r="E39">
            <v>29.25</v>
          </cell>
          <cell r="F39">
            <v>29.25</v>
          </cell>
          <cell r="G39">
            <v>31.5</v>
          </cell>
          <cell r="I39">
            <v>29.25</v>
          </cell>
          <cell r="R39">
            <v>42.404275665283201</v>
          </cell>
        </row>
        <row r="40">
          <cell r="A40">
            <v>37377</v>
          </cell>
          <cell r="B40">
            <v>32.5</v>
          </cell>
          <cell r="C40">
            <v>29</v>
          </cell>
          <cell r="D40">
            <v>26.5</v>
          </cell>
          <cell r="E40">
            <v>29.25</v>
          </cell>
          <cell r="F40">
            <v>32.5</v>
          </cell>
          <cell r="G40">
            <v>35.5</v>
          </cell>
          <cell r="I40">
            <v>29.25</v>
          </cell>
          <cell r="R40">
            <v>42.879287261962894</v>
          </cell>
        </row>
        <row r="41">
          <cell r="A41">
            <v>37408</v>
          </cell>
          <cell r="B41">
            <v>41</v>
          </cell>
          <cell r="C41">
            <v>30.5</v>
          </cell>
          <cell r="D41">
            <v>28</v>
          </cell>
          <cell r="E41">
            <v>36</v>
          </cell>
          <cell r="F41">
            <v>37.25</v>
          </cell>
          <cell r="G41">
            <v>46</v>
          </cell>
          <cell r="I41">
            <v>36</v>
          </cell>
          <cell r="R41">
            <v>43.706141360618808</v>
          </cell>
        </row>
        <row r="42">
          <cell r="A42">
            <v>37438</v>
          </cell>
          <cell r="B42">
            <v>48</v>
          </cell>
          <cell r="C42">
            <v>43.5</v>
          </cell>
          <cell r="D42">
            <v>40.5</v>
          </cell>
          <cell r="E42">
            <v>44.25</v>
          </cell>
          <cell r="F42">
            <v>46.75</v>
          </cell>
          <cell r="G42">
            <v>55</v>
          </cell>
          <cell r="I42">
            <v>44.25</v>
          </cell>
          <cell r="R42">
            <v>46.240695928402644</v>
          </cell>
        </row>
        <row r="43">
          <cell r="A43">
            <v>37469</v>
          </cell>
          <cell r="B43">
            <v>56</v>
          </cell>
          <cell r="C43">
            <v>51</v>
          </cell>
          <cell r="D43">
            <v>48.5</v>
          </cell>
          <cell r="E43">
            <v>51.25</v>
          </cell>
          <cell r="F43">
            <v>52.75</v>
          </cell>
          <cell r="G43">
            <v>66</v>
          </cell>
          <cell r="I43">
            <v>51.25</v>
          </cell>
          <cell r="R43">
            <v>46.948195379641064</v>
          </cell>
        </row>
        <row r="44">
          <cell r="A44">
            <v>37500</v>
          </cell>
          <cell r="B44">
            <v>46</v>
          </cell>
          <cell r="C44">
            <v>44.5</v>
          </cell>
          <cell r="D44">
            <v>41</v>
          </cell>
          <cell r="E44">
            <v>43.25</v>
          </cell>
          <cell r="F44">
            <v>39.25</v>
          </cell>
          <cell r="G44">
            <v>53</v>
          </cell>
          <cell r="I44">
            <v>39.25</v>
          </cell>
          <cell r="R44">
            <v>46.918614382277958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37</v>
          </cell>
          <cell r="F45">
            <v>35.25</v>
          </cell>
          <cell r="G45">
            <v>36</v>
          </cell>
          <cell r="I45">
            <v>35.25</v>
          </cell>
          <cell r="R45">
            <v>45.587457439477291</v>
          </cell>
        </row>
        <row r="46">
          <cell r="A46">
            <v>37561</v>
          </cell>
          <cell r="B46">
            <v>32</v>
          </cell>
          <cell r="C46">
            <v>32</v>
          </cell>
          <cell r="D46">
            <v>33</v>
          </cell>
          <cell r="E46">
            <v>34.75</v>
          </cell>
          <cell r="F46">
            <v>34.5</v>
          </cell>
          <cell r="G46">
            <v>34</v>
          </cell>
          <cell r="I46">
            <v>34.5</v>
          </cell>
          <cell r="R46">
            <v>50.585527906270535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37</v>
          </cell>
          <cell r="F47">
            <v>36.75</v>
          </cell>
          <cell r="G47">
            <v>34.5</v>
          </cell>
          <cell r="I47">
            <v>36.75</v>
          </cell>
          <cell r="R47">
            <v>54.50277292438318</v>
          </cell>
        </row>
        <row r="48">
          <cell r="A48">
            <v>37622</v>
          </cell>
          <cell r="B48">
            <v>33.75</v>
          </cell>
          <cell r="C48">
            <v>37</v>
          </cell>
          <cell r="D48">
            <v>38</v>
          </cell>
          <cell r="E48">
            <v>38.25</v>
          </cell>
          <cell r="F48">
            <v>37.5</v>
          </cell>
          <cell r="G48">
            <v>35.75</v>
          </cell>
          <cell r="I48">
            <v>27.5</v>
          </cell>
          <cell r="R48">
            <v>47.666616277865842</v>
          </cell>
        </row>
        <row r="49">
          <cell r="A49">
            <v>37653</v>
          </cell>
          <cell r="B49">
            <v>33.25</v>
          </cell>
          <cell r="C49">
            <v>35</v>
          </cell>
          <cell r="D49">
            <v>36</v>
          </cell>
          <cell r="E49">
            <v>37.25</v>
          </cell>
          <cell r="F49">
            <v>36.5</v>
          </cell>
          <cell r="G49">
            <v>35.25</v>
          </cell>
          <cell r="I49">
            <v>26.5</v>
          </cell>
          <cell r="R49">
            <v>46.186894866093631</v>
          </cell>
        </row>
        <row r="50">
          <cell r="A50">
            <v>37681</v>
          </cell>
          <cell r="B50">
            <v>33.25</v>
          </cell>
          <cell r="C50">
            <v>32</v>
          </cell>
          <cell r="D50">
            <v>32</v>
          </cell>
          <cell r="E50">
            <v>34.75</v>
          </cell>
          <cell r="F50">
            <v>34</v>
          </cell>
          <cell r="G50">
            <v>35.25</v>
          </cell>
          <cell r="I50">
            <v>24</v>
          </cell>
          <cell r="R50">
            <v>44.470560907333628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32.5</v>
          </cell>
          <cell r="F51">
            <v>33.5</v>
          </cell>
          <cell r="G51">
            <v>34.75</v>
          </cell>
          <cell r="I51">
            <v>22.5</v>
          </cell>
          <cell r="R51">
            <v>41.892255179398816</v>
          </cell>
        </row>
        <row r="52">
          <cell r="A52">
            <v>37742</v>
          </cell>
          <cell r="B52">
            <v>32.75</v>
          </cell>
          <cell r="C52">
            <v>28.75</v>
          </cell>
          <cell r="D52">
            <v>25.5</v>
          </cell>
          <cell r="E52">
            <v>33.5</v>
          </cell>
          <cell r="F52">
            <v>34.25</v>
          </cell>
          <cell r="G52">
            <v>34.75</v>
          </cell>
          <cell r="I52">
            <v>23.5</v>
          </cell>
          <cell r="R52">
            <v>42.052472426038833</v>
          </cell>
        </row>
        <row r="53">
          <cell r="A53">
            <v>37773</v>
          </cell>
          <cell r="B53">
            <v>37.25</v>
          </cell>
          <cell r="C53">
            <v>29.75</v>
          </cell>
          <cell r="D53">
            <v>26.5</v>
          </cell>
          <cell r="E53">
            <v>37.5</v>
          </cell>
          <cell r="F53">
            <v>43.25</v>
          </cell>
          <cell r="G53">
            <v>41.75</v>
          </cell>
          <cell r="I53">
            <v>27.5</v>
          </cell>
          <cell r="R53">
            <v>42.525184252556983</v>
          </cell>
        </row>
        <row r="54">
          <cell r="A54">
            <v>37803</v>
          </cell>
          <cell r="B54">
            <v>51.5</v>
          </cell>
          <cell r="C54">
            <v>50</v>
          </cell>
          <cell r="D54">
            <v>45.5</v>
          </cell>
          <cell r="E54">
            <v>47.75</v>
          </cell>
          <cell r="F54">
            <v>53.5</v>
          </cell>
          <cell r="G54">
            <v>57.5</v>
          </cell>
          <cell r="I54">
            <v>37.75</v>
          </cell>
          <cell r="R54">
            <v>42.996759332636771</v>
          </cell>
        </row>
        <row r="55">
          <cell r="A55">
            <v>37834</v>
          </cell>
          <cell r="B55">
            <v>57</v>
          </cell>
          <cell r="C55">
            <v>56.5</v>
          </cell>
          <cell r="D55">
            <v>53</v>
          </cell>
          <cell r="E55">
            <v>56.5</v>
          </cell>
          <cell r="F55">
            <v>57.5</v>
          </cell>
          <cell r="G55">
            <v>65</v>
          </cell>
          <cell r="I55">
            <v>46.5</v>
          </cell>
          <cell r="R55">
            <v>43.341836540656267</v>
          </cell>
        </row>
        <row r="56">
          <cell r="A56">
            <v>37865</v>
          </cell>
          <cell r="B56">
            <v>45.5</v>
          </cell>
          <cell r="C56">
            <v>46</v>
          </cell>
          <cell r="D56">
            <v>42.5</v>
          </cell>
          <cell r="E56">
            <v>51.75</v>
          </cell>
          <cell r="F56">
            <v>46.5</v>
          </cell>
          <cell r="G56">
            <v>51.5</v>
          </cell>
          <cell r="I56">
            <v>36.5</v>
          </cell>
          <cell r="R56">
            <v>43.435475854408971</v>
          </cell>
        </row>
        <row r="57">
          <cell r="A57">
            <v>37895</v>
          </cell>
          <cell r="B57">
            <v>34</v>
          </cell>
          <cell r="C57">
            <v>35.5</v>
          </cell>
          <cell r="D57">
            <v>36</v>
          </cell>
          <cell r="E57">
            <v>37.75</v>
          </cell>
          <cell r="F57">
            <v>36</v>
          </cell>
          <cell r="G57">
            <v>36.25</v>
          </cell>
          <cell r="I57">
            <v>26</v>
          </cell>
          <cell r="R57">
            <v>43.669712314490226</v>
          </cell>
        </row>
        <row r="58">
          <cell r="A58">
            <v>37926</v>
          </cell>
          <cell r="B58">
            <v>32.5</v>
          </cell>
          <cell r="C58">
            <v>33.5</v>
          </cell>
          <cell r="D58">
            <v>34</v>
          </cell>
          <cell r="E58">
            <v>36.75</v>
          </cell>
          <cell r="F58">
            <v>34.5</v>
          </cell>
          <cell r="G58">
            <v>34.25</v>
          </cell>
          <cell r="I58">
            <v>24.5</v>
          </cell>
          <cell r="R58">
            <v>47.408611110680233</v>
          </cell>
        </row>
        <row r="59">
          <cell r="A59">
            <v>37956</v>
          </cell>
          <cell r="B59">
            <v>32.5</v>
          </cell>
          <cell r="C59">
            <v>36.5</v>
          </cell>
          <cell r="D59">
            <v>37</v>
          </cell>
          <cell r="E59">
            <v>38.75</v>
          </cell>
          <cell r="F59">
            <v>39</v>
          </cell>
          <cell r="G59">
            <v>34</v>
          </cell>
          <cell r="I59">
            <v>28.75</v>
          </cell>
          <cell r="R59">
            <v>50.111832379176889</v>
          </cell>
        </row>
        <row r="60">
          <cell r="A60">
            <v>37987</v>
          </cell>
          <cell r="B60">
            <v>34.61</v>
          </cell>
          <cell r="C60">
            <v>36.83</v>
          </cell>
          <cell r="D60">
            <v>37.17</v>
          </cell>
          <cell r="E60">
            <v>39.39</v>
          </cell>
          <cell r="F60">
            <v>39.700000000000003</v>
          </cell>
          <cell r="G60">
            <v>36.81</v>
          </cell>
          <cell r="I60">
            <v>18.25</v>
          </cell>
          <cell r="R60">
            <v>48.53984268879357</v>
          </cell>
        </row>
        <row r="61">
          <cell r="A61">
            <v>38018</v>
          </cell>
          <cell r="B61">
            <v>34.19</v>
          </cell>
          <cell r="C61">
            <v>35.15</v>
          </cell>
          <cell r="D61">
            <v>35.51</v>
          </cell>
          <cell r="E61">
            <v>38.86</v>
          </cell>
          <cell r="F61">
            <v>37.700000000000003</v>
          </cell>
          <cell r="G61">
            <v>36.39</v>
          </cell>
          <cell r="I61">
            <v>20.5</v>
          </cell>
          <cell r="R61">
            <v>46.819708753412741</v>
          </cell>
        </row>
        <row r="62">
          <cell r="A62">
            <v>38047</v>
          </cell>
          <cell r="B62">
            <v>34.19</v>
          </cell>
          <cell r="C62">
            <v>32.630000000000003</v>
          </cell>
          <cell r="D62">
            <v>32.17</v>
          </cell>
          <cell r="E62">
            <v>37.33</v>
          </cell>
          <cell r="F62">
            <v>35.450000000000003</v>
          </cell>
          <cell r="G62">
            <v>36.39</v>
          </cell>
          <cell r="I62">
            <v>17.5</v>
          </cell>
          <cell r="R62">
            <v>44.697063217652826</v>
          </cell>
        </row>
        <row r="63">
          <cell r="A63">
            <v>38078</v>
          </cell>
          <cell r="B63">
            <v>33.76</v>
          </cell>
          <cell r="C63">
            <v>33.049999999999997</v>
          </cell>
          <cell r="D63">
            <v>30.08</v>
          </cell>
          <cell r="E63">
            <v>35.61</v>
          </cell>
          <cell r="F63">
            <v>34.700000000000003</v>
          </cell>
          <cell r="G63">
            <v>35.96</v>
          </cell>
          <cell r="I63">
            <v>25.5</v>
          </cell>
          <cell r="R63">
            <v>41.414826923974282</v>
          </cell>
        </row>
        <row r="64">
          <cell r="A64">
            <v>38108</v>
          </cell>
          <cell r="B64">
            <v>33.76</v>
          </cell>
          <cell r="C64">
            <v>29.89</v>
          </cell>
          <cell r="D64">
            <v>26.74</v>
          </cell>
          <cell r="E64">
            <v>37.270000000000003</v>
          </cell>
          <cell r="F64">
            <v>35.450000000000003</v>
          </cell>
          <cell r="G64">
            <v>35.96</v>
          </cell>
          <cell r="I64">
            <v>25.5</v>
          </cell>
          <cell r="R64">
            <v>41.340107556576307</v>
          </cell>
        </row>
        <row r="65">
          <cell r="A65">
            <v>38139</v>
          </cell>
          <cell r="B65">
            <v>37.61</v>
          </cell>
          <cell r="C65">
            <v>30.74</v>
          </cell>
          <cell r="D65">
            <v>27.58</v>
          </cell>
          <cell r="E65">
            <v>41.75</v>
          </cell>
          <cell r="F65">
            <v>43.95</v>
          </cell>
          <cell r="G65">
            <v>41.94</v>
          </cell>
          <cell r="I65">
            <v>31.5</v>
          </cell>
          <cell r="R65">
            <v>41.816373727568354</v>
          </cell>
        </row>
        <row r="66">
          <cell r="A66">
            <v>38169</v>
          </cell>
          <cell r="B66">
            <v>49.8</v>
          </cell>
          <cell r="C66">
            <v>47.85</v>
          </cell>
          <cell r="D66">
            <v>43.52</v>
          </cell>
          <cell r="E66">
            <v>43.83</v>
          </cell>
          <cell r="F66">
            <v>49.95</v>
          </cell>
          <cell r="G66">
            <v>55.4</v>
          </cell>
          <cell r="I66">
            <v>35.5</v>
          </cell>
          <cell r="R66">
            <v>42.413472775969808</v>
          </cell>
        </row>
        <row r="67">
          <cell r="A67">
            <v>38200</v>
          </cell>
          <cell r="B67">
            <v>54.51</v>
          </cell>
          <cell r="C67">
            <v>53.35</v>
          </cell>
          <cell r="D67">
            <v>49.82</v>
          </cell>
          <cell r="E67">
            <v>51.26</v>
          </cell>
          <cell r="F67">
            <v>52.45</v>
          </cell>
          <cell r="G67">
            <v>61.81</v>
          </cell>
          <cell r="I67">
            <v>44.5</v>
          </cell>
          <cell r="R67">
            <v>42.908319229375138</v>
          </cell>
        </row>
        <row r="68">
          <cell r="A68">
            <v>38231</v>
          </cell>
          <cell r="B68">
            <v>44.67</v>
          </cell>
          <cell r="C68">
            <v>44.49</v>
          </cell>
          <cell r="D68">
            <v>41.02</v>
          </cell>
          <cell r="E68">
            <v>47.18</v>
          </cell>
          <cell r="F68">
            <v>43.45</v>
          </cell>
          <cell r="G68">
            <v>50.27</v>
          </cell>
          <cell r="I68">
            <v>28.25</v>
          </cell>
          <cell r="R68">
            <v>42.911216988146435</v>
          </cell>
        </row>
        <row r="69">
          <cell r="A69">
            <v>38261</v>
          </cell>
          <cell r="B69">
            <v>34.83</v>
          </cell>
          <cell r="C69">
            <v>35.619999999999997</v>
          </cell>
          <cell r="D69">
            <v>35.58</v>
          </cell>
          <cell r="E69">
            <v>38.880000000000003</v>
          </cell>
          <cell r="F69">
            <v>37.65</v>
          </cell>
          <cell r="G69">
            <v>37.24</v>
          </cell>
          <cell r="I69">
            <v>28.5</v>
          </cell>
          <cell r="R69">
            <v>42.916189879825794</v>
          </cell>
        </row>
        <row r="70">
          <cell r="A70">
            <v>38292</v>
          </cell>
          <cell r="B70">
            <v>33.549999999999997</v>
          </cell>
          <cell r="C70">
            <v>33.94</v>
          </cell>
          <cell r="D70">
            <v>33.909999999999997</v>
          </cell>
          <cell r="E70">
            <v>37.1</v>
          </cell>
          <cell r="F70">
            <v>37.4</v>
          </cell>
          <cell r="G70">
            <v>35.53</v>
          </cell>
          <cell r="I70">
            <v>25</v>
          </cell>
          <cell r="R70">
            <v>46.402099977474485</v>
          </cell>
        </row>
        <row r="71">
          <cell r="A71">
            <v>38322</v>
          </cell>
          <cell r="B71">
            <v>33.549999999999997</v>
          </cell>
          <cell r="C71">
            <v>36.479999999999997</v>
          </cell>
          <cell r="D71">
            <v>36.44</v>
          </cell>
          <cell r="E71">
            <v>38.76</v>
          </cell>
          <cell r="F71">
            <v>41.4</v>
          </cell>
          <cell r="G71">
            <v>35.32</v>
          </cell>
          <cell r="I71">
            <v>28.5</v>
          </cell>
          <cell r="R71">
            <v>48.89765231225546</v>
          </cell>
        </row>
        <row r="72">
          <cell r="A72">
            <v>38353</v>
          </cell>
          <cell r="B72">
            <v>35.39</v>
          </cell>
          <cell r="C72">
            <v>37.14</v>
          </cell>
          <cell r="D72">
            <v>37.22</v>
          </cell>
          <cell r="E72">
            <v>39.6</v>
          </cell>
          <cell r="F72">
            <v>40.450000000000003</v>
          </cell>
          <cell r="G72">
            <v>37.71</v>
          </cell>
          <cell r="I72">
            <v>18.25</v>
          </cell>
          <cell r="R72">
            <v>47.436135633549931</v>
          </cell>
        </row>
        <row r="73">
          <cell r="A73">
            <v>38384</v>
          </cell>
          <cell r="B73">
            <v>35.020000000000003</v>
          </cell>
          <cell r="C73">
            <v>35.71</v>
          </cell>
          <cell r="D73">
            <v>35.799999999999997</v>
          </cell>
          <cell r="E73">
            <v>39.35</v>
          </cell>
          <cell r="F73">
            <v>38.450000000000003</v>
          </cell>
          <cell r="G73">
            <v>37.340000000000003</v>
          </cell>
          <cell r="I73">
            <v>20.5</v>
          </cell>
          <cell r="R73">
            <v>45.801524185098884</v>
          </cell>
        </row>
        <row r="74">
          <cell r="A74">
            <v>38412</v>
          </cell>
          <cell r="B74">
            <v>35.020000000000003</v>
          </cell>
          <cell r="C74">
            <v>33.56</v>
          </cell>
          <cell r="D74">
            <v>32.94</v>
          </cell>
          <cell r="E74">
            <v>38.1</v>
          </cell>
          <cell r="F74">
            <v>36.450000000000003</v>
          </cell>
          <cell r="G74">
            <v>37.340000000000003</v>
          </cell>
          <cell r="I74">
            <v>17.5</v>
          </cell>
          <cell r="R74">
            <v>43.785428018529949</v>
          </cell>
        </row>
        <row r="75">
          <cell r="A75">
            <v>38443</v>
          </cell>
          <cell r="B75">
            <v>34.659999999999997</v>
          </cell>
          <cell r="C75">
            <v>33.93</v>
          </cell>
          <cell r="D75">
            <v>31.15</v>
          </cell>
          <cell r="E75">
            <v>37.1</v>
          </cell>
          <cell r="F75">
            <v>36.200000000000003</v>
          </cell>
          <cell r="G75">
            <v>36.979999999999997</v>
          </cell>
          <cell r="I75">
            <v>24.5</v>
          </cell>
          <cell r="R75">
            <v>40.527406135985501</v>
          </cell>
        </row>
        <row r="76">
          <cell r="A76">
            <v>38473</v>
          </cell>
          <cell r="B76">
            <v>34.659999999999997</v>
          </cell>
          <cell r="C76">
            <v>31.24</v>
          </cell>
          <cell r="D76">
            <v>28.29</v>
          </cell>
          <cell r="E76">
            <v>38.6</v>
          </cell>
          <cell r="F76">
            <v>36.700000000000003</v>
          </cell>
          <cell r="G76">
            <v>36.979999999999997</v>
          </cell>
          <cell r="I76">
            <v>24.5</v>
          </cell>
          <cell r="R76">
            <v>40.456691198577701</v>
          </cell>
        </row>
        <row r="77">
          <cell r="A77">
            <v>38504</v>
          </cell>
          <cell r="B77">
            <v>37.950000000000003</v>
          </cell>
          <cell r="C77">
            <v>31.97</v>
          </cell>
          <cell r="D77">
            <v>29.01</v>
          </cell>
          <cell r="E77">
            <v>42.85</v>
          </cell>
          <cell r="F77">
            <v>44.2</v>
          </cell>
          <cell r="G77">
            <v>42.08</v>
          </cell>
          <cell r="I77">
            <v>29.5</v>
          </cell>
          <cell r="R77">
            <v>40.909380207181734</v>
          </cell>
        </row>
        <row r="78">
          <cell r="A78">
            <v>38534</v>
          </cell>
          <cell r="B78">
            <v>48.39</v>
          </cell>
          <cell r="C78">
            <v>46.61</v>
          </cell>
          <cell r="D78">
            <v>42.66</v>
          </cell>
          <cell r="E78">
            <v>42.35</v>
          </cell>
          <cell r="F78">
            <v>47.95</v>
          </cell>
          <cell r="G78">
            <v>53.59</v>
          </cell>
          <cell r="I78">
            <v>26.5</v>
          </cell>
          <cell r="R78">
            <v>41.47720568251696</v>
          </cell>
        </row>
        <row r="79">
          <cell r="A79">
            <v>38565</v>
          </cell>
          <cell r="B79">
            <v>52.41</v>
          </cell>
          <cell r="C79">
            <v>51.33</v>
          </cell>
          <cell r="D79">
            <v>48.05</v>
          </cell>
          <cell r="E79">
            <v>48.6</v>
          </cell>
          <cell r="F79">
            <v>49.45</v>
          </cell>
          <cell r="G79">
            <v>59.05</v>
          </cell>
          <cell r="I79">
            <v>35.5</v>
          </cell>
          <cell r="R79">
            <v>41.948089006866795</v>
          </cell>
        </row>
        <row r="80">
          <cell r="A80">
            <v>38596</v>
          </cell>
          <cell r="B80">
            <v>43.99</v>
          </cell>
          <cell r="C80">
            <v>43.75</v>
          </cell>
          <cell r="D80">
            <v>40.520000000000003</v>
          </cell>
          <cell r="E80">
            <v>45.1</v>
          </cell>
          <cell r="F80">
            <v>41.95</v>
          </cell>
          <cell r="G80">
            <v>49.19</v>
          </cell>
          <cell r="I80">
            <v>22.25</v>
          </cell>
          <cell r="R80">
            <v>41.951995564233506</v>
          </cell>
        </row>
        <row r="81">
          <cell r="A81">
            <v>38626</v>
          </cell>
          <cell r="B81">
            <v>35.58</v>
          </cell>
          <cell r="C81">
            <v>36.17</v>
          </cell>
          <cell r="D81">
            <v>35.86</v>
          </cell>
          <cell r="E81">
            <v>40.6</v>
          </cell>
          <cell r="F81">
            <v>39.15</v>
          </cell>
          <cell r="G81">
            <v>38.08</v>
          </cell>
          <cell r="I81">
            <v>25.5</v>
          </cell>
          <cell r="R81">
            <v>41.957052672590244</v>
          </cell>
        </row>
        <row r="82">
          <cell r="A82">
            <v>38657</v>
          </cell>
          <cell r="B82">
            <v>34.479999999999997</v>
          </cell>
          <cell r="C82">
            <v>34.74</v>
          </cell>
          <cell r="D82">
            <v>34.43</v>
          </cell>
          <cell r="E82">
            <v>38.35</v>
          </cell>
          <cell r="F82">
            <v>38.65</v>
          </cell>
          <cell r="G82">
            <v>36.619999999999997</v>
          </cell>
          <cell r="I82">
            <v>22.5</v>
          </cell>
          <cell r="R82">
            <v>45.207626019846856</v>
          </cell>
        </row>
        <row r="83">
          <cell r="A83">
            <v>38687</v>
          </cell>
          <cell r="B83">
            <v>34.479999999999997</v>
          </cell>
          <cell r="C83">
            <v>36.92</v>
          </cell>
          <cell r="D83">
            <v>36.6</v>
          </cell>
          <cell r="E83">
            <v>39.6</v>
          </cell>
          <cell r="F83">
            <v>42.65</v>
          </cell>
          <cell r="G83">
            <v>36.44</v>
          </cell>
          <cell r="I83">
            <v>26</v>
          </cell>
          <cell r="R83">
            <v>47.59555928345096</v>
          </cell>
        </row>
        <row r="84">
          <cell r="A84">
            <v>38718</v>
          </cell>
          <cell r="B84">
            <v>36.08</v>
          </cell>
          <cell r="C84">
            <v>37.92</v>
          </cell>
          <cell r="D84">
            <v>37.36</v>
          </cell>
          <cell r="E84">
            <v>39.81</v>
          </cell>
          <cell r="F84">
            <v>40.950000000000003</v>
          </cell>
          <cell r="G84">
            <v>38.5</v>
          </cell>
          <cell r="I84">
            <v>18.5</v>
          </cell>
          <cell r="R84">
            <v>43.291647502684533</v>
          </cell>
        </row>
        <row r="85">
          <cell r="A85">
            <v>38749</v>
          </cell>
          <cell r="B85">
            <v>35.770000000000003</v>
          </cell>
          <cell r="C85">
            <v>36.619999999999997</v>
          </cell>
          <cell r="D85">
            <v>36.07</v>
          </cell>
          <cell r="E85">
            <v>39.799999999999997</v>
          </cell>
          <cell r="F85">
            <v>39.04</v>
          </cell>
          <cell r="G85">
            <v>38.19</v>
          </cell>
          <cell r="I85">
            <v>20.75</v>
          </cell>
          <cell r="R85">
            <v>41.859937116002769</v>
          </cell>
        </row>
        <row r="86">
          <cell r="A86">
            <v>38777</v>
          </cell>
          <cell r="B86">
            <v>35.770000000000003</v>
          </cell>
          <cell r="C86">
            <v>34.64</v>
          </cell>
          <cell r="D86">
            <v>33.479999999999997</v>
          </cell>
          <cell r="E86">
            <v>38.799999999999997</v>
          </cell>
          <cell r="F86">
            <v>37.42</v>
          </cell>
          <cell r="G86">
            <v>38.19</v>
          </cell>
          <cell r="I86">
            <v>17.75</v>
          </cell>
          <cell r="R86">
            <v>40.085404822491547</v>
          </cell>
        </row>
        <row r="87">
          <cell r="A87">
            <v>38808</v>
          </cell>
          <cell r="B87">
            <v>35.46</v>
          </cell>
          <cell r="C87">
            <v>34.99</v>
          </cell>
          <cell r="D87">
            <v>31.86</v>
          </cell>
          <cell r="E87">
            <v>38.479999999999997</v>
          </cell>
          <cell r="F87">
            <v>37.4</v>
          </cell>
          <cell r="G87">
            <v>37.880000000000003</v>
          </cell>
          <cell r="I87">
            <v>24.75</v>
          </cell>
          <cell r="R87">
            <v>37.201415154953771</v>
          </cell>
        </row>
        <row r="88">
          <cell r="A88">
            <v>38838</v>
          </cell>
          <cell r="B88">
            <v>35.46</v>
          </cell>
          <cell r="C88">
            <v>32.520000000000003</v>
          </cell>
          <cell r="D88">
            <v>29.27</v>
          </cell>
          <cell r="E88">
            <v>39.79</v>
          </cell>
          <cell r="F88">
            <v>37.9</v>
          </cell>
          <cell r="G88">
            <v>37.880000000000003</v>
          </cell>
          <cell r="I88">
            <v>24.75</v>
          </cell>
          <cell r="R88">
            <v>37.154416345872896</v>
          </cell>
        </row>
        <row r="89">
          <cell r="A89">
            <v>38869</v>
          </cell>
          <cell r="B89">
            <v>38.28</v>
          </cell>
          <cell r="C89">
            <v>33.19</v>
          </cell>
          <cell r="D89">
            <v>29.92</v>
          </cell>
          <cell r="E89">
            <v>43.73</v>
          </cell>
          <cell r="F89">
            <v>44.55</v>
          </cell>
          <cell r="G89">
            <v>42.24</v>
          </cell>
          <cell r="I89">
            <v>29.75</v>
          </cell>
          <cell r="R89">
            <v>37.5755242614309</v>
          </cell>
        </row>
        <row r="90">
          <cell r="A90">
            <v>38899</v>
          </cell>
          <cell r="B90">
            <v>47.21</v>
          </cell>
          <cell r="C90">
            <v>46.64</v>
          </cell>
          <cell r="D90">
            <v>42.29</v>
          </cell>
          <cell r="E90">
            <v>41.07</v>
          </cell>
          <cell r="F90">
            <v>46.4</v>
          </cell>
          <cell r="G90">
            <v>52.07</v>
          </cell>
          <cell r="I90">
            <v>26.75</v>
          </cell>
          <cell r="R90">
            <v>38.097949826906053</v>
          </cell>
        </row>
        <row r="91">
          <cell r="A91">
            <v>38930</v>
          </cell>
          <cell r="B91">
            <v>50.65</v>
          </cell>
          <cell r="C91">
            <v>50.97</v>
          </cell>
          <cell r="D91">
            <v>47.17</v>
          </cell>
          <cell r="E91">
            <v>46.43</v>
          </cell>
          <cell r="F91">
            <v>46.95</v>
          </cell>
          <cell r="G91">
            <v>56.73</v>
          </cell>
          <cell r="I91">
            <v>35.75</v>
          </cell>
          <cell r="R91">
            <v>38.533433576164413</v>
          </cell>
        </row>
        <row r="92">
          <cell r="A92">
            <v>38961</v>
          </cell>
          <cell r="B92">
            <v>43.45</v>
          </cell>
          <cell r="C92">
            <v>44.02</v>
          </cell>
          <cell r="D92">
            <v>40.35</v>
          </cell>
          <cell r="E92">
            <v>43.43</v>
          </cell>
          <cell r="F92">
            <v>40.86</v>
          </cell>
          <cell r="G92">
            <v>48.31</v>
          </cell>
          <cell r="I92">
            <v>22.5</v>
          </cell>
          <cell r="R92">
            <v>38.552546942512208</v>
          </cell>
        </row>
        <row r="93">
          <cell r="A93">
            <v>38991</v>
          </cell>
          <cell r="B93">
            <v>36.25</v>
          </cell>
          <cell r="C93">
            <v>37.07</v>
          </cell>
          <cell r="D93">
            <v>36.130000000000003</v>
          </cell>
          <cell r="E93">
            <v>42.07</v>
          </cell>
          <cell r="F93">
            <v>40.33</v>
          </cell>
          <cell r="G93">
            <v>38.82</v>
          </cell>
          <cell r="I93">
            <v>25.75</v>
          </cell>
          <cell r="R93">
            <v>38.571504901665243</v>
          </cell>
        </row>
        <row r="94">
          <cell r="A94">
            <v>39022</v>
          </cell>
          <cell r="B94">
            <v>35.31</v>
          </cell>
          <cell r="C94">
            <v>35.75</v>
          </cell>
          <cell r="D94">
            <v>34.840000000000003</v>
          </cell>
          <cell r="E94">
            <v>39.380000000000003</v>
          </cell>
          <cell r="F94">
            <v>39.78</v>
          </cell>
          <cell r="G94">
            <v>37.57</v>
          </cell>
          <cell r="I94">
            <v>22.75</v>
          </cell>
          <cell r="R94">
            <v>41.478499584517778</v>
          </cell>
        </row>
        <row r="95">
          <cell r="A95">
            <v>39052</v>
          </cell>
          <cell r="B95">
            <v>35.31</v>
          </cell>
          <cell r="C95">
            <v>37.76</v>
          </cell>
          <cell r="D95">
            <v>36.799999999999997</v>
          </cell>
          <cell r="E95">
            <v>40.43</v>
          </cell>
          <cell r="F95">
            <v>43.68</v>
          </cell>
          <cell r="G95">
            <v>37.42</v>
          </cell>
          <cell r="I95">
            <v>26.25</v>
          </cell>
          <cell r="R95">
            <v>43.610511034921338</v>
          </cell>
        </row>
        <row r="96">
          <cell r="A96">
            <v>39083</v>
          </cell>
          <cell r="B96">
            <v>36.58</v>
          </cell>
          <cell r="C96">
            <v>38.909999999999997</v>
          </cell>
          <cell r="D96">
            <v>37.49</v>
          </cell>
          <cell r="E96">
            <v>40.04</v>
          </cell>
          <cell r="F96">
            <v>41.35</v>
          </cell>
          <cell r="G96">
            <v>39.03</v>
          </cell>
          <cell r="I96">
            <v>27.85</v>
          </cell>
          <cell r="R96">
            <v>44.597857020687663</v>
          </cell>
        </row>
        <row r="97">
          <cell r="A97">
            <v>39114</v>
          </cell>
          <cell r="B97">
            <v>36.299999999999997</v>
          </cell>
          <cell r="C97">
            <v>37.71</v>
          </cell>
          <cell r="D97">
            <v>36.32</v>
          </cell>
          <cell r="E97">
            <v>40.159999999999997</v>
          </cell>
          <cell r="F97">
            <v>39.479999999999997</v>
          </cell>
          <cell r="G97">
            <v>38.75</v>
          </cell>
          <cell r="I97">
            <v>30.1</v>
          </cell>
          <cell r="R97">
            <v>43.148605315498749</v>
          </cell>
        </row>
        <row r="98">
          <cell r="A98">
            <v>39142</v>
          </cell>
          <cell r="B98">
            <v>36.299999999999997</v>
          </cell>
          <cell r="C98">
            <v>35.89</v>
          </cell>
          <cell r="D98">
            <v>33.979999999999997</v>
          </cell>
          <cell r="E98">
            <v>39.29</v>
          </cell>
          <cell r="F98">
            <v>38.07</v>
          </cell>
          <cell r="G98">
            <v>38.75</v>
          </cell>
          <cell r="I98">
            <v>27.1</v>
          </cell>
          <cell r="R98">
            <v>41.356488136990713</v>
          </cell>
        </row>
        <row r="99">
          <cell r="A99">
            <v>39173</v>
          </cell>
          <cell r="B99">
            <v>36.020000000000003</v>
          </cell>
          <cell r="C99">
            <v>36.21</v>
          </cell>
          <cell r="D99">
            <v>32.520000000000003</v>
          </cell>
          <cell r="E99">
            <v>39.35</v>
          </cell>
          <cell r="F99">
            <v>38.17</v>
          </cell>
          <cell r="G99">
            <v>38.479999999999997</v>
          </cell>
          <cell r="I99">
            <v>34.1</v>
          </cell>
          <cell r="R99">
            <v>38.513451452683981</v>
          </cell>
        </row>
        <row r="100">
          <cell r="A100">
            <v>39203</v>
          </cell>
          <cell r="B100">
            <v>36.020000000000003</v>
          </cell>
          <cell r="C100">
            <v>33.93</v>
          </cell>
          <cell r="D100">
            <v>30.17</v>
          </cell>
          <cell r="E100">
            <v>40.549999999999997</v>
          </cell>
          <cell r="F100">
            <v>38.67</v>
          </cell>
          <cell r="G100">
            <v>38.47</v>
          </cell>
          <cell r="I100">
            <v>34.1</v>
          </cell>
          <cell r="R100">
            <v>38.455584971984962</v>
          </cell>
        </row>
        <row r="101">
          <cell r="A101">
            <v>39234</v>
          </cell>
          <cell r="B101">
            <v>38.58</v>
          </cell>
          <cell r="C101">
            <v>34.56</v>
          </cell>
          <cell r="D101">
            <v>30.77</v>
          </cell>
          <cell r="E101">
            <v>44.33</v>
          </cell>
          <cell r="F101">
            <v>44.85</v>
          </cell>
          <cell r="G101">
            <v>42.42</v>
          </cell>
          <cell r="I101">
            <v>40.1</v>
          </cell>
          <cell r="R101">
            <v>38.866530110829423</v>
          </cell>
        </row>
        <row r="102">
          <cell r="A102">
            <v>39264</v>
          </cell>
          <cell r="B102">
            <v>46.66</v>
          </cell>
          <cell r="C102">
            <v>46.96</v>
          </cell>
          <cell r="D102">
            <v>41.98</v>
          </cell>
          <cell r="E102">
            <v>40.47</v>
          </cell>
          <cell r="F102">
            <v>45.66</v>
          </cell>
          <cell r="G102">
            <v>51.3</v>
          </cell>
          <cell r="I102">
            <v>47.1</v>
          </cell>
          <cell r="R102">
            <v>39.378748625574978</v>
          </cell>
        </row>
        <row r="103">
          <cell r="A103">
            <v>39295</v>
          </cell>
          <cell r="B103">
            <v>49.78</v>
          </cell>
          <cell r="C103">
            <v>50.96</v>
          </cell>
          <cell r="D103">
            <v>46.41</v>
          </cell>
          <cell r="E103">
            <v>45.35</v>
          </cell>
          <cell r="F103">
            <v>45.69</v>
          </cell>
          <cell r="G103">
            <v>55.52</v>
          </cell>
          <cell r="I103">
            <v>56.1</v>
          </cell>
          <cell r="R103">
            <v>39.802603947899875</v>
          </cell>
        </row>
        <row r="104">
          <cell r="A104">
            <v>39326</v>
          </cell>
          <cell r="B104">
            <v>43.26</v>
          </cell>
          <cell r="C104">
            <v>44.55</v>
          </cell>
          <cell r="D104">
            <v>40.229999999999997</v>
          </cell>
          <cell r="E104">
            <v>42.61</v>
          </cell>
          <cell r="F104">
            <v>40.369999999999997</v>
          </cell>
          <cell r="G104">
            <v>47.9</v>
          </cell>
          <cell r="I104">
            <v>38.85</v>
          </cell>
          <cell r="R104">
            <v>39.808407481313999</v>
          </cell>
        </row>
        <row r="105">
          <cell r="A105">
            <v>39356</v>
          </cell>
          <cell r="B105">
            <v>36.74</v>
          </cell>
          <cell r="C105">
            <v>38.130000000000003</v>
          </cell>
          <cell r="D105">
            <v>36.409999999999997</v>
          </cell>
          <cell r="E105">
            <v>42.99</v>
          </cell>
          <cell r="F105">
            <v>41.09</v>
          </cell>
          <cell r="G105">
            <v>39.32</v>
          </cell>
          <cell r="I105">
            <v>38.1</v>
          </cell>
          <cell r="R105">
            <v>39.814019122567728</v>
          </cell>
        </row>
        <row r="106">
          <cell r="A106">
            <v>39387</v>
          </cell>
          <cell r="B106">
            <v>35.89</v>
          </cell>
          <cell r="C106">
            <v>36.92</v>
          </cell>
          <cell r="D106">
            <v>35.24</v>
          </cell>
          <cell r="E106">
            <v>40.06</v>
          </cell>
          <cell r="F106">
            <v>40.51</v>
          </cell>
          <cell r="G106">
            <v>38.200000000000003</v>
          </cell>
          <cell r="I106">
            <v>35.1</v>
          </cell>
          <cell r="R106">
            <v>42.659105709092493</v>
          </cell>
        </row>
        <row r="107">
          <cell r="A107">
            <v>39417</v>
          </cell>
          <cell r="B107">
            <v>35.89</v>
          </cell>
          <cell r="C107">
            <v>38.770000000000003</v>
          </cell>
          <cell r="D107">
            <v>37.020000000000003</v>
          </cell>
          <cell r="E107">
            <v>41</v>
          </cell>
          <cell r="F107">
            <v>44.36</v>
          </cell>
          <cell r="G107">
            <v>38.06</v>
          </cell>
          <cell r="I107">
            <v>38.6</v>
          </cell>
          <cell r="R107">
            <v>44.794876590315496</v>
          </cell>
        </row>
        <row r="108">
          <cell r="A108">
            <v>39448</v>
          </cell>
          <cell r="B108">
            <v>37.01</v>
          </cell>
          <cell r="C108">
            <v>39.880000000000003</v>
          </cell>
          <cell r="D108">
            <v>37.92</v>
          </cell>
          <cell r="E108">
            <v>40.270000000000003</v>
          </cell>
          <cell r="F108">
            <v>41.58</v>
          </cell>
          <cell r="G108">
            <v>39.47</v>
          </cell>
          <cell r="I108">
            <v>28.2</v>
          </cell>
          <cell r="R108">
            <v>45.8157056053236</v>
          </cell>
        </row>
        <row r="109">
          <cell r="A109">
            <v>39479</v>
          </cell>
          <cell r="B109">
            <v>36.75</v>
          </cell>
          <cell r="C109">
            <v>38.75</v>
          </cell>
          <cell r="D109">
            <v>36.840000000000003</v>
          </cell>
          <cell r="E109">
            <v>40.49</v>
          </cell>
          <cell r="F109">
            <v>39.71</v>
          </cell>
          <cell r="G109">
            <v>39.21</v>
          </cell>
          <cell r="I109">
            <v>30.45</v>
          </cell>
          <cell r="R109">
            <v>44.364052191956468</v>
          </cell>
        </row>
        <row r="110">
          <cell r="A110">
            <v>39508</v>
          </cell>
          <cell r="B110">
            <v>36.75</v>
          </cell>
          <cell r="C110">
            <v>37.04</v>
          </cell>
          <cell r="D110">
            <v>34.65</v>
          </cell>
          <cell r="E110">
            <v>39.71</v>
          </cell>
          <cell r="F110">
            <v>38.28</v>
          </cell>
          <cell r="G110">
            <v>39.21</v>
          </cell>
          <cell r="I110">
            <v>27.45</v>
          </cell>
          <cell r="R110">
            <v>42.569139145904991</v>
          </cell>
        </row>
        <row r="111">
          <cell r="A111">
            <v>39539</v>
          </cell>
          <cell r="B111">
            <v>36.49</v>
          </cell>
          <cell r="C111">
            <v>37.340000000000003</v>
          </cell>
          <cell r="D111">
            <v>33.29</v>
          </cell>
          <cell r="E111">
            <v>40.04</v>
          </cell>
          <cell r="F111">
            <v>38.369999999999997</v>
          </cell>
          <cell r="G111">
            <v>38.96</v>
          </cell>
          <cell r="I111">
            <v>34.450000000000003</v>
          </cell>
          <cell r="R111">
            <v>39.721306033432562</v>
          </cell>
        </row>
        <row r="112">
          <cell r="A112">
            <v>39569</v>
          </cell>
          <cell r="B112">
            <v>36.49</v>
          </cell>
          <cell r="C112">
            <v>35.200000000000003</v>
          </cell>
          <cell r="D112">
            <v>31.1</v>
          </cell>
          <cell r="E112">
            <v>41.16</v>
          </cell>
          <cell r="F112">
            <v>38.869999999999997</v>
          </cell>
          <cell r="G112">
            <v>38.96</v>
          </cell>
          <cell r="I112">
            <v>34.450000000000003</v>
          </cell>
          <cell r="R112">
            <v>39.663436150398262</v>
          </cell>
        </row>
        <row r="113">
          <cell r="A113">
            <v>39600</v>
          </cell>
          <cell r="B113">
            <v>38.86</v>
          </cell>
          <cell r="C113">
            <v>35.79</v>
          </cell>
          <cell r="D113">
            <v>31.66</v>
          </cell>
          <cell r="E113">
            <v>44.83</v>
          </cell>
          <cell r="F113">
            <v>45.12</v>
          </cell>
          <cell r="G113">
            <v>42.6</v>
          </cell>
          <cell r="I113">
            <v>40.450000000000003</v>
          </cell>
          <cell r="R113">
            <v>40.075186093613581</v>
          </cell>
        </row>
        <row r="114">
          <cell r="A114">
            <v>39630</v>
          </cell>
          <cell r="B114">
            <v>46.34</v>
          </cell>
          <cell r="C114">
            <v>47.48</v>
          </cell>
          <cell r="D114">
            <v>42.11</v>
          </cell>
          <cell r="E114">
            <v>40.130000000000003</v>
          </cell>
          <cell r="F114">
            <v>45.99</v>
          </cell>
          <cell r="G114">
            <v>50.81</v>
          </cell>
          <cell r="I114">
            <v>47.45</v>
          </cell>
          <cell r="R114">
            <v>40.588378448393307</v>
          </cell>
        </row>
        <row r="115">
          <cell r="A115">
            <v>39661</v>
          </cell>
          <cell r="B115">
            <v>49.23</v>
          </cell>
          <cell r="C115">
            <v>51.24</v>
          </cell>
          <cell r="D115">
            <v>46.25</v>
          </cell>
          <cell r="E115">
            <v>44.66</v>
          </cell>
          <cell r="F115">
            <v>46.05</v>
          </cell>
          <cell r="G115">
            <v>54.71</v>
          </cell>
          <cell r="I115">
            <v>56.45</v>
          </cell>
          <cell r="R115">
            <v>41.013057494447423</v>
          </cell>
        </row>
        <row r="116">
          <cell r="A116">
            <v>39692</v>
          </cell>
          <cell r="B116">
            <v>43.2</v>
          </cell>
          <cell r="C116">
            <v>45.21</v>
          </cell>
          <cell r="D116">
            <v>40.49</v>
          </cell>
          <cell r="E116">
            <v>42.11</v>
          </cell>
          <cell r="F116">
            <v>40.659999999999997</v>
          </cell>
          <cell r="G116">
            <v>47.67</v>
          </cell>
          <cell r="I116">
            <v>39.200000000000003</v>
          </cell>
          <cell r="R116">
            <v>41.018967525469989</v>
          </cell>
        </row>
        <row r="117">
          <cell r="A117">
            <v>39722</v>
          </cell>
          <cell r="B117">
            <v>37.159999999999997</v>
          </cell>
          <cell r="C117">
            <v>39.17</v>
          </cell>
          <cell r="D117">
            <v>36.92</v>
          </cell>
          <cell r="E117">
            <v>43.72</v>
          </cell>
          <cell r="F117">
            <v>41.31</v>
          </cell>
          <cell r="G117">
            <v>39.74</v>
          </cell>
          <cell r="I117">
            <v>38.450000000000003</v>
          </cell>
          <cell r="R117">
            <v>41.024682085397359</v>
          </cell>
        </row>
        <row r="118">
          <cell r="A118">
            <v>39753</v>
          </cell>
          <cell r="B118">
            <v>36.369999999999997</v>
          </cell>
          <cell r="C118">
            <v>38.03</v>
          </cell>
          <cell r="D118">
            <v>35.83</v>
          </cell>
          <cell r="E118">
            <v>40.61</v>
          </cell>
          <cell r="F118">
            <v>40.729999999999997</v>
          </cell>
          <cell r="G118">
            <v>38.700000000000003</v>
          </cell>
          <cell r="I118">
            <v>35.450000000000003</v>
          </cell>
          <cell r="R118">
            <v>43.442818493593784</v>
          </cell>
        </row>
        <row r="119">
          <cell r="A119">
            <v>39783</v>
          </cell>
          <cell r="B119">
            <v>36.369999999999997</v>
          </cell>
          <cell r="C119">
            <v>39.78</v>
          </cell>
          <cell r="D119">
            <v>37.49</v>
          </cell>
          <cell r="E119">
            <v>41.47</v>
          </cell>
          <cell r="F119">
            <v>44.6</v>
          </cell>
          <cell r="G119">
            <v>38.57</v>
          </cell>
          <cell r="I119">
            <v>38.950000000000003</v>
          </cell>
          <cell r="R119">
            <v>45.605131493013516</v>
          </cell>
        </row>
        <row r="120">
          <cell r="A120">
            <v>39814</v>
          </cell>
          <cell r="B120">
            <v>37.43</v>
          </cell>
          <cell r="C120">
            <v>40.96</v>
          </cell>
          <cell r="D120">
            <v>38.36</v>
          </cell>
          <cell r="E120">
            <v>40.51</v>
          </cell>
          <cell r="F120">
            <v>41.82</v>
          </cell>
          <cell r="G120">
            <v>39.9</v>
          </cell>
          <cell r="I120">
            <v>28.7</v>
          </cell>
          <cell r="R120">
            <v>46.684378202014152</v>
          </cell>
        </row>
        <row r="121">
          <cell r="A121">
            <v>39845</v>
          </cell>
          <cell r="B121">
            <v>37.18</v>
          </cell>
          <cell r="C121">
            <v>39.89</v>
          </cell>
          <cell r="D121">
            <v>37.35</v>
          </cell>
          <cell r="E121">
            <v>40.82</v>
          </cell>
          <cell r="F121">
            <v>39.93</v>
          </cell>
          <cell r="G121">
            <v>39.65</v>
          </cell>
          <cell r="I121">
            <v>30.95</v>
          </cell>
          <cell r="R121">
            <v>45.25227845600439</v>
          </cell>
        </row>
        <row r="122">
          <cell r="A122">
            <v>39873</v>
          </cell>
          <cell r="B122">
            <v>37.19</v>
          </cell>
          <cell r="C122">
            <v>38.28</v>
          </cell>
          <cell r="D122">
            <v>35.31</v>
          </cell>
          <cell r="E122">
            <v>40.130000000000003</v>
          </cell>
          <cell r="F122">
            <v>38.5</v>
          </cell>
          <cell r="G122">
            <v>39.659999999999997</v>
          </cell>
          <cell r="I122">
            <v>27.95</v>
          </cell>
          <cell r="R122">
            <v>43.472024712862392</v>
          </cell>
        </row>
        <row r="123">
          <cell r="A123">
            <v>39904</v>
          </cell>
          <cell r="B123">
            <v>36.94</v>
          </cell>
          <cell r="C123">
            <v>38.56</v>
          </cell>
          <cell r="D123">
            <v>34.04</v>
          </cell>
          <cell r="E123">
            <v>40.700000000000003</v>
          </cell>
          <cell r="F123">
            <v>38.57</v>
          </cell>
          <cell r="G123">
            <v>39.409999999999997</v>
          </cell>
          <cell r="I123">
            <v>35</v>
          </cell>
          <cell r="R123">
            <v>40.125473086061639</v>
          </cell>
        </row>
        <row r="124">
          <cell r="A124">
            <v>39934</v>
          </cell>
          <cell r="B124">
            <v>36.950000000000003</v>
          </cell>
          <cell r="C124">
            <v>36.54</v>
          </cell>
          <cell r="D124">
            <v>32</v>
          </cell>
          <cell r="E124">
            <v>41.75</v>
          </cell>
          <cell r="F124">
            <v>39.08</v>
          </cell>
          <cell r="G124">
            <v>39.42</v>
          </cell>
          <cell r="I124">
            <v>35</v>
          </cell>
          <cell r="R124">
            <v>40.08910013593858</v>
          </cell>
        </row>
        <row r="125">
          <cell r="A125">
            <v>39965</v>
          </cell>
          <cell r="B125">
            <v>39.14</v>
          </cell>
          <cell r="C125">
            <v>37.1</v>
          </cell>
          <cell r="D125">
            <v>32.520000000000003</v>
          </cell>
          <cell r="E125">
            <v>45.31</v>
          </cell>
          <cell r="F125">
            <v>45.39</v>
          </cell>
          <cell r="G125">
            <v>42.79</v>
          </cell>
          <cell r="I125">
            <v>41</v>
          </cell>
          <cell r="R125">
            <v>40.526154046027948</v>
          </cell>
        </row>
        <row r="126">
          <cell r="A126">
            <v>39995</v>
          </cell>
          <cell r="B126">
            <v>46.07</v>
          </cell>
          <cell r="C126">
            <v>48.13</v>
          </cell>
          <cell r="D126">
            <v>42.27</v>
          </cell>
          <cell r="E126">
            <v>39.83</v>
          </cell>
          <cell r="F126">
            <v>46.32</v>
          </cell>
          <cell r="G126">
            <v>50.37</v>
          </cell>
          <cell r="I126">
            <v>48</v>
          </cell>
          <cell r="R126">
            <v>41.065475070668775</v>
          </cell>
        </row>
        <row r="127">
          <cell r="A127">
            <v>40026</v>
          </cell>
          <cell r="B127">
            <v>48.74</v>
          </cell>
          <cell r="C127">
            <v>51.69</v>
          </cell>
          <cell r="D127">
            <v>46.13</v>
          </cell>
          <cell r="E127">
            <v>44.03</v>
          </cell>
          <cell r="F127">
            <v>46.42</v>
          </cell>
          <cell r="G127">
            <v>53.97</v>
          </cell>
          <cell r="I127">
            <v>57</v>
          </cell>
          <cell r="R127">
            <v>41.517540455280539</v>
          </cell>
        </row>
        <row r="128">
          <cell r="A128">
            <v>40057</v>
          </cell>
          <cell r="B128">
            <v>43.15</v>
          </cell>
          <cell r="C128">
            <v>45.99</v>
          </cell>
          <cell r="D128">
            <v>40.76</v>
          </cell>
          <cell r="E128">
            <v>41.67</v>
          </cell>
          <cell r="F128">
            <v>40.96</v>
          </cell>
          <cell r="G128">
            <v>47.46</v>
          </cell>
          <cell r="I128">
            <v>39.700000000000003</v>
          </cell>
          <cell r="R128">
            <v>41.548732213271876</v>
          </cell>
        </row>
        <row r="129">
          <cell r="A129">
            <v>40087</v>
          </cell>
          <cell r="B129">
            <v>37.56</v>
          </cell>
          <cell r="C129">
            <v>40.29</v>
          </cell>
          <cell r="D129">
            <v>37.43</v>
          </cell>
          <cell r="E129">
            <v>44.41</v>
          </cell>
          <cell r="F129">
            <v>41.53</v>
          </cell>
          <cell r="G129">
            <v>40.130000000000003</v>
          </cell>
          <cell r="I129">
            <v>39</v>
          </cell>
          <cell r="R129">
            <v>41.579401633450566</v>
          </cell>
        </row>
        <row r="130">
          <cell r="A130">
            <v>40118</v>
          </cell>
          <cell r="B130">
            <v>36.840000000000003</v>
          </cell>
          <cell r="C130">
            <v>39.21</v>
          </cell>
          <cell r="D130">
            <v>36.42</v>
          </cell>
          <cell r="E130">
            <v>41.14</v>
          </cell>
          <cell r="F130">
            <v>40.94</v>
          </cell>
          <cell r="G130">
            <v>39.18</v>
          </cell>
          <cell r="I130">
            <v>36</v>
          </cell>
          <cell r="R130">
            <v>44.608551269910279</v>
          </cell>
        </row>
        <row r="131">
          <cell r="A131">
            <v>40148</v>
          </cell>
          <cell r="B131">
            <v>36.840000000000003</v>
          </cell>
          <cell r="C131">
            <v>40.869999999999997</v>
          </cell>
          <cell r="D131">
            <v>37.97</v>
          </cell>
          <cell r="E131">
            <v>41.93</v>
          </cell>
          <cell r="F131">
            <v>44.84</v>
          </cell>
          <cell r="G131">
            <v>39.06</v>
          </cell>
          <cell r="I131">
            <v>39.450000000000003</v>
          </cell>
          <cell r="R131">
            <v>46.795767493504236</v>
          </cell>
        </row>
        <row r="132">
          <cell r="A132">
            <v>40179</v>
          </cell>
          <cell r="B132">
            <v>37.83</v>
          </cell>
          <cell r="C132">
            <v>42.03</v>
          </cell>
          <cell r="D132">
            <v>38.799999999999997</v>
          </cell>
          <cell r="E132">
            <v>40.99</v>
          </cell>
          <cell r="F132">
            <v>42.05</v>
          </cell>
          <cell r="G132">
            <v>40.25</v>
          </cell>
          <cell r="I132">
            <v>29.2</v>
          </cell>
          <cell r="R132">
            <v>47.923407203080743</v>
          </cell>
        </row>
        <row r="133">
          <cell r="A133">
            <v>40210</v>
          </cell>
          <cell r="B133">
            <v>37.6</v>
          </cell>
          <cell r="C133">
            <v>41.02</v>
          </cell>
          <cell r="D133">
            <v>37.86</v>
          </cell>
          <cell r="E133">
            <v>41.38</v>
          </cell>
          <cell r="F133">
            <v>40.159999999999997</v>
          </cell>
          <cell r="G133">
            <v>40.020000000000003</v>
          </cell>
          <cell r="I133">
            <v>31.45</v>
          </cell>
          <cell r="R133">
            <v>46.485818451923102</v>
          </cell>
        </row>
        <row r="134">
          <cell r="A134">
            <v>40238</v>
          </cell>
          <cell r="B134">
            <v>37.61</v>
          </cell>
          <cell r="C134">
            <v>39.5</v>
          </cell>
          <cell r="D134">
            <v>35.96</v>
          </cell>
          <cell r="E134">
            <v>40.78</v>
          </cell>
          <cell r="F134">
            <v>38.71</v>
          </cell>
          <cell r="G134">
            <v>40.04</v>
          </cell>
          <cell r="I134">
            <v>28.45</v>
          </cell>
          <cell r="R134">
            <v>44.695920810492055</v>
          </cell>
        </row>
        <row r="135">
          <cell r="A135">
            <v>40269</v>
          </cell>
          <cell r="B135">
            <v>37.380000000000003</v>
          </cell>
          <cell r="C135">
            <v>39.78</v>
          </cell>
          <cell r="D135">
            <v>34.78</v>
          </cell>
          <cell r="E135">
            <v>41.58</v>
          </cell>
          <cell r="F135">
            <v>38.76</v>
          </cell>
          <cell r="G135">
            <v>39.81</v>
          </cell>
          <cell r="I135">
            <v>35.75</v>
          </cell>
          <cell r="R135">
            <v>40.939947470360622</v>
          </cell>
        </row>
        <row r="136">
          <cell r="A136">
            <v>40299</v>
          </cell>
          <cell r="B136">
            <v>37.39</v>
          </cell>
          <cell r="C136">
            <v>37.869999999999997</v>
          </cell>
          <cell r="D136">
            <v>32.880000000000003</v>
          </cell>
          <cell r="E136">
            <v>42.56</v>
          </cell>
          <cell r="F136">
            <v>39.28</v>
          </cell>
          <cell r="G136">
            <v>39.82</v>
          </cell>
          <cell r="I136">
            <v>35.75</v>
          </cell>
          <cell r="R136">
            <v>40.908983452788192</v>
          </cell>
        </row>
        <row r="137">
          <cell r="A137">
            <v>40330</v>
          </cell>
          <cell r="B137">
            <v>39.409999999999997</v>
          </cell>
          <cell r="C137">
            <v>38.39</v>
          </cell>
          <cell r="D137">
            <v>33.36</v>
          </cell>
          <cell r="E137">
            <v>46.02</v>
          </cell>
          <cell r="F137">
            <v>45.65</v>
          </cell>
          <cell r="G137">
            <v>42.91</v>
          </cell>
          <cell r="I137">
            <v>41.75</v>
          </cell>
          <cell r="R137">
            <v>41.356061666584914</v>
          </cell>
        </row>
        <row r="138">
          <cell r="A138">
            <v>40360</v>
          </cell>
          <cell r="B138">
            <v>45.83</v>
          </cell>
          <cell r="C138">
            <v>48.8</v>
          </cell>
          <cell r="D138">
            <v>42.45</v>
          </cell>
          <cell r="E138">
            <v>39.81</v>
          </cell>
          <cell r="F138">
            <v>46.65</v>
          </cell>
          <cell r="G138">
            <v>49.92</v>
          </cell>
          <cell r="I138">
            <v>48.75</v>
          </cell>
          <cell r="R138">
            <v>41.906307940811253</v>
          </cell>
        </row>
        <row r="139">
          <cell r="A139">
            <v>40391</v>
          </cell>
          <cell r="B139">
            <v>48.31</v>
          </cell>
          <cell r="C139">
            <v>52.16</v>
          </cell>
          <cell r="D139">
            <v>46.05</v>
          </cell>
          <cell r="E139">
            <v>43.72</v>
          </cell>
          <cell r="F139">
            <v>46.78</v>
          </cell>
          <cell r="G139">
            <v>53.25</v>
          </cell>
          <cell r="I139">
            <v>57.75</v>
          </cell>
          <cell r="R139">
            <v>42.368806486490378</v>
          </cell>
        </row>
        <row r="140">
          <cell r="A140">
            <v>40422</v>
          </cell>
          <cell r="B140">
            <v>43.13</v>
          </cell>
          <cell r="C140">
            <v>46.79</v>
          </cell>
          <cell r="D140">
            <v>41.04</v>
          </cell>
          <cell r="E140">
            <v>41.52</v>
          </cell>
          <cell r="F140">
            <v>41.26</v>
          </cell>
          <cell r="G140">
            <v>47.23</v>
          </cell>
          <cell r="I140">
            <v>40.200000000000003</v>
          </cell>
          <cell r="R140">
            <v>42.406451476045461</v>
          </cell>
        </row>
        <row r="141">
          <cell r="A141">
            <v>40452</v>
          </cell>
          <cell r="B141">
            <v>37.96</v>
          </cell>
          <cell r="C141">
            <v>41.41</v>
          </cell>
          <cell r="D141">
            <v>37.94</v>
          </cell>
          <cell r="E141">
            <v>45.32</v>
          </cell>
          <cell r="F141">
            <v>41.74</v>
          </cell>
          <cell r="G141">
            <v>40.479999999999997</v>
          </cell>
          <cell r="I141">
            <v>39.75</v>
          </cell>
          <cell r="R141">
            <v>42.443383869365007</v>
          </cell>
        </row>
        <row r="142">
          <cell r="A142">
            <v>40483</v>
          </cell>
          <cell r="B142">
            <v>37.28</v>
          </cell>
          <cell r="C142">
            <v>40.4</v>
          </cell>
          <cell r="D142">
            <v>36.99</v>
          </cell>
          <cell r="E142">
            <v>41.9</v>
          </cell>
          <cell r="F142">
            <v>41.15</v>
          </cell>
          <cell r="G142">
            <v>39.590000000000003</v>
          </cell>
          <cell r="I142">
            <v>36.75</v>
          </cell>
          <cell r="R142">
            <v>45.250386884494397</v>
          </cell>
        </row>
        <row r="143">
          <cell r="A143">
            <v>40513</v>
          </cell>
          <cell r="B143">
            <v>37.29</v>
          </cell>
          <cell r="C143">
            <v>41.95</v>
          </cell>
          <cell r="D143">
            <v>38.44</v>
          </cell>
          <cell r="E143">
            <v>42.62</v>
          </cell>
          <cell r="F143">
            <v>45.08</v>
          </cell>
          <cell r="G143">
            <v>39.49</v>
          </cell>
          <cell r="I143">
            <v>39.950000000000003</v>
          </cell>
          <cell r="R143">
            <v>47.465999953077223</v>
          </cell>
        </row>
        <row r="144">
          <cell r="A144">
            <v>40544</v>
          </cell>
          <cell r="B144">
            <v>38.22</v>
          </cell>
          <cell r="C144">
            <v>43.1</v>
          </cell>
          <cell r="D144">
            <v>39.25</v>
          </cell>
          <cell r="E144">
            <v>41.48</v>
          </cell>
          <cell r="F144">
            <v>42.28</v>
          </cell>
          <cell r="G144">
            <v>40.590000000000003</v>
          </cell>
          <cell r="I144">
            <v>29.7</v>
          </cell>
          <cell r="R144">
            <v>43.658747268596386</v>
          </cell>
        </row>
        <row r="145">
          <cell r="A145">
            <v>40575</v>
          </cell>
          <cell r="B145">
            <v>38.01</v>
          </cell>
          <cell r="C145">
            <v>42.15</v>
          </cell>
          <cell r="D145">
            <v>38.369999999999997</v>
          </cell>
          <cell r="E145">
            <v>41.95</v>
          </cell>
          <cell r="F145">
            <v>40.380000000000003</v>
          </cell>
          <cell r="G145">
            <v>40.380000000000003</v>
          </cell>
          <cell r="I145">
            <v>31.95</v>
          </cell>
          <cell r="R145">
            <v>42.319462409667636</v>
          </cell>
        </row>
        <row r="146">
          <cell r="A146">
            <v>40603</v>
          </cell>
          <cell r="B146">
            <v>38.01</v>
          </cell>
          <cell r="C146">
            <v>40.72</v>
          </cell>
          <cell r="D146">
            <v>36.6</v>
          </cell>
          <cell r="E146">
            <v>41.41</v>
          </cell>
          <cell r="F146">
            <v>38.92</v>
          </cell>
          <cell r="G146">
            <v>40.39</v>
          </cell>
          <cell r="I146">
            <v>28.95</v>
          </cell>
          <cell r="R146">
            <v>40.654587536332471</v>
          </cell>
        </row>
        <row r="147">
          <cell r="A147">
            <v>40634</v>
          </cell>
          <cell r="B147">
            <v>37.81</v>
          </cell>
          <cell r="C147">
            <v>40.98</v>
          </cell>
          <cell r="D147">
            <v>35.5</v>
          </cell>
          <cell r="E147">
            <v>42.43</v>
          </cell>
          <cell r="F147">
            <v>38.96</v>
          </cell>
          <cell r="G147">
            <v>40.19</v>
          </cell>
          <cell r="I147">
            <v>36.25</v>
          </cell>
          <cell r="R147">
            <v>37.524927094812426</v>
          </cell>
        </row>
        <row r="148">
          <cell r="A148">
            <v>40664</v>
          </cell>
          <cell r="B148">
            <v>37.81</v>
          </cell>
          <cell r="C148">
            <v>39.18</v>
          </cell>
          <cell r="D148">
            <v>33.729999999999997</v>
          </cell>
          <cell r="E148">
            <v>43.36</v>
          </cell>
          <cell r="F148">
            <v>39.49</v>
          </cell>
          <cell r="G148">
            <v>40.19</v>
          </cell>
          <cell r="I148">
            <v>36.25</v>
          </cell>
          <cell r="R148">
            <v>37.490911488350577</v>
          </cell>
        </row>
        <row r="149">
          <cell r="A149">
            <v>40695</v>
          </cell>
          <cell r="B149">
            <v>39.69</v>
          </cell>
          <cell r="C149">
            <v>39.68</v>
          </cell>
          <cell r="D149">
            <v>34.18</v>
          </cell>
          <cell r="E149">
            <v>46.72</v>
          </cell>
          <cell r="F149">
            <v>45.92</v>
          </cell>
          <cell r="G149">
            <v>43.05</v>
          </cell>
          <cell r="I149">
            <v>42.25</v>
          </cell>
          <cell r="R149">
            <v>37.899639781159252</v>
          </cell>
        </row>
        <row r="150">
          <cell r="A150">
            <v>40725</v>
          </cell>
          <cell r="B150">
            <v>45.63</v>
          </cell>
          <cell r="C150">
            <v>49.49</v>
          </cell>
          <cell r="D150">
            <v>42.65</v>
          </cell>
          <cell r="E150">
            <v>39.83</v>
          </cell>
          <cell r="F150">
            <v>46.98</v>
          </cell>
          <cell r="G150">
            <v>49.52</v>
          </cell>
          <cell r="I150">
            <v>49.25</v>
          </cell>
          <cell r="R150">
            <v>38.40400722093846</v>
          </cell>
        </row>
        <row r="151">
          <cell r="A151">
            <v>40756</v>
          </cell>
          <cell r="B151">
            <v>47.92</v>
          </cell>
          <cell r="C151">
            <v>52.66</v>
          </cell>
          <cell r="D151">
            <v>46</v>
          </cell>
          <cell r="E151">
            <v>43.46</v>
          </cell>
          <cell r="F151">
            <v>47.14</v>
          </cell>
          <cell r="G151">
            <v>52.59</v>
          </cell>
          <cell r="I151">
            <v>58.25</v>
          </cell>
          <cell r="R151">
            <v>38.826774089338009</v>
          </cell>
        </row>
        <row r="152">
          <cell r="A152">
            <v>40787</v>
          </cell>
          <cell r="B152">
            <v>43.13</v>
          </cell>
          <cell r="C152">
            <v>47.6</v>
          </cell>
          <cell r="D152">
            <v>41.34</v>
          </cell>
          <cell r="E152">
            <v>41.41</v>
          </cell>
          <cell r="F152">
            <v>41.55</v>
          </cell>
          <cell r="G152">
            <v>47.03</v>
          </cell>
          <cell r="I152">
            <v>40.700000000000003</v>
          </cell>
          <cell r="R152">
            <v>38.855944298548344</v>
          </cell>
        </row>
        <row r="153">
          <cell r="A153">
            <v>40817</v>
          </cell>
          <cell r="B153">
            <v>38.340000000000003</v>
          </cell>
          <cell r="C153">
            <v>42.53</v>
          </cell>
          <cell r="D153">
            <v>38.450000000000003</v>
          </cell>
          <cell r="E153">
            <v>46.2</v>
          </cell>
          <cell r="F153">
            <v>41.96</v>
          </cell>
          <cell r="G153">
            <v>40.799999999999997</v>
          </cell>
          <cell r="I153">
            <v>40.25</v>
          </cell>
          <cell r="R153">
            <v>38.884626022842966</v>
          </cell>
        </row>
        <row r="154">
          <cell r="A154">
            <v>40848</v>
          </cell>
          <cell r="B154">
            <v>37.72</v>
          </cell>
          <cell r="C154">
            <v>41.57</v>
          </cell>
          <cell r="D154">
            <v>37.57</v>
          </cell>
          <cell r="E154">
            <v>42.64</v>
          </cell>
          <cell r="F154">
            <v>41.36</v>
          </cell>
          <cell r="G154">
            <v>39.99</v>
          </cell>
          <cell r="I154">
            <v>37.25</v>
          </cell>
          <cell r="R154">
            <v>41.717455408396383</v>
          </cell>
        </row>
        <row r="155">
          <cell r="A155">
            <v>40878</v>
          </cell>
          <cell r="B155">
            <v>37.72</v>
          </cell>
          <cell r="C155">
            <v>43.04</v>
          </cell>
          <cell r="D155">
            <v>38.92</v>
          </cell>
          <cell r="E155">
            <v>43.3</v>
          </cell>
          <cell r="F155">
            <v>45.32</v>
          </cell>
          <cell r="G155">
            <v>39.880000000000003</v>
          </cell>
          <cell r="I155">
            <v>40.450000000000003</v>
          </cell>
          <cell r="R155">
            <v>43.762917381017076</v>
          </cell>
        </row>
        <row r="156">
          <cell r="A156">
            <v>40909</v>
          </cell>
          <cell r="B156">
            <v>38.6</v>
          </cell>
          <cell r="C156">
            <v>44.22</v>
          </cell>
          <cell r="D156">
            <v>39.700000000000003</v>
          </cell>
          <cell r="E156">
            <v>41.97</v>
          </cell>
          <cell r="F156">
            <v>42.51</v>
          </cell>
          <cell r="G156">
            <v>40.92</v>
          </cell>
          <cell r="I156">
            <v>29.95</v>
          </cell>
          <cell r="R156">
            <v>43.658747268596386</v>
          </cell>
        </row>
        <row r="157">
          <cell r="A157">
            <v>40940</v>
          </cell>
          <cell r="B157">
            <v>38.409999999999997</v>
          </cell>
          <cell r="C157">
            <v>43.33</v>
          </cell>
          <cell r="D157">
            <v>38.880000000000003</v>
          </cell>
          <cell r="E157">
            <v>42.51</v>
          </cell>
          <cell r="F157">
            <v>40.61</v>
          </cell>
          <cell r="G157">
            <v>40.729999999999997</v>
          </cell>
          <cell r="I157">
            <v>32.200000000000003</v>
          </cell>
          <cell r="R157">
            <v>42.319462409667636</v>
          </cell>
        </row>
      </sheetData>
      <sheetData sheetId="15">
        <row r="6">
          <cell r="R6" t="str">
            <v>ALBERTA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37179</v>
          </cell>
          <cell r="B10">
            <v>23.5</v>
          </cell>
          <cell r="C10">
            <v>23.75</v>
          </cell>
          <cell r="D10">
            <v>22.5</v>
          </cell>
          <cell r="E10">
            <v>24</v>
          </cell>
          <cell r="F10">
            <v>24.1</v>
          </cell>
          <cell r="G10">
            <v>24.5</v>
          </cell>
          <cell r="I10">
            <v>27.1875</v>
          </cell>
          <cell r="R10">
            <v>41.25</v>
          </cell>
        </row>
        <row r="11">
          <cell r="A11">
            <v>37180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37181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37182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37183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37186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37187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27.1875</v>
          </cell>
          <cell r="R16">
            <v>41.25</v>
          </cell>
        </row>
        <row r="17">
          <cell r="A17">
            <v>37188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37189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37190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37193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37194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37195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27.1875</v>
          </cell>
          <cell r="R22">
            <v>41.25</v>
          </cell>
        </row>
        <row r="23">
          <cell r="A23">
            <v>37196</v>
          </cell>
          <cell r="B23">
            <v>24.75</v>
          </cell>
          <cell r="C23">
            <v>27.75</v>
          </cell>
          <cell r="D23">
            <v>27</v>
          </cell>
          <cell r="E23">
            <v>26.85</v>
          </cell>
          <cell r="F23">
            <v>26</v>
          </cell>
          <cell r="G23">
            <v>25.75</v>
          </cell>
          <cell r="I23">
            <v>24.9</v>
          </cell>
          <cell r="R23">
            <v>37.699996948242187</v>
          </cell>
        </row>
        <row r="24">
          <cell r="A24">
            <v>37197</v>
          </cell>
          <cell r="B24">
            <v>24.75</v>
          </cell>
          <cell r="C24">
            <v>27.75</v>
          </cell>
          <cell r="D24">
            <v>27</v>
          </cell>
          <cell r="E24">
            <v>26.85</v>
          </cell>
          <cell r="F24">
            <v>26</v>
          </cell>
          <cell r="G24">
            <v>25.75</v>
          </cell>
          <cell r="I24">
            <v>24.9</v>
          </cell>
          <cell r="R24">
            <v>37.699996948242187</v>
          </cell>
        </row>
        <row r="25">
          <cell r="A25">
            <v>37200</v>
          </cell>
          <cell r="B25">
            <v>24.75</v>
          </cell>
          <cell r="C25">
            <v>27.75</v>
          </cell>
          <cell r="D25">
            <v>27</v>
          </cell>
          <cell r="E25">
            <v>26.85</v>
          </cell>
          <cell r="F25">
            <v>26</v>
          </cell>
          <cell r="G25">
            <v>25.75</v>
          </cell>
          <cell r="I25">
            <v>20.174999237060501</v>
          </cell>
          <cell r="R25">
            <v>37.699996948242187</v>
          </cell>
        </row>
        <row r="26">
          <cell r="A26">
            <v>37201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20.174999237060501</v>
          </cell>
          <cell r="R26">
            <v>37.699996948242187</v>
          </cell>
        </row>
        <row r="27">
          <cell r="A27">
            <v>37202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20.174999237060501</v>
          </cell>
          <cell r="R27">
            <v>37.699996948242187</v>
          </cell>
        </row>
        <row r="28">
          <cell r="A28">
            <v>37203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20.174999237060501</v>
          </cell>
          <cell r="R28">
            <v>37.699996948242187</v>
          </cell>
        </row>
        <row r="29">
          <cell r="A29">
            <v>37204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37.699996948242187</v>
          </cell>
        </row>
        <row r="30">
          <cell r="A30">
            <v>37225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26</v>
          </cell>
          <cell r="R30">
            <v>37.699996948242187</v>
          </cell>
        </row>
        <row r="31">
          <cell r="A31">
            <v>37226</v>
          </cell>
          <cell r="B31">
            <v>29.5</v>
          </cell>
          <cell r="C31">
            <v>34.25</v>
          </cell>
          <cell r="D31">
            <v>34</v>
          </cell>
          <cell r="E31">
            <v>32.9</v>
          </cell>
          <cell r="F31">
            <v>29.95</v>
          </cell>
          <cell r="G31">
            <v>31.5</v>
          </cell>
          <cell r="I31">
            <v>29.95</v>
          </cell>
          <cell r="R31">
            <v>45.049999237060547</v>
          </cell>
        </row>
        <row r="32">
          <cell r="A32">
            <v>37257</v>
          </cell>
          <cell r="B32">
            <v>29.5</v>
          </cell>
          <cell r="C32">
            <v>33.5</v>
          </cell>
          <cell r="D32">
            <v>33.75</v>
          </cell>
          <cell r="E32">
            <v>34.25</v>
          </cell>
          <cell r="F32">
            <v>32</v>
          </cell>
          <cell r="G32">
            <v>31</v>
          </cell>
          <cell r="I32">
            <v>32</v>
          </cell>
          <cell r="R32">
            <v>47.178510894775393</v>
          </cell>
        </row>
        <row r="33">
          <cell r="A33">
            <v>37288</v>
          </cell>
          <cell r="B33">
            <v>29</v>
          </cell>
          <cell r="C33">
            <v>31.4</v>
          </cell>
          <cell r="D33">
            <v>31.5</v>
          </cell>
          <cell r="E33">
            <v>33.75</v>
          </cell>
          <cell r="F33">
            <v>32</v>
          </cell>
          <cell r="G33">
            <v>30.25</v>
          </cell>
          <cell r="I33">
            <v>32</v>
          </cell>
          <cell r="R33">
            <v>46.734736938476566</v>
          </cell>
        </row>
        <row r="34">
          <cell r="A34">
            <v>37316</v>
          </cell>
          <cell r="B34">
            <v>29</v>
          </cell>
          <cell r="C34">
            <v>28</v>
          </cell>
          <cell r="D34">
            <v>28</v>
          </cell>
          <cell r="E34">
            <v>31.75</v>
          </cell>
          <cell r="F34">
            <v>29.75</v>
          </cell>
          <cell r="G34">
            <v>30.25</v>
          </cell>
          <cell r="I34">
            <v>29.75</v>
          </cell>
          <cell r="R34">
            <v>45.329059600830078</v>
          </cell>
        </row>
        <row r="35">
          <cell r="A35">
            <v>37347</v>
          </cell>
          <cell r="B35">
            <v>29.5</v>
          </cell>
          <cell r="C35">
            <v>29.25</v>
          </cell>
          <cell r="D35">
            <v>27.25</v>
          </cell>
          <cell r="E35">
            <v>29.25</v>
          </cell>
          <cell r="F35">
            <v>29.25</v>
          </cell>
          <cell r="G35">
            <v>31.5</v>
          </cell>
          <cell r="I35">
            <v>29.25</v>
          </cell>
          <cell r="R35">
            <v>42.404275665283201</v>
          </cell>
        </row>
        <row r="36">
          <cell r="A36">
            <v>37377</v>
          </cell>
          <cell r="B36">
            <v>32.5</v>
          </cell>
          <cell r="C36">
            <v>29</v>
          </cell>
          <cell r="D36">
            <v>26.5</v>
          </cell>
          <cell r="E36">
            <v>29.25</v>
          </cell>
          <cell r="F36">
            <v>32.5</v>
          </cell>
          <cell r="G36">
            <v>35.5</v>
          </cell>
          <cell r="I36">
            <v>29.25</v>
          </cell>
          <cell r="R36">
            <v>42.879287261962894</v>
          </cell>
        </row>
        <row r="37">
          <cell r="A37">
            <v>37408</v>
          </cell>
          <cell r="B37">
            <v>41</v>
          </cell>
          <cell r="C37">
            <v>30.5</v>
          </cell>
          <cell r="D37">
            <v>28</v>
          </cell>
          <cell r="E37">
            <v>36</v>
          </cell>
          <cell r="F37">
            <v>37.25</v>
          </cell>
          <cell r="G37">
            <v>46</v>
          </cell>
          <cell r="I37">
            <v>36</v>
          </cell>
          <cell r="R37">
            <v>43.706141360618808</v>
          </cell>
        </row>
        <row r="38">
          <cell r="A38">
            <v>37438</v>
          </cell>
          <cell r="B38">
            <v>48</v>
          </cell>
          <cell r="C38">
            <v>43.5</v>
          </cell>
          <cell r="D38">
            <v>40.5</v>
          </cell>
          <cell r="E38">
            <v>44.25</v>
          </cell>
          <cell r="F38">
            <v>46.75</v>
          </cell>
          <cell r="G38">
            <v>55</v>
          </cell>
          <cell r="I38">
            <v>44.25</v>
          </cell>
          <cell r="R38">
            <v>46.240695928402644</v>
          </cell>
        </row>
        <row r="39">
          <cell r="A39">
            <v>37469</v>
          </cell>
          <cell r="B39">
            <v>56</v>
          </cell>
          <cell r="C39">
            <v>51</v>
          </cell>
          <cell r="D39">
            <v>48.5</v>
          </cell>
          <cell r="E39">
            <v>51.25</v>
          </cell>
          <cell r="F39">
            <v>52.75</v>
          </cell>
          <cell r="G39">
            <v>66</v>
          </cell>
          <cell r="I39">
            <v>51.25</v>
          </cell>
          <cell r="R39">
            <v>46.948195379641064</v>
          </cell>
        </row>
        <row r="40">
          <cell r="A40">
            <v>37500</v>
          </cell>
          <cell r="B40">
            <v>46</v>
          </cell>
          <cell r="C40">
            <v>44.5</v>
          </cell>
          <cell r="D40">
            <v>41</v>
          </cell>
          <cell r="E40">
            <v>43.25</v>
          </cell>
          <cell r="F40">
            <v>39.25</v>
          </cell>
          <cell r="G40">
            <v>53</v>
          </cell>
          <cell r="I40">
            <v>39.25</v>
          </cell>
          <cell r="R40">
            <v>46.918614382277958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37</v>
          </cell>
          <cell r="F41">
            <v>35.25</v>
          </cell>
          <cell r="G41">
            <v>36</v>
          </cell>
          <cell r="I41">
            <v>35.25</v>
          </cell>
          <cell r="R41">
            <v>45.587457439477291</v>
          </cell>
        </row>
        <row r="42">
          <cell r="A42">
            <v>37561</v>
          </cell>
          <cell r="B42">
            <v>32</v>
          </cell>
          <cell r="C42">
            <v>32</v>
          </cell>
          <cell r="D42">
            <v>33</v>
          </cell>
          <cell r="E42">
            <v>34.75</v>
          </cell>
          <cell r="F42">
            <v>34.5</v>
          </cell>
          <cell r="G42">
            <v>34</v>
          </cell>
          <cell r="I42">
            <v>34.5</v>
          </cell>
          <cell r="R42">
            <v>50.585527906270535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37</v>
          </cell>
          <cell r="F43">
            <v>36.75</v>
          </cell>
          <cell r="G43">
            <v>34.5</v>
          </cell>
          <cell r="I43">
            <v>36.75</v>
          </cell>
          <cell r="R43">
            <v>54.50277292438318</v>
          </cell>
        </row>
        <row r="44">
          <cell r="A44">
            <v>37622</v>
          </cell>
          <cell r="B44">
            <v>33.75</v>
          </cell>
          <cell r="C44">
            <v>37</v>
          </cell>
          <cell r="D44">
            <v>38</v>
          </cell>
          <cell r="E44">
            <v>38.25</v>
          </cell>
          <cell r="F44">
            <v>37.5</v>
          </cell>
          <cell r="G44">
            <v>35.75</v>
          </cell>
          <cell r="I44">
            <v>27.5</v>
          </cell>
          <cell r="R44">
            <v>47.666616277865842</v>
          </cell>
        </row>
        <row r="45">
          <cell r="A45">
            <v>37653</v>
          </cell>
          <cell r="B45">
            <v>33.25</v>
          </cell>
          <cell r="C45">
            <v>35</v>
          </cell>
          <cell r="D45">
            <v>36</v>
          </cell>
          <cell r="E45">
            <v>37.25</v>
          </cell>
          <cell r="F45">
            <v>36.5</v>
          </cell>
          <cell r="G45">
            <v>35.25</v>
          </cell>
          <cell r="I45">
            <v>26.5</v>
          </cell>
          <cell r="R45">
            <v>46.186894866093631</v>
          </cell>
        </row>
        <row r="46">
          <cell r="A46">
            <v>37681</v>
          </cell>
          <cell r="B46">
            <v>33.25</v>
          </cell>
          <cell r="C46">
            <v>32</v>
          </cell>
          <cell r="D46">
            <v>32</v>
          </cell>
          <cell r="E46">
            <v>34.75</v>
          </cell>
          <cell r="F46">
            <v>34</v>
          </cell>
          <cell r="G46">
            <v>35.25</v>
          </cell>
          <cell r="I46">
            <v>24</v>
          </cell>
          <cell r="R46">
            <v>44.470560907333628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32.5</v>
          </cell>
          <cell r="F47">
            <v>33.5</v>
          </cell>
          <cell r="G47">
            <v>34.75</v>
          </cell>
          <cell r="I47">
            <v>22.5</v>
          </cell>
          <cell r="R47">
            <v>41.892255179398816</v>
          </cell>
        </row>
        <row r="48">
          <cell r="A48">
            <v>37742</v>
          </cell>
          <cell r="B48">
            <v>32.75</v>
          </cell>
          <cell r="C48">
            <v>28.75</v>
          </cell>
          <cell r="D48">
            <v>25.5</v>
          </cell>
          <cell r="E48">
            <v>33.5</v>
          </cell>
          <cell r="F48">
            <v>34.25</v>
          </cell>
          <cell r="G48">
            <v>34.75</v>
          </cell>
          <cell r="I48">
            <v>23.5</v>
          </cell>
          <cell r="R48">
            <v>42.052472426038833</v>
          </cell>
        </row>
        <row r="49">
          <cell r="A49">
            <v>37773</v>
          </cell>
          <cell r="B49">
            <v>37.25</v>
          </cell>
          <cell r="C49">
            <v>29.75</v>
          </cell>
          <cell r="D49">
            <v>26.5</v>
          </cell>
          <cell r="E49">
            <v>37.5</v>
          </cell>
          <cell r="F49">
            <v>43.25</v>
          </cell>
          <cell r="G49">
            <v>41.75</v>
          </cell>
          <cell r="I49">
            <v>27.5</v>
          </cell>
          <cell r="R49">
            <v>42.525184252556983</v>
          </cell>
        </row>
        <row r="50">
          <cell r="A50">
            <v>37803</v>
          </cell>
          <cell r="B50">
            <v>51.5</v>
          </cell>
          <cell r="C50">
            <v>50</v>
          </cell>
          <cell r="D50">
            <v>45.5</v>
          </cell>
          <cell r="E50">
            <v>47.75</v>
          </cell>
          <cell r="F50">
            <v>53.5</v>
          </cell>
          <cell r="G50">
            <v>57.5</v>
          </cell>
          <cell r="I50">
            <v>37.75</v>
          </cell>
          <cell r="R50">
            <v>42.996759332636771</v>
          </cell>
        </row>
        <row r="51">
          <cell r="A51">
            <v>37834</v>
          </cell>
          <cell r="B51">
            <v>57</v>
          </cell>
          <cell r="C51">
            <v>56.5</v>
          </cell>
          <cell r="D51">
            <v>53</v>
          </cell>
          <cell r="E51">
            <v>56.5</v>
          </cell>
          <cell r="F51">
            <v>57.5</v>
          </cell>
          <cell r="G51">
            <v>65</v>
          </cell>
          <cell r="I51">
            <v>46.5</v>
          </cell>
          <cell r="R51">
            <v>43.341836540656267</v>
          </cell>
        </row>
        <row r="52">
          <cell r="A52">
            <v>37865</v>
          </cell>
          <cell r="B52">
            <v>45.5</v>
          </cell>
          <cell r="C52">
            <v>46</v>
          </cell>
          <cell r="D52">
            <v>42.5</v>
          </cell>
          <cell r="E52">
            <v>51.75</v>
          </cell>
          <cell r="F52">
            <v>46.5</v>
          </cell>
          <cell r="G52">
            <v>51.5</v>
          </cell>
          <cell r="I52">
            <v>36.5</v>
          </cell>
          <cell r="R52">
            <v>43.435475854408971</v>
          </cell>
        </row>
        <row r="53">
          <cell r="A53">
            <v>37895</v>
          </cell>
          <cell r="B53">
            <v>34</v>
          </cell>
          <cell r="C53">
            <v>35.5</v>
          </cell>
          <cell r="D53">
            <v>36</v>
          </cell>
          <cell r="E53">
            <v>37.75</v>
          </cell>
          <cell r="F53">
            <v>36</v>
          </cell>
          <cell r="G53">
            <v>36.25</v>
          </cell>
          <cell r="I53">
            <v>26</v>
          </cell>
          <cell r="R53">
            <v>43.669712314490226</v>
          </cell>
        </row>
        <row r="54">
          <cell r="A54">
            <v>37926</v>
          </cell>
          <cell r="B54">
            <v>32.5</v>
          </cell>
          <cell r="C54">
            <v>33.5</v>
          </cell>
          <cell r="D54">
            <v>34</v>
          </cell>
          <cell r="E54">
            <v>36.75</v>
          </cell>
          <cell r="F54">
            <v>34.5</v>
          </cell>
          <cell r="G54">
            <v>34.25</v>
          </cell>
          <cell r="I54">
            <v>24.5</v>
          </cell>
          <cell r="R54">
            <v>47.408611110680233</v>
          </cell>
        </row>
        <row r="55">
          <cell r="A55">
            <v>37956</v>
          </cell>
          <cell r="B55">
            <v>32.5</v>
          </cell>
          <cell r="C55">
            <v>36.5</v>
          </cell>
          <cell r="D55">
            <v>37</v>
          </cell>
          <cell r="E55">
            <v>38.75</v>
          </cell>
          <cell r="F55">
            <v>39</v>
          </cell>
          <cell r="G55">
            <v>34</v>
          </cell>
          <cell r="I55">
            <v>28.75</v>
          </cell>
          <cell r="R55">
            <v>50.111832379176889</v>
          </cell>
        </row>
        <row r="56">
          <cell r="A56">
            <v>37987</v>
          </cell>
          <cell r="B56">
            <v>34.61</v>
          </cell>
          <cell r="C56">
            <v>36.83</v>
          </cell>
          <cell r="D56">
            <v>37.17</v>
          </cell>
          <cell r="E56">
            <v>39.39</v>
          </cell>
          <cell r="F56">
            <v>39.700000000000003</v>
          </cell>
          <cell r="G56">
            <v>36.81</v>
          </cell>
          <cell r="I56">
            <v>18.25</v>
          </cell>
          <cell r="R56">
            <v>48.53984268879357</v>
          </cell>
        </row>
        <row r="57">
          <cell r="A57">
            <v>38018</v>
          </cell>
          <cell r="B57">
            <v>34.19</v>
          </cell>
          <cell r="C57">
            <v>35.15</v>
          </cell>
          <cell r="D57">
            <v>35.51</v>
          </cell>
          <cell r="E57">
            <v>38.86</v>
          </cell>
          <cell r="F57">
            <v>37.700000000000003</v>
          </cell>
          <cell r="G57">
            <v>36.39</v>
          </cell>
          <cell r="I57">
            <v>20.5</v>
          </cell>
          <cell r="R57">
            <v>46.819708753412741</v>
          </cell>
        </row>
        <row r="58">
          <cell r="A58">
            <v>38047</v>
          </cell>
          <cell r="B58">
            <v>34.19</v>
          </cell>
          <cell r="C58">
            <v>32.630000000000003</v>
          </cell>
          <cell r="D58">
            <v>32.17</v>
          </cell>
          <cell r="E58">
            <v>37.33</v>
          </cell>
          <cell r="F58">
            <v>35.450000000000003</v>
          </cell>
          <cell r="G58">
            <v>36.39</v>
          </cell>
          <cell r="I58">
            <v>17.5</v>
          </cell>
          <cell r="R58">
            <v>44.697063217652826</v>
          </cell>
        </row>
        <row r="59">
          <cell r="A59">
            <v>38078</v>
          </cell>
          <cell r="B59">
            <v>33.76</v>
          </cell>
          <cell r="C59">
            <v>33.049999999999997</v>
          </cell>
          <cell r="D59">
            <v>30.08</v>
          </cell>
          <cell r="E59">
            <v>35.61</v>
          </cell>
          <cell r="F59">
            <v>34.700000000000003</v>
          </cell>
          <cell r="G59">
            <v>35.96</v>
          </cell>
          <cell r="I59">
            <v>25.5</v>
          </cell>
          <cell r="R59">
            <v>41.414826923974282</v>
          </cell>
        </row>
        <row r="60">
          <cell r="A60">
            <v>38108</v>
          </cell>
          <cell r="B60">
            <v>33.76</v>
          </cell>
          <cell r="C60">
            <v>29.89</v>
          </cell>
          <cell r="D60">
            <v>26.74</v>
          </cell>
          <cell r="E60">
            <v>37.270000000000003</v>
          </cell>
          <cell r="F60">
            <v>35.450000000000003</v>
          </cell>
          <cell r="G60">
            <v>35.96</v>
          </cell>
          <cell r="I60">
            <v>25.5</v>
          </cell>
          <cell r="R60">
            <v>41.340107556576307</v>
          </cell>
        </row>
        <row r="61">
          <cell r="A61">
            <v>38139</v>
          </cell>
          <cell r="B61">
            <v>37.61</v>
          </cell>
          <cell r="C61">
            <v>30.74</v>
          </cell>
          <cell r="D61">
            <v>27.58</v>
          </cell>
          <cell r="E61">
            <v>41.75</v>
          </cell>
          <cell r="F61">
            <v>43.95</v>
          </cell>
          <cell r="G61">
            <v>41.94</v>
          </cell>
          <cell r="I61">
            <v>31.5</v>
          </cell>
          <cell r="R61">
            <v>41.816373727568354</v>
          </cell>
        </row>
        <row r="62">
          <cell r="A62">
            <v>38169</v>
          </cell>
          <cell r="B62">
            <v>49.8</v>
          </cell>
          <cell r="C62">
            <v>47.85</v>
          </cell>
          <cell r="D62">
            <v>43.52</v>
          </cell>
          <cell r="E62">
            <v>43.83</v>
          </cell>
          <cell r="F62">
            <v>49.95</v>
          </cell>
          <cell r="G62">
            <v>55.4</v>
          </cell>
          <cell r="I62">
            <v>35.5</v>
          </cell>
          <cell r="R62">
            <v>42.413472775969808</v>
          </cell>
        </row>
        <row r="63">
          <cell r="A63">
            <v>38200</v>
          </cell>
          <cell r="B63">
            <v>54.51</v>
          </cell>
          <cell r="C63">
            <v>53.35</v>
          </cell>
          <cell r="D63">
            <v>49.82</v>
          </cell>
          <cell r="E63">
            <v>51.26</v>
          </cell>
          <cell r="F63">
            <v>52.45</v>
          </cell>
          <cell r="G63">
            <v>61.81</v>
          </cell>
          <cell r="I63">
            <v>44.5</v>
          </cell>
          <cell r="R63">
            <v>42.908319229375138</v>
          </cell>
        </row>
        <row r="64">
          <cell r="A64">
            <v>38231</v>
          </cell>
          <cell r="B64">
            <v>44.67</v>
          </cell>
          <cell r="C64">
            <v>44.49</v>
          </cell>
          <cell r="D64">
            <v>41.02</v>
          </cell>
          <cell r="E64">
            <v>47.18</v>
          </cell>
          <cell r="F64">
            <v>43.45</v>
          </cell>
          <cell r="G64">
            <v>50.27</v>
          </cell>
          <cell r="I64">
            <v>28.25</v>
          </cell>
          <cell r="R64">
            <v>42.911216988146435</v>
          </cell>
        </row>
        <row r="65">
          <cell r="A65">
            <v>38261</v>
          </cell>
          <cell r="B65">
            <v>34.83</v>
          </cell>
          <cell r="C65">
            <v>35.619999999999997</v>
          </cell>
          <cell r="D65">
            <v>35.58</v>
          </cell>
          <cell r="E65">
            <v>38.880000000000003</v>
          </cell>
          <cell r="F65">
            <v>37.65</v>
          </cell>
          <cell r="G65">
            <v>37.24</v>
          </cell>
          <cell r="I65">
            <v>28.5</v>
          </cell>
          <cell r="R65">
            <v>42.916189879825794</v>
          </cell>
        </row>
        <row r="66">
          <cell r="A66">
            <v>38292</v>
          </cell>
          <cell r="B66">
            <v>33.549999999999997</v>
          </cell>
          <cell r="C66">
            <v>33.94</v>
          </cell>
          <cell r="D66">
            <v>33.909999999999997</v>
          </cell>
          <cell r="E66">
            <v>37.1</v>
          </cell>
          <cell r="F66">
            <v>37.4</v>
          </cell>
          <cell r="G66">
            <v>35.53</v>
          </cell>
          <cell r="I66">
            <v>25</v>
          </cell>
          <cell r="R66">
            <v>46.402099977474485</v>
          </cell>
        </row>
        <row r="67">
          <cell r="A67">
            <v>38322</v>
          </cell>
          <cell r="B67">
            <v>33.549999999999997</v>
          </cell>
          <cell r="C67">
            <v>36.479999999999997</v>
          </cell>
          <cell r="D67">
            <v>36.44</v>
          </cell>
          <cell r="E67">
            <v>38.76</v>
          </cell>
          <cell r="F67">
            <v>41.4</v>
          </cell>
          <cell r="G67">
            <v>35.32</v>
          </cell>
          <cell r="I67">
            <v>28.5</v>
          </cell>
          <cell r="R67">
            <v>48.89765231225546</v>
          </cell>
        </row>
        <row r="68">
          <cell r="A68">
            <v>38353</v>
          </cell>
          <cell r="B68">
            <v>35.39</v>
          </cell>
          <cell r="C68">
            <v>37.14</v>
          </cell>
          <cell r="D68">
            <v>37.22</v>
          </cell>
          <cell r="E68">
            <v>39.6</v>
          </cell>
          <cell r="F68">
            <v>40.450000000000003</v>
          </cell>
          <cell r="G68">
            <v>37.71</v>
          </cell>
          <cell r="I68">
            <v>18.25</v>
          </cell>
          <cell r="R68">
            <v>47.436135633549931</v>
          </cell>
        </row>
        <row r="69">
          <cell r="A69">
            <v>38384</v>
          </cell>
          <cell r="B69">
            <v>35.020000000000003</v>
          </cell>
          <cell r="C69">
            <v>35.71</v>
          </cell>
          <cell r="D69">
            <v>35.799999999999997</v>
          </cell>
          <cell r="E69">
            <v>39.35</v>
          </cell>
          <cell r="F69">
            <v>38.450000000000003</v>
          </cell>
          <cell r="G69">
            <v>37.340000000000003</v>
          </cell>
          <cell r="I69">
            <v>20.5</v>
          </cell>
          <cell r="R69">
            <v>45.801524185098884</v>
          </cell>
        </row>
        <row r="70">
          <cell r="A70">
            <v>38412</v>
          </cell>
          <cell r="B70">
            <v>35.020000000000003</v>
          </cell>
          <cell r="C70">
            <v>33.56</v>
          </cell>
          <cell r="D70">
            <v>32.94</v>
          </cell>
          <cell r="E70">
            <v>38.1</v>
          </cell>
          <cell r="F70">
            <v>36.450000000000003</v>
          </cell>
          <cell r="G70">
            <v>37.340000000000003</v>
          </cell>
          <cell r="I70">
            <v>17.5</v>
          </cell>
          <cell r="R70">
            <v>43.785428018529949</v>
          </cell>
        </row>
        <row r="71">
          <cell r="A71">
            <v>38443</v>
          </cell>
          <cell r="B71">
            <v>34.659999999999997</v>
          </cell>
          <cell r="C71">
            <v>33.93</v>
          </cell>
          <cell r="D71">
            <v>31.15</v>
          </cell>
          <cell r="E71">
            <v>37.1</v>
          </cell>
          <cell r="F71">
            <v>36.200000000000003</v>
          </cell>
          <cell r="G71">
            <v>36.979999999999997</v>
          </cell>
          <cell r="I71">
            <v>24.5</v>
          </cell>
          <cell r="R71">
            <v>40.527406135985501</v>
          </cell>
        </row>
        <row r="72">
          <cell r="A72">
            <v>38473</v>
          </cell>
          <cell r="B72">
            <v>34.659999999999997</v>
          </cell>
          <cell r="C72">
            <v>31.24</v>
          </cell>
          <cell r="D72">
            <v>28.29</v>
          </cell>
          <cell r="E72">
            <v>38.6</v>
          </cell>
          <cell r="F72">
            <v>36.700000000000003</v>
          </cell>
          <cell r="G72">
            <v>36.979999999999997</v>
          </cell>
          <cell r="I72">
            <v>24.5</v>
          </cell>
          <cell r="R72">
            <v>40.456691198577701</v>
          </cell>
        </row>
        <row r="73">
          <cell r="A73">
            <v>38504</v>
          </cell>
          <cell r="B73">
            <v>37.950000000000003</v>
          </cell>
          <cell r="C73">
            <v>31.97</v>
          </cell>
          <cell r="D73">
            <v>29.01</v>
          </cell>
          <cell r="E73">
            <v>42.85</v>
          </cell>
          <cell r="F73">
            <v>44.2</v>
          </cell>
          <cell r="G73">
            <v>42.08</v>
          </cell>
          <cell r="I73">
            <v>29.5</v>
          </cell>
          <cell r="R73">
            <v>40.909380207181734</v>
          </cell>
        </row>
        <row r="74">
          <cell r="A74">
            <v>38534</v>
          </cell>
          <cell r="B74">
            <v>48.39</v>
          </cell>
          <cell r="C74">
            <v>46.61</v>
          </cell>
          <cell r="D74">
            <v>42.66</v>
          </cell>
          <cell r="E74">
            <v>42.35</v>
          </cell>
          <cell r="F74">
            <v>47.95</v>
          </cell>
          <cell r="G74">
            <v>53.59</v>
          </cell>
          <cell r="I74">
            <v>26.5</v>
          </cell>
          <cell r="R74">
            <v>41.47720568251696</v>
          </cell>
        </row>
        <row r="75">
          <cell r="A75">
            <v>38565</v>
          </cell>
          <cell r="B75">
            <v>52.41</v>
          </cell>
          <cell r="C75">
            <v>51.33</v>
          </cell>
          <cell r="D75">
            <v>48.05</v>
          </cell>
          <cell r="E75">
            <v>48.6</v>
          </cell>
          <cell r="F75">
            <v>49.45</v>
          </cell>
          <cell r="G75">
            <v>59.05</v>
          </cell>
          <cell r="I75">
            <v>35.5</v>
          </cell>
          <cell r="R75">
            <v>41.948089006866795</v>
          </cell>
        </row>
        <row r="76">
          <cell r="A76">
            <v>38596</v>
          </cell>
          <cell r="B76">
            <v>43.99</v>
          </cell>
          <cell r="C76">
            <v>43.75</v>
          </cell>
          <cell r="D76">
            <v>40.520000000000003</v>
          </cell>
          <cell r="E76">
            <v>45.1</v>
          </cell>
          <cell r="F76">
            <v>41.95</v>
          </cell>
          <cell r="G76">
            <v>49.19</v>
          </cell>
          <cell r="I76">
            <v>22.25</v>
          </cell>
          <cell r="R76">
            <v>41.951995564233506</v>
          </cell>
        </row>
        <row r="77">
          <cell r="A77">
            <v>38626</v>
          </cell>
          <cell r="B77">
            <v>35.58</v>
          </cell>
          <cell r="C77">
            <v>36.17</v>
          </cell>
          <cell r="D77">
            <v>35.86</v>
          </cell>
          <cell r="E77">
            <v>40.6</v>
          </cell>
          <cell r="F77">
            <v>39.15</v>
          </cell>
          <cell r="G77">
            <v>38.08</v>
          </cell>
          <cell r="I77">
            <v>25.5</v>
          </cell>
          <cell r="R77">
            <v>41.957052672590244</v>
          </cell>
        </row>
        <row r="78">
          <cell r="A78">
            <v>38657</v>
          </cell>
          <cell r="B78">
            <v>34.479999999999997</v>
          </cell>
          <cell r="C78">
            <v>34.74</v>
          </cell>
          <cell r="D78">
            <v>34.43</v>
          </cell>
          <cell r="E78">
            <v>38.35</v>
          </cell>
          <cell r="F78">
            <v>38.65</v>
          </cell>
          <cell r="G78">
            <v>36.619999999999997</v>
          </cell>
          <cell r="I78">
            <v>22.5</v>
          </cell>
          <cell r="R78">
            <v>45.207626019846856</v>
          </cell>
        </row>
        <row r="79">
          <cell r="A79">
            <v>38687</v>
          </cell>
          <cell r="B79">
            <v>34.479999999999997</v>
          </cell>
          <cell r="C79">
            <v>36.92</v>
          </cell>
          <cell r="D79">
            <v>36.6</v>
          </cell>
          <cell r="E79">
            <v>39.6</v>
          </cell>
          <cell r="F79">
            <v>42.65</v>
          </cell>
          <cell r="G79">
            <v>36.44</v>
          </cell>
          <cell r="I79">
            <v>26</v>
          </cell>
          <cell r="R79">
            <v>47.59555928345096</v>
          </cell>
        </row>
        <row r="80">
          <cell r="A80">
            <v>38718</v>
          </cell>
          <cell r="B80">
            <v>36.08</v>
          </cell>
          <cell r="C80">
            <v>37.92</v>
          </cell>
          <cell r="D80">
            <v>37.36</v>
          </cell>
          <cell r="E80">
            <v>39.81</v>
          </cell>
          <cell r="F80">
            <v>40.950000000000003</v>
          </cell>
          <cell r="G80">
            <v>38.5</v>
          </cell>
          <cell r="I80">
            <v>18.5</v>
          </cell>
          <cell r="R80">
            <v>43.291647502684533</v>
          </cell>
        </row>
        <row r="81">
          <cell r="A81">
            <v>38749</v>
          </cell>
          <cell r="B81">
            <v>35.770000000000003</v>
          </cell>
          <cell r="C81">
            <v>36.619999999999997</v>
          </cell>
          <cell r="D81">
            <v>36.07</v>
          </cell>
          <cell r="E81">
            <v>39.799999999999997</v>
          </cell>
          <cell r="F81">
            <v>39.04</v>
          </cell>
          <cell r="G81">
            <v>38.19</v>
          </cell>
          <cell r="I81">
            <v>20.75</v>
          </cell>
          <cell r="R81">
            <v>41.859937116002769</v>
          </cell>
        </row>
        <row r="82">
          <cell r="A82">
            <v>38777</v>
          </cell>
          <cell r="B82">
            <v>35.770000000000003</v>
          </cell>
          <cell r="C82">
            <v>34.64</v>
          </cell>
          <cell r="D82">
            <v>33.479999999999997</v>
          </cell>
          <cell r="E82">
            <v>38.799999999999997</v>
          </cell>
          <cell r="F82">
            <v>37.42</v>
          </cell>
          <cell r="G82">
            <v>38.19</v>
          </cell>
          <cell r="I82">
            <v>17.75</v>
          </cell>
          <cell r="R82">
            <v>40.085404822491547</v>
          </cell>
        </row>
        <row r="83">
          <cell r="A83">
            <v>38808</v>
          </cell>
          <cell r="B83">
            <v>35.46</v>
          </cell>
          <cell r="C83">
            <v>34.99</v>
          </cell>
          <cell r="D83">
            <v>31.86</v>
          </cell>
          <cell r="E83">
            <v>38.479999999999997</v>
          </cell>
          <cell r="F83">
            <v>37.4</v>
          </cell>
          <cell r="G83">
            <v>37.880000000000003</v>
          </cell>
          <cell r="I83">
            <v>24.75</v>
          </cell>
          <cell r="R83">
            <v>37.201415154953771</v>
          </cell>
        </row>
        <row r="84">
          <cell r="A84">
            <v>38838</v>
          </cell>
          <cell r="B84">
            <v>35.46</v>
          </cell>
          <cell r="C84">
            <v>32.520000000000003</v>
          </cell>
          <cell r="D84">
            <v>29.27</v>
          </cell>
          <cell r="E84">
            <v>39.79</v>
          </cell>
          <cell r="F84">
            <v>37.9</v>
          </cell>
          <cell r="G84">
            <v>37.880000000000003</v>
          </cell>
          <cell r="I84">
            <v>24.75</v>
          </cell>
          <cell r="R84">
            <v>37.154416345872896</v>
          </cell>
        </row>
        <row r="85">
          <cell r="A85">
            <v>38869</v>
          </cell>
          <cell r="B85">
            <v>38.28</v>
          </cell>
          <cell r="C85">
            <v>33.19</v>
          </cell>
          <cell r="D85">
            <v>29.92</v>
          </cell>
          <cell r="E85">
            <v>43.73</v>
          </cell>
          <cell r="F85">
            <v>44.55</v>
          </cell>
          <cell r="G85">
            <v>42.24</v>
          </cell>
          <cell r="I85">
            <v>29.75</v>
          </cell>
          <cell r="R85">
            <v>37.5755242614309</v>
          </cell>
        </row>
        <row r="86">
          <cell r="A86">
            <v>38899</v>
          </cell>
          <cell r="B86">
            <v>47.21</v>
          </cell>
          <cell r="C86">
            <v>46.64</v>
          </cell>
          <cell r="D86">
            <v>42.29</v>
          </cell>
          <cell r="E86">
            <v>41.07</v>
          </cell>
          <cell r="F86">
            <v>46.4</v>
          </cell>
          <cell r="G86">
            <v>52.07</v>
          </cell>
          <cell r="I86">
            <v>26.75</v>
          </cell>
          <cell r="R86">
            <v>38.097949826906053</v>
          </cell>
        </row>
        <row r="87">
          <cell r="A87">
            <v>38930</v>
          </cell>
          <cell r="B87">
            <v>50.65</v>
          </cell>
          <cell r="C87">
            <v>50.97</v>
          </cell>
          <cell r="D87">
            <v>47.17</v>
          </cell>
          <cell r="E87">
            <v>46.43</v>
          </cell>
          <cell r="F87">
            <v>46.95</v>
          </cell>
          <cell r="G87">
            <v>56.73</v>
          </cell>
          <cell r="I87">
            <v>35.75</v>
          </cell>
          <cell r="R87">
            <v>38.533433576164413</v>
          </cell>
        </row>
        <row r="88">
          <cell r="A88">
            <v>38961</v>
          </cell>
          <cell r="B88">
            <v>43.45</v>
          </cell>
          <cell r="C88">
            <v>44.02</v>
          </cell>
          <cell r="D88">
            <v>40.35</v>
          </cell>
          <cell r="E88">
            <v>43.43</v>
          </cell>
          <cell r="F88">
            <v>40.86</v>
          </cell>
          <cell r="G88">
            <v>48.31</v>
          </cell>
          <cell r="I88">
            <v>22.5</v>
          </cell>
          <cell r="R88">
            <v>38.552546942512208</v>
          </cell>
        </row>
        <row r="89">
          <cell r="A89">
            <v>38991</v>
          </cell>
          <cell r="B89">
            <v>36.25</v>
          </cell>
          <cell r="C89">
            <v>37.07</v>
          </cell>
          <cell r="D89">
            <v>36.130000000000003</v>
          </cell>
          <cell r="E89">
            <v>42.07</v>
          </cell>
          <cell r="F89">
            <v>40.33</v>
          </cell>
          <cell r="G89">
            <v>38.82</v>
          </cell>
          <cell r="I89">
            <v>25.75</v>
          </cell>
          <cell r="R89">
            <v>38.571504901665243</v>
          </cell>
        </row>
        <row r="90">
          <cell r="A90">
            <v>39022</v>
          </cell>
          <cell r="B90">
            <v>35.31</v>
          </cell>
          <cell r="C90">
            <v>35.75</v>
          </cell>
          <cell r="D90">
            <v>34.840000000000003</v>
          </cell>
          <cell r="E90">
            <v>39.380000000000003</v>
          </cell>
          <cell r="F90">
            <v>39.78</v>
          </cell>
          <cell r="G90">
            <v>37.57</v>
          </cell>
          <cell r="I90">
            <v>22.75</v>
          </cell>
          <cell r="R90">
            <v>41.478499584517778</v>
          </cell>
        </row>
        <row r="91">
          <cell r="A91">
            <v>39052</v>
          </cell>
          <cell r="B91">
            <v>35.31</v>
          </cell>
          <cell r="C91">
            <v>37.76</v>
          </cell>
          <cell r="D91">
            <v>36.799999999999997</v>
          </cell>
          <cell r="E91">
            <v>40.43</v>
          </cell>
          <cell r="F91">
            <v>43.68</v>
          </cell>
          <cell r="G91">
            <v>37.42</v>
          </cell>
          <cell r="I91">
            <v>26.25</v>
          </cell>
          <cell r="R91">
            <v>43.610511034921338</v>
          </cell>
        </row>
        <row r="92">
          <cell r="A92">
            <v>39083</v>
          </cell>
          <cell r="B92">
            <v>36.58</v>
          </cell>
          <cell r="C92">
            <v>38.909999999999997</v>
          </cell>
          <cell r="D92">
            <v>37.49</v>
          </cell>
          <cell r="E92">
            <v>40.04</v>
          </cell>
          <cell r="F92">
            <v>41.35</v>
          </cell>
          <cell r="G92">
            <v>39.03</v>
          </cell>
          <cell r="I92">
            <v>27.85</v>
          </cell>
          <cell r="R92">
            <v>44.597857020687663</v>
          </cell>
        </row>
        <row r="93">
          <cell r="A93">
            <v>39114</v>
          </cell>
          <cell r="B93">
            <v>36.299999999999997</v>
          </cell>
          <cell r="C93">
            <v>37.71</v>
          </cell>
          <cell r="D93">
            <v>36.32</v>
          </cell>
          <cell r="E93">
            <v>40.159999999999997</v>
          </cell>
          <cell r="F93">
            <v>39.479999999999997</v>
          </cell>
          <cell r="G93">
            <v>38.75</v>
          </cell>
          <cell r="I93">
            <v>30.1</v>
          </cell>
          <cell r="R93">
            <v>43.148605315498749</v>
          </cell>
        </row>
        <row r="94">
          <cell r="A94">
            <v>39142</v>
          </cell>
          <cell r="B94">
            <v>36.299999999999997</v>
          </cell>
          <cell r="C94">
            <v>35.89</v>
          </cell>
          <cell r="D94">
            <v>33.979999999999997</v>
          </cell>
          <cell r="E94">
            <v>39.29</v>
          </cell>
          <cell r="F94">
            <v>38.07</v>
          </cell>
          <cell r="G94">
            <v>38.75</v>
          </cell>
          <cell r="I94">
            <v>27.1</v>
          </cell>
          <cell r="R94">
            <v>41.356488136990713</v>
          </cell>
        </row>
        <row r="95">
          <cell r="A95">
            <v>39173</v>
          </cell>
          <cell r="B95">
            <v>36.020000000000003</v>
          </cell>
          <cell r="C95">
            <v>36.21</v>
          </cell>
          <cell r="D95">
            <v>32.520000000000003</v>
          </cell>
          <cell r="E95">
            <v>39.35</v>
          </cell>
          <cell r="F95">
            <v>38.17</v>
          </cell>
          <cell r="G95">
            <v>38.479999999999997</v>
          </cell>
          <cell r="I95">
            <v>34.1</v>
          </cell>
          <cell r="R95">
            <v>38.513451452683981</v>
          </cell>
        </row>
        <row r="96">
          <cell r="A96">
            <v>39203</v>
          </cell>
          <cell r="B96">
            <v>36.020000000000003</v>
          </cell>
          <cell r="C96">
            <v>33.93</v>
          </cell>
          <cell r="D96">
            <v>30.17</v>
          </cell>
          <cell r="E96">
            <v>40.549999999999997</v>
          </cell>
          <cell r="F96">
            <v>38.67</v>
          </cell>
          <cell r="G96">
            <v>38.47</v>
          </cell>
          <cell r="I96">
            <v>34.1</v>
          </cell>
          <cell r="R96">
            <v>38.455584971984962</v>
          </cell>
        </row>
        <row r="97">
          <cell r="A97">
            <v>39234</v>
          </cell>
          <cell r="B97">
            <v>38.58</v>
          </cell>
          <cell r="C97">
            <v>34.56</v>
          </cell>
          <cell r="D97">
            <v>30.77</v>
          </cell>
          <cell r="E97">
            <v>44.33</v>
          </cell>
          <cell r="F97">
            <v>44.85</v>
          </cell>
          <cell r="G97">
            <v>42.42</v>
          </cell>
          <cell r="I97">
            <v>40.1</v>
          </cell>
          <cell r="R97">
            <v>38.866530110829423</v>
          </cell>
        </row>
        <row r="98">
          <cell r="A98">
            <v>39264</v>
          </cell>
          <cell r="B98">
            <v>46.66</v>
          </cell>
          <cell r="C98">
            <v>46.96</v>
          </cell>
          <cell r="D98">
            <v>41.98</v>
          </cell>
          <cell r="E98">
            <v>40.47</v>
          </cell>
          <cell r="F98">
            <v>45.66</v>
          </cell>
          <cell r="G98">
            <v>51.3</v>
          </cell>
          <cell r="I98">
            <v>47.1</v>
          </cell>
          <cell r="R98">
            <v>39.378748625574978</v>
          </cell>
        </row>
        <row r="99">
          <cell r="A99">
            <v>39295</v>
          </cell>
          <cell r="B99">
            <v>49.78</v>
          </cell>
          <cell r="C99">
            <v>50.96</v>
          </cell>
          <cell r="D99">
            <v>46.41</v>
          </cell>
          <cell r="E99">
            <v>45.35</v>
          </cell>
          <cell r="F99">
            <v>45.69</v>
          </cell>
          <cell r="G99">
            <v>55.52</v>
          </cell>
          <cell r="I99">
            <v>56.1</v>
          </cell>
          <cell r="R99">
            <v>39.802603947899875</v>
          </cell>
        </row>
        <row r="100">
          <cell r="A100">
            <v>39326</v>
          </cell>
          <cell r="B100">
            <v>43.26</v>
          </cell>
          <cell r="C100">
            <v>44.55</v>
          </cell>
          <cell r="D100">
            <v>40.229999999999997</v>
          </cell>
          <cell r="E100">
            <v>42.61</v>
          </cell>
          <cell r="F100">
            <v>40.369999999999997</v>
          </cell>
          <cell r="G100">
            <v>47.9</v>
          </cell>
          <cell r="I100">
            <v>38.85</v>
          </cell>
          <cell r="R100">
            <v>39.808407481313999</v>
          </cell>
        </row>
        <row r="101">
          <cell r="A101">
            <v>39356</v>
          </cell>
          <cell r="B101">
            <v>36.74</v>
          </cell>
          <cell r="C101">
            <v>38.130000000000003</v>
          </cell>
          <cell r="D101">
            <v>36.409999999999997</v>
          </cell>
          <cell r="E101">
            <v>42.99</v>
          </cell>
          <cell r="F101">
            <v>41.09</v>
          </cell>
          <cell r="G101">
            <v>39.32</v>
          </cell>
          <cell r="I101">
            <v>38.1</v>
          </cell>
          <cell r="R101">
            <v>39.814019122567728</v>
          </cell>
        </row>
        <row r="102">
          <cell r="A102">
            <v>39387</v>
          </cell>
          <cell r="B102">
            <v>35.89</v>
          </cell>
          <cell r="C102">
            <v>36.92</v>
          </cell>
          <cell r="D102">
            <v>35.24</v>
          </cell>
          <cell r="E102">
            <v>40.06</v>
          </cell>
          <cell r="F102">
            <v>40.51</v>
          </cell>
          <cell r="G102">
            <v>38.200000000000003</v>
          </cell>
          <cell r="I102">
            <v>35.1</v>
          </cell>
          <cell r="R102">
            <v>42.659105709092493</v>
          </cell>
        </row>
        <row r="103">
          <cell r="A103">
            <v>39417</v>
          </cell>
          <cell r="B103">
            <v>35.89</v>
          </cell>
          <cell r="C103">
            <v>38.770000000000003</v>
          </cell>
          <cell r="D103">
            <v>37.020000000000003</v>
          </cell>
          <cell r="E103">
            <v>41</v>
          </cell>
          <cell r="F103">
            <v>44.36</v>
          </cell>
          <cell r="G103">
            <v>38.06</v>
          </cell>
          <cell r="I103">
            <v>38.6</v>
          </cell>
          <cell r="R103">
            <v>44.794876590315496</v>
          </cell>
        </row>
        <row r="104">
          <cell r="A104">
            <v>39448</v>
          </cell>
          <cell r="B104">
            <v>37.01</v>
          </cell>
          <cell r="C104">
            <v>39.880000000000003</v>
          </cell>
          <cell r="D104">
            <v>37.92</v>
          </cell>
          <cell r="E104">
            <v>40.270000000000003</v>
          </cell>
          <cell r="F104">
            <v>41.58</v>
          </cell>
          <cell r="G104">
            <v>39.47</v>
          </cell>
          <cell r="I104">
            <v>28.2</v>
          </cell>
          <cell r="R104">
            <v>45.8157056053236</v>
          </cell>
        </row>
        <row r="105">
          <cell r="A105">
            <v>39479</v>
          </cell>
          <cell r="B105">
            <v>36.75</v>
          </cell>
          <cell r="C105">
            <v>38.75</v>
          </cell>
          <cell r="D105">
            <v>36.840000000000003</v>
          </cell>
          <cell r="E105">
            <v>40.49</v>
          </cell>
          <cell r="F105">
            <v>39.71</v>
          </cell>
          <cell r="G105">
            <v>39.21</v>
          </cell>
          <cell r="I105">
            <v>30.45</v>
          </cell>
          <cell r="R105">
            <v>44.364052191956468</v>
          </cell>
        </row>
        <row r="106">
          <cell r="A106">
            <v>39508</v>
          </cell>
          <cell r="B106">
            <v>36.75</v>
          </cell>
          <cell r="C106">
            <v>37.04</v>
          </cell>
          <cell r="D106">
            <v>34.65</v>
          </cell>
          <cell r="E106">
            <v>39.71</v>
          </cell>
          <cell r="F106">
            <v>38.28</v>
          </cell>
          <cell r="G106">
            <v>39.21</v>
          </cell>
          <cell r="I106">
            <v>27.45</v>
          </cell>
          <cell r="R106">
            <v>42.569139145904991</v>
          </cell>
        </row>
        <row r="107">
          <cell r="A107">
            <v>39539</v>
          </cell>
          <cell r="B107">
            <v>36.49</v>
          </cell>
          <cell r="C107">
            <v>37.340000000000003</v>
          </cell>
          <cell r="D107">
            <v>33.29</v>
          </cell>
          <cell r="E107">
            <v>40.04</v>
          </cell>
          <cell r="F107">
            <v>38.369999999999997</v>
          </cell>
          <cell r="G107">
            <v>38.96</v>
          </cell>
          <cell r="I107">
            <v>34.450000000000003</v>
          </cell>
          <cell r="R107">
            <v>39.721306033432562</v>
          </cell>
        </row>
        <row r="108">
          <cell r="A108">
            <v>39569</v>
          </cell>
          <cell r="B108">
            <v>36.49</v>
          </cell>
          <cell r="C108">
            <v>35.200000000000003</v>
          </cell>
          <cell r="D108">
            <v>31.1</v>
          </cell>
          <cell r="E108">
            <v>41.16</v>
          </cell>
          <cell r="F108">
            <v>38.869999999999997</v>
          </cell>
          <cell r="G108">
            <v>38.96</v>
          </cell>
          <cell r="I108">
            <v>34.450000000000003</v>
          </cell>
          <cell r="R108">
            <v>39.663436150398262</v>
          </cell>
        </row>
        <row r="109">
          <cell r="A109">
            <v>39600</v>
          </cell>
          <cell r="B109">
            <v>38.86</v>
          </cell>
          <cell r="C109">
            <v>35.79</v>
          </cell>
          <cell r="D109">
            <v>31.66</v>
          </cell>
          <cell r="E109">
            <v>44.83</v>
          </cell>
          <cell r="F109">
            <v>45.12</v>
          </cell>
          <cell r="G109">
            <v>42.6</v>
          </cell>
          <cell r="I109">
            <v>40.450000000000003</v>
          </cell>
          <cell r="R109">
            <v>40.075186093613581</v>
          </cell>
        </row>
        <row r="110">
          <cell r="A110">
            <v>39630</v>
          </cell>
          <cell r="B110">
            <v>46.34</v>
          </cell>
          <cell r="C110">
            <v>47.48</v>
          </cell>
          <cell r="D110">
            <v>42.11</v>
          </cell>
          <cell r="E110">
            <v>40.130000000000003</v>
          </cell>
          <cell r="F110">
            <v>45.99</v>
          </cell>
          <cell r="G110">
            <v>50.81</v>
          </cell>
          <cell r="I110">
            <v>47.45</v>
          </cell>
          <cell r="R110">
            <v>40.588378448393307</v>
          </cell>
        </row>
        <row r="111">
          <cell r="A111">
            <v>39661</v>
          </cell>
          <cell r="B111">
            <v>49.23</v>
          </cell>
          <cell r="C111">
            <v>51.24</v>
          </cell>
          <cell r="D111">
            <v>46.25</v>
          </cell>
          <cell r="E111">
            <v>44.66</v>
          </cell>
          <cell r="F111">
            <v>46.05</v>
          </cell>
          <cell r="G111">
            <v>54.71</v>
          </cell>
          <cell r="I111">
            <v>56.45</v>
          </cell>
          <cell r="R111">
            <v>41.013057494447423</v>
          </cell>
        </row>
        <row r="112">
          <cell r="A112">
            <v>39692</v>
          </cell>
          <cell r="B112">
            <v>43.2</v>
          </cell>
          <cell r="C112">
            <v>45.21</v>
          </cell>
          <cell r="D112">
            <v>40.49</v>
          </cell>
          <cell r="E112">
            <v>42.11</v>
          </cell>
          <cell r="F112">
            <v>40.659999999999997</v>
          </cell>
          <cell r="G112">
            <v>47.67</v>
          </cell>
          <cell r="I112">
            <v>39.200000000000003</v>
          </cell>
          <cell r="R112">
            <v>41.018967525469989</v>
          </cell>
        </row>
        <row r="113">
          <cell r="A113">
            <v>39722</v>
          </cell>
          <cell r="B113">
            <v>37.159999999999997</v>
          </cell>
          <cell r="C113">
            <v>39.17</v>
          </cell>
          <cell r="D113">
            <v>36.92</v>
          </cell>
          <cell r="E113">
            <v>43.72</v>
          </cell>
          <cell r="F113">
            <v>41.31</v>
          </cell>
          <cell r="G113">
            <v>39.74</v>
          </cell>
          <cell r="I113">
            <v>38.450000000000003</v>
          </cell>
          <cell r="R113">
            <v>41.024682085397359</v>
          </cell>
        </row>
        <row r="114">
          <cell r="A114">
            <v>39753</v>
          </cell>
          <cell r="B114">
            <v>36.369999999999997</v>
          </cell>
          <cell r="C114">
            <v>38.03</v>
          </cell>
          <cell r="D114">
            <v>35.83</v>
          </cell>
          <cell r="E114">
            <v>40.61</v>
          </cell>
          <cell r="F114">
            <v>40.729999999999997</v>
          </cell>
          <cell r="G114">
            <v>38.700000000000003</v>
          </cell>
          <cell r="I114">
            <v>35.450000000000003</v>
          </cell>
          <cell r="R114">
            <v>43.442818493593784</v>
          </cell>
        </row>
        <row r="115">
          <cell r="A115">
            <v>39783</v>
          </cell>
          <cell r="B115">
            <v>36.369999999999997</v>
          </cell>
          <cell r="C115">
            <v>39.78</v>
          </cell>
          <cell r="D115">
            <v>37.49</v>
          </cell>
          <cell r="E115">
            <v>41.47</v>
          </cell>
          <cell r="F115">
            <v>44.6</v>
          </cell>
          <cell r="G115">
            <v>38.57</v>
          </cell>
          <cell r="I115">
            <v>38.950000000000003</v>
          </cell>
          <cell r="R115">
            <v>45.605131493013516</v>
          </cell>
        </row>
        <row r="116">
          <cell r="A116">
            <v>39814</v>
          </cell>
          <cell r="B116">
            <v>37.43</v>
          </cell>
          <cell r="C116">
            <v>40.96</v>
          </cell>
          <cell r="D116">
            <v>38.36</v>
          </cell>
          <cell r="E116">
            <v>40.51</v>
          </cell>
          <cell r="F116">
            <v>41.82</v>
          </cell>
          <cell r="G116">
            <v>39.9</v>
          </cell>
          <cell r="I116">
            <v>28.7</v>
          </cell>
          <cell r="R116">
            <v>46.684378202014152</v>
          </cell>
        </row>
        <row r="117">
          <cell r="A117">
            <v>39845</v>
          </cell>
          <cell r="B117">
            <v>37.18</v>
          </cell>
          <cell r="C117">
            <v>39.89</v>
          </cell>
          <cell r="D117">
            <v>37.35</v>
          </cell>
          <cell r="E117">
            <v>40.82</v>
          </cell>
          <cell r="F117">
            <v>39.93</v>
          </cell>
          <cell r="G117">
            <v>39.65</v>
          </cell>
          <cell r="I117">
            <v>30.95</v>
          </cell>
          <cell r="R117">
            <v>45.25227845600439</v>
          </cell>
        </row>
        <row r="118">
          <cell r="A118">
            <v>39873</v>
          </cell>
          <cell r="B118">
            <v>37.19</v>
          </cell>
          <cell r="C118">
            <v>38.28</v>
          </cell>
          <cell r="D118">
            <v>35.31</v>
          </cell>
          <cell r="E118">
            <v>40.130000000000003</v>
          </cell>
          <cell r="F118">
            <v>38.5</v>
          </cell>
          <cell r="G118">
            <v>39.659999999999997</v>
          </cell>
          <cell r="I118">
            <v>27.95</v>
          </cell>
          <cell r="R118">
            <v>43.472024712862392</v>
          </cell>
        </row>
        <row r="119">
          <cell r="A119">
            <v>39904</v>
          </cell>
          <cell r="B119">
            <v>36.94</v>
          </cell>
          <cell r="C119">
            <v>38.56</v>
          </cell>
          <cell r="D119">
            <v>34.04</v>
          </cell>
          <cell r="E119">
            <v>40.700000000000003</v>
          </cell>
          <cell r="F119">
            <v>38.57</v>
          </cell>
          <cell r="G119">
            <v>39.409999999999997</v>
          </cell>
          <cell r="I119">
            <v>35</v>
          </cell>
          <cell r="R119">
            <v>40.125473086061639</v>
          </cell>
        </row>
        <row r="120">
          <cell r="A120">
            <v>39934</v>
          </cell>
          <cell r="B120">
            <v>36.950000000000003</v>
          </cell>
          <cell r="C120">
            <v>36.54</v>
          </cell>
          <cell r="D120">
            <v>32</v>
          </cell>
          <cell r="E120">
            <v>41.75</v>
          </cell>
          <cell r="F120">
            <v>39.08</v>
          </cell>
          <cell r="G120">
            <v>39.42</v>
          </cell>
          <cell r="I120">
            <v>35</v>
          </cell>
          <cell r="R120">
            <v>40.08910013593858</v>
          </cell>
        </row>
        <row r="121">
          <cell r="A121">
            <v>39965</v>
          </cell>
          <cell r="B121">
            <v>39.14</v>
          </cell>
          <cell r="C121">
            <v>37.1</v>
          </cell>
          <cell r="D121">
            <v>32.520000000000003</v>
          </cell>
          <cell r="E121">
            <v>45.31</v>
          </cell>
          <cell r="F121">
            <v>45.39</v>
          </cell>
          <cell r="G121">
            <v>42.79</v>
          </cell>
          <cell r="I121">
            <v>41</v>
          </cell>
          <cell r="R121">
            <v>40.526154046027948</v>
          </cell>
        </row>
        <row r="122">
          <cell r="A122">
            <v>39995</v>
          </cell>
          <cell r="B122">
            <v>46.07</v>
          </cell>
          <cell r="C122">
            <v>48.13</v>
          </cell>
          <cell r="D122">
            <v>42.27</v>
          </cell>
          <cell r="E122">
            <v>39.83</v>
          </cell>
          <cell r="F122">
            <v>46.32</v>
          </cell>
          <cell r="G122">
            <v>50.37</v>
          </cell>
          <cell r="I122">
            <v>48</v>
          </cell>
          <cell r="R122">
            <v>41.065475070668775</v>
          </cell>
        </row>
        <row r="123">
          <cell r="A123">
            <v>40026</v>
          </cell>
          <cell r="B123">
            <v>48.74</v>
          </cell>
          <cell r="C123">
            <v>51.69</v>
          </cell>
          <cell r="D123">
            <v>46.13</v>
          </cell>
          <cell r="E123">
            <v>44.03</v>
          </cell>
          <cell r="F123">
            <v>46.42</v>
          </cell>
          <cell r="G123">
            <v>53.97</v>
          </cell>
          <cell r="I123">
            <v>57</v>
          </cell>
          <cell r="R123">
            <v>41.517540455280539</v>
          </cell>
        </row>
        <row r="124">
          <cell r="A124">
            <v>40057</v>
          </cell>
          <cell r="B124">
            <v>43.15</v>
          </cell>
          <cell r="C124">
            <v>45.99</v>
          </cell>
          <cell r="D124">
            <v>40.76</v>
          </cell>
          <cell r="E124">
            <v>41.67</v>
          </cell>
          <cell r="F124">
            <v>40.96</v>
          </cell>
          <cell r="G124">
            <v>47.46</v>
          </cell>
          <cell r="I124">
            <v>39.700000000000003</v>
          </cell>
          <cell r="R124">
            <v>41.548732213271876</v>
          </cell>
        </row>
        <row r="125">
          <cell r="A125">
            <v>40087</v>
          </cell>
          <cell r="B125">
            <v>37.56</v>
          </cell>
          <cell r="C125">
            <v>40.29</v>
          </cell>
          <cell r="D125">
            <v>37.43</v>
          </cell>
          <cell r="E125">
            <v>44.41</v>
          </cell>
          <cell r="F125">
            <v>41.53</v>
          </cell>
          <cell r="G125">
            <v>40.130000000000003</v>
          </cell>
          <cell r="I125">
            <v>39</v>
          </cell>
          <cell r="R125">
            <v>41.579401633450566</v>
          </cell>
        </row>
        <row r="126">
          <cell r="A126">
            <v>40118</v>
          </cell>
          <cell r="B126">
            <v>36.840000000000003</v>
          </cell>
          <cell r="C126">
            <v>39.21</v>
          </cell>
          <cell r="D126">
            <v>36.42</v>
          </cell>
          <cell r="E126">
            <v>41.14</v>
          </cell>
          <cell r="F126">
            <v>40.94</v>
          </cell>
          <cell r="G126">
            <v>39.18</v>
          </cell>
          <cell r="I126">
            <v>36</v>
          </cell>
          <cell r="R126">
            <v>44.608551269910279</v>
          </cell>
        </row>
        <row r="127">
          <cell r="A127">
            <v>40148</v>
          </cell>
          <cell r="B127">
            <v>36.840000000000003</v>
          </cell>
          <cell r="C127">
            <v>40.869999999999997</v>
          </cell>
          <cell r="D127">
            <v>37.97</v>
          </cell>
          <cell r="E127">
            <v>41.93</v>
          </cell>
          <cell r="F127">
            <v>44.84</v>
          </cell>
          <cell r="G127">
            <v>39.06</v>
          </cell>
          <cell r="I127">
            <v>39.450000000000003</v>
          </cell>
          <cell r="R127">
            <v>46.795767493504236</v>
          </cell>
        </row>
        <row r="128">
          <cell r="A128">
            <v>40179</v>
          </cell>
          <cell r="B128">
            <v>37.83</v>
          </cell>
          <cell r="C128">
            <v>42.03</v>
          </cell>
          <cell r="D128">
            <v>38.799999999999997</v>
          </cell>
          <cell r="E128">
            <v>40.99</v>
          </cell>
          <cell r="F128">
            <v>42.05</v>
          </cell>
          <cell r="G128">
            <v>40.25</v>
          </cell>
          <cell r="I128">
            <v>29.2</v>
          </cell>
          <cell r="R128">
            <v>47.923407203080743</v>
          </cell>
        </row>
        <row r="129">
          <cell r="A129">
            <v>40210</v>
          </cell>
          <cell r="B129">
            <v>37.6</v>
          </cell>
          <cell r="C129">
            <v>41.02</v>
          </cell>
          <cell r="D129">
            <v>37.86</v>
          </cell>
          <cell r="E129">
            <v>41.38</v>
          </cell>
          <cell r="F129">
            <v>40.159999999999997</v>
          </cell>
          <cell r="G129">
            <v>40.020000000000003</v>
          </cell>
          <cell r="I129">
            <v>31.45</v>
          </cell>
          <cell r="R129">
            <v>46.485818451923102</v>
          </cell>
        </row>
        <row r="130">
          <cell r="A130">
            <v>40238</v>
          </cell>
          <cell r="B130">
            <v>37.61</v>
          </cell>
          <cell r="C130">
            <v>39.5</v>
          </cell>
          <cell r="D130">
            <v>35.96</v>
          </cell>
          <cell r="E130">
            <v>40.78</v>
          </cell>
          <cell r="F130">
            <v>38.71</v>
          </cell>
          <cell r="G130">
            <v>40.04</v>
          </cell>
          <cell r="I130">
            <v>28.45</v>
          </cell>
          <cell r="R130">
            <v>44.695920810492055</v>
          </cell>
        </row>
        <row r="131">
          <cell r="A131">
            <v>40269</v>
          </cell>
          <cell r="B131">
            <v>37.380000000000003</v>
          </cell>
          <cell r="C131">
            <v>39.78</v>
          </cell>
          <cell r="D131">
            <v>34.78</v>
          </cell>
          <cell r="E131">
            <v>41.58</v>
          </cell>
          <cell r="F131">
            <v>38.76</v>
          </cell>
          <cell r="G131">
            <v>39.81</v>
          </cell>
          <cell r="I131">
            <v>35.75</v>
          </cell>
          <cell r="R131">
            <v>40.939947470360622</v>
          </cell>
        </row>
        <row r="132">
          <cell r="A132">
            <v>40299</v>
          </cell>
          <cell r="B132">
            <v>37.39</v>
          </cell>
          <cell r="C132">
            <v>37.869999999999997</v>
          </cell>
          <cell r="D132">
            <v>32.880000000000003</v>
          </cell>
          <cell r="E132">
            <v>42.56</v>
          </cell>
          <cell r="F132">
            <v>39.28</v>
          </cell>
          <cell r="G132">
            <v>39.82</v>
          </cell>
          <cell r="I132">
            <v>35.75</v>
          </cell>
          <cell r="R132">
            <v>40.908983452788192</v>
          </cell>
        </row>
        <row r="133">
          <cell r="A133">
            <v>40330</v>
          </cell>
          <cell r="B133">
            <v>39.409999999999997</v>
          </cell>
          <cell r="C133">
            <v>38.39</v>
          </cell>
          <cell r="D133">
            <v>33.36</v>
          </cell>
          <cell r="E133">
            <v>46.02</v>
          </cell>
          <cell r="F133">
            <v>45.65</v>
          </cell>
          <cell r="G133">
            <v>42.91</v>
          </cell>
          <cell r="I133">
            <v>41.75</v>
          </cell>
          <cell r="R133">
            <v>41.356061666584914</v>
          </cell>
        </row>
        <row r="134">
          <cell r="A134">
            <v>40360</v>
          </cell>
          <cell r="B134">
            <v>45.83</v>
          </cell>
          <cell r="C134">
            <v>48.8</v>
          </cell>
          <cell r="D134">
            <v>42.45</v>
          </cell>
          <cell r="E134">
            <v>39.81</v>
          </cell>
          <cell r="F134">
            <v>46.65</v>
          </cell>
          <cell r="G134">
            <v>49.92</v>
          </cell>
          <cell r="I134">
            <v>48.75</v>
          </cell>
          <cell r="R134">
            <v>41.906307940811253</v>
          </cell>
        </row>
        <row r="135">
          <cell r="A135">
            <v>40391</v>
          </cell>
          <cell r="B135">
            <v>48.31</v>
          </cell>
          <cell r="C135">
            <v>52.16</v>
          </cell>
          <cell r="D135">
            <v>46.05</v>
          </cell>
          <cell r="E135">
            <v>43.72</v>
          </cell>
          <cell r="F135">
            <v>46.78</v>
          </cell>
          <cell r="G135">
            <v>53.25</v>
          </cell>
          <cell r="I135">
            <v>57.75</v>
          </cell>
          <cell r="R135">
            <v>42.368806486490378</v>
          </cell>
        </row>
        <row r="136">
          <cell r="A136">
            <v>40422</v>
          </cell>
          <cell r="B136">
            <v>43.13</v>
          </cell>
          <cell r="C136">
            <v>46.79</v>
          </cell>
          <cell r="D136">
            <v>41.04</v>
          </cell>
          <cell r="E136">
            <v>41.52</v>
          </cell>
          <cell r="F136">
            <v>41.26</v>
          </cell>
          <cell r="G136">
            <v>47.23</v>
          </cell>
          <cell r="I136">
            <v>40.200000000000003</v>
          </cell>
          <cell r="R136">
            <v>42.406451476045461</v>
          </cell>
        </row>
        <row r="137">
          <cell r="A137">
            <v>40452</v>
          </cell>
          <cell r="B137">
            <v>37.96</v>
          </cell>
          <cell r="C137">
            <v>41.41</v>
          </cell>
          <cell r="D137">
            <v>37.94</v>
          </cell>
          <cell r="E137">
            <v>45.32</v>
          </cell>
          <cell r="F137">
            <v>41.74</v>
          </cell>
          <cell r="G137">
            <v>40.479999999999997</v>
          </cell>
          <cell r="I137">
            <v>39.75</v>
          </cell>
          <cell r="R137">
            <v>42.443383869365007</v>
          </cell>
        </row>
        <row r="138">
          <cell r="A138">
            <v>40483</v>
          </cell>
          <cell r="B138">
            <v>37.28</v>
          </cell>
          <cell r="C138">
            <v>40.4</v>
          </cell>
          <cell r="D138">
            <v>36.99</v>
          </cell>
          <cell r="E138">
            <v>41.9</v>
          </cell>
          <cell r="F138">
            <v>41.15</v>
          </cell>
          <cell r="G138">
            <v>39.590000000000003</v>
          </cell>
          <cell r="I138">
            <v>36.75</v>
          </cell>
          <cell r="R138">
            <v>45.250386884494397</v>
          </cell>
        </row>
        <row r="139">
          <cell r="A139">
            <v>40513</v>
          </cell>
          <cell r="B139">
            <v>37.29</v>
          </cell>
          <cell r="C139">
            <v>41.95</v>
          </cell>
          <cell r="D139">
            <v>38.44</v>
          </cell>
          <cell r="E139">
            <v>42.62</v>
          </cell>
          <cell r="F139">
            <v>45.08</v>
          </cell>
          <cell r="G139">
            <v>39.49</v>
          </cell>
          <cell r="I139">
            <v>39.950000000000003</v>
          </cell>
          <cell r="R139">
            <v>47.465999953077223</v>
          </cell>
        </row>
        <row r="140">
          <cell r="A140">
            <v>40544</v>
          </cell>
          <cell r="B140">
            <v>38.22</v>
          </cell>
          <cell r="C140">
            <v>43.1</v>
          </cell>
          <cell r="D140">
            <v>39.25</v>
          </cell>
          <cell r="E140">
            <v>41.48</v>
          </cell>
          <cell r="F140">
            <v>42.28</v>
          </cell>
          <cell r="G140">
            <v>40.590000000000003</v>
          </cell>
          <cell r="I140">
            <v>29.7</v>
          </cell>
          <cell r="R140">
            <v>43.658747268596386</v>
          </cell>
        </row>
        <row r="141">
          <cell r="A141">
            <v>40575</v>
          </cell>
          <cell r="B141">
            <v>38.01</v>
          </cell>
          <cell r="C141">
            <v>42.15</v>
          </cell>
          <cell r="D141">
            <v>38.369999999999997</v>
          </cell>
          <cell r="E141">
            <v>41.95</v>
          </cell>
          <cell r="F141">
            <v>40.380000000000003</v>
          </cell>
          <cell r="G141">
            <v>40.380000000000003</v>
          </cell>
          <cell r="I141">
            <v>31.95</v>
          </cell>
          <cell r="R141">
            <v>42.319462409667636</v>
          </cell>
        </row>
        <row r="142">
          <cell r="A142">
            <v>40603</v>
          </cell>
          <cell r="B142">
            <v>38.01</v>
          </cell>
          <cell r="C142">
            <v>40.72</v>
          </cell>
          <cell r="D142">
            <v>36.6</v>
          </cell>
          <cell r="E142">
            <v>41.41</v>
          </cell>
          <cell r="F142">
            <v>38.92</v>
          </cell>
          <cell r="G142">
            <v>40.39</v>
          </cell>
          <cell r="I142">
            <v>28.95</v>
          </cell>
          <cell r="R142">
            <v>40.654587536332471</v>
          </cell>
        </row>
        <row r="143">
          <cell r="A143">
            <v>40634</v>
          </cell>
          <cell r="B143">
            <v>37.81</v>
          </cell>
          <cell r="C143">
            <v>40.98</v>
          </cell>
          <cell r="D143">
            <v>35.5</v>
          </cell>
          <cell r="E143">
            <v>42.43</v>
          </cell>
          <cell r="F143">
            <v>38.96</v>
          </cell>
          <cell r="G143">
            <v>40.19</v>
          </cell>
          <cell r="I143">
            <v>36.25</v>
          </cell>
          <cell r="R143">
            <v>37.524927094812426</v>
          </cell>
        </row>
        <row r="144">
          <cell r="A144">
            <v>40664</v>
          </cell>
          <cell r="B144">
            <v>37.81</v>
          </cell>
          <cell r="C144">
            <v>39.18</v>
          </cell>
          <cell r="D144">
            <v>33.729999999999997</v>
          </cell>
          <cell r="E144">
            <v>43.36</v>
          </cell>
          <cell r="F144">
            <v>39.49</v>
          </cell>
          <cell r="G144">
            <v>40.19</v>
          </cell>
          <cell r="I144">
            <v>36.25</v>
          </cell>
          <cell r="R144">
            <v>37.490911488350577</v>
          </cell>
        </row>
        <row r="145">
          <cell r="A145">
            <v>40695</v>
          </cell>
          <cell r="B145">
            <v>39.69</v>
          </cell>
          <cell r="C145">
            <v>39.68</v>
          </cell>
          <cell r="D145">
            <v>34.18</v>
          </cell>
          <cell r="E145">
            <v>46.72</v>
          </cell>
          <cell r="F145">
            <v>45.92</v>
          </cell>
          <cell r="G145">
            <v>43.05</v>
          </cell>
          <cell r="I145">
            <v>42.25</v>
          </cell>
          <cell r="R145">
            <v>37.899639781159252</v>
          </cell>
        </row>
        <row r="146">
          <cell r="A146">
            <v>40725</v>
          </cell>
          <cell r="B146">
            <v>45.63</v>
          </cell>
          <cell r="C146">
            <v>49.49</v>
          </cell>
          <cell r="D146">
            <v>42.65</v>
          </cell>
          <cell r="E146">
            <v>39.83</v>
          </cell>
          <cell r="F146">
            <v>46.98</v>
          </cell>
          <cell r="G146">
            <v>49.52</v>
          </cell>
          <cell r="I146">
            <v>49.25</v>
          </cell>
          <cell r="R146">
            <v>38.40400722093846</v>
          </cell>
        </row>
        <row r="147">
          <cell r="A147">
            <v>40756</v>
          </cell>
          <cell r="B147">
            <v>47.92</v>
          </cell>
          <cell r="C147">
            <v>52.66</v>
          </cell>
          <cell r="D147">
            <v>46</v>
          </cell>
          <cell r="E147">
            <v>43.46</v>
          </cell>
          <cell r="F147">
            <v>47.14</v>
          </cell>
          <cell r="G147">
            <v>52.59</v>
          </cell>
          <cell r="I147">
            <v>58.25</v>
          </cell>
          <cell r="R147">
            <v>38.826774089338009</v>
          </cell>
        </row>
        <row r="148">
          <cell r="A148">
            <v>40787</v>
          </cell>
          <cell r="B148">
            <v>43.13</v>
          </cell>
          <cell r="C148">
            <v>47.6</v>
          </cell>
          <cell r="D148">
            <v>41.34</v>
          </cell>
          <cell r="E148">
            <v>41.41</v>
          </cell>
          <cell r="F148">
            <v>41.55</v>
          </cell>
          <cell r="G148">
            <v>47.03</v>
          </cell>
          <cell r="I148">
            <v>40.700000000000003</v>
          </cell>
          <cell r="R148">
            <v>38.855944298548344</v>
          </cell>
        </row>
        <row r="149">
          <cell r="A149">
            <v>40817</v>
          </cell>
          <cell r="B149">
            <v>38.340000000000003</v>
          </cell>
          <cell r="C149">
            <v>42.53</v>
          </cell>
          <cell r="D149">
            <v>38.450000000000003</v>
          </cell>
          <cell r="E149">
            <v>46.2</v>
          </cell>
          <cell r="F149">
            <v>41.96</v>
          </cell>
          <cell r="G149">
            <v>40.799999999999997</v>
          </cell>
          <cell r="I149">
            <v>40.25</v>
          </cell>
          <cell r="R149">
            <v>38.884626022842966</v>
          </cell>
        </row>
        <row r="150">
          <cell r="A150">
            <v>40848</v>
          </cell>
          <cell r="B150">
            <v>37.72</v>
          </cell>
          <cell r="C150">
            <v>41.57</v>
          </cell>
          <cell r="D150">
            <v>37.57</v>
          </cell>
          <cell r="E150">
            <v>42.64</v>
          </cell>
          <cell r="F150">
            <v>41.36</v>
          </cell>
          <cell r="G150">
            <v>39.99</v>
          </cell>
          <cell r="I150">
            <v>37.25</v>
          </cell>
          <cell r="R150">
            <v>41.717455408396383</v>
          </cell>
        </row>
        <row r="151">
          <cell r="A151">
            <v>40878</v>
          </cell>
          <cell r="B151">
            <v>37.72</v>
          </cell>
          <cell r="C151">
            <v>43.04</v>
          </cell>
          <cell r="D151">
            <v>38.92</v>
          </cell>
          <cell r="E151">
            <v>43.3</v>
          </cell>
          <cell r="F151">
            <v>45.32</v>
          </cell>
          <cell r="G151">
            <v>39.880000000000003</v>
          </cell>
          <cell r="I151">
            <v>40.450000000000003</v>
          </cell>
          <cell r="R151">
            <v>43.762917381017076</v>
          </cell>
        </row>
        <row r="152">
          <cell r="A152">
            <v>40909</v>
          </cell>
          <cell r="B152">
            <v>38.6</v>
          </cell>
          <cell r="C152">
            <v>44.22</v>
          </cell>
          <cell r="D152">
            <v>39.700000000000003</v>
          </cell>
          <cell r="E152">
            <v>41.97</v>
          </cell>
          <cell r="F152">
            <v>42.51</v>
          </cell>
          <cell r="G152">
            <v>40.92</v>
          </cell>
          <cell r="I152">
            <v>29.95</v>
          </cell>
          <cell r="R152">
            <v>43.658747268596386</v>
          </cell>
        </row>
        <row r="153">
          <cell r="A153">
            <v>40940</v>
          </cell>
          <cell r="B153">
            <v>38.409999999999997</v>
          </cell>
          <cell r="C153">
            <v>43.33</v>
          </cell>
          <cell r="D153">
            <v>38.880000000000003</v>
          </cell>
          <cell r="E153">
            <v>42.51</v>
          </cell>
          <cell r="F153">
            <v>40.61</v>
          </cell>
          <cell r="G153">
            <v>40.729999999999997</v>
          </cell>
          <cell r="I153">
            <v>32.200000000000003</v>
          </cell>
          <cell r="R153">
            <v>42.319462409667636</v>
          </cell>
        </row>
      </sheetData>
      <sheetData sheetId="16"/>
      <sheetData sheetId="17"/>
      <sheetData sheetId="18">
        <row r="38">
          <cell r="B38">
            <v>24.75</v>
          </cell>
          <cell r="C38">
            <v>27.75</v>
          </cell>
          <cell r="D38">
            <v>27</v>
          </cell>
          <cell r="E38">
            <v>26.85</v>
          </cell>
          <cell r="F38">
            <v>26</v>
          </cell>
          <cell r="G38">
            <v>25.75</v>
          </cell>
          <cell r="I38">
            <v>26</v>
          </cell>
          <cell r="R38">
            <v>37.699996948242187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V41" sqref="V41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37174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37174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1.89</v>
      </c>
      <c r="L28" s="62">
        <f>LOOKUP($K$15+1,CurveFetch!D$8:D$1000,CurveFetch!F$8:F$1000)</f>
        <v>2.0449999999999999</v>
      </c>
      <c r="M28" s="62">
        <f>L28-$L$49</f>
        <v>-0.18000000000000016</v>
      </c>
      <c r="N28" s="128">
        <f>M28-'[10]Gas Average Basis'!M28</f>
        <v>3.0000000000000027E-2</v>
      </c>
      <c r="O28" s="62">
        <f>LOOKUP($K$15+2,CurveFetch!$D$8:$D$1000,CurveFetch!$F$8:$F$1000)</f>
        <v>2.2400000000000002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P28-'[10]Gas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R28-'[10]Gas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V28-'[10]Gas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AB28-'[10]Gas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AH28-'[10]Gas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1.75</v>
      </c>
      <c r="L29" s="62">
        <f>LOOKUP($K$15+1,CurveFetch!D$8:D$1000,CurveFetch!Q$8:Q$1000)</f>
        <v>1.96</v>
      </c>
      <c r="M29" s="62">
        <f>L29-$L$49</f>
        <v>-0.26500000000000012</v>
      </c>
      <c r="N29" s="128">
        <f>M29-'[10]Gas Average Basis'!M29</f>
        <v>7.4999999999999956E-2</v>
      </c>
      <c r="O29" s="62">
        <f>LOOKUP($K$15+2,CurveFetch!$D$8:$D$1000,CurveFetch!$Q$8:$Q$1000)</f>
        <v>2.14</v>
      </c>
      <c r="P29" s="62" t="e">
        <f t="shared" ca="1" si="0"/>
        <v>#NAME?</v>
      </c>
      <c r="Q29" s="128" t="e">
        <f ca="1">P29-'[10]Gas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R29-'[10]Gas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T29-'[10]Gas Average Basis'!S29</f>
        <v>#NAME?</v>
      </c>
      <c r="V29" s="62" t="e">
        <f t="shared" ca="1" si="1"/>
        <v>#NAME?</v>
      </c>
      <c r="W29" s="128" t="e">
        <f ca="1">V29-'[10]Gas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X29-'[10]Gas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Z29-'[10]Gas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AB29-'[10]Gas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AD29-'[10]Gas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AF29-'[10]Gas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AH29-'[10]Gas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1.66</v>
      </c>
      <c r="L30" s="62">
        <f>LOOKUP($K$15+1,CurveFetch!D$8:D$1000,CurveFetch!G$8:G$1000)</f>
        <v>1.89</v>
      </c>
      <c r="M30" s="62">
        <f>L30-$L$49</f>
        <v>-0.33500000000000019</v>
      </c>
      <c r="N30" s="128">
        <f>M30-'[10]Gas Average Basis'!M30</f>
        <v>9.4999999999999973E-2</v>
      </c>
      <c r="O30" s="62">
        <f>LOOKUP($K$15+2,CurveFetch!$D$8:$D$1000,CurveFetch!$G$8:$G$1000)</f>
        <v>2</v>
      </c>
      <c r="P30" s="62" t="e">
        <f t="shared" ca="1" si="0"/>
        <v>#NAME?</v>
      </c>
      <c r="Q30" s="128" t="e">
        <f ca="1">P30-'[10]Gas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R30-'[10]Gas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T30-'[10]Gas Average Basis'!S30</f>
        <v>#NAME?</v>
      </c>
      <c r="V30" s="62" t="e">
        <f t="shared" ca="1" si="1"/>
        <v>#NAME?</v>
      </c>
      <c r="W30" s="128" t="e">
        <f ca="1">V30-'[10]Gas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X30-'[10]Gas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Z30-'[10]Gas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AB30-'[10]Gas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AD30-'[10]Gas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AF30-'[10]Gas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AH30-'[10]Gas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1.86</v>
      </c>
      <c r="L31" s="62">
        <f>LOOKUP($K$15+1,CurveFetch!D$8:D$1000,CurveFetch!H$8:H$1000)</f>
        <v>2.0299999999999998</v>
      </c>
      <c r="M31" s="62">
        <f>L31-$L$49</f>
        <v>-0.19500000000000028</v>
      </c>
      <c r="N31" s="128">
        <f>M31-'[10]Gas Average Basis'!M31</f>
        <v>4.4999999999999707E-2</v>
      </c>
      <c r="O31" s="62">
        <f>LOOKUP($K$15+2,CurveFetch!$D$8:$D$1000,CurveFetch!$H$8:$H$1000)</f>
        <v>2.2799999999999998</v>
      </c>
      <c r="P31" s="62" t="e">
        <f t="shared" ca="1" si="0"/>
        <v>#NAME?</v>
      </c>
      <c r="Q31" s="128" t="e">
        <f ca="1">P31-'[10]Gas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R31-'[10]Gas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T31-'[10]Gas Average Basis'!S31</f>
        <v>#NAME?</v>
      </c>
      <c r="V31" s="62" t="e">
        <f t="shared" ca="1" si="1"/>
        <v>#NAME?</v>
      </c>
      <c r="W31" s="128" t="e">
        <f ca="1">V31-'[10]Gas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X31-'[10]Gas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Z31-'[10]Gas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AB31-'[10]Gas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AD31-'[10]Gas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AF31-'[10]Gas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AH31-'[10]Gas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1.62</v>
      </c>
      <c r="L33" s="62">
        <f>LOOKUP($K$15+1,CurveFetch!D$8:D$1000,CurveFetch!K$8:K$1000)</f>
        <v>1.85</v>
      </c>
      <c r="M33" s="62">
        <f>L33-$L$49</f>
        <v>-0.375</v>
      </c>
      <c r="N33" s="128">
        <f>M33-'[10]Gas Average Basis'!M33</f>
        <v>0.125</v>
      </c>
      <c r="O33" s="62">
        <f>LOOKUP($K$15+2,CurveFetch!$D$8:$D$1000,CurveFetch!$K$8:$K$1000)</f>
        <v>1.96</v>
      </c>
      <c r="P33" s="62" t="e">
        <f t="shared" ca="1" si="0"/>
        <v>#NAME?</v>
      </c>
      <c r="Q33" s="128" t="e">
        <f ca="1">P33-'[10]Gas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R33-'[10]Gas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T33-'[10]Gas Average Basis'!S33</f>
        <v>#NAME?</v>
      </c>
      <c r="V33" s="62" t="e">
        <f t="shared" ca="1" si="1"/>
        <v>#NAME?</v>
      </c>
      <c r="W33" s="128" t="e">
        <f ca="1">V33-'[10]Gas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X33-'[10]Gas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Z33-'[10]Gas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AB33-'[10]Gas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AD33-'[10]Gas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AF33-'[10]Gas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AH33-'[10]Gas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1.7549999999999999</v>
      </c>
      <c r="L34" s="62">
        <f>LOOKUP($K$15+1,CurveFetch!D$8:D$1000,CurveFetch!R$8:R$1000)</f>
        <v>1.915</v>
      </c>
      <c r="M34" s="62">
        <f>L34-$L$49</f>
        <v>-0.31000000000000005</v>
      </c>
      <c r="N34" s="128">
        <f>M34-'[10]Gas Average Basis'!M34</f>
        <v>3.5000000000000142E-2</v>
      </c>
      <c r="O34" s="62">
        <f>LOOKUP($K$15+2,CurveFetch!$D$8:$D$1000,CurveFetch!$R$8:$R$1000)</f>
        <v>2</v>
      </c>
      <c r="P34" s="62" t="e">
        <f t="shared" ca="1" si="0"/>
        <v>#NAME?</v>
      </c>
      <c r="Q34" s="128" t="e">
        <f ca="1">P34-'[10]Gas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R34-'[10]Gas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T34-'[10]Gas Average Basis'!S34</f>
        <v>#NAME?</v>
      </c>
      <c r="V34" s="62" t="e">
        <f t="shared" ca="1" si="1"/>
        <v>#NAME?</v>
      </c>
      <c r="W34" s="128" t="e">
        <f ca="1">V34-'[10]Gas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X34-'[10]Gas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Z34-'[10]Gas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AB34-'[10]Gas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AD34-'[10]Gas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AF34-'[10]Gas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AH34-'[10]Gas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1.8049999999999999</v>
      </c>
      <c r="L35" s="62">
        <f>LOOKUP($K$15+1,CurveFetch!D$8:D$1000,CurveFetch!L$8:L$1000)</f>
        <v>1.9550000000000001</v>
      </c>
      <c r="M35" s="62">
        <f>L35-$L$49</f>
        <v>-0.27</v>
      </c>
      <c r="N35" s="128">
        <f>M35-'[10]Gas Average Basis'!M35</f>
        <v>5.0000000000001155E-3</v>
      </c>
      <c r="O35" s="62">
        <f>LOOKUP($K$15+2,CurveFetch!$D$8:$D$1000,CurveFetch!$L$8:$L$1000)</f>
        <v>2.0299999999999998</v>
      </c>
      <c r="P35" s="62" t="e">
        <f t="shared" ca="1" si="0"/>
        <v>#NAME?</v>
      </c>
      <c r="Q35" s="128" t="e">
        <f ca="1">P35-'[10]Gas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R35-'[10]Gas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T35-'[10]Gas Average Basis'!S35</f>
        <v>#NAME?</v>
      </c>
      <c r="V35" s="62" t="e">
        <f t="shared" ca="1" si="1"/>
        <v>#NAME?</v>
      </c>
      <c r="W35" s="128" t="e">
        <f ca="1">V35-'[10]Gas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X35-'[10]Gas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Z35-'[10]Gas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AB35-'[10]Gas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AD35-'[10]Gas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AF35-'[10]Gas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AH35-'[10]Gas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1.85</v>
      </c>
      <c r="L36" s="62">
        <f>LOOKUP($K$15+1,CurveFetch!D$8:D$1000,CurveFetch!P$8:P$1000)</f>
        <v>2.1</v>
      </c>
      <c r="M36" s="62">
        <f>L36-$L$49</f>
        <v>-0.125</v>
      </c>
      <c r="N36" s="128">
        <f>M36-'[10]Gas Average Basis'!M36</f>
        <v>-1.4999999999999902E-2</v>
      </c>
      <c r="O36" s="62">
        <f>LOOKUP($K$15+2,CurveFetch!$D$8:$D$1000,CurveFetch!$P$8:$P$1000)</f>
        <v>2.1</v>
      </c>
      <c r="P36" s="62" t="e">
        <f t="shared" ca="1" si="0"/>
        <v>#NAME?</v>
      </c>
      <c r="Q36" s="128" t="e">
        <f ca="1">P36-'[10]Gas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R36-'[10]Gas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T36-'[10]Gas Average Basis'!S36</f>
        <v>#NAME?</v>
      </c>
      <c r="V36" s="62" t="e">
        <f t="shared" ca="1" si="1"/>
        <v>#NAME?</v>
      </c>
      <c r="W36" s="128" t="e">
        <f ca="1">V36-'[10]Gas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X36-'[10]Gas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Z36-'[10]Gas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AB36-'[10]Gas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AD36-'[10]Gas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AF36-'[10]Gas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AH36-'[10]Gas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1.48</v>
      </c>
      <c r="L39" s="62">
        <f>LOOKUP($K$15+1,CurveFetch!D$8:D$1000,CurveFetch!I$8:I$1000)</f>
        <v>1.73</v>
      </c>
      <c r="M39" s="62">
        <f>L39-$L$49</f>
        <v>-0.49500000000000011</v>
      </c>
      <c r="N39" s="128">
        <f>M39-'[10]Gas Average Basis'!M39</f>
        <v>0.10499999999999998</v>
      </c>
      <c r="O39" s="62">
        <f>LOOKUP($K$15+2,CurveFetch!$D$8:$D$1000,CurveFetch!$I$8:$I$1000)</f>
        <v>1.82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P39-'[10]Gas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R39-'[10]Gas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T39-'[10]Gas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V39-'[10]Gas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X39-'[10]Gas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Z39-'[10]Gas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AB39-'[10]Gas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AD39-'[10]Gas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AF39-'[10]Gas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AH39-'[10]Gas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</v>
      </c>
      <c r="L40" s="62">
        <f>LOOKUP($K$15+1,CurveFetch!D$8:D$1000,CurveFetch!M$8:M$1000)</f>
        <v>1.82</v>
      </c>
      <c r="M40" s="62">
        <f>L40-$L$49</f>
        <v>-0.40500000000000003</v>
      </c>
      <c r="N40" s="128">
        <f>M40-'[10]Gas Average Basis'!M40</f>
        <v>0.11499999999999999</v>
      </c>
      <c r="O40" s="62">
        <f>LOOKUP($K$15+2,CurveFetch!$D$8:$D$1000,CurveFetch!$M$8:$M$1000)</f>
        <v>1.93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P40-'[10]Gas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R40-'[10]Gas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T40-'[10]Gas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V40-'[10]Gas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X40-'[10]Gas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Z40-'[10]Gas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AB40-'[10]Gas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AD40-'[10]Gas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AF40-'[10]Gas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AH40-'[10]Gas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</v>
      </c>
      <c r="L41" s="62">
        <f>LOOKUP($K$15+1,CurveFetch!D$8:D$1000,CurveFetch!M$8:M$1000)</f>
        <v>1.82</v>
      </c>
      <c r="M41" s="62">
        <f>L41-$L$49</f>
        <v>-0.40500000000000003</v>
      </c>
      <c r="N41" s="128">
        <f>M41-'[10]Gas Average Basis'!M41</f>
        <v>0.11499999999999999</v>
      </c>
      <c r="O41" s="62">
        <f>LOOKUP($K$15+2,CurveFetch!$D$8:$D$1000,CurveFetch!$M$8:$M$1000)</f>
        <v>1.93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P41-'[10]Gas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R41-'[10]Gas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T41-'[10]Gas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V41-'[10]Gas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X41-'[10]Gas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Z41-'[10]Gas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AB41-'[10]Gas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AD41-'[10]Gas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AF41-'[10]Gas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AH41-'[10]Gas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1.6074999999999999</v>
      </c>
      <c r="L42" s="62">
        <f>LOOKUP($K$15+1,CurveFetch!D$8:D$1000,CurveFetch!N$8:N$1000)</f>
        <v>1.758</v>
      </c>
      <c r="M42" s="62">
        <f>L42-$L$49</f>
        <v>-0.46700000000000008</v>
      </c>
      <c r="N42" s="128">
        <f>M42-'[10]Gas Average Basis'!M42</f>
        <v>8.0000000000000071E-3</v>
      </c>
      <c r="O42" s="62">
        <f>LOOKUP($K$15+2,CurveFetch!$D$8:$D$1000,CurveFetch!$N$8:$N$1000)</f>
        <v>1.8840000000000001</v>
      </c>
      <c r="P42" s="62" t="e">
        <f t="shared" ca="1" si="0"/>
        <v>#NAME?</v>
      </c>
      <c r="Q42" s="128" t="e">
        <f ca="1">P42-'[10]Gas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R42-'[10]Gas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T42-'[10]Gas Average Basis'!S42</f>
        <v>#NAME?</v>
      </c>
      <c r="V42" s="62" t="e">
        <f t="shared" ca="1" si="1"/>
        <v>#NAME?</v>
      </c>
      <c r="W42" s="128" t="e">
        <f ca="1">V42-'[10]Gas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X42-'[10]Gas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Z42-'[10]Gas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AB42-'[10]Gas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AD42-'[10]Gas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AF42-'[10]Gas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AH42-'[10]Gas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1.46</v>
      </c>
      <c r="L43" s="62">
        <f>LOOKUP($K$15+1,CurveFetch!D$8:D$1000,CurveFetch!O$8:O$1000)</f>
        <v>1.75</v>
      </c>
      <c r="M43" s="62">
        <f>L43-$L$49</f>
        <v>-0.47500000000000009</v>
      </c>
      <c r="N43" s="128">
        <f>M43-'[10]Gas Average Basis'!M43</f>
        <v>0.14500000000000002</v>
      </c>
      <c r="O43" s="62">
        <f>LOOKUP($K$15+2,CurveFetch!$D$8:$D$1000,CurveFetch!$O$8:$O$1000)</f>
        <v>1.81</v>
      </c>
      <c r="P43" s="62" t="e">
        <f t="shared" ca="1" si="0"/>
        <v>#NAME?</v>
      </c>
      <c r="Q43" s="128" t="e">
        <f ca="1">P43-'[10]Gas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R43-'[10]Gas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T43-'[10]Gas Average Basis'!S43</f>
        <v>#NAME?</v>
      </c>
      <c r="V43" s="62" t="e">
        <f t="shared" ca="1" si="1"/>
        <v>#NAME?</v>
      </c>
      <c r="W43" s="128" t="e">
        <f ca="1">V43-'[10]Gas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X43-'[10]Gas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Z43-'[10]Gas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AB43-'[10]Gas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AD43-'[10]Gas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AF43-'[10]Gas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AH43-'[10]Gas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2.2999999999999998</v>
      </c>
      <c r="K49" s="80">
        <f>LOOKUP($K$15,CurveFetch!$D$8:$D$1000,CurveFetch!$E$8:$E$1000)</f>
        <v>2.1150000000000002</v>
      </c>
      <c r="L49" s="62">
        <f>LOOKUP($K$15+1,CurveFetch!D$8:D$1000,CurveFetch!E$8:E$1000)</f>
        <v>2.2250000000000001</v>
      </c>
      <c r="M49" s="62"/>
      <c r="N49" s="128">
        <f>L49-'[10]Gas Average Basis'!L49</f>
        <v>0.125</v>
      </c>
      <c r="O49" s="62">
        <f>LOOKUP($K$15+2,CurveFetch!$D$8:$D$1000,CurveFetch!$E$8:$E$1000)</f>
        <v>2.2999999999999998</v>
      </c>
      <c r="P49" s="62"/>
      <c r="Q49" s="128">
        <f>O49-'[10]Gas Average Basis'!O49</f>
        <v>0.10999999999999988</v>
      </c>
      <c r="R49" s="62" t="e">
        <f ca="1">IF(R$22,AveragePrices($F$21,R$23,R$24,$AJ49:$AJ49),AveragePrices($F$15,R$23,R$24,$AL49:$AL49))</f>
        <v>#NAME?</v>
      </c>
      <c r="S49" s="128" t="e">
        <f ca="1">R49-'[10]Gas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V49-'[10]Gas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AB49-'[10]Gas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AH49-'[10]Gas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37173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1.89</v>
      </c>
      <c r="L60" s="62"/>
      <c r="M60" s="62"/>
      <c r="N60" s="128"/>
      <c r="O60" s="62">
        <f>(PowerPrices!C9-2)/O30</f>
        <v>10.173684210526316</v>
      </c>
      <c r="P60" s="62"/>
      <c r="Q60" s="128">
        <f>O60-'[10]Gas Average Basis'!O60</f>
        <v>-1.2574216439976347</v>
      </c>
      <c r="R60" s="62" t="e">
        <f ca="1">(PowerPrices!D9-2)/(R$49+R30)</f>
        <v>#NAME?</v>
      </c>
      <c r="S60" s="128" t="e">
        <f ca="1">R60-'[10]Gas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V60-'[10]Gas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AB60-'[10]Gas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AH60-'[10]Gas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1.75</v>
      </c>
      <c r="L61" s="62"/>
      <c r="M61" s="62"/>
      <c r="N61" s="128"/>
      <c r="O61" s="62">
        <f>(PowerPrices!C11-2)/(O28+0.2)</f>
        <v>9.0075496117342535</v>
      </c>
      <c r="P61" s="62"/>
      <c r="Q61" s="128">
        <f>O61-'[10]Gas Average Basis'!O61</f>
        <v>-1.0282590880975189</v>
      </c>
      <c r="R61" s="62" t="e">
        <f ca="1">(PowerPrices!D11-2)/(R$49+R28+0.2)</f>
        <v>#NAME?</v>
      </c>
      <c r="S61" s="128" t="e">
        <f ca="1">R61-'[10]Gas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V61-'[10]Gas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AB61-'[10]Gas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AH61-'[10]Gas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1.66</v>
      </c>
      <c r="L62" s="62"/>
      <c r="M62" s="62"/>
      <c r="N62" s="128"/>
      <c r="O62" s="62">
        <f>(PowerPrices!C13-2)/(O31+0.33)</f>
        <v>8.4513006654567491</v>
      </c>
      <c r="P62" s="62"/>
      <c r="Q62" s="128">
        <f>O62-'[10]Gas Average Basis'!O62</f>
        <v>-1.0975715149943817</v>
      </c>
      <c r="R62" s="62" t="e">
        <f ca="1">(PowerPrices!D13-2)/(R$49+R31+0.33)</f>
        <v>#NAME?</v>
      </c>
      <c r="S62" s="128" t="e">
        <f ca="1">R62-'[10]Gas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V62-'[10]Gas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AB62-'[10]Gas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AH62-'[10]Gas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1.86</v>
      </c>
      <c r="L63" s="62"/>
      <c r="M63" s="62"/>
      <c r="N63" s="128"/>
      <c r="O63" s="62">
        <f>(PowerPrices!C14-2)/(O34+0.12)</f>
        <v>10.141509433962264</v>
      </c>
      <c r="P63" s="62"/>
      <c r="Q63" s="128">
        <f>O63-'[10]Gas Average Basis'!O63</f>
        <v>-0.94096479284185897</v>
      </c>
      <c r="R63" s="62" t="e">
        <f ca="1">(PowerPrices!D14-2)/(R$49+R34+0.12)</f>
        <v>#NAME?</v>
      </c>
      <c r="S63" s="128" t="e">
        <f ca="1">R63-'[10]Gas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V63-'[10]Gas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AB63-'[10]Gas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AH63-'[10]Gas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37174</v>
      </c>
      <c r="F2" s="6">
        <f t="shared" ref="F2:AE2" si="1">E2</f>
        <v>37174</v>
      </c>
      <c r="G2" s="6">
        <f t="shared" si="1"/>
        <v>37174</v>
      </c>
      <c r="H2" s="6">
        <f t="shared" si="1"/>
        <v>37174</v>
      </c>
      <c r="I2" s="6">
        <f t="shared" si="1"/>
        <v>37174</v>
      </c>
      <c r="J2" s="6">
        <f t="shared" si="1"/>
        <v>37174</v>
      </c>
      <c r="K2" s="6">
        <f t="shared" si="1"/>
        <v>37174</v>
      </c>
      <c r="L2" s="6">
        <f t="shared" si="1"/>
        <v>37174</v>
      </c>
      <c r="M2" s="6">
        <f t="shared" si="1"/>
        <v>37174</v>
      </c>
      <c r="N2" s="6">
        <f t="shared" si="1"/>
        <v>37174</v>
      </c>
      <c r="O2" s="6">
        <f t="shared" si="1"/>
        <v>37174</v>
      </c>
      <c r="P2" s="6">
        <f t="shared" si="1"/>
        <v>37174</v>
      </c>
      <c r="Q2" s="6">
        <f t="shared" si="1"/>
        <v>37174</v>
      </c>
      <c r="R2" s="6">
        <f t="shared" si="1"/>
        <v>37174</v>
      </c>
      <c r="S2" s="6">
        <f t="shared" si="1"/>
        <v>37174</v>
      </c>
      <c r="T2" s="6">
        <f t="shared" si="1"/>
        <v>37174</v>
      </c>
      <c r="U2" s="6">
        <f t="shared" si="1"/>
        <v>37174</v>
      </c>
      <c r="V2" s="6">
        <f t="shared" si="1"/>
        <v>37174</v>
      </c>
      <c r="W2" s="6">
        <f t="shared" si="1"/>
        <v>37174</v>
      </c>
      <c r="X2" s="6">
        <f t="shared" si="1"/>
        <v>37174</v>
      </c>
      <c r="Y2" s="6">
        <f t="shared" si="1"/>
        <v>37174</v>
      </c>
      <c r="Z2" s="6">
        <f t="shared" si="1"/>
        <v>37174</v>
      </c>
      <c r="AA2" s="6">
        <f t="shared" si="1"/>
        <v>37174</v>
      </c>
      <c r="AB2" s="25">
        <f t="shared" si="1"/>
        <v>37174</v>
      </c>
      <c r="AC2" s="25">
        <f t="shared" si="1"/>
        <v>37174</v>
      </c>
      <c r="AD2" s="25">
        <f t="shared" si="1"/>
        <v>37174</v>
      </c>
      <c r="AE2" s="25">
        <f t="shared" si="1"/>
        <v>37174</v>
      </c>
      <c r="AF2" s="25">
        <f>AE2</f>
        <v>37174</v>
      </c>
      <c r="AG2" s="25">
        <f>AE2</f>
        <v>37174</v>
      </c>
      <c r="AH2" s="25">
        <f>AF2</f>
        <v>37174</v>
      </c>
      <c r="AI2" s="25">
        <f>AH2</f>
        <v>37174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2.2250000000000001</v>
      </c>
      <c r="F18" s="10">
        <v>2.0449999999999999</v>
      </c>
      <c r="G18" s="10">
        <v>1.89</v>
      </c>
      <c r="H18" s="10">
        <v>2.0299999999999998</v>
      </c>
      <c r="I18" s="10">
        <v>1.73</v>
      </c>
      <c r="J18" s="10">
        <v>1.77</v>
      </c>
      <c r="K18" s="10">
        <v>1.85</v>
      </c>
      <c r="L18" s="10">
        <v>1.9550000000000001</v>
      </c>
      <c r="M18" s="10">
        <v>1.82</v>
      </c>
      <c r="N18" s="10">
        <v>1.758</v>
      </c>
      <c r="O18" s="10">
        <v>1.75</v>
      </c>
      <c r="P18" s="10">
        <v>2.1</v>
      </c>
      <c r="Q18" s="10">
        <v>1.96</v>
      </c>
      <c r="R18" s="10">
        <v>1.915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2.2999999999999998</v>
      </c>
      <c r="F19" s="10">
        <v>2.2400000000000002</v>
      </c>
      <c r="G19" s="10">
        <v>2</v>
      </c>
      <c r="H19" s="10">
        <v>2.2799999999999998</v>
      </c>
      <c r="I19" s="10">
        <v>1.82</v>
      </c>
      <c r="J19" s="10">
        <v>1.93</v>
      </c>
      <c r="K19" s="10">
        <v>1.96</v>
      </c>
      <c r="L19" s="10">
        <v>2.0299999999999998</v>
      </c>
      <c r="M19" s="10">
        <v>1.93</v>
      </c>
      <c r="N19" s="10">
        <v>1.8840000000000001</v>
      </c>
      <c r="O19" s="10">
        <v>1.81</v>
      </c>
      <c r="P19" s="10">
        <v>2.1</v>
      </c>
      <c r="Q19" s="10">
        <v>2.14</v>
      </c>
      <c r="R19" s="10">
        <v>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2.2999999999999998</v>
      </c>
      <c r="F20" s="10">
        <v>2.2400000000000002</v>
      </c>
      <c r="G20" s="10">
        <v>2</v>
      </c>
      <c r="H20" s="10">
        <v>2.2799999999999998</v>
      </c>
      <c r="I20" s="10">
        <v>1.82</v>
      </c>
      <c r="J20" s="10">
        <v>1.93</v>
      </c>
      <c r="K20" s="10">
        <v>1.96</v>
      </c>
      <c r="L20" s="10">
        <v>2.0299999999999998</v>
      </c>
      <c r="M20" s="10">
        <v>1.93</v>
      </c>
      <c r="N20" s="10">
        <v>1.8840000000000001</v>
      </c>
      <c r="O20" s="10">
        <v>1.81</v>
      </c>
      <c r="P20" s="10">
        <v>2.1</v>
      </c>
      <c r="Q20" s="10">
        <v>2.14</v>
      </c>
      <c r="R20" s="10">
        <v>2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2.2999999999999998</v>
      </c>
      <c r="F21" s="10">
        <v>2.2400000000000002</v>
      </c>
      <c r="G21" s="10">
        <v>2</v>
      </c>
      <c r="H21" s="10">
        <v>2.2799999999999998</v>
      </c>
      <c r="I21" s="10">
        <v>1.82</v>
      </c>
      <c r="J21" s="10">
        <v>1.93</v>
      </c>
      <c r="K21" s="10">
        <v>1.96</v>
      </c>
      <c r="L21" s="10">
        <v>2.0299999999999998</v>
      </c>
      <c r="M21" s="10">
        <v>1.93</v>
      </c>
      <c r="N21" s="10">
        <v>1.8840000000000001</v>
      </c>
      <c r="O21" s="10">
        <v>1.81</v>
      </c>
      <c r="P21" s="10">
        <v>2.1</v>
      </c>
      <c r="Q21" s="10">
        <v>2.14</v>
      </c>
      <c r="R21" s="10">
        <v>2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2.2999999999999998</v>
      </c>
      <c r="F22" s="10">
        <v>2.2400000000000002</v>
      </c>
      <c r="G22" s="10">
        <v>2</v>
      </c>
      <c r="H22" s="10">
        <v>2.2799999999999998</v>
      </c>
      <c r="I22" s="10">
        <v>1.82</v>
      </c>
      <c r="J22" s="10">
        <v>1.93</v>
      </c>
      <c r="K22" s="10">
        <v>1.96</v>
      </c>
      <c r="L22" s="10">
        <v>2.0299999999999998</v>
      </c>
      <c r="M22" s="10">
        <v>1.93</v>
      </c>
      <c r="N22" s="10">
        <v>1.8840000000000001</v>
      </c>
      <c r="O22" s="10">
        <v>1.81</v>
      </c>
      <c r="P22" s="10">
        <v>2.1</v>
      </c>
      <c r="Q22" s="10">
        <v>2.14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2.2999999999999998</v>
      </c>
      <c r="F23" s="10">
        <v>2.2400000000000002</v>
      </c>
      <c r="G23" s="10">
        <v>2</v>
      </c>
      <c r="H23" s="10">
        <v>2.2799999999999998</v>
      </c>
      <c r="I23" s="10">
        <v>1.82</v>
      </c>
      <c r="J23" s="10">
        <v>1.93</v>
      </c>
      <c r="K23" s="10">
        <v>1.96</v>
      </c>
      <c r="L23" s="10">
        <v>2.0299999999999998</v>
      </c>
      <c r="M23" s="10">
        <v>1.93</v>
      </c>
      <c r="N23" s="10">
        <v>1.8840000000000001</v>
      </c>
      <c r="O23" s="10">
        <v>1.81</v>
      </c>
      <c r="P23" s="10">
        <v>2.1</v>
      </c>
      <c r="Q23" s="10">
        <v>2.14</v>
      </c>
      <c r="R23" s="10">
        <v>2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2.2999999999999998</v>
      </c>
      <c r="F24" s="10">
        <v>2.2400000000000002</v>
      </c>
      <c r="G24" s="10">
        <v>2</v>
      </c>
      <c r="H24" s="10">
        <v>2.2799999999999998</v>
      </c>
      <c r="I24" s="10">
        <v>1.82</v>
      </c>
      <c r="J24" s="10">
        <v>1.93</v>
      </c>
      <c r="K24" s="10">
        <v>1.96</v>
      </c>
      <c r="L24" s="10">
        <v>2.0299999999999998</v>
      </c>
      <c r="M24" s="10">
        <v>1.93</v>
      </c>
      <c r="N24" s="10">
        <v>1.8840000000000001</v>
      </c>
      <c r="O24" s="10">
        <v>1.81</v>
      </c>
      <c r="P24" s="10">
        <v>2.1</v>
      </c>
      <c r="Q24" s="10">
        <v>2.14</v>
      </c>
      <c r="R24" s="10">
        <v>2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2.2999999999999998</v>
      </c>
      <c r="F25" s="10">
        <v>2.2400000000000002</v>
      </c>
      <c r="G25" s="10">
        <v>2</v>
      </c>
      <c r="H25" s="10">
        <v>2.2799999999999998</v>
      </c>
      <c r="I25" s="10">
        <v>1.82</v>
      </c>
      <c r="J25" s="10">
        <v>1.93</v>
      </c>
      <c r="K25" s="10">
        <v>1.96</v>
      </c>
      <c r="L25" s="10">
        <v>2.0299999999999998</v>
      </c>
      <c r="M25" s="10">
        <v>1.93</v>
      </c>
      <c r="N25" s="10">
        <v>1.8840000000000001</v>
      </c>
      <c r="O25" s="10">
        <v>1.81</v>
      </c>
      <c r="P25" s="10">
        <v>2.1</v>
      </c>
      <c r="Q25" s="10">
        <v>2.14</v>
      </c>
      <c r="R25" s="10">
        <v>2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2.2999999999999998</v>
      </c>
      <c r="F26" s="10">
        <v>2.2400000000000002</v>
      </c>
      <c r="G26" s="10">
        <v>2</v>
      </c>
      <c r="H26" s="10">
        <v>2.2799999999999998</v>
      </c>
      <c r="I26" s="10">
        <v>1.82</v>
      </c>
      <c r="J26" s="10">
        <v>1.93</v>
      </c>
      <c r="K26" s="10">
        <v>1.96</v>
      </c>
      <c r="L26" s="10">
        <v>2.0299999999999998</v>
      </c>
      <c r="M26" s="10">
        <v>1.93</v>
      </c>
      <c r="N26" s="10">
        <v>1.8840000000000001</v>
      </c>
      <c r="O26" s="10">
        <v>1.81</v>
      </c>
      <c r="P26" s="10">
        <v>2.1</v>
      </c>
      <c r="Q26" s="10">
        <v>2.14</v>
      </c>
      <c r="R26" s="10">
        <v>2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2.2999999999999998</v>
      </c>
      <c r="F27" s="10">
        <v>2.2400000000000002</v>
      </c>
      <c r="G27" s="10">
        <v>2</v>
      </c>
      <c r="H27" s="10">
        <v>2.2799999999999998</v>
      </c>
      <c r="I27" s="10">
        <v>1.82</v>
      </c>
      <c r="J27" s="10">
        <v>1.93</v>
      </c>
      <c r="K27" s="10">
        <v>1.96</v>
      </c>
      <c r="L27" s="10">
        <v>2.0299999999999998</v>
      </c>
      <c r="M27" s="10">
        <v>1.93</v>
      </c>
      <c r="N27" s="10">
        <v>1.8840000000000001</v>
      </c>
      <c r="O27" s="10">
        <v>1.81</v>
      </c>
      <c r="P27" s="10">
        <v>2.1</v>
      </c>
      <c r="Q27" s="10">
        <v>2.14</v>
      </c>
      <c r="R27" s="10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2.2999999999999998</v>
      </c>
      <c r="F28" s="10">
        <v>2.2400000000000002</v>
      </c>
      <c r="G28" s="10">
        <v>2</v>
      </c>
      <c r="H28" s="10">
        <v>2.2799999999999998</v>
      </c>
      <c r="I28" s="10">
        <v>1.82</v>
      </c>
      <c r="J28" s="10">
        <v>1.93</v>
      </c>
      <c r="K28" s="10">
        <v>1.96</v>
      </c>
      <c r="L28" s="10">
        <v>2.0299999999999998</v>
      </c>
      <c r="M28" s="10">
        <v>1.93</v>
      </c>
      <c r="N28" s="10">
        <v>1.8840000000000001</v>
      </c>
      <c r="O28" s="10">
        <v>1.81</v>
      </c>
      <c r="P28" s="10">
        <v>2.1</v>
      </c>
      <c r="Q28" s="10">
        <v>2.14</v>
      </c>
      <c r="R28" s="10">
        <v>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2.2999999999999998</v>
      </c>
      <c r="F29" s="10">
        <v>2.2400000000000002</v>
      </c>
      <c r="G29" s="10">
        <v>2</v>
      </c>
      <c r="H29" s="10">
        <v>2.2799999999999998</v>
      </c>
      <c r="I29" s="10">
        <v>1.82</v>
      </c>
      <c r="J29" s="10">
        <v>1.93</v>
      </c>
      <c r="K29" s="10">
        <v>1.96</v>
      </c>
      <c r="L29" s="10">
        <v>2.0299999999999998</v>
      </c>
      <c r="M29" s="10">
        <v>1.93</v>
      </c>
      <c r="N29" s="10">
        <v>1.8840000000000001</v>
      </c>
      <c r="O29" s="10">
        <v>1.81</v>
      </c>
      <c r="P29" s="10">
        <v>2.1</v>
      </c>
      <c r="Q29" s="10">
        <v>2.14</v>
      </c>
      <c r="R29" s="10">
        <v>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2.2999999999999998</v>
      </c>
      <c r="F30" s="10">
        <v>2.2400000000000002</v>
      </c>
      <c r="G30" s="10">
        <v>2</v>
      </c>
      <c r="H30" s="10">
        <v>2.2799999999999998</v>
      </c>
      <c r="I30" s="10">
        <v>1.82</v>
      </c>
      <c r="J30" s="10">
        <v>1.93</v>
      </c>
      <c r="K30" s="10">
        <v>1.96</v>
      </c>
      <c r="L30" s="10">
        <v>2.0299999999999998</v>
      </c>
      <c r="M30" s="10">
        <v>1.93</v>
      </c>
      <c r="N30" s="10">
        <v>1.8840000000000001</v>
      </c>
      <c r="O30" s="10">
        <v>1.81</v>
      </c>
      <c r="P30" s="10">
        <v>2.1</v>
      </c>
      <c r="Q30" s="10">
        <v>2.14</v>
      </c>
      <c r="R30" s="10">
        <v>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2.2999999999999998</v>
      </c>
      <c r="F31" s="10">
        <v>2.2400000000000002</v>
      </c>
      <c r="G31" s="10">
        <v>2</v>
      </c>
      <c r="H31" s="10">
        <v>2.2799999999999998</v>
      </c>
      <c r="I31" s="10">
        <v>1.82</v>
      </c>
      <c r="J31" s="10">
        <v>1.93</v>
      </c>
      <c r="K31" s="10">
        <v>1.96</v>
      </c>
      <c r="L31" s="10">
        <v>2.0299999999999998</v>
      </c>
      <c r="M31" s="10">
        <v>1.93</v>
      </c>
      <c r="N31" s="10">
        <v>1.8840000000000001</v>
      </c>
      <c r="O31" s="10">
        <v>1.81</v>
      </c>
      <c r="P31" s="10">
        <v>2.1</v>
      </c>
      <c r="Q31" s="10">
        <v>2.14</v>
      </c>
      <c r="R31" s="10">
        <v>2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2.2999999999999998</v>
      </c>
      <c r="F32" s="10">
        <v>2.2400000000000002</v>
      </c>
      <c r="G32" s="10">
        <v>2</v>
      </c>
      <c r="H32" s="10">
        <v>2.2799999999999998</v>
      </c>
      <c r="I32" s="10">
        <v>1.82</v>
      </c>
      <c r="J32" s="10">
        <v>1.93</v>
      </c>
      <c r="K32" s="10">
        <v>1.96</v>
      </c>
      <c r="L32" s="10">
        <v>2.0299999999999998</v>
      </c>
      <c r="M32" s="10">
        <v>1.93</v>
      </c>
      <c r="N32" s="10">
        <v>1.8840000000000001</v>
      </c>
      <c r="O32" s="10">
        <v>1.81</v>
      </c>
      <c r="P32" s="10">
        <v>2.1</v>
      </c>
      <c r="Q32" s="10">
        <v>2.14</v>
      </c>
      <c r="R32" s="10">
        <v>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2.2999999999999998</v>
      </c>
      <c r="F33" s="10">
        <v>2.2400000000000002</v>
      </c>
      <c r="G33" s="10">
        <v>2</v>
      </c>
      <c r="H33" s="10">
        <v>2.2799999999999998</v>
      </c>
      <c r="I33" s="10">
        <v>1.82</v>
      </c>
      <c r="J33" s="10">
        <v>1.93</v>
      </c>
      <c r="K33" s="10">
        <v>1.96</v>
      </c>
      <c r="L33" s="10">
        <v>2.0299999999999998</v>
      </c>
      <c r="M33" s="10">
        <v>1.93</v>
      </c>
      <c r="N33" s="10">
        <v>1.8840000000000001</v>
      </c>
      <c r="O33" s="10">
        <v>1.81</v>
      </c>
      <c r="P33" s="10">
        <v>2.1</v>
      </c>
      <c r="Q33" s="10">
        <v>2.14</v>
      </c>
      <c r="R33" s="10">
        <v>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2.2999999999999998</v>
      </c>
      <c r="F34" s="10">
        <v>2.2400000000000002</v>
      </c>
      <c r="G34" s="10">
        <v>2</v>
      </c>
      <c r="H34" s="10">
        <v>2.2799999999999998</v>
      </c>
      <c r="I34" s="10">
        <v>1.82</v>
      </c>
      <c r="J34" s="10">
        <v>1.93</v>
      </c>
      <c r="K34" s="10">
        <v>1.96</v>
      </c>
      <c r="L34" s="10">
        <v>2.0299999999999998</v>
      </c>
      <c r="M34" s="10">
        <v>1.93</v>
      </c>
      <c r="N34" s="10">
        <v>1.8840000000000001</v>
      </c>
      <c r="O34" s="10">
        <v>1.81</v>
      </c>
      <c r="P34" s="10">
        <v>2.1</v>
      </c>
      <c r="Q34" s="10">
        <v>2.14</v>
      </c>
      <c r="R34" s="10">
        <v>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2.2999999999999998</v>
      </c>
      <c r="F35" s="10">
        <v>2.2400000000000002</v>
      </c>
      <c r="G35" s="10">
        <v>2</v>
      </c>
      <c r="H35" s="10">
        <v>2.2799999999999998</v>
      </c>
      <c r="I35" s="10">
        <v>1.82</v>
      </c>
      <c r="J35" s="10">
        <v>1.93</v>
      </c>
      <c r="K35" s="10">
        <v>1.96</v>
      </c>
      <c r="L35" s="10">
        <v>2.0299999999999998</v>
      </c>
      <c r="M35" s="10">
        <v>1.93</v>
      </c>
      <c r="N35" s="10">
        <v>1.8840000000000001</v>
      </c>
      <c r="O35" s="10">
        <v>1.81</v>
      </c>
      <c r="P35" s="10">
        <v>2.1</v>
      </c>
      <c r="Q35" s="10">
        <v>2.14</v>
      </c>
      <c r="R35" s="10">
        <v>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2.2999999999999998</v>
      </c>
      <c r="F36" s="10">
        <v>2.2400000000000002</v>
      </c>
      <c r="G36" s="10">
        <v>2</v>
      </c>
      <c r="H36" s="10">
        <v>2.2799999999999998</v>
      </c>
      <c r="I36" s="10">
        <v>1.82</v>
      </c>
      <c r="J36" s="10">
        <v>1.93</v>
      </c>
      <c r="K36" s="10">
        <v>1.96</v>
      </c>
      <c r="L36" s="10">
        <v>2.0299999999999998</v>
      </c>
      <c r="M36" s="10">
        <v>1.93</v>
      </c>
      <c r="N36" s="10">
        <v>1.8840000000000001</v>
      </c>
      <c r="O36" s="10">
        <v>1.81</v>
      </c>
      <c r="P36" s="10">
        <v>2.1</v>
      </c>
      <c r="Q36" s="10">
        <v>2.14</v>
      </c>
      <c r="R36" s="10">
        <v>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2.2999999999999998</v>
      </c>
      <c r="F37" s="10">
        <v>2.2400000000000002</v>
      </c>
      <c r="G37" s="10">
        <v>2</v>
      </c>
      <c r="H37" s="10">
        <v>2.2799999999999998</v>
      </c>
      <c r="I37" s="10">
        <v>1.82</v>
      </c>
      <c r="J37" s="10">
        <v>1.93</v>
      </c>
      <c r="K37" s="10">
        <v>1.96</v>
      </c>
      <c r="L37" s="10">
        <v>2.0299999999999998</v>
      </c>
      <c r="M37" s="10">
        <v>1.93</v>
      </c>
      <c r="N37" s="10">
        <v>1.8840000000000001</v>
      </c>
      <c r="O37" s="10">
        <v>1.81</v>
      </c>
      <c r="P37" s="10">
        <v>2.1</v>
      </c>
      <c r="Q37" s="10">
        <v>2.14</v>
      </c>
      <c r="R37" s="10">
        <v>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2.2999999999999998</v>
      </c>
      <c r="F38" s="10">
        <v>2.2400000000000002</v>
      </c>
      <c r="G38" s="10">
        <v>2</v>
      </c>
      <c r="H38" s="10">
        <v>2.2799999999999998</v>
      </c>
      <c r="I38" s="10">
        <v>1.82</v>
      </c>
      <c r="J38" s="10">
        <v>1.93</v>
      </c>
      <c r="K38" s="10">
        <v>1.96</v>
      </c>
      <c r="L38" s="10">
        <v>2.0299999999999998</v>
      </c>
      <c r="M38" s="10">
        <v>1.93</v>
      </c>
      <c r="N38" s="10">
        <v>1.8840000000000001</v>
      </c>
      <c r="O38" s="10">
        <v>1.81</v>
      </c>
      <c r="P38" s="10">
        <v>2.1</v>
      </c>
      <c r="Q38" s="10">
        <v>2.14</v>
      </c>
      <c r="R38" s="10">
        <v>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2.2999999999999998</v>
      </c>
      <c r="F39" s="10">
        <v>2.2400000000000002</v>
      </c>
      <c r="G39" s="10">
        <v>2</v>
      </c>
      <c r="H39" s="10">
        <v>2.2799999999999998</v>
      </c>
      <c r="I39" s="10">
        <v>1.82</v>
      </c>
      <c r="J39" s="10">
        <v>1.93</v>
      </c>
      <c r="K39" s="10">
        <v>1.96</v>
      </c>
      <c r="L39" s="10"/>
      <c r="M39" s="10">
        <v>1.93</v>
      </c>
      <c r="N39" s="10">
        <v>1.8840000000000001</v>
      </c>
      <c r="O39" s="10">
        <v>1.81</v>
      </c>
      <c r="P39" s="10">
        <v>2.1</v>
      </c>
      <c r="Q39" s="10">
        <v>2.14</v>
      </c>
      <c r="R39" s="10">
        <v>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2.2999999999999998</v>
      </c>
      <c r="F40" s="10">
        <v>2.2400000000000002</v>
      </c>
      <c r="G40" s="10">
        <v>2</v>
      </c>
      <c r="H40" s="10">
        <v>2.2799999999999998</v>
      </c>
      <c r="I40" s="10">
        <v>1.82</v>
      </c>
      <c r="J40" s="10">
        <v>1.93</v>
      </c>
      <c r="K40" s="10">
        <v>1.96</v>
      </c>
      <c r="L40" s="10"/>
      <c r="M40" s="10">
        <v>1.93</v>
      </c>
      <c r="N40" s="10">
        <v>1.8840000000000001</v>
      </c>
      <c r="O40" s="10">
        <v>1.81</v>
      </c>
      <c r="P40" s="10">
        <v>2.1</v>
      </c>
      <c r="Q40" s="10">
        <v>2.14</v>
      </c>
      <c r="R40" s="10">
        <v>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2.2999999999999998</v>
      </c>
      <c r="F41" s="10">
        <v>2.2400000000000002</v>
      </c>
      <c r="G41" s="10">
        <v>2</v>
      </c>
      <c r="H41" s="10">
        <v>2.2799999999999998</v>
      </c>
      <c r="I41" s="10">
        <v>1.82</v>
      </c>
      <c r="J41" s="10">
        <v>1.93</v>
      </c>
      <c r="K41" s="10">
        <v>1.96</v>
      </c>
      <c r="L41" s="10"/>
      <c r="M41" s="10">
        <v>1.93</v>
      </c>
      <c r="N41" s="10">
        <v>1.8840000000000001</v>
      </c>
      <c r="O41" s="10">
        <v>1.81</v>
      </c>
      <c r="P41" s="10">
        <v>2.1</v>
      </c>
      <c r="Q41" s="10">
        <v>2.14</v>
      </c>
      <c r="R41" s="10">
        <v>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2.2999999999999998</v>
      </c>
      <c r="F42" s="10">
        <v>2.2400000000000002</v>
      </c>
      <c r="G42" s="10">
        <v>2</v>
      </c>
      <c r="H42" s="10">
        <v>2.2799999999999998</v>
      </c>
      <c r="I42" s="10">
        <v>1.82</v>
      </c>
      <c r="J42" s="10">
        <v>1.93</v>
      </c>
      <c r="K42" s="10">
        <v>1.96</v>
      </c>
      <c r="L42" s="10"/>
      <c r="M42" s="10">
        <v>1.93</v>
      </c>
      <c r="N42" s="10">
        <v>1.8840000000000001</v>
      </c>
      <c r="O42" s="10">
        <v>1.81</v>
      </c>
      <c r="P42" s="10">
        <v>2.1</v>
      </c>
      <c r="Q42" s="10">
        <v>2.14</v>
      </c>
      <c r="R42" s="10">
        <v>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2.2999999999999998</v>
      </c>
      <c r="F43" s="10">
        <v>2.2400000000000002</v>
      </c>
      <c r="G43" s="10">
        <v>2</v>
      </c>
      <c r="H43" s="10">
        <v>2.2799999999999998</v>
      </c>
      <c r="I43" s="10">
        <v>1.82</v>
      </c>
      <c r="J43" s="10">
        <v>1.93</v>
      </c>
      <c r="K43" s="10">
        <v>1.96</v>
      </c>
      <c r="L43" s="10"/>
      <c r="M43" s="10">
        <v>1.93</v>
      </c>
      <c r="N43" s="10">
        <v>1.8840000000000001</v>
      </c>
      <c r="O43" s="10">
        <v>1.81</v>
      </c>
      <c r="P43" s="10">
        <v>2.1</v>
      </c>
      <c r="Q43" s="10">
        <v>2.14</v>
      </c>
      <c r="R43" s="10">
        <v>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2.2999999999999998</v>
      </c>
      <c r="F44" s="10">
        <v>2.2400000000000002</v>
      </c>
      <c r="G44" s="10">
        <v>2</v>
      </c>
      <c r="H44" s="10">
        <v>2.2799999999999998</v>
      </c>
      <c r="I44" s="10">
        <v>1.82</v>
      </c>
      <c r="J44" s="10">
        <v>1.93</v>
      </c>
      <c r="K44" s="10">
        <v>1.96</v>
      </c>
      <c r="L44" s="10"/>
      <c r="M44" s="10">
        <v>1.93</v>
      </c>
      <c r="N44" s="10">
        <v>1.8840000000000001</v>
      </c>
      <c r="O44" s="10">
        <v>1.81</v>
      </c>
      <c r="P44" s="10">
        <v>2.1</v>
      </c>
      <c r="Q44" s="10">
        <v>2.14</v>
      </c>
      <c r="R44" s="10">
        <v>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2.2999999999999998</v>
      </c>
      <c r="F45" s="10">
        <v>2.2400000000000002</v>
      </c>
      <c r="G45" s="10">
        <v>2</v>
      </c>
      <c r="H45" s="10">
        <v>2.2799999999999998</v>
      </c>
      <c r="I45" s="10">
        <v>1.82</v>
      </c>
      <c r="J45" s="10">
        <v>1.93</v>
      </c>
      <c r="K45" s="10">
        <v>1.96</v>
      </c>
      <c r="L45" s="10"/>
      <c r="M45" s="10">
        <v>1.93</v>
      </c>
      <c r="N45" s="10">
        <v>1.8840000000000001</v>
      </c>
      <c r="O45" s="10">
        <v>1.81</v>
      </c>
      <c r="P45" s="10">
        <v>2.1</v>
      </c>
      <c r="Q45" s="10">
        <v>2.14</v>
      </c>
      <c r="R45" s="10">
        <v>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2.2999999999999998</v>
      </c>
      <c r="F46" s="10">
        <v>2.2400000000000002</v>
      </c>
      <c r="G46" s="10">
        <v>2</v>
      </c>
      <c r="H46" s="10">
        <v>2.2799999999999998</v>
      </c>
      <c r="I46" s="10">
        <v>1.82</v>
      </c>
      <c r="J46" s="10">
        <v>1.93</v>
      </c>
      <c r="K46" s="10">
        <v>1.96</v>
      </c>
      <c r="L46" s="10"/>
      <c r="M46" s="10">
        <v>1.93</v>
      </c>
      <c r="N46" s="10">
        <v>1.8840000000000001</v>
      </c>
      <c r="O46" s="10">
        <v>1.81</v>
      </c>
      <c r="P46" s="10">
        <v>2.1</v>
      </c>
      <c r="Q46" s="10">
        <v>2.14</v>
      </c>
      <c r="R46" s="10">
        <v>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2.2999999999999998</v>
      </c>
      <c r="F47" s="10">
        <v>2.2400000000000002</v>
      </c>
      <c r="G47" s="10">
        <v>2</v>
      </c>
      <c r="H47" s="10">
        <v>2.2799999999999998</v>
      </c>
      <c r="I47" s="10">
        <v>1.82</v>
      </c>
      <c r="J47" s="10">
        <v>1.93</v>
      </c>
      <c r="K47" s="10">
        <v>1.96</v>
      </c>
      <c r="L47" s="10"/>
      <c r="M47" s="10">
        <v>1.93</v>
      </c>
      <c r="N47" s="10">
        <v>1.8840000000000001</v>
      </c>
      <c r="O47" s="10">
        <v>1.81</v>
      </c>
      <c r="P47" s="10">
        <v>2.1</v>
      </c>
      <c r="Q47" s="10">
        <v>2.14</v>
      </c>
      <c r="R47" s="10">
        <v>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2.2999999999999998</v>
      </c>
      <c r="F48" s="10">
        <v>2.2400000000000002</v>
      </c>
      <c r="G48" s="10">
        <v>2</v>
      </c>
      <c r="H48" s="10">
        <v>2.2799999999999998</v>
      </c>
      <c r="I48" s="10">
        <v>1.82</v>
      </c>
      <c r="J48" s="10">
        <v>1.93</v>
      </c>
      <c r="K48" s="10">
        <v>1.96</v>
      </c>
      <c r="L48" s="10"/>
      <c r="M48" s="10">
        <v>1.93</v>
      </c>
      <c r="N48" s="10">
        <v>1.8840000000000001</v>
      </c>
      <c r="O48" s="10">
        <v>1.81</v>
      </c>
      <c r="P48" s="10">
        <v>2.1</v>
      </c>
      <c r="Q48" s="10">
        <v>2.14</v>
      </c>
      <c r="R48" s="10">
        <v>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2.2999999999999998</v>
      </c>
      <c r="F49" s="10">
        <v>2.2400000000000002</v>
      </c>
      <c r="G49" s="10">
        <v>2</v>
      </c>
      <c r="H49" s="10">
        <v>2.2799999999999998</v>
      </c>
      <c r="I49" s="10">
        <v>1.82</v>
      </c>
      <c r="J49" s="10">
        <v>1.93</v>
      </c>
      <c r="K49" s="10">
        <v>1.96</v>
      </c>
      <c r="L49" s="10"/>
      <c r="M49" s="10">
        <v>1.93</v>
      </c>
      <c r="N49" s="10">
        <v>1.8840000000000001</v>
      </c>
      <c r="O49" s="10">
        <v>1.81</v>
      </c>
      <c r="P49" s="10">
        <v>2.1</v>
      </c>
      <c r="Q49" s="10">
        <v>2.14</v>
      </c>
      <c r="R49" s="10">
        <v>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2.2999999999999998</v>
      </c>
      <c r="F50" s="10">
        <v>2.2400000000000002</v>
      </c>
      <c r="G50" s="10">
        <v>2</v>
      </c>
      <c r="H50" s="10">
        <v>2.2799999999999998</v>
      </c>
      <c r="I50" s="10">
        <v>1.82</v>
      </c>
      <c r="J50" s="10">
        <v>1.93</v>
      </c>
      <c r="K50" s="10">
        <v>1.96</v>
      </c>
      <c r="L50" s="10"/>
      <c r="M50" s="10">
        <v>1.93</v>
      </c>
      <c r="N50" s="10">
        <v>1.8840000000000001</v>
      </c>
      <c r="O50" s="10">
        <v>1.81</v>
      </c>
      <c r="P50" s="10">
        <v>2.1</v>
      </c>
      <c r="Q50" s="10">
        <v>2.14</v>
      </c>
      <c r="R50" s="10">
        <v>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2.2999999999999998</v>
      </c>
      <c r="F51" s="10">
        <v>2.2400000000000002</v>
      </c>
      <c r="G51" s="10">
        <v>2</v>
      </c>
      <c r="H51" s="10">
        <v>2.2799999999999998</v>
      </c>
      <c r="I51" s="10">
        <v>1.82</v>
      </c>
      <c r="J51" s="10">
        <v>1.93</v>
      </c>
      <c r="K51" s="10">
        <v>1.96</v>
      </c>
      <c r="L51" s="10"/>
      <c r="M51" s="10">
        <v>1.93</v>
      </c>
      <c r="N51" s="10">
        <v>1.8840000000000001</v>
      </c>
      <c r="O51" s="10">
        <v>1.81</v>
      </c>
      <c r="P51" s="10">
        <v>2.1</v>
      </c>
      <c r="Q51" s="10">
        <v>2.14</v>
      </c>
      <c r="R51" s="10">
        <v>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2.2999999999999998</v>
      </c>
      <c r="F52" s="10">
        <v>2.2400000000000002</v>
      </c>
      <c r="G52" s="10">
        <v>2</v>
      </c>
      <c r="H52" s="10">
        <v>2.2799999999999998</v>
      </c>
      <c r="I52" s="10">
        <v>1.82</v>
      </c>
      <c r="J52" s="10">
        <v>1.93</v>
      </c>
      <c r="K52" s="10">
        <v>1.96</v>
      </c>
      <c r="L52" s="10"/>
      <c r="M52" s="10">
        <v>1.93</v>
      </c>
      <c r="N52" s="10">
        <v>1.8840000000000001</v>
      </c>
      <c r="O52" s="10">
        <v>1.81</v>
      </c>
      <c r="P52" s="10">
        <v>2.1</v>
      </c>
      <c r="Q52" s="10">
        <v>2.14</v>
      </c>
      <c r="R52" s="10">
        <v>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2.2999999999999998</v>
      </c>
      <c r="F53" s="10">
        <v>2.2400000000000002</v>
      </c>
      <c r="G53" s="10">
        <v>2</v>
      </c>
      <c r="H53" s="10">
        <v>2.2799999999999998</v>
      </c>
      <c r="I53" s="10">
        <v>1.82</v>
      </c>
      <c r="J53" s="10">
        <v>1.93</v>
      </c>
      <c r="K53" s="10">
        <v>1.96</v>
      </c>
      <c r="L53" s="10"/>
      <c r="M53" s="10">
        <v>1.93</v>
      </c>
      <c r="N53" s="10">
        <v>1.8840000000000001</v>
      </c>
      <c r="O53" s="10">
        <v>1.81</v>
      </c>
      <c r="P53" s="10">
        <v>2.1</v>
      </c>
      <c r="Q53" s="10">
        <v>2.14</v>
      </c>
      <c r="R53" s="10">
        <v>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2.2999999999999998</v>
      </c>
      <c r="F54" s="10">
        <v>2.2400000000000002</v>
      </c>
      <c r="G54" s="10">
        <v>2</v>
      </c>
      <c r="H54" s="10">
        <v>2.2799999999999998</v>
      </c>
      <c r="I54" s="10">
        <v>1.82</v>
      </c>
      <c r="J54" s="10">
        <v>1.93</v>
      </c>
      <c r="K54" s="10">
        <v>1.96</v>
      </c>
      <c r="L54" s="10"/>
      <c r="M54" s="10">
        <v>1.93</v>
      </c>
      <c r="N54" s="10">
        <v>1.8840000000000001</v>
      </c>
      <c r="O54" s="10">
        <v>1.81</v>
      </c>
      <c r="P54" s="10">
        <v>2.1</v>
      </c>
      <c r="Q54" s="10">
        <v>2.14</v>
      </c>
      <c r="R54" s="10">
        <v>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2.2999999999999998</v>
      </c>
      <c r="F55" s="10">
        <v>2.2400000000000002</v>
      </c>
      <c r="G55" s="10">
        <v>2</v>
      </c>
      <c r="H55" s="10">
        <v>2.2799999999999998</v>
      </c>
      <c r="I55" s="10">
        <v>1.82</v>
      </c>
      <c r="J55" s="10">
        <v>1.93</v>
      </c>
      <c r="K55" s="10">
        <v>1.96</v>
      </c>
      <c r="L55" s="10"/>
      <c r="M55" s="10">
        <v>1.93</v>
      </c>
      <c r="N55" s="10">
        <v>1.8840000000000001</v>
      </c>
      <c r="O55" s="10">
        <v>1.81</v>
      </c>
      <c r="P55" s="10">
        <v>2.1</v>
      </c>
      <c r="Q55" s="10">
        <v>2.14</v>
      </c>
      <c r="R55" s="10">
        <v>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2.2999999999999998</v>
      </c>
      <c r="F56" s="10">
        <v>2.2400000000000002</v>
      </c>
      <c r="G56" s="10">
        <v>2</v>
      </c>
      <c r="H56" s="10">
        <v>2.2799999999999998</v>
      </c>
      <c r="I56" s="10">
        <v>1.82</v>
      </c>
      <c r="J56" s="10">
        <v>1.93</v>
      </c>
      <c r="K56" s="10">
        <v>1.96</v>
      </c>
      <c r="L56" s="10"/>
      <c r="M56" s="10">
        <v>1.93</v>
      </c>
      <c r="N56" s="10">
        <v>1.8840000000000001</v>
      </c>
      <c r="O56" s="10">
        <v>1.81</v>
      </c>
      <c r="P56" s="10">
        <v>2.1</v>
      </c>
      <c r="Q56" s="10">
        <v>2.14</v>
      </c>
      <c r="R56" s="10">
        <v>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2.2999999999999998</v>
      </c>
      <c r="F57" s="10">
        <v>2.2400000000000002</v>
      </c>
      <c r="G57" s="10">
        <v>2</v>
      </c>
      <c r="H57" s="10">
        <v>2.2799999999999998</v>
      </c>
      <c r="I57" s="10">
        <v>1.82</v>
      </c>
      <c r="J57" s="10">
        <v>1.93</v>
      </c>
      <c r="K57" s="10">
        <v>1.96</v>
      </c>
      <c r="L57" s="10"/>
      <c r="M57" s="10">
        <v>1.93</v>
      </c>
      <c r="N57" s="10">
        <v>1.8840000000000001</v>
      </c>
      <c r="O57" s="10">
        <v>1.81</v>
      </c>
      <c r="P57" s="10">
        <v>2.1</v>
      </c>
      <c r="Q57" s="10">
        <v>2.14</v>
      </c>
      <c r="R57" s="10">
        <v>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2.2999999999999998</v>
      </c>
      <c r="F58" s="10">
        <v>2.2400000000000002</v>
      </c>
      <c r="G58" s="10">
        <v>2</v>
      </c>
      <c r="H58" s="10">
        <v>2.2799999999999998</v>
      </c>
      <c r="I58" s="10">
        <v>1.82</v>
      </c>
      <c r="J58" s="10">
        <v>1.93</v>
      </c>
      <c r="K58" s="10">
        <v>1.96</v>
      </c>
      <c r="L58" s="10"/>
      <c r="M58" s="10">
        <v>1.93</v>
      </c>
      <c r="N58" s="10">
        <v>1.8840000000000001</v>
      </c>
      <c r="O58" s="10">
        <v>1.81</v>
      </c>
      <c r="P58" s="10">
        <v>2.1</v>
      </c>
      <c r="Q58" s="10">
        <v>2.14</v>
      </c>
      <c r="R58" s="10">
        <v>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2.2999999999999998</v>
      </c>
      <c r="F59" s="10">
        <v>2.2400000000000002</v>
      </c>
      <c r="G59" s="10">
        <v>2</v>
      </c>
      <c r="H59" s="10">
        <v>2.2799999999999998</v>
      </c>
      <c r="I59" s="10">
        <v>1.82</v>
      </c>
      <c r="J59" s="10">
        <v>1.93</v>
      </c>
      <c r="K59" s="10">
        <v>1.96</v>
      </c>
      <c r="L59" s="10"/>
      <c r="M59" s="10">
        <v>1.93</v>
      </c>
      <c r="N59" s="10">
        <v>1.8840000000000001</v>
      </c>
      <c r="O59" s="10">
        <v>1.81</v>
      </c>
      <c r="P59" s="10">
        <v>2.1</v>
      </c>
      <c r="Q59" s="10">
        <v>2.14</v>
      </c>
      <c r="R59" s="10">
        <v>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2.2999999999999998</v>
      </c>
      <c r="F60" s="10">
        <v>2.2400000000000002</v>
      </c>
      <c r="G60" s="10">
        <v>2</v>
      </c>
      <c r="H60" s="10">
        <v>2.2799999999999998</v>
      </c>
      <c r="I60" s="10">
        <v>1.82</v>
      </c>
      <c r="J60" s="10">
        <v>1.93</v>
      </c>
      <c r="K60" s="10">
        <v>1.96</v>
      </c>
      <c r="L60" s="10"/>
      <c r="M60" s="10">
        <v>1.93</v>
      </c>
      <c r="N60" s="10">
        <v>1.8840000000000001</v>
      </c>
      <c r="O60" s="10">
        <v>1.81</v>
      </c>
      <c r="P60" s="10">
        <v>2.1</v>
      </c>
      <c r="Q60" s="10">
        <v>2.14</v>
      </c>
      <c r="R60" s="10">
        <v>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2.2999999999999998</v>
      </c>
      <c r="F61" s="10">
        <v>2.2400000000000002</v>
      </c>
      <c r="G61" s="10">
        <v>2</v>
      </c>
      <c r="H61" s="10">
        <v>2.2799999999999998</v>
      </c>
      <c r="I61" s="10">
        <v>1.82</v>
      </c>
      <c r="J61" s="10">
        <v>1.93</v>
      </c>
      <c r="K61" s="10">
        <v>1.96</v>
      </c>
      <c r="L61" s="10"/>
      <c r="M61" s="10">
        <v>1.93</v>
      </c>
      <c r="N61" s="10">
        <v>1.8840000000000001</v>
      </c>
      <c r="O61" s="10">
        <v>1.81</v>
      </c>
      <c r="P61" s="10">
        <v>2.1</v>
      </c>
      <c r="Q61" s="10">
        <v>2.14</v>
      </c>
      <c r="R61" s="10">
        <v>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2.2999999999999998</v>
      </c>
      <c r="F62" s="10">
        <v>2.2400000000000002</v>
      </c>
      <c r="G62" s="10">
        <v>2</v>
      </c>
      <c r="H62" s="10">
        <v>2.2799999999999998</v>
      </c>
      <c r="I62" s="10">
        <v>1.82</v>
      </c>
      <c r="J62" s="10">
        <v>1.93</v>
      </c>
      <c r="K62" s="10">
        <v>1.96</v>
      </c>
      <c r="L62" s="10"/>
      <c r="M62" s="10">
        <v>1.93</v>
      </c>
      <c r="N62" s="10">
        <v>1.8840000000000001</v>
      </c>
      <c r="O62" s="10">
        <v>1.81</v>
      </c>
      <c r="P62" s="10">
        <v>2.1</v>
      </c>
      <c r="Q62" s="10">
        <v>2.14</v>
      </c>
      <c r="R62" s="10">
        <v>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2.2999999999999998</v>
      </c>
      <c r="F63" s="10">
        <v>2.2400000000000002</v>
      </c>
      <c r="G63" s="10">
        <v>2</v>
      </c>
      <c r="H63" s="10">
        <v>2.2799999999999998</v>
      </c>
      <c r="I63" s="10">
        <v>1.82</v>
      </c>
      <c r="J63" s="10">
        <v>1.93</v>
      </c>
      <c r="K63" s="10">
        <v>1.96</v>
      </c>
      <c r="L63" s="10"/>
      <c r="M63" s="10">
        <v>1.93</v>
      </c>
      <c r="N63" s="10">
        <v>1.8840000000000001</v>
      </c>
      <c r="O63" s="10">
        <v>1.81</v>
      </c>
      <c r="P63" s="10">
        <v>2.1</v>
      </c>
      <c r="Q63" s="10">
        <v>2.14</v>
      </c>
      <c r="R63" s="10">
        <v>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2.2999999999999998</v>
      </c>
      <c r="F64" s="10">
        <v>2.2400000000000002</v>
      </c>
      <c r="G64" s="10">
        <v>2</v>
      </c>
      <c r="H64" s="10">
        <v>2.2799999999999998</v>
      </c>
      <c r="I64" s="10">
        <v>1.82</v>
      </c>
      <c r="J64" s="10">
        <v>1.93</v>
      </c>
      <c r="K64" s="10">
        <v>1.96</v>
      </c>
      <c r="L64" s="10"/>
      <c r="M64" s="10">
        <v>1.93</v>
      </c>
      <c r="N64" s="10">
        <v>1.8840000000000001</v>
      </c>
      <c r="O64" s="10">
        <v>1.81</v>
      </c>
      <c r="P64" s="10">
        <v>2.1</v>
      </c>
      <c r="Q64" s="10">
        <v>2.14</v>
      </c>
      <c r="R64" s="10">
        <v>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2.2999999999999998</v>
      </c>
      <c r="F65" s="10">
        <v>2.2400000000000002</v>
      </c>
      <c r="G65" s="10">
        <v>2</v>
      </c>
      <c r="H65" s="10">
        <v>2.2799999999999998</v>
      </c>
      <c r="I65" s="10">
        <v>1.82</v>
      </c>
      <c r="J65" s="10">
        <v>1.93</v>
      </c>
      <c r="K65" s="10">
        <v>1.96</v>
      </c>
      <c r="L65" s="10"/>
      <c r="M65" s="10">
        <v>1.93</v>
      </c>
      <c r="N65" s="10">
        <v>1.8840000000000001</v>
      </c>
      <c r="O65" s="10">
        <v>1.81</v>
      </c>
      <c r="P65" s="10">
        <v>2.1</v>
      </c>
      <c r="Q65" s="10">
        <v>2.14</v>
      </c>
      <c r="R65" s="10">
        <v>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2.2999999999999998</v>
      </c>
      <c r="F66" s="10">
        <v>2.2400000000000002</v>
      </c>
      <c r="G66" s="10">
        <v>2</v>
      </c>
      <c r="H66" s="10">
        <v>2.2799999999999998</v>
      </c>
      <c r="I66" s="10">
        <v>1.82</v>
      </c>
      <c r="J66" s="10">
        <v>1.93</v>
      </c>
      <c r="K66" s="10">
        <v>1.96</v>
      </c>
      <c r="L66" s="10"/>
      <c r="M66" s="10">
        <v>1.93</v>
      </c>
      <c r="N66" s="10">
        <v>1.8840000000000001</v>
      </c>
      <c r="O66" s="10">
        <v>1.81</v>
      </c>
      <c r="P66" s="10">
        <v>2.1</v>
      </c>
      <c r="Q66" s="10">
        <v>2.14</v>
      </c>
      <c r="R66" s="10">
        <v>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2.2999999999999998</v>
      </c>
      <c r="F67" s="10">
        <v>2.2400000000000002</v>
      </c>
      <c r="G67" s="10">
        <v>2</v>
      </c>
      <c r="H67" s="10">
        <v>2.2799999999999998</v>
      </c>
      <c r="I67" s="10">
        <v>1.82</v>
      </c>
      <c r="J67" s="10">
        <v>1.93</v>
      </c>
      <c r="K67" s="10">
        <v>1.96</v>
      </c>
      <c r="L67" s="10"/>
      <c r="M67" s="10">
        <v>1.93</v>
      </c>
      <c r="N67" s="10">
        <v>1.8840000000000001</v>
      </c>
      <c r="O67" s="10">
        <v>1.81</v>
      </c>
      <c r="P67" s="10">
        <v>2.1</v>
      </c>
      <c r="Q67" s="10">
        <v>2.14</v>
      </c>
      <c r="R67" s="10">
        <v>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2.2999999999999998</v>
      </c>
      <c r="F68" s="10">
        <v>2.2400000000000002</v>
      </c>
      <c r="G68" s="10">
        <v>2</v>
      </c>
      <c r="H68" s="10">
        <v>2.2799999999999998</v>
      </c>
      <c r="I68" s="10">
        <v>1.82</v>
      </c>
      <c r="J68" s="10">
        <v>1.93</v>
      </c>
      <c r="K68" s="10">
        <v>1.96</v>
      </c>
      <c r="L68" s="10"/>
      <c r="M68" s="10">
        <v>1.93</v>
      </c>
      <c r="N68" s="10">
        <v>1.8840000000000001</v>
      </c>
      <c r="O68" s="10">
        <v>1.81</v>
      </c>
      <c r="P68" s="10">
        <v>2.1</v>
      </c>
      <c r="Q68" s="10">
        <v>2.14</v>
      </c>
      <c r="R68" s="10">
        <v>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37174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37174</v>
      </c>
      <c r="D11" s="15">
        <f>EffDt</f>
        <v>37174</v>
      </c>
      <c r="E11" s="15">
        <f t="shared" ref="E11:Q11" si="0">EffDt</f>
        <v>37174</v>
      </c>
      <c r="F11" s="15">
        <f t="shared" si="0"/>
        <v>37174</v>
      </c>
      <c r="G11" s="15">
        <f t="shared" si="0"/>
        <v>37174</v>
      </c>
      <c r="H11" s="15">
        <f t="shared" si="0"/>
        <v>37174</v>
      </c>
      <c r="I11" s="15">
        <f t="shared" si="0"/>
        <v>37174</v>
      </c>
      <c r="J11" s="15">
        <f t="shared" si="0"/>
        <v>37174</v>
      </c>
      <c r="K11" s="23">
        <f t="shared" si="0"/>
        <v>37174</v>
      </c>
      <c r="L11" s="15">
        <f t="shared" si="0"/>
        <v>37174</v>
      </c>
      <c r="M11" s="15">
        <f t="shared" si="0"/>
        <v>37174</v>
      </c>
      <c r="N11" s="15">
        <f t="shared" si="0"/>
        <v>37174</v>
      </c>
      <c r="O11" s="15">
        <f t="shared" si="0"/>
        <v>37174</v>
      </c>
      <c r="P11" s="15">
        <f t="shared" si="0"/>
        <v>37174</v>
      </c>
      <c r="Q11" s="15">
        <f t="shared" si="0"/>
        <v>37174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2.48</v>
      </c>
      <c r="D18" s="12">
        <v>0.01</v>
      </c>
      <c r="E18" s="12">
        <v>0.02</v>
      </c>
      <c r="F18" s="12">
        <v>-0.14000000000000001</v>
      </c>
      <c r="G18" s="12">
        <v>1.4999999999999999E-2</v>
      </c>
      <c r="H18" s="12">
        <v>-0.38</v>
      </c>
      <c r="I18" s="12">
        <v>-0.14000000000000001</v>
      </c>
      <c r="J18" s="12">
        <v>-0.28000000000000003</v>
      </c>
      <c r="K18" s="22">
        <v>-0.16</v>
      </c>
      <c r="L18" s="12">
        <v>-0.23</v>
      </c>
      <c r="M18" s="12">
        <v>-0.44142885616592997</v>
      </c>
      <c r="N18" s="12">
        <v>-0.42</v>
      </c>
      <c r="O18" s="12">
        <v>-0.14000000000000001</v>
      </c>
      <c r="P18" s="12">
        <v>-0.09</v>
      </c>
      <c r="Q18" s="12">
        <v>-0.20499999999999999</v>
      </c>
    </row>
    <row r="19" spans="1:17" x14ac:dyDescent="0.2">
      <c r="A19" s="12">
        <v>4</v>
      </c>
      <c r="B19" s="13">
        <f t="shared" si="2"/>
        <v>37226</v>
      </c>
      <c r="C19" s="12">
        <v>2.802</v>
      </c>
      <c r="D19" s="12">
        <v>5.0000000000000001E-3</v>
      </c>
      <c r="E19" s="12">
        <v>0.185</v>
      </c>
      <c r="F19" s="12">
        <v>-5.0000000000000001E-3</v>
      </c>
      <c r="G19" s="12">
        <v>0.04</v>
      </c>
      <c r="H19" s="12">
        <v>-0.30499999999999999</v>
      </c>
      <c r="I19" s="12">
        <v>-0.14000000000000001</v>
      </c>
      <c r="J19" s="12">
        <v>-0.23</v>
      </c>
      <c r="K19" s="22">
        <v>-0.14499999999999999</v>
      </c>
      <c r="L19" s="12">
        <v>0.11</v>
      </c>
      <c r="M19" s="12">
        <v>-0.43</v>
      </c>
      <c r="N19" s="12">
        <v>-0.36499999999999999</v>
      </c>
      <c r="O19" s="12">
        <v>-0.14249999999999999</v>
      </c>
      <c r="P19" s="12">
        <v>1.4999999999999999E-2</v>
      </c>
      <c r="Q19" s="12">
        <v>-0.18</v>
      </c>
    </row>
    <row r="20" spans="1:17" x14ac:dyDescent="0.2">
      <c r="A20" s="12">
        <v>4</v>
      </c>
      <c r="B20" s="13">
        <f t="shared" si="2"/>
        <v>37257</v>
      </c>
      <c r="C20" s="12">
        <v>2.992</v>
      </c>
      <c r="D20" s="12">
        <v>5.0000000000000001E-3</v>
      </c>
      <c r="E20" s="12">
        <v>0.19500000000000001</v>
      </c>
      <c r="F20" s="12">
        <v>0</v>
      </c>
      <c r="G20" s="12">
        <v>4.4999999999999998E-2</v>
      </c>
      <c r="H20" s="12">
        <v>-0.30499999999999999</v>
      </c>
      <c r="I20" s="12">
        <v>-0.13500000000000001</v>
      </c>
      <c r="J20" s="12">
        <v>-0.22500000000000001</v>
      </c>
      <c r="K20" s="22">
        <v>-0.15</v>
      </c>
      <c r="L20" s="12">
        <v>0.14000000000000001</v>
      </c>
      <c r="M20" s="12">
        <v>-0.45</v>
      </c>
      <c r="N20" s="12">
        <v>-0.36499999999999999</v>
      </c>
      <c r="O20" s="12">
        <v>-0.14499999999999999</v>
      </c>
      <c r="P20" s="12">
        <v>2.5000000000000001E-2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2.9820000000000002</v>
      </c>
      <c r="D21" s="12">
        <v>5.0000000000000001E-3</v>
      </c>
      <c r="E21" s="12">
        <v>0.12</v>
      </c>
      <c r="F21" s="12">
        <v>-0.08</v>
      </c>
      <c r="G21" s="12">
        <v>0</v>
      </c>
      <c r="H21" s="12">
        <v>-0.315</v>
      </c>
      <c r="I21" s="12">
        <v>-0.12</v>
      </c>
      <c r="J21" s="12">
        <v>-0.23499999999999999</v>
      </c>
      <c r="K21" s="22">
        <v>-0.125</v>
      </c>
      <c r="L21" s="12">
        <v>-0.19</v>
      </c>
      <c r="M21" s="12">
        <v>-0.47</v>
      </c>
      <c r="N21" s="12">
        <v>-0.375</v>
      </c>
      <c r="O21" s="12">
        <v>-0.13750000000000001</v>
      </c>
      <c r="P21" s="12">
        <v>-0.05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2.927</v>
      </c>
      <c r="D22" s="12">
        <v>5.0000000000000001E-3</v>
      </c>
      <c r="E22" s="12">
        <v>5.5E-2</v>
      </c>
      <c r="F22" s="12">
        <v>-0.115</v>
      </c>
      <c r="G22" s="12">
        <v>-0.03</v>
      </c>
      <c r="H22" s="12">
        <v>-0.38</v>
      </c>
      <c r="I22" s="12">
        <v>-0.11</v>
      </c>
      <c r="J22" s="12">
        <v>-0.26500000000000001</v>
      </c>
      <c r="K22" s="22">
        <v>-0.12</v>
      </c>
      <c r="L22" s="12">
        <v>-0.41</v>
      </c>
      <c r="M22" s="12">
        <v>-0.495</v>
      </c>
      <c r="N22" s="12">
        <v>-0.44</v>
      </c>
      <c r="O22" s="12">
        <v>-0.13500000000000001</v>
      </c>
      <c r="P22" s="12">
        <v>-0.115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2.8220000000000001</v>
      </c>
      <c r="D23" s="12">
        <v>2.5000000000000001E-3</v>
      </c>
      <c r="E23" s="12">
        <v>0.03</v>
      </c>
      <c r="F23" s="12">
        <v>-0.215</v>
      </c>
      <c r="G23" s="12">
        <v>-0.03</v>
      </c>
      <c r="H23" s="12">
        <v>-0.56000000000000005</v>
      </c>
      <c r="I23" s="12">
        <v>-0.115</v>
      </c>
      <c r="J23" s="12">
        <v>-0.375</v>
      </c>
      <c r="K23" s="22">
        <v>-0.11749999999999999</v>
      </c>
      <c r="L23" s="12">
        <v>-0.36499999999999999</v>
      </c>
      <c r="M23" s="12">
        <v>-0.51</v>
      </c>
      <c r="N23" s="12">
        <v>-0.68500000000000005</v>
      </c>
      <c r="O23" s="12">
        <v>-0.14000000000000001</v>
      </c>
      <c r="P23" s="12">
        <v>-0.22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2.8460000000000001</v>
      </c>
      <c r="D24" s="12">
        <v>2.5000000000000001E-3</v>
      </c>
      <c r="E24" s="12">
        <v>0.04</v>
      </c>
      <c r="F24" s="12">
        <v>-0.215</v>
      </c>
      <c r="G24" s="12">
        <v>0.03</v>
      </c>
      <c r="H24" s="12">
        <v>-0.56000000000000005</v>
      </c>
      <c r="I24" s="12">
        <v>-0.115</v>
      </c>
      <c r="J24" s="12">
        <v>-0.375</v>
      </c>
      <c r="K24" s="22">
        <v>-0.11</v>
      </c>
      <c r="L24" s="12">
        <v>-0.36499999999999999</v>
      </c>
      <c r="M24" s="12">
        <v>-0.51</v>
      </c>
      <c r="N24" s="12">
        <v>-0.68500000000000005</v>
      </c>
      <c r="O24" s="12">
        <v>-0.14000000000000001</v>
      </c>
      <c r="P24" s="12">
        <v>-0.21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2.89</v>
      </c>
      <c r="D25" s="12">
        <v>2.5000000000000001E-3</v>
      </c>
      <c r="E25" s="12">
        <v>0.05</v>
      </c>
      <c r="F25" s="12">
        <v>-0.215</v>
      </c>
      <c r="G25" s="12">
        <v>0.08</v>
      </c>
      <c r="H25" s="12">
        <v>-0.56000000000000005</v>
      </c>
      <c r="I25" s="12">
        <v>-0.115</v>
      </c>
      <c r="J25" s="12">
        <v>-0.375</v>
      </c>
      <c r="K25" s="22">
        <v>-9.5000000000000001E-2</v>
      </c>
      <c r="L25" s="12">
        <v>-0.36499999999999999</v>
      </c>
      <c r="M25" s="12">
        <v>-0.51</v>
      </c>
      <c r="N25" s="12">
        <v>-0.68500000000000005</v>
      </c>
      <c r="O25" s="12">
        <v>-0.14000000000000001</v>
      </c>
      <c r="P25" s="12">
        <v>-0.2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2.93</v>
      </c>
      <c r="D26" s="12">
        <v>2.5000000000000001E-3</v>
      </c>
      <c r="E26" s="12">
        <v>0.215</v>
      </c>
      <c r="F26" s="12">
        <v>-8.5000000000000006E-2</v>
      </c>
      <c r="G26" s="12">
        <v>0.155</v>
      </c>
      <c r="H26" s="12">
        <v>-0.56000000000000005</v>
      </c>
      <c r="I26" s="12">
        <v>-0.115</v>
      </c>
      <c r="J26" s="12">
        <v>-0.33500000000000002</v>
      </c>
      <c r="K26" s="22">
        <v>-7.0000000000000007E-2</v>
      </c>
      <c r="L26" s="12">
        <v>-0.36499999999999999</v>
      </c>
      <c r="M26" s="12">
        <v>-0.51</v>
      </c>
      <c r="N26" s="12">
        <v>-0.68500000000000005</v>
      </c>
      <c r="O26" s="12">
        <v>-0.14000000000000001</v>
      </c>
      <c r="P26" s="12">
        <v>-3.5000000000000003E-2</v>
      </c>
      <c r="Q26" s="12">
        <v>-0.11</v>
      </c>
    </row>
    <row r="27" spans="1:17" x14ac:dyDescent="0.2">
      <c r="A27" s="12">
        <v>5</v>
      </c>
      <c r="B27" s="13">
        <f t="shared" si="2"/>
        <v>37469</v>
      </c>
      <c r="C27" s="12">
        <v>2.9660000000000002</v>
      </c>
      <c r="D27" s="12">
        <v>2.5000000000000001E-3</v>
      </c>
      <c r="E27" s="12">
        <v>0.22500000000000001</v>
      </c>
      <c r="F27" s="12">
        <v>-8.5000000000000006E-2</v>
      </c>
      <c r="G27" s="12">
        <v>0.155</v>
      </c>
      <c r="H27" s="12">
        <v>-0.56000000000000005</v>
      </c>
      <c r="I27" s="12">
        <v>-0.115</v>
      </c>
      <c r="J27" s="12">
        <v>-0.33500000000000002</v>
      </c>
      <c r="K27" s="22">
        <v>-6.25E-2</v>
      </c>
      <c r="L27" s="12">
        <v>-0.36499999999999999</v>
      </c>
      <c r="M27" s="12">
        <v>-0.51</v>
      </c>
      <c r="N27" s="12">
        <v>-0.68500000000000005</v>
      </c>
      <c r="O27" s="12">
        <v>-0.14000000000000001</v>
      </c>
      <c r="P27" s="12">
        <v>-2.5000000000000001E-2</v>
      </c>
      <c r="Q27" s="12">
        <v>-0.10249999999999999</v>
      </c>
    </row>
    <row r="28" spans="1:17" x14ac:dyDescent="0.2">
      <c r="A28" s="12">
        <v>5</v>
      </c>
      <c r="B28" s="13">
        <f t="shared" si="2"/>
        <v>37500</v>
      </c>
      <c r="C28" s="12">
        <v>2.9620000000000002</v>
      </c>
      <c r="D28" s="12">
        <v>2.5000000000000001E-3</v>
      </c>
      <c r="E28" s="12">
        <v>0.1</v>
      </c>
      <c r="F28" s="12">
        <v>-8.5000000000000006E-2</v>
      </c>
      <c r="G28" s="12">
        <v>0.155</v>
      </c>
      <c r="H28" s="12">
        <v>-0.56000000000000005</v>
      </c>
      <c r="I28" s="12">
        <v>-0.115</v>
      </c>
      <c r="J28" s="12">
        <v>-0.33500000000000002</v>
      </c>
      <c r="K28" s="22">
        <v>-7.2499999999999995E-2</v>
      </c>
      <c r="L28" s="12">
        <v>-0.36499999999999999</v>
      </c>
      <c r="M28" s="12">
        <v>-0.51</v>
      </c>
      <c r="N28" s="12">
        <v>-0.68500000000000005</v>
      </c>
      <c r="O28" s="12">
        <v>-0.14000000000000001</v>
      </c>
      <c r="P28" s="12">
        <v>-0.15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2.9860000000000002</v>
      </c>
      <c r="D29" s="12">
        <v>2.5000000000000001E-3</v>
      </c>
      <c r="E29" s="12">
        <v>7.0000000000000007E-2</v>
      </c>
      <c r="F29" s="12">
        <v>-0.15</v>
      </c>
      <c r="G29" s="12">
        <v>0.02</v>
      </c>
      <c r="H29" s="12">
        <v>-0.56000000000000005</v>
      </c>
      <c r="I29" s="12">
        <v>-0.115</v>
      </c>
      <c r="J29" s="12">
        <v>-0.36</v>
      </c>
      <c r="K29" s="22">
        <v>-0.12</v>
      </c>
      <c r="L29" s="12">
        <v>-0.36499999999999999</v>
      </c>
      <c r="M29" s="12">
        <v>-0.51</v>
      </c>
      <c r="N29" s="12">
        <v>-0.68500000000000005</v>
      </c>
      <c r="O29" s="12">
        <v>-0.14000000000000001</v>
      </c>
      <c r="P29" s="12">
        <v>-0.18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3.1789999999999998</v>
      </c>
      <c r="D30" s="12">
        <v>2.5000000000000001E-3</v>
      </c>
      <c r="E30" s="12">
        <v>0.28000000000000003</v>
      </c>
      <c r="F30" s="12">
        <v>0.03</v>
      </c>
      <c r="G30" s="12">
        <v>7.4999999999999997E-2</v>
      </c>
      <c r="H30" s="12">
        <v>-0.27500000000000002</v>
      </c>
      <c r="I30" s="12">
        <v>-0.11</v>
      </c>
      <c r="J30" s="12">
        <v>-0.20499999999999999</v>
      </c>
      <c r="K30" s="22">
        <v>-0.11749999999999999</v>
      </c>
      <c r="L30" s="12">
        <v>-0.17</v>
      </c>
      <c r="M30" s="12">
        <v>-0.435</v>
      </c>
      <c r="N30" s="12">
        <v>-0.33500000000000002</v>
      </c>
      <c r="O30" s="12">
        <v>-0.14000000000000001</v>
      </c>
      <c r="P30" s="12">
        <v>0.08</v>
      </c>
      <c r="Q30" s="12">
        <v>-0.13750000000000001</v>
      </c>
    </row>
    <row r="31" spans="1:17" x14ac:dyDescent="0.2">
      <c r="B31" s="13">
        <f t="shared" si="2"/>
        <v>37591</v>
      </c>
      <c r="C31" s="12">
        <v>3.3889999999999998</v>
      </c>
      <c r="D31" s="12">
        <v>2.5000000000000001E-3</v>
      </c>
      <c r="E31" s="12">
        <v>0.28000000000000003</v>
      </c>
      <c r="F31" s="12">
        <v>0.03</v>
      </c>
      <c r="G31" s="12">
        <v>7.4999999999999997E-2</v>
      </c>
      <c r="H31" s="12">
        <v>-0.27500000000000002</v>
      </c>
      <c r="I31" s="12">
        <v>-0.11</v>
      </c>
      <c r="J31" s="12">
        <v>-0.20499999999999999</v>
      </c>
      <c r="K31" s="22">
        <v>-0.11749999999999999</v>
      </c>
      <c r="L31" s="12">
        <v>0.22</v>
      </c>
      <c r="M31" s="12">
        <v>-0.435</v>
      </c>
      <c r="N31" s="12">
        <v>-0.33500000000000002</v>
      </c>
      <c r="O31" s="12">
        <v>-0.14249999999999999</v>
      </c>
      <c r="P31" s="12">
        <v>0.08</v>
      </c>
      <c r="Q31" s="12">
        <v>-0.13750000000000001</v>
      </c>
    </row>
    <row r="32" spans="1:17" x14ac:dyDescent="0.2">
      <c r="B32" s="13">
        <f t="shared" si="2"/>
        <v>37622</v>
      </c>
      <c r="C32" s="12">
        <v>3.5089999999999999</v>
      </c>
      <c r="D32" s="12">
        <v>2.5000000000000001E-3</v>
      </c>
      <c r="E32" s="12">
        <v>0.28000000000000003</v>
      </c>
      <c r="F32" s="12">
        <v>0.03</v>
      </c>
      <c r="G32" s="12">
        <v>0.06</v>
      </c>
      <c r="H32" s="12">
        <v>-0.27500000000000002</v>
      </c>
      <c r="I32" s="12">
        <v>-0.11</v>
      </c>
      <c r="J32" s="12">
        <v>-0.20499999999999999</v>
      </c>
      <c r="K32" s="22">
        <v>-0.11749999999999999</v>
      </c>
      <c r="L32" s="12">
        <v>0.24</v>
      </c>
      <c r="M32" s="12">
        <v>-0.435</v>
      </c>
      <c r="N32" s="12">
        <v>-0.33500000000000002</v>
      </c>
      <c r="O32" s="12">
        <v>-0.14499999999999999</v>
      </c>
      <c r="P32" s="12">
        <v>0.08</v>
      </c>
      <c r="Q32" s="12">
        <v>-0.13750000000000001</v>
      </c>
    </row>
    <row r="33" spans="2:17" x14ac:dyDescent="0.2">
      <c r="B33" s="13">
        <f t="shared" si="2"/>
        <v>37653</v>
      </c>
      <c r="C33" s="12">
        <v>3.4140000000000001</v>
      </c>
      <c r="D33" s="12">
        <v>2.5000000000000001E-3</v>
      </c>
      <c r="E33" s="12">
        <v>0.28000000000000003</v>
      </c>
      <c r="F33" s="12">
        <v>0.03</v>
      </c>
      <c r="G33" s="12">
        <v>0.06</v>
      </c>
      <c r="H33" s="12">
        <v>-0.27500000000000002</v>
      </c>
      <c r="I33" s="12">
        <v>-0.11</v>
      </c>
      <c r="J33" s="12">
        <v>-0.20499999999999999</v>
      </c>
      <c r="K33" s="22">
        <v>-0.11749999999999999</v>
      </c>
      <c r="L33" s="12">
        <v>-0.06</v>
      </c>
      <c r="M33" s="12">
        <v>-0.435</v>
      </c>
      <c r="N33" s="12">
        <v>-0.33500000000000002</v>
      </c>
      <c r="O33" s="12">
        <v>-0.13750000000000001</v>
      </c>
      <c r="P33" s="12">
        <v>0.08</v>
      </c>
      <c r="Q33" s="12">
        <v>-0.13750000000000001</v>
      </c>
    </row>
    <row r="34" spans="2:17" x14ac:dyDescent="0.2">
      <c r="B34" s="13">
        <f t="shared" si="2"/>
        <v>37681</v>
      </c>
      <c r="C34" s="12">
        <v>3.3039999999999998</v>
      </c>
      <c r="D34" s="12">
        <v>2.5000000000000001E-3</v>
      </c>
      <c r="E34" s="12">
        <v>0.28000000000000003</v>
      </c>
      <c r="F34" s="12">
        <v>0.03</v>
      </c>
      <c r="G34" s="12">
        <v>0.06</v>
      </c>
      <c r="H34" s="12">
        <v>-0.27500000000000002</v>
      </c>
      <c r="I34" s="12">
        <v>-0.11</v>
      </c>
      <c r="J34" s="12">
        <v>-0.20499999999999999</v>
      </c>
      <c r="K34" s="22">
        <v>-0.11749999999999999</v>
      </c>
      <c r="L34" s="12">
        <v>-0.31</v>
      </c>
      <c r="M34" s="12">
        <v>-0.435</v>
      </c>
      <c r="N34" s="12">
        <v>-0.33500000000000002</v>
      </c>
      <c r="O34" s="12">
        <v>-0.13500000000000001</v>
      </c>
      <c r="P34" s="12">
        <v>0.08</v>
      </c>
      <c r="Q34" s="12">
        <v>-0.13750000000000001</v>
      </c>
    </row>
    <row r="35" spans="2:17" x14ac:dyDescent="0.2">
      <c r="B35" s="13">
        <f t="shared" si="2"/>
        <v>37712</v>
      </c>
      <c r="C35" s="12">
        <v>3.1640000000000001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</v>
      </c>
      <c r="K35" s="22">
        <v>-8.5000000000000006E-2</v>
      </c>
      <c r="L35" s="12">
        <v>-0.28999999999999998</v>
      </c>
      <c r="M35" s="12">
        <v>-0.46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3.1739999999999999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</v>
      </c>
      <c r="K36" s="22">
        <v>-8.5000000000000006E-2</v>
      </c>
      <c r="L36" s="12">
        <v>-0.28999999999999998</v>
      </c>
      <c r="M36" s="12">
        <v>-0.46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3.2040000000000002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</v>
      </c>
      <c r="K37" s="22">
        <v>-8.5000000000000006E-2</v>
      </c>
      <c r="L37" s="12">
        <v>-0.28999999999999998</v>
      </c>
      <c r="M37" s="12">
        <v>-0.46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3.23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</v>
      </c>
      <c r="K38" s="22">
        <v>-8.5000000000000006E-2</v>
      </c>
      <c r="L38" s="12">
        <v>-0.28999999999999998</v>
      </c>
      <c r="M38" s="12">
        <v>-0.46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3.2559999999999998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</v>
      </c>
      <c r="K39" s="22">
        <v>-8.5000000000000006E-2</v>
      </c>
      <c r="L39" s="12">
        <v>-0.28999999999999998</v>
      </c>
      <c r="M39" s="12">
        <v>-0.46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3.2559999999999998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</v>
      </c>
      <c r="K40" s="22">
        <v>-8.5000000000000006E-2</v>
      </c>
      <c r="L40" s="12">
        <v>-0.28999999999999998</v>
      </c>
      <c r="M40" s="12">
        <v>-0.46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3.2690000000000001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</v>
      </c>
      <c r="K41" s="22">
        <v>-8.5000000000000006E-2</v>
      </c>
      <c r="L41" s="12">
        <v>-0.28999999999999998</v>
      </c>
      <c r="M41" s="12">
        <v>-0.46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3.4460000000000002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-0.16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3.6160000000000001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-0.16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3.6760000000000002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-0.16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3.556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-0.16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3.4089999999999998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-0.16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3.234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-0.24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3.2290000000000001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-0.24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3.2610000000000001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-0.24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3.3010000000000002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-0.24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3.3340000000000001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-0.24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3.3340000000000001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-0.24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3.3340000000000001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-0.24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3.5009999999999999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3.6659999999999999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3.7559999999999998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3.6360000000000001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3.4889999999999999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3.3140000000000001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3.3090000000000002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3.3410000000000002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3.3809999999999998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3.4140000000000001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3.4140000000000001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3.4140000000000001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3.581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-0.14000000000000001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3.746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-0.14000000000000001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3.8384999999999998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-0.14000000000000001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3.7185000000000001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-0.14000000000000001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3.5714999999999999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-0.14000000000000001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3.3965000000000001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3.3915000000000002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3.4235000000000002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3.4634999999999998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3.4965000000000002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3.4965000000000002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3.4965000000000002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3.6635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-0.14000000000000001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3.8285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-0.14000000000000001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3.9235000000000002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-0.14000000000000001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3.8035000000000001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-0.14000000000000001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3.6564999999999999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-0.14000000000000001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3.4815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3.4765000000000001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3.5085000000000002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3.5485000000000002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3.5815000000000001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3.5815000000000001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3.5815000000000001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3.7484999999999999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-0.14000000000000001</v>
      </c>
      <c r="K90" s="22">
        <v>-0.06</v>
      </c>
      <c r="L90" s="12">
        <v>0.248</v>
      </c>
      <c r="M90" s="12">
        <v>-0.40500000000000003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3.9135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-0.14000000000000001</v>
      </c>
      <c r="K91" s="22">
        <v>-0.06</v>
      </c>
      <c r="L91" s="12">
        <v>0.308</v>
      </c>
      <c r="M91" s="12">
        <v>-0.40500000000000003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4.0110000000000001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-0.14000000000000001</v>
      </c>
      <c r="K92" s="22">
        <v>-0.06</v>
      </c>
      <c r="L92" s="12">
        <v>0.378</v>
      </c>
      <c r="M92" s="12">
        <v>-0.40500000000000003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3.891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-0.14000000000000001</v>
      </c>
      <c r="K93" s="22">
        <v>-0.06</v>
      </c>
      <c r="L93" s="12">
        <v>0.248</v>
      </c>
      <c r="M93" s="12">
        <v>-0.40500000000000003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3.7440000000000002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-0.14000000000000001</v>
      </c>
      <c r="K94" s="22">
        <v>-0.06</v>
      </c>
      <c r="L94" s="12">
        <v>6.8000000000000005E-2</v>
      </c>
      <c r="M94" s="12">
        <v>-0.40500000000000003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3.569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</v>
      </c>
      <c r="K95" s="22">
        <v>-0.06</v>
      </c>
      <c r="L95" s="12">
        <v>-0.25</v>
      </c>
      <c r="M95" s="12">
        <v>-0.46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3.5640000000000001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</v>
      </c>
      <c r="K96" s="22">
        <v>-0.06</v>
      </c>
      <c r="L96" s="12">
        <v>-0.25</v>
      </c>
      <c r="M96" s="12">
        <v>-0.46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3.5960000000000001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</v>
      </c>
      <c r="K97" s="22">
        <v>-0.06</v>
      </c>
      <c r="L97" s="12">
        <v>-0.25</v>
      </c>
      <c r="M97" s="12">
        <v>-0.46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3.6360000000000001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</v>
      </c>
      <c r="K98" s="22">
        <v>-0.06</v>
      </c>
      <c r="L98" s="12">
        <v>-0.25</v>
      </c>
      <c r="M98" s="12">
        <v>-0.46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3.669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</v>
      </c>
      <c r="K99" s="22">
        <v>-0.06</v>
      </c>
      <c r="L99" s="12">
        <v>-0.25</v>
      </c>
      <c r="M99" s="12">
        <v>-0.46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3.669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</v>
      </c>
      <c r="K100" s="22">
        <v>-0.06</v>
      </c>
      <c r="L100" s="12">
        <v>-0.25</v>
      </c>
      <c r="M100" s="12">
        <v>-0.46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3.669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</v>
      </c>
      <c r="K101" s="22">
        <v>-0.06</v>
      </c>
      <c r="L101" s="12">
        <v>-0.25</v>
      </c>
      <c r="M101" s="12">
        <v>-0.46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3.8359999999999999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-0.14000000000000001</v>
      </c>
      <c r="K102" s="22">
        <v>-0.06</v>
      </c>
      <c r="L102" s="12">
        <v>0.248</v>
      </c>
      <c r="M102" s="12">
        <v>-0.44500000000000001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4.0010000000000003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-0.14000000000000001</v>
      </c>
      <c r="K103" s="22">
        <v>-0.06</v>
      </c>
      <c r="L103" s="12">
        <v>0.308</v>
      </c>
      <c r="M103" s="12">
        <v>-0.44500000000000001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4.101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-0.14000000000000001</v>
      </c>
      <c r="K104" s="22">
        <v>-0.06</v>
      </c>
      <c r="L104" s="12">
        <v>0.378</v>
      </c>
      <c r="M104" s="12">
        <v>-0.44500000000000001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3.9809999999999999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-0.14000000000000001</v>
      </c>
      <c r="K105" s="22">
        <v>-0.06</v>
      </c>
      <c r="L105" s="12">
        <v>0.248</v>
      </c>
      <c r="M105" s="12">
        <v>-0.44500000000000001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3.8340000000000001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-0.14000000000000001</v>
      </c>
      <c r="K106" s="22">
        <v>-0.06</v>
      </c>
      <c r="L106" s="12">
        <v>6.8000000000000005E-2</v>
      </c>
      <c r="M106" s="12">
        <v>-0.44500000000000001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3.6589999999999998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</v>
      </c>
      <c r="K107" s="22">
        <v>-0.06</v>
      </c>
      <c r="L107" s="12">
        <v>-0.25</v>
      </c>
      <c r="M107" s="12">
        <v>-0.54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3.6539999999999999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</v>
      </c>
      <c r="K108" s="22">
        <v>-0.06</v>
      </c>
      <c r="L108" s="12">
        <v>-0.25</v>
      </c>
      <c r="M108" s="12">
        <v>-0.54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3.6859999999999999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</v>
      </c>
      <c r="K109" s="22">
        <v>-0.06</v>
      </c>
      <c r="L109" s="12">
        <v>-0.25</v>
      </c>
      <c r="M109" s="12">
        <v>-0.54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3.726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</v>
      </c>
      <c r="K110" s="22">
        <v>-0.06</v>
      </c>
      <c r="L110" s="12">
        <v>-0.25</v>
      </c>
      <c r="M110" s="12">
        <v>-0.54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3.7589999999999999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</v>
      </c>
      <c r="K111" s="22">
        <v>-0.06</v>
      </c>
      <c r="L111" s="12">
        <v>-0.25</v>
      </c>
      <c r="M111" s="12">
        <v>-0.54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3.7589999999999999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</v>
      </c>
      <c r="K112" s="22">
        <v>-0.06</v>
      </c>
      <c r="L112" s="12">
        <v>-0.25</v>
      </c>
      <c r="M112" s="12">
        <v>-0.54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3.7589999999999999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</v>
      </c>
      <c r="K113" s="22">
        <v>-0.06</v>
      </c>
      <c r="L113" s="12">
        <v>-0.25</v>
      </c>
      <c r="M113" s="12">
        <v>-0.54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3.9260000000000002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-0.14000000000000001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4.0910000000000002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-0.14000000000000001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4.1935000000000002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-0.14000000000000001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4.0735000000000001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-0.14000000000000001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3.9264999999999999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-0.14000000000000001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3.7515000000000001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3.7465000000000002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3.7785000000000002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3.8184999999999998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3.8515000000000001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3.8515000000000001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3.8515000000000001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4.0185000000000004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-0.14000000000000001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4.1835000000000004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-0.14000000000000001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4.2885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-0.14000000000000001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4.1684999999999999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-0.14000000000000001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4.0214999999999996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-0.14000000000000001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3.8464999999999998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3.8414999999999999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3.8734999999999999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3.9135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3.9464999999999999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3.9464999999999999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3.9464999999999999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4.1135000000000002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-0.14000000000000001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4.2785000000000002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-0.14000000000000001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4.3860000000000001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-0.14000000000000001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4.266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-0.14000000000000001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4.1189999999999998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-0.14000000000000001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3.944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3.9390000000000001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3.9710000000000001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4.0110000000000001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4.0439999999999996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4.0439999999999996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4.0439999999999996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4.2110000000000003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-0.14000000000000001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4.3760000000000003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-0.14000000000000001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4.4859999999999998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-0.14000000000000001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4.3659999999999997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-0.14000000000000001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4.2190000000000003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-0.14000000000000001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4.0439999999999996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4.0389999999999997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4.0709999999999997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4.1109999999999998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4.1440000000000001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4.1440000000000001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4.1440000000000001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4.3109999999999999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-0.14000000000000001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4.476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-0.14000000000000001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4.5884999999999998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-0.14000000000000001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4.4684999999999997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-0.14000000000000001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4.3215000000000003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-0.14000000000000001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4.1464999999999996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4.1414999999999997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4.1734999999999998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4.2134999999999998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4.2465000000000002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4.2465000000000002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4.2465000000000002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4.4135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-0.14000000000000001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4.5785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-0.14000000000000001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4.6935000000000002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-0.14000000000000001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4.5735000000000001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-0.14000000000000001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4.4264999999999999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-0.14000000000000001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4.2515000000000001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4.2465000000000002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4.2785000000000002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4.3185000000000002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4.3514999999999997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4.3514999999999997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4.3514999999999997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4.5185000000000004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-0.14000000000000001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4.6835000000000004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-0.14000000000000001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4.8010000000000002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-0.14000000000000001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4.681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-0.14000000000000001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4.5339999999999998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-0.14000000000000001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4.359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4.3540000000000001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4.3860000000000001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4.4260000000000002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4.4589999999999996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4.4589999999999996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4.4589999999999996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4.6260000000000003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-0.14000000000000001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4.7910000000000004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-0.14000000000000001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4.9109999999999996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-0.14000000000000001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4.7910000000000004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-0.14000000000000001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4.6440000000000001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-0.14000000000000001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4.4690000000000003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4.4640000000000004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4.4960000000000004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4.5359999999999996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4.569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4.569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4.569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4.7359999999999998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-0.14000000000000001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4.9009999999999998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-0.14000000000000001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5.0235000000000003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-0.14000000000000001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4.9035000000000002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-0.14000000000000001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4.7565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-0.14000000000000001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4.5815000000000001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4.5765000000000002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4.6085000000000003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4.6485000000000003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4.6814999999999998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4.6814999999999998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4.6814999999999998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4.8484999999999996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-0.14000000000000001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5.0134999999999996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-0.14000000000000001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5.1384999999999996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-0.14000000000000001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5.0185000000000004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-0.14000000000000001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4.8715000000000002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-0.14000000000000001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4.6965000000000003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4.6914999999999996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4.7234999999999996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4.7634999999999996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4.7965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4.7965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4.7965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4.9634999999999998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-0.14000000000000001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5.1284999999999998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-0.14000000000000001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5.2534999999999998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-0.14000000000000001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5.1334999999999997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-0.14000000000000001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4.9865000000000004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-0.14000000000000001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4.8114999999999997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4.8064999999999998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4.8384999999999998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4.8784999999999998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4.9115000000000002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4.9115000000000002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4.9115000000000002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5.0785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5.2435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5.3685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5.2484999999999999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5.1014999999999997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4.9264999999999999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4.9215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4.9535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4.9935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5.0265000000000004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5.0265000000000004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5.0265000000000004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5.1935000000000002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5.3585000000000003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5.4835000000000003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5.3635000000000002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5.2164999999999999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5.0415000000000001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5.0365000000000002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5.0685000000000002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5.1085000000000003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5.1414999999999997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5.1414999999999997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5.1414999999999997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5.3085000000000004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5.4734999999999996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5.5984999999999996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5.4785000000000004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5.3315000000000001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5.1565000000000003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5.1515000000000004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5.1835000000000004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5.2234999999999996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5.2565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5.2565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5.2565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5.4234999999999998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5.5884999999999998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5.7134999999999998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5.5934999999999997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5.4465000000000003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5.2714999999999996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5.2664999999999997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5.2984999999999998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5.3384999999999998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5.3715000000000002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5.3715000000000002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5.3715000000000002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5.5385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5.7035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19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16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'[9]Power Desk Daily Price'!$AC9</f>
        <v>22.347368421052632</v>
      </c>
      <c r="D9" s="134">
        <f ca="1">IF(ISERROR((AVERAGE(OFFSET('[9]Curve Summary'!$D$6,20,0,8,1))*8+ 17* '[9]Curve Summary Backup'!$D$38)/25), '[9]Curve Summary Backup'!$D$38,(AVERAGE(OFFSET('[9]Curve Summary'!$D$6,20,0,8,1))*8+ 17* '[9]Curve Summary Backup'!$D$38)/25)</f>
        <v>27</v>
      </c>
      <c r="E9" s="134">
        <f>VLOOKUP(E$7,'[9]Curve Summary'!$A$7:$AG$54,4)</f>
        <v>34</v>
      </c>
      <c r="F9" s="161">
        <f t="shared" ref="F9:F15" ca="1" si="0">(C9*C$5+D9*D$5+E9*E$5)/(SUM(C$5:E$5))</f>
        <v>28.150138504155127</v>
      </c>
      <c r="G9" s="134">
        <f t="shared" ref="G9:G15" si="1">AVERAGE(H9:I9)</f>
        <v>32.625</v>
      </c>
      <c r="H9" s="134">
        <f t="shared" ref="H9:I15" si="2">AG9</f>
        <v>33.75</v>
      </c>
      <c r="I9" s="134">
        <f t="shared" si="2"/>
        <v>31.5</v>
      </c>
      <c r="J9" s="134">
        <f t="shared" ref="J9:J15" si="3">AVERAGE(K9:L9)</f>
        <v>27.625</v>
      </c>
      <c r="K9" s="134">
        <f t="shared" ref="K9:N15" si="4">AI9</f>
        <v>28</v>
      </c>
      <c r="L9" s="134">
        <f t="shared" si="4"/>
        <v>27.25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41</v>
      </c>
      <c r="S9" s="134">
        <f t="shared" ref="S9:S15" si="7">AVERAGE(T9:V9)</f>
        <v>34.416666666666664</v>
      </c>
      <c r="T9" s="134">
        <f t="shared" ref="T9:V15" si="8">AP9</f>
        <v>35.25</v>
      </c>
      <c r="U9" s="134">
        <f t="shared" si="8"/>
        <v>33</v>
      </c>
      <c r="V9" s="134">
        <f t="shared" si="8"/>
        <v>35</v>
      </c>
      <c r="W9" s="161">
        <f>SUM(AG28:AR28)/SUM($AG$5:$AR$5)</f>
        <v>34.065686274509801</v>
      </c>
      <c r="X9" s="134">
        <f>SUM(AS28:BD28)/SUM($AS$5:$BD$5)</f>
        <v>36.327450980392157</v>
      </c>
      <c r="Y9" s="134">
        <f>SUM(BE28:BR28)/SUM($BE$5:$BR$5)</f>
        <v>35.907416107382559</v>
      </c>
      <c r="Z9" s="134">
        <f>SUM(BQ28:CB28)/SUM($BQ$5:$CB$5)</f>
        <v>36.061411764705881</v>
      </c>
      <c r="AA9" s="134">
        <f t="shared" ref="AA9:AA15" si="9">SUM(CC28:DX28)/SUM($CC$5:$DX$5)</f>
        <v>36.865176470588239</v>
      </c>
      <c r="AB9" s="135">
        <f t="shared" ref="AB9:AB15" si="10">SUM(DY28:EJ28)/SUM($DY$5:$EJ$5)</f>
        <v>38.05078125</v>
      </c>
      <c r="AC9" s="162">
        <f t="shared" ref="AC9:AC15" ca="1" si="11">(C9*C$5+D9*D$5+E9*E$5+SUM(AG28:EJ28))/(SUM(C$5:E$5)+SUM($AG$5:$EJ$5))</f>
        <v>36.219421611353226</v>
      </c>
      <c r="AD9" s="163"/>
      <c r="AE9" s="163"/>
      <c r="AF9" s="164"/>
      <c r="AG9" s="132">
        <f>VLOOKUP(AG$7,'[9]Curve Summary'!$A$7:$AG$161,4)</f>
        <v>33.75</v>
      </c>
      <c r="AH9" s="132">
        <f>VLOOKUP(AH$7,'[9]Curve Summary'!$A$7:$AG$161,4)</f>
        <v>31.5</v>
      </c>
      <c r="AI9" s="132">
        <f>VLOOKUP(AI$7,'[9]Curve Summary'!$A$7:$AG$161,4)</f>
        <v>28</v>
      </c>
      <c r="AJ9" s="132">
        <f>VLOOKUP(AJ$7,'[9]Curve Summary'!$A$7:$AG$161,4)</f>
        <v>27.25</v>
      </c>
      <c r="AK9" s="132">
        <f>VLOOKUP(AK$7,'[9]Curve Summary'!$A$7:$AG$161,4)</f>
        <v>26.5</v>
      </c>
      <c r="AL9" s="132">
        <f>VLOOKUP(AL$7,'[9]Curve Summary'!$A$7:$AG$161,4)</f>
        <v>28</v>
      </c>
      <c r="AM9" s="132">
        <f>VLOOKUP(AM$7,'[9]Curve Summary'!$A$7:$AG$161,4)</f>
        <v>40.5</v>
      </c>
      <c r="AN9" s="132">
        <f>VLOOKUP(AN$7,'[9]Curve Summary'!$A$7:$AG$161,4)</f>
        <v>48.5</v>
      </c>
      <c r="AO9" s="132">
        <f>VLOOKUP(AO$7,'[9]Curve Summary'!$A$7:$AG$161,4)</f>
        <v>41</v>
      </c>
      <c r="AP9" s="132">
        <f>VLOOKUP(AP$7,'[9]Curve Summary'!$A$7:$AG$161,4)</f>
        <v>35.25</v>
      </c>
      <c r="AQ9" s="132">
        <f>VLOOKUP(AQ$7,'[9]Curve Summary'!$A$7:$AG$161,4)</f>
        <v>33</v>
      </c>
      <c r="AR9" s="132">
        <f>VLOOKUP(AR$7,'[9]Curve Summary'!$A$7:$AG$161,4)</f>
        <v>35</v>
      </c>
      <c r="AS9" s="132">
        <f>VLOOKUP(AS$7,'[9]Curve Summary'!$A$7:$AG$161,4)</f>
        <v>38</v>
      </c>
      <c r="AT9" s="132">
        <f>VLOOKUP(AT$7,'[9]Curve Summary'!$A$7:$AG$161,4)</f>
        <v>36</v>
      </c>
      <c r="AU9" s="132">
        <f>VLOOKUP(AU$7,'[9]Curve Summary'!$A$7:$AG$161,4)</f>
        <v>32</v>
      </c>
      <c r="AV9" s="132">
        <f>VLOOKUP(AV$7,'[9]Curve Summary'!$A$7:$AG$161,4)</f>
        <v>29.5</v>
      </c>
      <c r="AW9" s="132">
        <f>VLOOKUP(AW$7,'[9]Curve Summary'!$A$7:$AG$161,4)</f>
        <v>25.5</v>
      </c>
      <c r="AX9" s="132">
        <f>VLOOKUP(AX$7,'[9]Curve Summary'!$A$7:$AG$161,4)</f>
        <v>26.5</v>
      </c>
      <c r="AY9" s="132">
        <f>VLOOKUP(AY$7,'[9]Curve Summary'!$A$7:$AG$161,4)</f>
        <v>45.5</v>
      </c>
      <c r="AZ9" s="132">
        <f>VLOOKUP(AZ$7,'[9]Curve Summary'!$A$7:$AG$161,4)</f>
        <v>53</v>
      </c>
      <c r="BA9" s="132">
        <f>VLOOKUP(BA$7,'[9]Curve Summary'!$A$7:$AG$161,4)</f>
        <v>42.5</v>
      </c>
      <c r="BB9" s="132">
        <f>VLOOKUP(BB$7,'[9]Curve Summary'!$A$7:$AG$161,4)</f>
        <v>36</v>
      </c>
      <c r="BC9" s="132">
        <f>VLOOKUP(BC$7,'[9]Curve Summary'!$A$7:$AG$161,4)</f>
        <v>34</v>
      </c>
      <c r="BD9" s="132">
        <f>VLOOKUP(BD$7,'[9]Curve Summary'!$A$7:$AG$161,4)</f>
        <v>37</v>
      </c>
      <c r="BE9" s="132">
        <f>VLOOKUP(BE$7,'[9]Curve Summary'!$A$7:$AG$161,4)</f>
        <v>37.17</v>
      </c>
      <c r="BF9" s="132">
        <f>VLOOKUP(BF$7,'[9]Curve Summary'!$A$7:$AG$161,4)</f>
        <v>35.51</v>
      </c>
      <c r="BG9" s="132">
        <f>VLOOKUP(BG$7,'[9]Curve Summary'!$A$7:$AG$161,4)</f>
        <v>32.17</v>
      </c>
      <c r="BH9" s="132">
        <f>VLOOKUP(BH$7,'[9]Curve Summary'!$A$7:$AG$161,4)</f>
        <v>30.08</v>
      </c>
      <c r="BI9" s="132">
        <f>VLOOKUP(BI$7,'[9]Curve Summary'!$A$7:$AG$161,4)</f>
        <v>26.74</v>
      </c>
      <c r="BJ9" s="132">
        <f>VLOOKUP(BJ$7,'[9]Curve Summary'!$A$7:$AG$161,4)</f>
        <v>27.58</v>
      </c>
      <c r="BK9" s="132">
        <f>VLOOKUP(BK$7,'[9]Curve Summary'!$A$7:$AG$161,4)</f>
        <v>43.52</v>
      </c>
      <c r="BL9" s="132">
        <f>VLOOKUP(BL$7,'[9]Curve Summary'!$A$7:$AG$161,4)</f>
        <v>49.82</v>
      </c>
      <c r="BM9" s="132">
        <f>VLOOKUP(BM$7,'[9]Curve Summary'!$A$7:$AG$161,4)</f>
        <v>41.02</v>
      </c>
      <c r="BN9" s="132">
        <f>VLOOKUP(BN$7,'[9]Curve Summary'!$A$7:$AG$161,4)</f>
        <v>35.58</v>
      </c>
      <c r="BO9" s="132">
        <f>VLOOKUP(BO$7,'[9]Curve Summary'!$A$7:$AG$161,4)</f>
        <v>33.909999999999997</v>
      </c>
      <c r="BP9" s="132">
        <f>VLOOKUP(BP$7,'[9]Curve Summary'!$A$7:$AG$161,4)</f>
        <v>36.44</v>
      </c>
      <c r="BQ9" s="132">
        <f>VLOOKUP(BQ$7,'[9]Curve Summary'!$A$7:$AG$161,4)</f>
        <v>37.22</v>
      </c>
      <c r="BR9" s="132">
        <f>VLOOKUP(BR$7,'[9]Curve Summary'!$A$7:$AG$161,4)</f>
        <v>35.799999999999997</v>
      </c>
      <c r="BS9" s="132">
        <f>VLOOKUP(BS$7,'[9]Curve Summary'!$A$7:$AG$161,4)</f>
        <v>32.94</v>
      </c>
      <c r="BT9" s="132">
        <f>VLOOKUP(BT$7,'[9]Curve Summary'!$A$7:$AG$161,4)</f>
        <v>31.15</v>
      </c>
      <c r="BU9" s="132">
        <f>VLOOKUP(BU$7,'[9]Curve Summary'!$A$7:$AG$161,4)</f>
        <v>28.29</v>
      </c>
      <c r="BV9" s="132">
        <f>VLOOKUP(BV$7,'[9]Curve Summary'!$A$7:$AG$161,4)</f>
        <v>29.01</v>
      </c>
      <c r="BW9" s="132">
        <f>VLOOKUP(BW$7,'[9]Curve Summary'!$A$7:$AG$161,4)</f>
        <v>42.66</v>
      </c>
      <c r="BX9" s="132">
        <f>VLOOKUP(BX$7,'[9]Curve Summary'!$A$7:$AG$161,4)</f>
        <v>48.05</v>
      </c>
      <c r="BY9" s="132">
        <f>VLOOKUP(BY$7,'[9]Curve Summary'!$A$7:$AG$161,4)</f>
        <v>40.520000000000003</v>
      </c>
      <c r="BZ9" s="132">
        <f>VLOOKUP(BZ$7,'[9]Curve Summary'!$A$7:$AG$161,4)</f>
        <v>35.86</v>
      </c>
      <c r="CA9" s="132">
        <f>VLOOKUP(CA$7,'[9]Curve Summary'!$A$7:$AG$161,4)</f>
        <v>34.43</v>
      </c>
      <c r="CB9" s="132">
        <f>VLOOKUP(CB$7,'[9]Curve Summary'!$A$7:$AG$161,4)</f>
        <v>36.6</v>
      </c>
      <c r="CC9" s="132">
        <f>VLOOKUP(CC$7,'[9]Curve Summary'!$A$7:$AG$161,4)</f>
        <v>37.36</v>
      </c>
      <c r="CD9" s="132">
        <f>VLOOKUP(CD$7,'[9]Curve Summary'!$A$7:$AG$161,4)</f>
        <v>36.07</v>
      </c>
      <c r="CE9" s="132">
        <f>VLOOKUP(CE$7,'[9]Curve Summary'!$A$7:$AG$161,4)</f>
        <v>33.479999999999997</v>
      </c>
      <c r="CF9" s="132">
        <f>VLOOKUP(CF$7,'[9]Curve Summary'!$A$7:$AG$161,4)</f>
        <v>31.86</v>
      </c>
      <c r="CG9" s="132">
        <f>VLOOKUP(CG$7,'[9]Curve Summary'!$A$7:$AG$161,4)</f>
        <v>29.27</v>
      </c>
      <c r="CH9" s="132">
        <f>VLOOKUP(CH$7,'[9]Curve Summary'!$A$7:$AG$161,4)</f>
        <v>29.92</v>
      </c>
      <c r="CI9" s="132">
        <f>VLOOKUP(CI$7,'[9]Curve Summary'!$A$7:$AG$161,4)</f>
        <v>42.29</v>
      </c>
      <c r="CJ9" s="132">
        <f>VLOOKUP(CJ$7,'[9]Curve Summary'!$A$7:$AG$161,4)</f>
        <v>47.17</v>
      </c>
      <c r="CK9" s="132">
        <f>VLOOKUP(CK$7,'[9]Curve Summary'!$A$7:$AG$161,4)</f>
        <v>40.35</v>
      </c>
      <c r="CL9" s="132">
        <f>VLOOKUP(CL$7,'[9]Curve Summary'!$A$7:$AG$161,4)</f>
        <v>36.130000000000003</v>
      </c>
      <c r="CM9" s="132">
        <f>VLOOKUP(CM$7,'[9]Curve Summary'!$A$7:$AG$161,4)</f>
        <v>34.840000000000003</v>
      </c>
      <c r="CN9" s="132">
        <f>VLOOKUP(CN$7,'[9]Curve Summary'!$A$7:$AG$161,4)</f>
        <v>36.799999999999997</v>
      </c>
      <c r="CO9" s="132">
        <f>VLOOKUP(CO$7,'[9]Curve Summary'!$A$7:$AG$161,4)</f>
        <v>37.49</v>
      </c>
      <c r="CP9" s="132">
        <f>VLOOKUP(CP$7,'[9]Curve Summary'!$A$7:$AG$161,4)</f>
        <v>36.32</v>
      </c>
      <c r="CQ9" s="132">
        <f>VLOOKUP(CQ$7,'[9]Curve Summary'!$A$7:$AG$161,4)</f>
        <v>33.979999999999997</v>
      </c>
      <c r="CR9" s="132">
        <f>VLOOKUP(CR$7,'[9]Curve Summary'!$A$7:$AG$161,4)</f>
        <v>32.520000000000003</v>
      </c>
      <c r="CS9" s="132">
        <f>VLOOKUP(CS$7,'[9]Curve Summary'!$A$7:$AG$161,4)</f>
        <v>30.17</v>
      </c>
      <c r="CT9" s="132">
        <f>VLOOKUP(CT$7,'[9]Curve Summary'!$A$7:$AG$161,4)</f>
        <v>30.77</v>
      </c>
      <c r="CU9" s="132">
        <f>VLOOKUP(CU$7,'[9]Curve Summary'!$A$7:$AG$161,4)</f>
        <v>41.98</v>
      </c>
      <c r="CV9" s="132">
        <f>VLOOKUP(CV$7,'[9]Curve Summary'!$A$7:$AG$161,4)</f>
        <v>46.41</v>
      </c>
      <c r="CW9" s="132">
        <f>VLOOKUP(CW$7,'[9]Curve Summary'!$A$7:$AG$161,4)</f>
        <v>40.229999999999997</v>
      </c>
      <c r="CX9" s="132">
        <f>VLOOKUP(CX$7,'[9]Curve Summary'!$A$7:$AG$161,4)</f>
        <v>36.409999999999997</v>
      </c>
      <c r="CY9" s="132">
        <f>VLOOKUP(CY$7,'[9]Curve Summary'!$A$7:$AG$161,4)</f>
        <v>35.24</v>
      </c>
      <c r="CZ9" s="132">
        <f>VLOOKUP(CZ$7,'[9]Curve Summary'!$A$7:$AG$161,4)</f>
        <v>37.020000000000003</v>
      </c>
      <c r="DA9" s="132">
        <f>VLOOKUP(DA$7,'[9]Curve Summary'!$A$7:$AG$161,4)</f>
        <v>37.92</v>
      </c>
      <c r="DB9" s="132">
        <f>VLOOKUP(DB$7,'[9]Curve Summary'!$A$7:$AG$161,4)</f>
        <v>36.840000000000003</v>
      </c>
      <c r="DC9" s="132">
        <f>VLOOKUP(DC$7,'[9]Curve Summary'!$A$7:$AG$161,4)</f>
        <v>34.65</v>
      </c>
      <c r="DD9" s="132">
        <f>VLOOKUP(DD$7,'[9]Curve Summary'!$A$7:$AG$161,4)</f>
        <v>33.29</v>
      </c>
      <c r="DE9" s="132">
        <f>VLOOKUP(DE$7,'[9]Curve Summary'!$A$7:$AG$161,4)</f>
        <v>31.1</v>
      </c>
      <c r="DF9" s="132">
        <f>VLOOKUP(DF$7,'[9]Curve Summary'!$A$7:$AG$161,4)</f>
        <v>31.66</v>
      </c>
      <c r="DG9" s="132">
        <f>VLOOKUP(DG$7,'[9]Curve Summary'!$A$7:$AG$161,4)</f>
        <v>42.11</v>
      </c>
      <c r="DH9" s="132">
        <f>VLOOKUP(DH$7,'[9]Curve Summary'!$A$7:$AG$161,4)</f>
        <v>46.25</v>
      </c>
      <c r="DI9" s="132">
        <f>VLOOKUP(DI$7,'[9]Curve Summary'!$A$7:$AG$161,4)</f>
        <v>40.49</v>
      </c>
      <c r="DJ9" s="132">
        <f>VLOOKUP(DJ$7,'[9]Curve Summary'!$A$7:$AG$161,4)</f>
        <v>36.92</v>
      </c>
      <c r="DK9" s="132">
        <f>VLOOKUP(DK$7,'[9]Curve Summary'!$A$7:$AG$161,4)</f>
        <v>35.83</v>
      </c>
      <c r="DL9" s="132">
        <f>VLOOKUP(DL$7,'[9]Curve Summary'!$A$7:$AG$161,4)</f>
        <v>37.49</v>
      </c>
      <c r="DM9" s="132">
        <f>VLOOKUP(DM$7,'[9]Curve Summary'!$A$7:$AG$161,4)</f>
        <v>38.36</v>
      </c>
      <c r="DN9" s="132">
        <f>VLOOKUP(DN$7,'[9]Curve Summary'!$A$7:$AG$161,4)</f>
        <v>37.35</v>
      </c>
      <c r="DO9" s="132">
        <f>VLOOKUP(DO$7,'[9]Curve Summary'!$A$7:$AG$161,4)</f>
        <v>35.31</v>
      </c>
      <c r="DP9" s="132">
        <f>VLOOKUP(DP$7,'[9]Curve Summary'!$A$7:$AG$161,4)</f>
        <v>34.04</v>
      </c>
      <c r="DQ9" s="132">
        <f>VLOOKUP(DQ$7,'[9]Curve Summary'!$A$7:$AG$161,4)</f>
        <v>32</v>
      </c>
      <c r="DR9" s="132">
        <f>VLOOKUP(DR$7,'[9]Curve Summary'!$A$7:$AG$161,4)</f>
        <v>32.520000000000003</v>
      </c>
      <c r="DS9" s="132">
        <f>VLOOKUP(DS$7,'[9]Curve Summary'!$A$7:$AG$161,4)</f>
        <v>42.27</v>
      </c>
      <c r="DT9" s="132">
        <f>VLOOKUP(DT$7,'[9]Curve Summary'!$A$7:$AG$161,4)</f>
        <v>46.13</v>
      </c>
      <c r="DU9" s="132">
        <f>VLOOKUP(DU$7,'[9]Curve Summary'!$A$7:$AG$161,4)</f>
        <v>40.76</v>
      </c>
      <c r="DV9" s="132">
        <f>VLOOKUP(DV$7,'[9]Curve Summary'!$A$7:$AG$161,4)</f>
        <v>37.43</v>
      </c>
      <c r="DW9" s="132">
        <f>VLOOKUP(DW$7,'[9]Curve Summary'!$A$7:$AG$161,4)</f>
        <v>36.42</v>
      </c>
      <c r="DX9" s="132">
        <f>VLOOKUP(DX$7,'[9]Curve Summary'!$A$7:$AG$161,4)</f>
        <v>37.97</v>
      </c>
      <c r="DY9" s="132">
        <f>VLOOKUP(DY$7,'[9]Curve Summary'!$A$7:$AG$161,4)</f>
        <v>38.799999999999997</v>
      </c>
      <c r="DZ9" s="132">
        <f>VLOOKUP(DZ$7,'[9]Curve Summary'!$A$7:$AG$161,4)</f>
        <v>37.86</v>
      </c>
      <c r="EA9" s="132">
        <f>VLOOKUP(EA$7,'[9]Curve Summary'!$A$7:$AG$161,4)</f>
        <v>35.96</v>
      </c>
      <c r="EB9" s="132">
        <f>VLOOKUP(EB$7,'[9]Curve Summary'!$A$7:$AG$161,4)</f>
        <v>34.78</v>
      </c>
      <c r="EC9" s="132">
        <f>VLOOKUP(EC$7,'[9]Curve Summary'!$A$7:$AG$161,4)</f>
        <v>32.880000000000003</v>
      </c>
      <c r="ED9" s="132">
        <f>VLOOKUP(ED$7,'[9]Curve Summary'!$A$7:$AG$161,4)</f>
        <v>33.36</v>
      </c>
      <c r="EE9" s="132">
        <f>VLOOKUP(EE$7,'[9]Curve Summary'!$A$7:$AG$161,4)</f>
        <v>42.45</v>
      </c>
      <c r="EF9" s="132">
        <f>VLOOKUP(EF$7,'[9]Curve Summary'!$A$7:$AG$161,4)</f>
        <v>46.05</v>
      </c>
      <c r="EG9" s="132">
        <f>VLOOKUP(EG$7,'[9]Curve Summary'!$A$7:$AG$161,4)</f>
        <v>41.04</v>
      </c>
      <c r="EH9" s="132">
        <f>VLOOKUP(EH$7,'[9]Curve Summary'!$A$7:$AG$161,4)</f>
        <v>37.94</v>
      </c>
      <c r="EI9" s="132">
        <f>VLOOKUP(EI$7,'[9]Curve Summary'!$A$7:$AG$161,4)</f>
        <v>36.99</v>
      </c>
      <c r="EJ9" s="132">
        <f>VLOOKUP(EJ$7,'[9]Curve Summary'!$A$7:$AG$161,4)</f>
        <v>38.44</v>
      </c>
    </row>
    <row r="10" spans="1:140" ht="13.7" customHeight="1" x14ac:dyDescent="0.2">
      <c r="A10" s="165" t="s">
        <v>134</v>
      </c>
      <c r="B10" s="166" t="s">
        <v>165</v>
      </c>
      <c r="C10" s="132">
        <f>'[9]Power Desk Daily Price'!$AC10</f>
        <v>23.657894736842106</v>
      </c>
      <c r="D10" s="132">
        <f ca="1">IF(ISERROR((AVERAGE(OFFSET('[9]Curve Summary'!$C$6,20,0,8,1))*8+ 17* '[9]Curve Summary Backup'!$C$38)/25), '[9]Curve Summary Backup'!$C$38,(AVERAGE(OFFSET('[9]Curve Summary'!$C$6,20,0,8,1))*8+ 17* '[9]Curve Summary Backup'!$C$38)/25)</f>
        <v>27.75</v>
      </c>
      <c r="E10" s="132">
        <f>VLOOKUP(E$7,'[9]Curve Summary'!$A$7:$AG$55,3)</f>
        <v>34.25</v>
      </c>
      <c r="F10" s="167">
        <f t="shared" ca="1" si="0"/>
        <v>28.882040627885505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35.096078431372547</v>
      </c>
      <c r="X10" s="132">
        <f t="shared" ref="X10:X15" si="13">SUM(AS29:BD29)/SUM($AS$5:$BD$5)</f>
        <v>37.79607843137255</v>
      </c>
      <c r="Y10" s="132">
        <f t="shared" ref="Y10:Y15" si="14">SUM(BE29:BR29)/SUM($BE$5:$BR$5)</f>
        <v>37.365369127516779</v>
      </c>
      <c r="Z10" s="132">
        <f t="shared" ref="Z10:Z15" si="15">SUM(BQ29:CB29)/SUM($BQ$5:$CB$5)</f>
        <v>37.78</v>
      </c>
      <c r="AA10" s="132">
        <f t="shared" si="9"/>
        <v>39.968490196078434</v>
      </c>
      <c r="AB10" s="133">
        <f t="shared" si="10"/>
        <v>42.517226562499999</v>
      </c>
      <c r="AC10" s="168">
        <f t="shared" ca="1" si="11"/>
        <v>38.70942094088727</v>
      </c>
      <c r="AD10" s="163"/>
      <c r="AE10" s="163"/>
      <c r="AF10" s="164"/>
      <c r="AG10" s="169">
        <f>VLOOKUP(AG$7,'[9]Curve Summary'!$A$8:$AG$161,3)</f>
        <v>33.5</v>
      </c>
      <c r="AH10" s="169">
        <f>VLOOKUP(AH$7,'[9]Curve Summary'!$A$8:$AG$161,3)</f>
        <v>31.4</v>
      </c>
      <c r="AI10" s="169">
        <f>VLOOKUP(AI$7,'[9]Curve Summary'!$A$8:$AG$161,3)</f>
        <v>28</v>
      </c>
      <c r="AJ10" s="169">
        <f>VLOOKUP(AJ$7,'[9]Curve Summary'!$A$8:$AG$161,3)</f>
        <v>29.25</v>
      </c>
      <c r="AK10" s="169">
        <f>VLOOKUP(AK$7,'[9]Curve Summary'!$A$8:$AG$161,3)</f>
        <v>29</v>
      </c>
      <c r="AL10" s="169">
        <f>VLOOKUP(AL$7,'[9]Curve Summary'!$A$8:$AG$161,3)</f>
        <v>30.5</v>
      </c>
      <c r="AM10" s="169">
        <f>VLOOKUP(AM$7,'[9]Curve Summary'!$A$8:$AG$161,3)</f>
        <v>43.5</v>
      </c>
      <c r="AN10" s="169">
        <f>VLOOKUP(AN$7,'[9]Curve Summary'!$A$8:$AG$161,3)</f>
        <v>51</v>
      </c>
      <c r="AO10" s="169">
        <f>VLOOKUP(AO$7,'[9]Curve Summary'!$A$8:$AG$161,3)</f>
        <v>44.5</v>
      </c>
      <c r="AP10" s="169">
        <f>VLOOKUP(AP$7,'[9]Curve Summary'!$A$8:$AG$161,3)</f>
        <v>34</v>
      </c>
      <c r="AQ10" s="169">
        <f>VLOOKUP(AQ$7,'[9]Curve Summary'!$A$8:$AG$161,3)</f>
        <v>32</v>
      </c>
      <c r="AR10" s="169">
        <f>VLOOKUP(AR$7,'[9]Curve Summary'!$A$8:$AG$161,3)</f>
        <v>34</v>
      </c>
      <c r="AS10" s="169">
        <f>VLOOKUP(AS$7,'[9]Curve Summary'!$A$8:$AG$161,3)</f>
        <v>37</v>
      </c>
      <c r="AT10" s="169">
        <f>VLOOKUP(AT$7,'[9]Curve Summary'!$A$8:$AG$161,3)</f>
        <v>35</v>
      </c>
      <c r="AU10" s="169">
        <f>VLOOKUP(AU$7,'[9]Curve Summary'!$A$8:$AG$161,3)</f>
        <v>32</v>
      </c>
      <c r="AV10" s="169">
        <f>VLOOKUP(AV$7,'[9]Curve Summary'!$A$8:$AG$161,3)</f>
        <v>32.5</v>
      </c>
      <c r="AW10" s="169">
        <f>VLOOKUP(AW$7,'[9]Curve Summary'!$A$8:$AG$161,3)</f>
        <v>28.75</v>
      </c>
      <c r="AX10" s="169">
        <f>VLOOKUP(AX$7,'[9]Curve Summary'!$A$8:$AG$161,3)</f>
        <v>29.75</v>
      </c>
      <c r="AY10" s="169">
        <f>VLOOKUP(AY$7,'[9]Curve Summary'!$A$8:$AG$161,3)</f>
        <v>50</v>
      </c>
      <c r="AZ10" s="169">
        <f>VLOOKUP(AZ$7,'[9]Curve Summary'!$A$8:$AG$161,3)</f>
        <v>56.5</v>
      </c>
      <c r="BA10" s="169">
        <f>VLOOKUP(BA$7,'[9]Curve Summary'!$A$8:$AG$161,3)</f>
        <v>46</v>
      </c>
      <c r="BB10" s="169">
        <f>VLOOKUP(BB$7,'[9]Curve Summary'!$A$8:$AG$161,3)</f>
        <v>35.5</v>
      </c>
      <c r="BC10" s="169">
        <f>VLOOKUP(BC$7,'[9]Curve Summary'!$A$8:$AG$161,3)</f>
        <v>33.5</v>
      </c>
      <c r="BD10" s="169">
        <f>VLOOKUP(BD$7,'[9]Curve Summary'!$A$8:$AG$161,3)</f>
        <v>36.5</v>
      </c>
      <c r="BE10" s="169">
        <f>VLOOKUP(BE$7,'[9]Curve Summary'!$A$8:$AG$161,3)</f>
        <v>36.83</v>
      </c>
      <c r="BF10" s="169">
        <f>VLOOKUP(BF$7,'[9]Curve Summary'!$A$8:$AG$161,3)</f>
        <v>35.15</v>
      </c>
      <c r="BG10" s="169">
        <f>VLOOKUP(BG$7,'[9]Curve Summary'!$A$8:$AG$161,3)</f>
        <v>32.630000000000003</v>
      </c>
      <c r="BH10" s="169">
        <f>VLOOKUP(BH$7,'[9]Curve Summary'!$A$8:$AG$161,3)</f>
        <v>33.049999999999997</v>
      </c>
      <c r="BI10" s="169">
        <f>VLOOKUP(BI$7,'[9]Curve Summary'!$A$8:$AG$161,3)</f>
        <v>29.89</v>
      </c>
      <c r="BJ10" s="169">
        <f>VLOOKUP(BJ$7,'[9]Curve Summary'!$A$8:$AG$161,3)</f>
        <v>30.74</v>
      </c>
      <c r="BK10" s="169">
        <f>VLOOKUP(BK$7,'[9]Curve Summary'!$A$8:$AG$161,3)</f>
        <v>47.85</v>
      </c>
      <c r="BL10" s="169">
        <f>VLOOKUP(BL$7,'[9]Curve Summary'!$A$8:$AG$161,3)</f>
        <v>53.35</v>
      </c>
      <c r="BM10" s="169">
        <f>VLOOKUP(BM$7,'[9]Curve Summary'!$A$8:$AG$161,3)</f>
        <v>44.49</v>
      </c>
      <c r="BN10" s="169">
        <f>VLOOKUP(BN$7,'[9]Curve Summary'!$A$8:$AG$161,3)</f>
        <v>35.619999999999997</v>
      </c>
      <c r="BO10" s="169">
        <f>VLOOKUP(BO$7,'[9]Curve Summary'!$A$8:$AG$161,3)</f>
        <v>33.94</v>
      </c>
      <c r="BP10" s="169">
        <f>VLOOKUP(BP$7,'[9]Curve Summary'!$A$8:$AG$161,3)</f>
        <v>36.479999999999997</v>
      </c>
      <c r="BQ10" s="169">
        <f>VLOOKUP(BQ$7,'[9]Curve Summary'!$A$8:$AG$161,3)</f>
        <v>37.14</v>
      </c>
      <c r="BR10" s="169">
        <f>VLOOKUP(BR$7,'[9]Curve Summary'!$A$8:$AG$161,3)</f>
        <v>35.71</v>
      </c>
      <c r="BS10" s="169">
        <f>VLOOKUP(BS$7,'[9]Curve Summary'!$A$8:$AG$161,3)</f>
        <v>33.56</v>
      </c>
      <c r="BT10" s="169">
        <f>VLOOKUP(BT$7,'[9]Curve Summary'!$A$8:$AG$161,3)</f>
        <v>33.93</v>
      </c>
      <c r="BU10" s="169">
        <f>VLOOKUP(BU$7,'[9]Curve Summary'!$A$8:$AG$161,3)</f>
        <v>31.24</v>
      </c>
      <c r="BV10" s="169">
        <f>VLOOKUP(BV$7,'[9]Curve Summary'!$A$8:$AG$161,3)</f>
        <v>31.97</v>
      </c>
      <c r="BW10" s="169">
        <f>VLOOKUP(BW$7,'[9]Curve Summary'!$A$8:$AG$161,3)</f>
        <v>46.61</v>
      </c>
      <c r="BX10" s="169">
        <f>VLOOKUP(BX$7,'[9]Curve Summary'!$A$8:$AG$161,3)</f>
        <v>51.33</v>
      </c>
      <c r="BY10" s="169">
        <f>VLOOKUP(BY$7,'[9]Curve Summary'!$A$8:$AG$161,3)</f>
        <v>43.75</v>
      </c>
      <c r="BZ10" s="169">
        <f>VLOOKUP(BZ$7,'[9]Curve Summary'!$A$8:$AG$161,3)</f>
        <v>36.17</v>
      </c>
      <c r="CA10" s="169">
        <f>VLOOKUP(CA$7,'[9]Curve Summary'!$A$8:$AG$161,3)</f>
        <v>34.74</v>
      </c>
      <c r="CB10" s="169">
        <f>VLOOKUP(CB$7,'[9]Curve Summary'!$A$8:$AG$161,3)</f>
        <v>36.92</v>
      </c>
      <c r="CC10" s="169">
        <f>VLOOKUP(CC$7,'[9]Curve Summary'!$A$8:$AG$161,3)</f>
        <v>37.92</v>
      </c>
      <c r="CD10" s="169">
        <f>VLOOKUP(CD$7,'[9]Curve Summary'!$A$8:$AG$161,3)</f>
        <v>36.619999999999997</v>
      </c>
      <c r="CE10" s="169">
        <f>VLOOKUP(CE$7,'[9]Curve Summary'!$A$8:$AG$161,3)</f>
        <v>34.64</v>
      </c>
      <c r="CF10" s="169">
        <f>VLOOKUP(CF$7,'[9]Curve Summary'!$A$8:$AG$161,3)</f>
        <v>34.99</v>
      </c>
      <c r="CG10" s="169">
        <f>VLOOKUP(CG$7,'[9]Curve Summary'!$A$8:$AG$161,3)</f>
        <v>32.520000000000003</v>
      </c>
      <c r="CH10" s="169">
        <f>VLOOKUP(CH$7,'[9]Curve Summary'!$A$8:$AG$161,3)</f>
        <v>33.19</v>
      </c>
      <c r="CI10" s="169">
        <f>VLOOKUP(CI$7,'[9]Curve Summary'!$A$8:$AG$161,3)</f>
        <v>46.64</v>
      </c>
      <c r="CJ10" s="169">
        <f>VLOOKUP(CJ$7,'[9]Curve Summary'!$A$8:$AG$161,3)</f>
        <v>50.97</v>
      </c>
      <c r="CK10" s="169">
        <f>VLOOKUP(CK$7,'[9]Curve Summary'!$A$8:$AG$161,3)</f>
        <v>44.02</v>
      </c>
      <c r="CL10" s="169">
        <f>VLOOKUP(CL$7,'[9]Curve Summary'!$A$8:$AG$161,3)</f>
        <v>37.07</v>
      </c>
      <c r="CM10" s="169">
        <f>VLOOKUP(CM$7,'[9]Curve Summary'!$A$8:$AG$161,3)</f>
        <v>35.75</v>
      </c>
      <c r="CN10" s="169">
        <f>VLOOKUP(CN$7,'[9]Curve Summary'!$A$8:$AG$161,3)</f>
        <v>37.76</v>
      </c>
      <c r="CO10" s="169">
        <f>VLOOKUP(CO$7,'[9]Curve Summary'!$A$8:$AG$161,3)</f>
        <v>38.909999999999997</v>
      </c>
      <c r="CP10" s="169">
        <f>VLOOKUP(CP$7,'[9]Curve Summary'!$A$8:$AG$161,3)</f>
        <v>37.71</v>
      </c>
      <c r="CQ10" s="169">
        <f>VLOOKUP(CQ$7,'[9]Curve Summary'!$A$8:$AG$161,3)</f>
        <v>35.89</v>
      </c>
      <c r="CR10" s="169">
        <f>VLOOKUP(CR$7,'[9]Curve Summary'!$A$8:$AG$161,3)</f>
        <v>36.21</v>
      </c>
      <c r="CS10" s="169">
        <f>VLOOKUP(CS$7,'[9]Curve Summary'!$A$8:$AG$161,3)</f>
        <v>33.93</v>
      </c>
      <c r="CT10" s="169">
        <f>VLOOKUP(CT$7,'[9]Curve Summary'!$A$8:$AG$161,3)</f>
        <v>34.56</v>
      </c>
      <c r="CU10" s="169">
        <f>VLOOKUP(CU$7,'[9]Curve Summary'!$A$8:$AG$161,3)</f>
        <v>46.96</v>
      </c>
      <c r="CV10" s="169">
        <f>VLOOKUP(CV$7,'[9]Curve Summary'!$A$8:$AG$161,3)</f>
        <v>50.96</v>
      </c>
      <c r="CW10" s="169">
        <f>VLOOKUP(CW$7,'[9]Curve Summary'!$A$8:$AG$161,3)</f>
        <v>44.55</v>
      </c>
      <c r="CX10" s="169">
        <f>VLOOKUP(CX$7,'[9]Curve Summary'!$A$8:$AG$161,3)</f>
        <v>38.130000000000003</v>
      </c>
      <c r="CY10" s="169">
        <f>VLOOKUP(CY$7,'[9]Curve Summary'!$A$8:$AG$161,3)</f>
        <v>36.92</v>
      </c>
      <c r="CZ10" s="169">
        <f>VLOOKUP(CZ$7,'[9]Curve Summary'!$A$8:$AG$161,3)</f>
        <v>38.770000000000003</v>
      </c>
      <c r="DA10" s="169">
        <f>VLOOKUP(DA$7,'[9]Curve Summary'!$A$8:$AG$161,3)</f>
        <v>39.880000000000003</v>
      </c>
      <c r="DB10" s="169">
        <f>VLOOKUP(DB$7,'[9]Curve Summary'!$A$8:$AG$161,3)</f>
        <v>38.75</v>
      </c>
      <c r="DC10" s="169">
        <f>VLOOKUP(DC$7,'[9]Curve Summary'!$A$8:$AG$161,3)</f>
        <v>37.04</v>
      </c>
      <c r="DD10" s="169">
        <f>VLOOKUP(DD$7,'[9]Curve Summary'!$A$8:$AG$161,3)</f>
        <v>37.340000000000003</v>
      </c>
      <c r="DE10" s="169">
        <f>VLOOKUP(DE$7,'[9]Curve Summary'!$A$8:$AG$161,3)</f>
        <v>35.200000000000003</v>
      </c>
      <c r="DF10" s="169">
        <f>VLOOKUP(DF$7,'[9]Curve Summary'!$A$8:$AG$161,3)</f>
        <v>35.79</v>
      </c>
      <c r="DG10" s="169">
        <f>VLOOKUP(DG$7,'[9]Curve Summary'!$A$8:$AG$161,3)</f>
        <v>47.48</v>
      </c>
      <c r="DH10" s="169">
        <f>VLOOKUP(DH$7,'[9]Curve Summary'!$A$8:$AG$161,3)</f>
        <v>51.24</v>
      </c>
      <c r="DI10" s="169">
        <f>VLOOKUP(DI$7,'[9]Curve Summary'!$A$8:$AG$161,3)</f>
        <v>45.21</v>
      </c>
      <c r="DJ10" s="169">
        <f>VLOOKUP(DJ$7,'[9]Curve Summary'!$A$8:$AG$161,3)</f>
        <v>39.17</v>
      </c>
      <c r="DK10" s="169">
        <f>VLOOKUP(DK$7,'[9]Curve Summary'!$A$8:$AG$161,3)</f>
        <v>38.03</v>
      </c>
      <c r="DL10" s="169">
        <f>VLOOKUP(DL$7,'[9]Curve Summary'!$A$8:$AG$161,3)</f>
        <v>39.78</v>
      </c>
      <c r="DM10" s="169">
        <f>VLOOKUP(DM$7,'[9]Curve Summary'!$A$8:$AG$161,3)</f>
        <v>40.96</v>
      </c>
      <c r="DN10" s="169">
        <f>VLOOKUP(DN$7,'[9]Curve Summary'!$A$8:$AG$161,3)</f>
        <v>39.89</v>
      </c>
      <c r="DO10" s="169">
        <f>VLOOKUP(DO$7,'[9]Curve Summary'!$A$8:$AG$161,3)</f>
        <v>38.28</v>
      </c>
      <c r="DP10" s="169">
        <f>VLOOKUP(DP$7,'[9]Curve Summary'!$A$8:$AG$161,3)</f>
        <v>38.56</v>
      </c>
      <c r="DQ10" s="169">
        <f>VLOOKUP(DQ$7,'[9]Curve Summary'!$A$8:$AG$161,3)</f>
        <v>36.54</v>
      </c>
      <c r="DR10" s="169">
        <f>VLOOKUP(DR$7,'[9]Curve Summary'!$A$8:$AG$161,3)</f>
        <v>37.1</v>
      </c>
      <c r="DS10" s="169">
        <f>VLOOKUP(DS$7,'[9]Curve Summary'!$A$8:$AG$161,3)</f>
        <v>48.13</v>
      </c>
      <c r="DT10" s="169">
        <f>VLOOKUP(DT$7,'[9]Curve Summary'!$A$8:$AG$161,3)</f>
        <v>51.69</v>
      </c>
      <c r="DU10" s="169">
        <f>VLOOKUP(DU$7,'[9]Curve Summary'!$A$8:$AG$161,3)</f>
        <v>45.99</v>
      </c>
      <c r="DV10" s="169">
        <f>VLOOKUP(DV$7,'[9]Curve Summary'!$A$8:$AG$161,3)</f>
        <v>40.29</v>
      </c>
      <c r="DW10" s="169">
        <f>VLOOKUP(DW$7,'[9]Curve Summary'!$A$8:$AG$161,3)</f>
        <v>39.21</v>
      </c>
      <c r="DX10" s="169">
        <f>VLOOKUP(DX$7,'[9]Curve Summary'!$A$8:$AG$161,3)</f>
        <v>40.869999999999997</v>
      </c>
      <c r="DY10" s="169">
        <f>VLOOKUP(DY$7,'[9]Curve Summary'!$A$8:$AG$161,3)</f>
        <v>42.03</v>
      </c>
      <c r="DZ10" s="169">
        <f>VLOOKUP(DZ$7,'[9]Curve Summary'!$A$8:$AG$161,3)</f>
        <v>41.02</v>
      </c>
      <c r="EA10" s="169">
        <f>VLOOKUP(EA$7,'[9]Curve Summary'!$A$8:$AG$161,3)</f>
        <v>39.5</v>
      </c>
      <c r="EB10" s="169">
        <f>VLOOKUP(EB$7,'[9]Curve Summary'!$A$8:$AG$161,3)</f>
        <v>39.78</v>
      </c>
      <c r="EC10" s="169">
        <f>VLOOKUP(EC$7,'[9]Curve Summary'!$A$8:$AG$161,3)</f>
        <v>37.869999999999997</v>
      </c>
      <c r="ED10" s="169">
        <f>VLOOKUP(ED$7,'[9]Curve Summary'!$A$8:$AG$161,3)</f>
        <v>38.39</v>
      </c>
      <c r="EE10" s="169">
        <f>VLOOKUP(EE$7,'[9]Curve Summary'!$A$8:$AG$161,3)</f>
        <v>48.8</v>
      </c>
      <c r="EF10" s="169">
        <f>VLOOKUP(EF$7,'[9]Curve Summary'!$A$8:$AG$161,3)</f>
        <v>52.16</v>
      </c>
      <c r="EG10" s="169">
        <f>VLOOKUP(EG$7,'[9]Curve Summary'!$A$8:$AG$161,3)</f>
        <v>46.79</v>
      </c>
      <c r="EH10" s="169">
        <f>VLOOKUP(EH$7,'[9]Curve Summary'!$A$8:$AG$161,3)</f>
        <v>41.41</v>
      </c>
      <c r="EI10" s="169">
        <f>VLOOKUP(EI$7,'[9]Curve Summary'!$A$8:$AG$161,3)</f>
        <v>40.4</v>
      </c>
      <c r="EJ10" s="169">
        <f>VLOOKUP(EJ$7,'[9]Curve Summary'!$A$8:$AG$161,3)</f>
        <v>41.95</v>
      </c>
    </row>
    <row r="11" spans="1:140" ht="13.7" customHeight="1" x14ac:dyDescent="0.2">
      <c r="A11" s="165" t="s">
        <v>135</v>
      </c>
      <c r="B11" s="142"/>
      <c r="C11" s="132">
        <f>'[9]Power Desk Daily Price'!$AC11</f>
        <v>23.978421052631582</v>
      </c>
      <c r="D11" s="132">
        <f ca="1">IF(ISERROR((AVERAGE(OFFSET('[9]Curve Summary'!$E$6,20,0,8,1))*8+ 17* '[9]Curve Summary Backup'!$E$38)/25), '[9]Curve Summary Backup'!$E$38,(AVERAGE(OFFSET('[9]Curve Summary'!$E$6,20,0,8,1))*8+ 17* '[9]Curve Summary Backup'!$E$38)/25)</f>
        <v>26.85</v>
      </c>
      <c r="E11" s="132">
        <f>VLOOKUP(E$7,'[9]Curve Summary'!$A$7:$AG$55,5)</f>
        <v>32.9</v>
      </c>
      <c r="F11" s="167">
        <f t="shared" ca="1" si="0"/>
        <v>28.166749769159743</v>
      </c>
      <c r="G11" s="132">
        <f t="shared" si="1"/>
        <v>34</v>
      </c>
      <c r="H11" s="132">
        <f t="shared" si="2"/>
        <v>34.25</v>
      </c>
      <c r="I11" s="132">
        <f t="shared" si="2"/>
        <v>33.75</v>
      </c>
      <c r="J11" s="132">
        <f t="shared" si="3"/>
        <v>30.5</v>
      </c>
      <c r="K11" s="132">
        <f t="shared" si="4"/>
        <v>31.75</v>
      </c>
      <c r="L11" s="132">
        <f t="shared" si="4"/>
        <v>29.25</v>
      </c>
      <c r="M11" s="132">
        <f t="shared" si="4"/>
        <v>29.25</v>
      </c>
      <c r="N11" s="132">
        <f t="shared" si="4"/>
        <v>36</v>
      </c>
      <c r="O11" s="132">
        <f t="shared" si="5"/>
        <v>47.75</v>
      </c>
      <c r="P11" s="132">
        <f t="shared" si="6"/>
        <v>44.25</v>
      </c>
      <c r="Q11" s="132">
        <f t="shared" si="6"/>
        <v>51.25</v>
      </c>
      <c r="R11" s="132">
        <f t="shared" si="6"/>
        <v>43.25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36.828431372549019</v>
      </c>
      <c r="X11" s="132">
        <f t="shared" si="13"/>
        <v>40.254901960784316</v>
      </c>
      <c r="Y11" s="132">
        <f t="shared" si="14"/>
        <v>40.452651006711413</v>
      </c>
      <c r="Z11" s="132">
        <f t="shared" si="15"/>
        <v>40.89705882352942</v>
      </c>
      <c r="AA11" s="132">
        <f t="shared" si="9"/>
        <v>41.497647058823524</v>
      </c>
      <c r="AB11" s="133">
        <f t="shared" si="10"/>
        <v>42.364804687499998</v>
      </c>
      <c r="AC11" s="168">
        <f t="shared" ca="1" si="11"/>
        <v>40.466999888255657</v>
      </c>
      <c r="AD11" s="163"/>
      <c r="AE11" s="163"/>
      <c r="AF11" s="164"/>
      <c r="AG11" s="169">
        <f>VLOOKUP(AG$7,'[9]Curve Summary'!$A$8:$AG$161,5)</f>
        <v>34.25</v>
      </c>
      <c r="AH11" s="169">
        <f>VLOOKUP(AH$7,'[9]Curve Summary'!$A$8:$AG$161,5)</f>
        <v>33.75</v>
      </c>
      <c r="AI11" s="169">
        <f>VLOOKUP(AI$7,'[9]Curve Summary'!$A$8:$AG$161,5)</f>
        <v>31.75</v>
      </c>
      <c r="AJ11" s="169">
        <f>VLOOKUP(AJ$7,'[9]Curve Summary'!$A$8:$AG$161,5)</f>
        <v>29.25</v>
      </c>
      <c r="AK11" s="169">
        <f>VLOOKUP(AK$7,'[9]Curve Summary'!$A$8:$AG$161,5)</f>
        <v>29.25</v>
      </c>
      <c r="AL11" s="169">
        <f>VLOOKUP(AL$7,'[9]Curve Summary'!$A$8:$AG$161,5)</f>
        <v>36</v>
      </c>
      <c r="AM11" s="169">
        <f>VLOOKUP(AM$7,'[9]Curve Summary'!$A$8:$AG$161,5)</f>
        <v>44.25</v>
      </c>
      <c r="AN11" s="169">
        <f>VLOOKUP(AN$7,'[9]Curve Summary'!$A$8:$AG$161,5)</f>
        <v>51.25</v>
      </c>
      <c r="AO11" s="169">
        <f>VLOOKUP(AO$7,'[9]Curve Summary'!$A$8:$AG$161,5)</f>
        <v>43.25</v>
      </c>
      <c r="AP11" s="169">
        <f>VLOOKUP(AP$7,'[9]Curve Summary'!$A$8:$AG$161,5)</f>
        <v>37</v>
      </c>
      <c r="AQ11" s="169">
        <f>VLOOKUP(AQ$7,'[9]Curve Summary'!$A$8:$AG$161,5)</f>
        <v>34.75</v>
      </c>
      <c r="AR11" s="169">
        <f>VLOOKUP(AR$7,'[9]Curve Summary'!$A$8:$AG$161,5)</f>
        <v>37</v>
      </c>
      <c r="AS11" s="169">
        <f>VLOOKUP(AS$7,'[9]Curve Summary'!$A$8:$AG$161,5)</f>
        <v>38.25</v>
      </c>
      <c r="AT11" s="169">
        <f>VLOOKUP(AT$7,'[9]Curve Summary'!$A$8:$AG$161,5)</f>
        <v>37.25</v>
      </c>
      <c r="AU11" s="169">
        <f>VLOOKUP(AU$7,'[9]Curve Summary'!$A$8:$AG$161,5)</f>
        <v>34.75</v>
      </c>
      <c r="AV11" s="169">
        <f>VLOOKUP(AV$7,'[9]Curve Summary'!$A$8:$AG$161,5)</f>
        <v>32.5</v>
      </c>
      <c r="AW11" s="169">
        <f>VLOOKUP(AW$7,'[9]Curve Summary'!$A$8:$AG$161,5)</f>
        <v>33.5</v>
      </c>
      <c r="AX11" s="169">
        <f>VLOOKUP(AX$7,'[9]Curve Summary'!$A$8:$AG$161,5)</f>
        <v>37.5</v>
      </c>
      <c r="AY11" s="169">
        <f>VLOOKUP(AY$7,'[9]Curve Summary'!$A$8:$AG$161,5)</f>
        <v>47.75</v>
      </c>
      <c r="AZ11" s="169">
        <f>VLOOKUP(AZ$7,'[9]Curve Summary'!$A$8:$AG$161,5)</f>
        <v>56.5</v>
      </c>
      <c r="BA11" s="169">
        <f>VLOOKUP(BA$7,'[9]Curve Summary'!$A$8:$AG$161,5)</f>
        <v>51.75</v>
      </c>
      <c r="BB11" s="169">
        <f>VLOOKUP(BB$7,'[9]Curve Summary'!$A$8:$AG$161,5)</f>
        <v>37.75</v>
      </c>
      <c r="BC11" s="169">
        <f>VLOOKUP(BC$7,'[9]Curve Summary'!$A$8:$AG$161,5)</f>
        <v>36.75</v>
      </c>
      <c r="BD11" s="169">
        <f>VLOOKUP(BD$7,'[9]Curve Summary'!$A$8:$AG$161,5)</f>
        <v>38.75</v>
      </c>
      <c r="BE11" s="169">
        <f>VLOOKUP(BE$7,'[9]Curve Summary'!$A$8:$AG$161,5)</f>
        <v>39.39</v>
      </c>
      <c r="BF11" s="169">
        <f>VLOOKUP(BF$7,'[9]Curve Summary'!$A$8:$AG$161,5)</f>
        <v>38.86</v>
      </c>
      <c r="BG11" s="169">
        <f>VLOOKUP(BG$7,'[9]Curve Summary'!$A$8:$AG$161,5)</f>
        <v>37.33</v>
      </c>
      <c r="BH11" s="169">
        <f>VLOOKUP(BH$7,'[9]Curve Summary'!$A$8:$AG$161,5)</f>
        <v>35.61</v>
      </c>
      <c r="BI11" s="169">
        <f>VLOOKUP(BI$7,'[9]Curve Summary'!$A$8:$AG$161,5)</f>
        <v>37.270000000000003</v>
      </c>
      <c r="BJ11" s="169">
        <f>VLOOKUP(BJ$7,'[9]Curve Summary'!$A$8:$AG$161,5)</f>
        <v>41.75</v>
      </c>
      <c r="BK11" s="169">
        <f>VLOOKUP(BK$7,'[9]Curve Summary'!$A$8:$AG$161,5)</f>
        <v>43.83</v>
      </c>
      <c r="BL11" s="169">
        <f>VLOOKUP(BL$7,'[9]Curve Summary'!$A$8:$AG$161,5)</f>
        <v>51.26</v>
      </c>
      <c r="BM11" s="169">
        <f>VLOOKUP(BM$7,'[9]Curve Summary'!$A$8:$AG$161,5)</f>
        <v>47.18</v>
      </c>
      <c r="BN11" s="169">
        <f>VLOOKUP(BN$7,'[9]Curve Summary'!$A$8:$AG$161,5)</f>
        <v>38.880000000000003</v>
      </c>
      <c r="BO11" s="169">
        <f>VLOOKUP(BO$7,'[9]Curve Summary'!$A$8:$AG$161,5)</f>
        <v>37.1</v>
      </c>
      <c r="BP11" s="169">
        <f>VLOOKUP(BP$7,'[9]Curve Summary'!$A$8:$AG$161,5)</f>
        <v>38.76</v>
      </c>
      <c r="BQ11" s="169">
        <f>VLOOKUP(BQ$7,'[9]Curve Summary'!$A$8:$AG$161,5)</f>
        <v>39.6</v>
      </c>
      <c r="BR11" s="169">
        <f>VLOOKUP(BR$7,'[9]Curve Summary'!$A$8:$AG$161,5)</f>
        <v>39.35</v>
      </c>
      <c r="BS11" s="169">
        <f>VLOOKUP(BS$7,'[9]Curve Summary'!$A$8:$AG$161,5)</f>
        <v>38.1</v>
      </c>
      <c r="BT11" s="169">
        <f>VLOOKUP(BT$7,'[9]Curve Summary'!$A$8:$AG$161,5)</f>
        <v>37.1</v>
      </c>
      <c r="BU11" s="169">
        <f>VLOOKUP(BU$7,'[9]Curve Summary'!$A$8:$AG$161,5)</f>
        <v>38.6</v>
      </c>
      <c r="BV11" s="169">
        <f>VLOOKUP(BV$7,'[9]Curve Summary'!$A$8:$AG$161,5)</f>
        <v>42.85</v>
      </c>
      <c r="BW11" s="169">
        <f>VLOOKUP(BW$7,'[9]Curve Summary'!$A$8:$AG$161,5)</f>
        <v>42.35</v>
      </c>
      <c r="BX11" s="169">
        <f>VLOOKUP(BX$7,'[9]Curve Summary'!$A$8:$AG$161,5)</f>
        <v>48.6</v>
      </c>
      <c r="BY11" s="169">
        <f>VLOOKUP(BY$7,'[9]Curve Summary'!$A$8:$AG$161,5)</f>
        <v>45.1</v>
      </c>
      <c r="BZ11" s="169">
        <f>VLOOKUP(BZ$7,'[9]Curve Summary'!$A$8:$AG$161,5)</f>
        <v>40.6</v>
      </c>
      <c r="CA11" s="169">
        <f>VLOOKUP(CA$7,'[9]Curve Summary'!$A$8:$AG$161,5)</f>
        <v>38.35</v>
      </c>
      <c r="CB11" s="169">
        <f>VLOOKUP(CB$7,'[9]Curve Summary'!$A$8:$AG$161,5)</f>
        <v>39.6</v>
      </c>
      <c r="CC11" s="169">
        <f>VLOOKUP(CC$7,'[9]Curve Summary'!$A$8:$AG$161,5)</f>
        <v>39.81</v>
      </c>
      <c r="CD11" s="169">
        <f>VLOOKUP(CD$7,'[9]Curve Summary'!$A$8:$AG$161,5)</f>
        <v>39.799999999999997</v>
      </c>
      <c r="CE11" s="169">
        <f>VLOOKUP(CE$7,'[9]Curve Summary'!$A$8:$AG$161,5)</f>
        <v>38.799999999999997</v>
      </c>
      <c r="CF11" s="169">
        <f>VLOOKUP(CF$7,'[9]Curve Summary'!$A$8:$AG$161,5)</f>
        <v>38.479999999999997</v>
      </c>
      <c r="CG11" s="169">
        <f>VLOOKUP(CG$7,'[9]Curve Summary'!$A$8:$AG$161,5)</f>
        <v>39.79</v>
      </c>
      <c r="CH11" s="169">
        <f>VLOOKUP(CH$7,'[9]Curve Summary'!$A$8:$AG$161,5)</f>
        <v>43.73</v>
      </c>
      <c r="CI11" s="169">
        <f>VLOOKUP(CI$7,'[9]Curve Summary'!$A$8:$AG$161,5)</f>
        <v>41.07</v>
      </c>
      <c r="CJ11" s="169">
        <f>VLOOKUP(CJ$7,'[9]Curve Summary'!$A$8:$AG$161,5)</f>
        <v>46.43</v>
      </c>
      <c r="CK11" s="169">
        <f>VLOOKUP(CK$7,'[9]Curve Summary'!$A$8:$AG$161,5)</f>
        <v>43.43</v>
      </c>
      <c r="CL11" s="169">
        <f>VLOOKUP(CL$7,'[9]Curve Summary'!$A$8:$AG$161,5)</f>
        <v>42.07</v>
      </c>
      <c r="CM11" s="169">
        <f>VLOOKUP(CM$7,'[9]Curve Summary'!$A$8:$AG$161,5)</f>
        <v>39.380000000000003</v>
      </c>
      <c r="CN11" s="169">
        <f>VLOOKUP(CN$7,'[9]Curve Summary'!$A$8:$AG$161,5)</f>
        <v>40.43</v>
      </c>
      <c r="CO11" s="169">
        <f>VLOOKUP(CO$7,'[9]Curve Summary'!$A$8:$AG$161,5)</f>
        <v>40.04</v>
      </c>
      <c r="CP11" s="169">
        <f>VLOOKUP(CP$7,'[9]Curve Summary'!$A$8:$AG$161,5)</f>
        <v>40.159999999999997</v>
      </c>
      <c r="CQ11" s="169">
        <f>VLOOKUP(CQ$7,'[9]Curve Summary'!$A$8:$AG$161,5)</f>
        <v>39.29</v>
      </c>
      <c r="CR11" s="169">
        <f>VLOOKUP(CR$7,'[9]Curve Summary'!$A$8:$AG$161,5)</f>
        <v>39.35</v>
      </c>
      <c r="CS11" s="169">
        <f>VLOOKUP(CS$7,'[9]Curve Summary'!$A$8:$AG$161,5)</f>
        <v>40.549999999999997</v>
      </c>
      <c r="CT11" s="169">
        <f>VLOOKUP(CT$7,'[9]Curve Summary'!$A$8:$AG$161,5)</f>
        <v>44.33</v>
      </c>
      <c r="CU11" s="169">
        <f>VLOOKUP(CU$7,'[9]Curve Summary'!$A$8:$AG$161,5)</f>
        <v>40.47</v>
      </c>
      <c r="CV11" s="169">
        <f>VLOOKUP(CV$7,'[9]Curve Summary'!$A$8:$AG$161,5)</f>
        <v>45.35</v>
      </c>
      <c r="CW11" s="169">
        <f>VLOOKUP(CW$7,'[9]Curve Summary'!$A$8:$AG$161,5)</f>
        <v>42.61</v>
      </c>
      <c r="CX11" s="169">
        <f>VLOOKUP(CX$7,'[9]Curve Summary'!$A$8:$AG$161,5)</f>
        <v>42.99</v>
      </c>
      <c r="CY11" s="169">
        <f>VLOOKUP(CY$7,'[9]Curve Summary'!$A$8:$AG$161,5)</f>
        <v>40.06</v>
      </c>
      <c r="CZ11" s="169">
        <f>VLOOKUP(CZ$7,'[9]Curve Summary'!$A$8:$AG$161,5)</f>
        <v>41</v>
      </c>
      <c r="DA11" s="169">
        <f>VLOOKUP(DA$7,'[9]Curve Summary'!$A$8:$AG$161,5)</f>
        <v>40.270000000000003</v>
      </c>
      <c r="DB11" s="169">
        <f>VLOOKUP(DB$7,'[9]Curve Summary'!$A$8:$AG$161,5)</f>
        <v>40.49</v>
      </c>
      <c r="DC11" s="169">
        <f>VLOOKUP(DC$7,'[9]Curve Summary'!$A$8:$AG$161,5)</f>
        <v>39.71</v>
      </c>
      <c r="DD11" s="169">
        <f>VLOOKUP(DD$7,'[9]Curve Summary'!$A$8:$AG$161,5)</f>
        <v>40.04</v>
      </c>
      <c r="DE11" s="169">
        <f>VLOOKUP(DE$7,'[9]Curve Summary'!$A$8:$AG$161,5)</f>
        <v>41.16</v>
      </c>
      <c r="DF11" s="169">
        <f>VLOOKUP(DF$7,'[9]Curve Summary'!$A$8:$AG$161,5)</f>
        <v>44.83</v>
      </c>
      <c r="DG11" s="169">
        <f>VLOOKUP(DG$7,'[9]Curve Summary'!$A$8:$AG$161,5)</f>
        <v>40.130000000000003</v>
      </c>
      <c r="DH11" s="169">
        <f>VLOOKUP(DH$7,'[9]Curve Summary'!$A$8:$AG$161,5)</f>
        <v>44.66</v>
      </c>
      <c r="DI11" s="169">
        <f>VLOOKUP(DI$7,'[9]Curve Summary'!$A$8:$AG$161,5)</f>
        <v>42.11</v>
      </c>
      <c r="DJ11" s="169">
        <f>VLOOKUP(DJ$7,'[9]Curve Summary'!$A$8:$AG$161,5)</f>
        <v>43.72</v>
      </c>
      <c r="DK11" s="169">
        <f>VLOOKUP(DK$7,'[9]Curve Summary'!$A$8:$AG$161,5)</f>
        <v>40.61</v>
      </c>
      <c r="DL11" s="169">
        <f>VLOOKUP(DL$7,'[9]Curve Summary'!$A$8:$AG$161,5)</f>
        <v>41.47</v>
      </c>
      <c r="DM11" s="169">
        <f>VLOOKUP(DM$7,'[9]Curve Summary'!$A$8:$AG$161,5)</f>
        <v>40.51</v>
      </c>
      <c r="DN11" s="169">
        <f>VLOOKUP(DN$7,'[9]Curve Summary'!$A$8:$AG$161,5)</f>
        <v>40.82</v>
      </c>
      <c r="DO11" s="169">
        <f>VLOOKUP(DO$7,'[9]Curve Summary'!$A$8:$AG$161,5)</f>
        <v>40.130000000000003</v>
      </c>
      <c r="DP11" s="169">
        <f>VLOOKUP(DP$7,'[9]Curve Summary'!$A$8:$AG$161,5)</f>
        <v>40.700000000000003</v>
      </c>
      <c r="DQ11" s="169">
        <f>VLOOKUP(DQ$7,'[9]Curve Summary'!$A$8:$AG$161,5)</f>
        <v>41.75</v>
      </c>
      <c r="DR11" s="169">
        <f>VLOOKUP(DR$7,'[9]Curve Summary'!$A$8:$AG$161,5)</f>
        <v>45.31</v>
      </c>
      <c r="DS11" s="169">
        <f>VLOOKUP(DS$7,'[9]Curve Summary'!$A$8:$AG$161,5)</f>
        <v>39.83</v>
      </c>
      <c r="DT11" s="169">
        <f>VLOOKUP(DT$7,'[9]Curve Summary'!$A$8:$AG$161,5)</f>
        <v>44.03</v>
      </c>
      <c r="DU11" s="169">
        <f>VLOOKUP(DU$7,'[9]Curve Summary'!$A$8:$AG$161,5)</f>
        <v>41.67</v>
      </c>
      <c r="DV11" s="169">
        <f>VLOOKUP(DV$7,'[9]Curve Summary'!$A$8:$AG$161,5)</f>
        <v>44.41</v>
      </c>
      <c r="DW11" s="169">
        <f>VLOOKUP(DW$7,'[9]Curve Summary'!$A$8:$AG$161,5)</f>
        <v>41.14</v>
      </c>
      <c r="DX11" s="169">
        <f>VLOOKUP(DX$7,'[9]Curve Summary'!$A$8:$AG$161,5)</f>
        <v>41.93</v>
      </c>
      <c r="DY11" s="169">
        <f>VLOOKUP(DY$7,'[9]Curve Summary'!$A$8:$AG$161,5)</f>
        <v>40.99</v>
      </c>
      <c r="DZ11" s="169">
        <f>VLOOKUP(DZ$7,'[9]Curve Summary'!$A$8:$AG$161,5)</f>
        <v>41.38</v>
      </c>
      <c r="EA11" s="169">
        <f>VLOOKUP(EA$7,'[9]Curve Summary'!$A$8:$AG$161,5)</f>
        <v>40.78</v>
      </c>
      <c r="EB11" s="169">
        <f>VLOOKUP(EB$7,'[9]Curve Summary'!$A$8:$AG$161,5)</f>
        <v>41.58</v>
      </c>
      <c r="EC11" s="169">
        <f>VLOOKUP(EC$7,'[9]Curve Summary'!$A$8:$AG$161,5)</f>
        <v>42.56</v>
      </c>
      <c r="ED11" s="169">
        <f>VLOOKUP(ED$7,'[9]Curve Summary'!$A$8:$AG$161,5)</f>
        <v>46.02</v>
      </c>
      <c r="EE11" s="169">
        <f>VLOOKUP(EE$7,'[9]Curve Summary'!$A$8:$AG$161,5)</f>
        <v>39.81</v>
      </c>
      <c r="EF11" s="169">
        <f>VLOOKUP(EF$7,'[9]Curve Summary'!$A$8:$AG$161,5)</f>
        <v>43.72</v>
      </c>
      <c r="EG11" s="169">
        <f>VLOOKUP(EG$7,'[9]Curve Summary'!$A$8:$AG$161,5)</f>
        <v>41.52</v>
      </c>
      <c r="EH11" s="169">
        <f>VLOOKUP(EH$7,'[9]Curve Summary'!$A$8:$AG$161,5)</f>
        <v>45.32</v>
      </c>
      <c r="EI11" s="169">
        <f>VLOOKUP(EI$7,'[9]Curve Summary'!$A$8:$AG$161,5)</f>
        <v>41.9</v>
      </c>
      <c r="EJ11" s="169">
        <f>VLOOKUP(EJ$7,'[9]Curve Summary'!$A$8:$AG$161,5)</f>
        <v>42.62</v>
      </c>
    </row>
    <row r="12" spans="1:140" ht="13.7" customHeight="1" x14ac:dyDescent="0.2">
      <c r="A12" s="165" t="s">
        <v>136</v>
      </c>
      <c r="B12" s="142"/>
      <c r="C12" s="132">
        <f>'[9]Power Desk Daily Price'!$AC12</f>
        <v>27.279605303312607</v>
      </c>
      <c r="D12" s="132">
        <f ca="1">IF(ISERROR((AVERAGE(OFFSET('[9]Curve Summary'!$I$6,20,0,8,1))*8+ 17* '[9]Curve Summary Backup'!$I$38)/25), '[9]Curve Summary Backup'!$I$38,(AVERAGE(OFFSET('[9]Curve Summary'!$I$6,20,0,8,1))*8+ 17* '[9]Curve Summary Backup'!$I$38)/25)</f>
        <v>26</v>
      </c>
      <c r="E12" s="132">
        <f>VLOOKUP(E$7,'[9]Curve Summary'!$A$7:$AG$55,9)</f>
        <v>29.95</v>
      </c>
      <c r="F12" s="167">
        <f t="shared" ca="1" si="0"/>
        <v>27.745152365842134</v>
      </c>
      <c r="G12" s="132">
        <f t="shared" si="1"/>
        <v>32</v>
      </c>
      <c r="H12" s="132">
        <f t="shared" si="2"/>
        <v>32</v>
      </c>
      <c r="I12" s="132">
        <f t="shared" si="2"/>
        <v>32</v>
      </c>
      <c r="J12" s="132">
        <f t="shared" si="3"/>
        <v>29.5</v>
      </c>
      <c r="K12" s="132">
        <f t="shared" si="4"/>
        <v>29.75</v>
      </c>
      <c r="L12" s="132">
        <f t="shared" si="4"/>
        <v>29.25</v>
      </c>
      <c r="M12" s="132">
        <f t="shared" si="4"/>
        <v>29.25</v>
      </c>
      <c r="N12" s="132">
        <f t="shared" si="4"/>
        <v>36</v>
      </c>
      <c r="O12" s="132">
        <f t="shared" si="5"/>
        <v>47.75</v>
      </c>
      <c r="P12" s="132">
        <f t="shared" si="6"/>
        <v>44.25</v>
      </c>
      <c r="Q12" s="132">
        <f t="shared" si="6"/>
        <v>51.25</v>
      </c>
      <c r="R12" s="132">
        <f t="shared" si="6"/>
        <v>39.25</v>
      </c>
      <c r="S12" s="132">
        <f t="shared" si="7"/>
        <v>35.5</v>
      </c>
      <c r="T12" s="132">
        <f t="shared" si="8"/>
        <v>35.25</v>
      </c>
      <c r="U12" s="132">
        <f t="shared" si="8"/>
        <v>34.5</v>
      </c>
      <c r="V12" s="132">
        <f t="shared" si="8"/>
        <v>36.75</v>
      </c>
      <c r="W12" s="167">
        <f t="shared" si="12"/>
        <v>35.820588235294117</v>
      </c>
      <c r="X12" s="132">
        <f t="shared" si="13"/>
        <v>29.311764705882354</v>
      </c>
      <c r="Y12" s="132">
        <f t="shared" si="14"/>
        <v>26.341442953020135</v>
      </c>
      <c r="Z12" s="132">
        <f t="shared" si="15"/>
        <v>24.476470588235294</v>
      </c>
      <c r="AA12" s="132">
        <f t="shared" si="9"/>
        <v>34.490343137254918</v>
      </c>
      <c r="AB12" s="133">
        <f t="shared" si="10"/>
        <v>38.871679687499999</v>
      </c>
      <c r="AC12" s="168">
        <f t="shared" ca="1" si="11"/>
        <v>32.534829590171121</v>
      </c>
      <c r="AD12" s="163"/>
      <c r="AE12" s="163"/>
      <c r="AF12" s="164"/>
      <c r="AG12" s="169">
        <f>VLOOKUP(AG$7,'[9]Curve Summary'!$A$8:$AG$161,9)</f>
        <v>32</v>
      </c>
      <c r="AH12" s="169">
        <f>VLOOKUP(AH$7,'[9]Curve Summary'!$A$8:$AG$161,9)</f>
        <v>32</v>
      </c>
      <c r="AI12" s="169">
        <f>VLOOKUP(AI$7,'[9]Curve Summary'!$A$8:$AG$161,9)</f>
        <v>29.75</v>
      </c>
      <c r="AJ12" s="169">
        <f>VLOOKUP(AJ$7,'[9]Curve Summary'!$A$8:$AG$161,9)</f>
        <v>29.25</v>
      </c>
      <c r="AK12" s="169">
        <f>VLOOKUP(AK$7,'[9]Curve Summary'!$A$8:$AG$161,9)</f>
        <v>29.25</v>
      </c>
      <c r="AL12" s="169">
        <f>VLOOKUP(AL$7,'[9]Curve Summary'!$A$8:$AG$161,9)</f>
        <v>36</v>
      </c>
      <c r="AM12" s="169">
        <f>VLOOKUP(AM$7,'[9]Curve Summary'!$A$8:$AG$161,9)</f>
        <v>44.25</v>
      </c>
      <c r="AN12" s="169">
        <f>VLOOKUP(AN$7,'[9]Curve Summary'!$A$8:$AG$161,9)</f>
        <v>51.25</v>
      </c>
      <c r="AO12" s="169">
        <f>VLOOKUP(AO$7,'[9]Curve Summary'!$A$8:$AG$161,9)</f>
        <v>39.25</v>
      </c>
      <c r="AP12" s="169">
        <f>VLOOKUP(AP$7,'[9]Curve Summary'!$A$8:$AG$161,9)</f>
        <v>35.25</v>
      </c>
      <c r="AQ12" s="169">
        <f>VLOOKUP(AQ$7,'[9]Curve Summary'!$A$8:$AG$161,9)</f>
        <v>34.5</v>
      </c>
      <c r="AR12" s="169">
        <f>VLOOKUP(AR$7,'[9]Curve Summary'!$A$8:$AG$161,9)</f>
        <v>36.75</v>
      </c>
      <c r="AS12" s="169">
        <f>VLOOKUP(AS$7,'[9]Curve Summary'!$A$8:$AG$161,9)</f>
        <v>27.5</v>
      </c>
      <c r="AT12" s="169">
        <f>VLOOKUP(AT$7,'[9]Curve Summary'!$A$8:$AG$161,9)</f>
        <v>26.5</v>
      </c>
      <c r="AU12" s="169">
        <f>VLOOKUP(AU$7,'[9]Curve Summary'!$A$8:$AG$161,9)</f>
        <v>24</v>
      </c>
      <c r="AV12" s="169">
        <f>VLOOKUP(AV$7,'[9]Curve Summary'!$A$8:$AG$161,9)</f>
        <v>22.5</v>
      </c>
      <c r="AW12" s="169">
        <f>VLOOKUP(AW$7,'[9]Curve Summary'!$A$8:$AG$161,9)</f>
        <v>23.5</v>
      </c>
      <c r="AX12" s="169">
        <f>VLOOKUP(AX$7,'[9]Curve Summary'!$A$8:$AG$161,9)</f>
        <v>27.5</v>
      </c>
      <c r="AY12" s="169">
        <f>VLOOKUP(AY$7,'[9]Curve Summary'!$A$8:$AG$161,9)</f>
        <v>37.75</v>
      </c>
      <c r="AZ12" s="169">
        <f>VLOOKUP(AZ$7,'[9]Curve Summary'!$A$8:$AG$161,9)</f>
        <v>46.5</v>
      </c>
      <c r="BA12" s="169">
        <f>VLOOKUP(BA$7,'[9]Curve Summary'!$A$8:$AG$161,9)</f>
        <v>36.5</v>
      </c>
      <c r="BB12" s="169">
        <f>VLOOKUP(BB$7,'[9]Curve Summary'!$A$8:$AG$161,9)</f>
        <v>26</v>
      </c>
      <c r="BC12" s="169">
        <f>VLOOKUP(BC$7,'[9]Curve Summary'!$A$8:$AG$161,9)</f>
        <v>24.5</v>
      </c>
      <c r="BD12" s="169">
        <f>VLOOKUP(BD$7,'[9]Curve Summary'!$A$8:$AG$161,9)</f>
        <v>28.75</v>
      </c>
      <c r="BE12" s="169">
        <f>VLOOKUP(BE$7,'[9]Curve Summary'!$A$8:$AG$161,9)</f>
        <v>18.25</v>
      </c>
      <c r="BF12" s="169">
        <f>VLOOKUP(BF$7,'[9]Curve Summary'!$A$8:$AG$161,9)</f>
        <v>20.5</v>
      </c>
      <c r="BG12" s="169">
        <f>VLOOKUP(BG$7,'[9]Curve Summary'!$A$8:$AG$161,9)</f>
        <v>17.5</v>
      </c>
      <c r="BH12" s="169">
        <f>VLOOKUP(BH$7,'[9]Curve Summary'!$A$8:$AG$161,9)</f>
        <v>25.5</v>
      </c>
      <c r="BI12" s="169">
        <f>VLOOKUP(BI$7,'[9]Curve Summary'!$A$8:$AG$161,9)</f>
        <v>25.5</v>
      </c>
      <c r="BJ12" s="169">
        <f>VLOOKUP(BJ$7,'[9]Curve Summary'!$A$8:$AG$161,9)</f>
        <v>31.5</v>
      </c>
      <c r="BK12" s="169">
        <f>VLOOKUP(BK$7,'[9]Curve Summary'!$A$8:$AG$161,9)</f>
        <v>35.5</v>
      </c>
      <c r="BL12" s="169">
        <f>VLOOKUP(BL$7,'[9]Curve Summary'!$A$8:$AG$161,9)</f>
        <v>44.5</v>
      </c>
      <c r="BM12" s="169">
        <f>VLOOKUP(BM$7,'[9]Curve Summary'!$A$8:$AG$161,9)</f>
        <v>28.25</v>
      </c>
      <c r="BN12" s="169">
        <f>VLOOKUP(BN$7,'[9]Curve Summary'!$A$8:$AG$161,9)</f>
        <v>28.5</v>
      </c>
      <c r="BO12" s="169">
        <f>VLOOKUP(BO$7,'[9]Curve Summary'!$A$8:$AG$161,9)</f>
        <v>25</v>
      </c>
      <c r="BP12" s="169">
        <f>VLOOKUP(BP$7,'[9]Curve Summary'!$A$8:$AG$161,9)</f>
        <v>28.5</v>
      </c>
      <c r="BQ12" s="169">
        <f>VLOOKUP(BQ$7,'[9]Curve Summary'!$A$8:$AG$161,9)</f>
        <v>18.25</v>
      </c>
      <c r="BR12" s="169">
        <f>VLOOKUP(BR$7,'[9]Curve Summary'!$A$8:$AG$161,9)</f>
        <v>20.5</v>
      </c>
      <c r="BS12" s="169">
        <f>VLOOKUP(BS$7,'[9]Curve Summary'!$A$8:$AG$161,9)</f>
        <v>17.5</v>
      </c>
      <c r="BT12" s="169">
        <f>VLOOKUP(BT$7,'[9]Curve Summary'!$A$8:$AG$161,9)</f>
        <v>24.5</v>
      </c>
      <c r="BU12" s="169">
        <f>VLOOKUP(BU$7,'[9]Curve Summary'!$A$8:$AG$161,9)</f>
        <v>24.5</v>
      </c>
      <c r="BV12" s="169">
        <f>VLOOKUP(BV$7,'[9]Curve Summary'!$A$8:$AG$161,9)</f>
        <v>29.5</v>
      </c>
      <c r="BW12" s="169">
        <f>VLOOKUP(BW$7,'[9]Curve Summary'!$A$8:$AG$161,9)</f>
        <v>26.5</v>
      </c>
      <c r="BX12" s="169">
        <f>VLOOKUP(BX$7,'[9]Curve Summary'!$A$8:$AG$161,9)</f>
        <v>35.5</v>
      </c>
      <c r="BY12" s="169">
        <f>VLOOKUP(BY$7,'[9]Curve Summary'!$A$8:$AG$161,9)</f>
        <v>22.25</v>
      </c>
      <c r="BZ12" s="169">
        <f>VLOOKUP(BZ$7,'[9]Curve Summary'!$A$8:$AG$161,9)</f>
        <v>25.5</v>
      </c>
      <c r="CA12" s="169">
        <f>VLOOKUP(CA$7,'[9]Curve Summary'!$A$8:$AG$161,9)</f>
        <v>22.5</v>
      </c>
      <c r="CB12" s="169">
        <f>VLOOKUP(CB$7,'[9]Curve Summary'!$A$8:$AG$161,9)</f>
        <v>26</v>
      </c>
      <c r="CC12" s="169">
        <f>VLOOKUP(CC$7,'[9]Curve Summary'!$A$8:$AG$161,9)</f>
        <v>18.5</v>
      </c>
      <c r="CD12" s="169">
        <f>VLOOKUP(CD$7,'[9]Curve Summary'!$A$8:$AG$161,9)</f>
        <v>20.75</v>
      </c>
      <c r="CE12" s="169">
        <f>VLOOKUP(CE$7,'[9]Curve Summary'!$A$8:$AG$161,9)</f>
        <v>17.75</v>
      </c>
      <c r="CF12" s="169">
        <f>VLOOKUP(CF$7,'[9]Curve Summary'!$A$8:$AG$161,9)</f>
        <v>24.75</v>
      </c>
      <c r="CG12" s="169">
        <f>VLOOKUP(CG$7,'[9]Curve Summary'!$A$8:$AG$161,9)</f>
        <v>24.75</v>
      </c>
      <c r="CH12" s="169">
        <f>VLOOKUP(CH$7,'[9]Curve Summary'!$A$8:$AG$161,9)</f>
        <v>29.75</v>
      </c>
      <c r="CI12" s="169">
        <f>VLOOKUP(CI$7,'[9]Curve Summary'!$A$8:$AG$161,9)</f>
        <v>26.75</v>
      </c>
      <c r="CJ12" s="169">
        <f>VLOOKUP(CJ$7,'[9]Curve Summary'!$A$8:$AG$161,9)</f>
        <v>35.75</v>
      </c>
      <c r="CK12" s="169">
        <f>VLOOKUP(CK$7,'[9]Curve Summary'!$A$8:$AG$161,9)</f>
        <v>22.5</v>
      </c>
      <c r="CL12" s="169">
        <f>VLOOKUP(CL$7,'[9]Curve Summary'!$A$8:$AG$161,9)</f>
        <v>25.75</v>
      </c>
      <c r="CM12" s="169">
        <f>VLOOKUP(CM$7,'[9]Curve Summary'!$A$8:$AG$161,9)</f>
        <v>22.75</v>
      </c>
      <c r="CN12" s="169">
        <f>VLOOKUP(CN$7,'[9]Curve Summary'!$A$8:$AG$161,9)</f>
        <v>26.25</v>
      </c>
      <c r="CO12" s="169">
        <f>VLOOKUP(CO$7,'[9]Curve Summary'!$A$8:$AG$161,9)</f>
        <v>27.85</v>
      </c>
      <c r="CP12" s="169">
        <f>VLOOKUP(CP$7,'[9]Curve Summary'!$A$8:$AG$161,9)</f>
        <v>30.1</v>
      </c>
      <c r="CQ12" s="169">
        <f>VLOOKUP(CQ$7,'[9]Curve Summary'!$A$8:$AG$161,9)</f>
        <v>27.1</v>
      </c>
      <c r="CR12" s="169">
        <f>VLOOKUP(CR$7,'[9]Curve Summary'!$A$8:$AG$161,9)</f>
        <v>34.1</v>
      </c>
      <c r="CS12" s="169">
        <f>VLOOKUP(CS$7,'[9]Curve Summary'!$A$8:$AG$161,9)</f>
        <v>34.1</v>
      </c>
      <c r="CT12" s="169">
        <f>VLOOKUP(CT$7,'[9]Curve Summary'!$A$8:$AG$161,9)</f>
        <v>40.1</v>
      </c>
      <c r="CU12" s="169">
        <f>VLOOKUP(CU$7,'[9]Curve Summary'!$A$8:$AG$161,9)</f>
        <v>47.1</v>
      </c>
      <c r="CV12" s="169">
        <f>VLOOKUP(CV$7,'[9]Curve Summary'!$A$8:$AG$161,9)</f>
        <v>56.1</v>
      </c>
      <c r="CW12" s="169">
        <f>VLOOKUP(CW$7,'[9]Curve Summary'!$A$8:$AG$161,9)</f>
        <v>38.85</v>
      </c>
      <c r="CX12" s="169">
        <f>VLOOKUP(CX$7,'[9]Curve Summary'!$A$8:$AG$161,9)</f>
        <v>38.1</v>
      </c>
      <c r="CY12" s="169">
        <f>VLOOKUP(CY$7,'[9]Curve Summary'!$A$8:$AG$161,9)</f>
        <v>35.1</v>
      </c>
      <c r="CZ12" s="169">
        <f>VLOOKUP(CZ$7,'[9]Curve Summary'!$A$8:$AG$161,9)</f>
        <v>38.6</v>
      </c>
      <c r="DA12" s="169">
        <f>VLOOKUP(DA$7,'[9]Curve Summary'!$A$8:$AG$161,9)</f>
        <v>28.2</v>
      </c>
      <c r="DB12" s="169">
        <f>VLOOKUP(DB$7,'[9]Curve Summary'!$A$8:$AG$161,9)</f>
        <v>30.45</v>
      </c>
      <c r="DC12" s="169">
        <f>VLOOKUP(DC$7,'[9]Curve Summary'!$A$8:$AG$161,9)</f>
        <v>27.45</v>
      </c>
      <c r="DD12" s="169">
        <f>VLOOKUP(DD$7,'[9]Curve Summary'!$A$8:$AG$161,9)</f>
        <v>34.450000000000003</v>
      </c>
      <c r="DE12" s="169">
        <f>VLOOKUP(DE$7,'[9]Curve Summary'!$A$8:$AG$161,9)</f>
        <v>34.450000000000003</v>
      </c>
      <c r="DF12" s="169">
        <f>VLOOKUP(DF$7,'[9]Curve Summary'!$A$8:$AG$161,9)</f>
        <v>40.450000000000003</v>
      </c>
      <c r="DG12" s="169">
        <f>VLOOKUP(DG$7,'[9]Curve Summary'!$A$8:$AG$161,9)</f>
        <v>47.45</v>
      </c>
      <c r="DH12" s="169">
        <f>VLOOKUP(DH$7,'[9]Curve Summary'!$A$8:$AG$161,9)</f>
        <v>56.45</v>
      </c>
      <c r="DI12" s="169">
        <f>VLOOKUP(DI$7,'[9]Curve Summary'!$A$8:$AG$161,9)</f>
        <v>39.200000000000003</v>
      </c>
      <c r="DJ12" s="169">
        <f>VLOOKUP(DJ$7,'[9]Curve Summary'!$A$8:$AG$161,9)</f>
        <v>38.450000000000003</v>
      </c>
      <c r="DK12" s="169">
        <f>VLOOKUP(DK$7,'[9]Curve Summary'!$A$8:$AG$161,9)</f>
        <v>35.450000000000003</v>
      </c>
      <c r="DL12" s="169">
        <f>VLOOKUP(DL$7,'[9]Curve Summary'!$A$8:$AG$161,9)</f>
        <v>38.950000000000003</v>
      </c>
      <c r="DM12" s="169">
        <f>VLOOKUP(DM$7,'[9]Curve Summary'!$A$8:$AG$161,9)</f>
        <v>28.7</v>
      </c>
      <c r="DN12" s="169">
        <f>VLOOKUP(DN$7,'[9]Curve Summary'!$A$8:$AG$161,9)</f>
        <v>30.95</v>
      </c>
      <c r="DO12" s="169">
        <f>VLOOKUP(DO$7,'[9]Curve Summary'!$A$8:$AG$161,9)</f>
        <v>27.95</v>
      </c>
      <c r="DP12" s="169">
        <f>VLOOKUP(DP$7,'[9]Curve Summary'!$A$8:$AG$161,9)</f>
        <v>35</v>
      </c>
      <c r="DQ12" s="169">
        <f>VLOOKUP(DQ$7,'[9]Curve Summary'!$A$8:$AG$161,9)</f>
        <v>35</v>
      </c>
      <c r="DR12" s="169">
        <f>VLOOKUP(DR$7,'[9]Curve Summary'!$A$8:$AG$161,9)</f>
        <v>41</v>
      </c>
      <c r="DS12" s="169">
        <f>VLOOKUP(DS$7,'[9]Curve Summary'!$A$8:$AG$161,9)</f>
        <v>48</v>
      </c>
      <c r="DT12" s="169">
        <f>VLOOKUP(DT$7,'[9]Curve Summary'!$A$8:$AG$161,9)</f>
        <v>57</v>
      </c>
      <c r="DU12" s="169">
        <f>VLOOKUP(DU$7,'[9]Curve Summary'!$A$8:$AG$161,9)</f>
        <v>39.700000000000003</v>
      </c>
      <c r="DV12" s="169">
        <f>VLOOKUP(DV$7,'[9]Curve Summary'!$A$8:$AG$161,9)</f>
        <v>39</v>
      </c>
      <c r="DW12" s="169">
        <f>VLOOKUP(DW$7,'[9]Curve Summary'!$A$8:$AG$161,9)</f>
        <v>36</v>
      </c>
      <c r="DX12" s="169">
        <f>VLOOKUP(DX$7,'[9]Curve Summary'!$A$8:$AG$161,9)</f>
        <v>39.450000000000003</v>
      </c>
      <c r="DY12" s="169">
        <f>VLOOKUP(DY$7,'[9]Curve Summary'!$A$8:$AG$161,9)</f>
        <v>29.2</v>
      </c>
      <c r="DZ12" s="169">
        <f>VLOOKUP(DZ$7,'[9]Curve Summary'!$A$8:$AG$161,9)</f>
        <v>31.45</v>
      </c>
      <c r="EA12" s="169">
        <f>VLOOKUP(EA$7,'[9]Curve Summary'!$A$8:$AG$161,9)</f>
        <v>28.45</v>
      </c>
      <c r="EB12" s="169">
        <f>VLOOKUP(EB$7,'[9]Curve Summary'!$A$8:$AG$161,9)</f>
        <v>35.75</v>
      </c>
      <c r="EC12" s="169">
        <f>VLOOKUP(EC$7,'[9]Curve Summary'!$A$8:$AG$161,9)</f>
        <v>35.75</v>
      </c>
      <c r="ED12" s="169">
        <f>VLOOKUP(ED$7,'[9]Curve Summary'!$A$8:$AG$161,9)</f>
        <v>41.75</v>
      </c>
      <c r="EE12" s="169">
        <f>VLOOKUP(EE$7,'[9]Curve Summary'!$A$8:$AG$161,9)</f>
        <v>48.75</v>
      </c>
      <c r="EF12" s="169">
        <f>VLOOKUP(EF$7,'[9]Curve Summary'!$A$8:$AG$161,9)</f>
        <v>57.75</v>
      </c>
      <c r="EG12" s="169">
        <f>VLOOKUP(EG$7,'[9]Curve Summary'!$A$8:$AG$161,9)</f>
        <v>40.200000000000003</v>
      </c>
      <c r="EH12" s="169">
        <f>VLOOKUP(EH$7,'[9]Curve Summary'!$A$8:$AG$161,9)</f>
        <v>39.75</v>
      </c>
      <c r="EI12" s="169">
        <f>VLOOKUP(EI$7,'[9]Curve Summary'!$A$8:$AG$161,9)</f>
        <v>36.75</v>
      </c>
      <c r="EJ12" s="169">
        <f>VLOOKUP(EJ$7,'[9]Curve Summary'!$A$8:$AG$161,9)</f>
        <v>39.950000000000003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'[9]Power Desk Daily Price'!$AC13</f>
        <v>24.057894736842112</v>
      </c>
      <c r="D13" s="132">
        <f ca="1">IF(ISERROR((AVERAGE(OFFSET('[9]Curve Summary'!$F$6,20,0,8,1))*8+ 17* '[9]Curve Summary Backup'!$F$38)/25), '[9]Curve Summary Backup'!$F$38,(AVERAGE(OFFSET('[9]Curve Summary'!$F$6,20,0,8,1))*8+ 17* '[9]Curve Summary Backup'!$F$38)/25)</f>
        <v>26</v>
      </c>
      <c r="E13" s="132">
        <f>VLOOKUP(E$7,'[9]Curve Summary'!$A$7:$AG$59,6)</f>
        <v>29.95</v>
      </c>
      <c r="F13" s="167">
        <f t="shared" ca="1" si="0"/>
        <v>26.840812557710066</v>
      </c>
      <c r="G13" s="132">
        <f t="shared" si="1"/>
        <v>32</v>
      </c>
      <c r="H13" s="132">
        <f t="shared" si="2"/>
        <v>32</v>
      </c>
      <c r="I13" s="132">
        <f t="shared" si="2"/>
        <v>32</v>
      </c>
      <c r="J13" s="132">
        <f t="shared" si="3"/>
        <v>29.5</v>
      </c>
      <c r="K13" s="132">
        <f t="shared" si="4"/>
        <v>29.75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35.5</v>
      </c>
      <c r="T13" s="132">
        <f t="shared" si="8"/>
        <v>35.25</v>
      </c>
      <c r="U13" s="132">
        <f t="shared" si="8"/>
        <v>34.5</v>
      </c>
      <c r="V13" s="132">
        <f t="shared" si="8"/>
        <v>36.75</v>
      </c>
      <c r="W13" s="167">
        <f t="shared" si="12"/>
        <v>36.544117647058826</v>
      </c>
      <c r="X13" s="132">
        <f t="shared" si="13"/>
        <v>40.533333333333331</v>
      </c>
      <c r="Y13" s="132">
        <f t="shared" si="14"/>
        <v>40.618624161073832</v>
      </c>
      <c r="Z13" s="132">
        <f t="shared" si="15"/>
        <v>41.046470588235294</v>
      </c>
      <c r="AA13" s="132">
        <f t="shared" si="9"/>
        <v>41.66589215686276</v>
      </c>
      <c r="AB13" s="133">
        <f t="shared" si="10"/>
        <v>42.304492187499996</v>
      </c>
      <c r="AC13" s="168">
        <f t="shared" ca="1" si="11"/>
        <v>40.53782858419936</v>
      </c>
      <c r="AD13" s="163"/>
      <c r="AE13" s="163"/>
      <c r="AF13" s="164"/>
      <c r="AG13" s="169">
        <f>VLOOKUP(AG$7,'[9]Curve Summary'!$A$9:$AG$161,6)</f>
        <v>32</v>
      </c>
      <c r="AH13" s="169">
        <f>VLOOKUP(AH$7,'[9]Curve Summary'!$A$9:$AG$161,6)</f>
        <v>32</v>
      </c>
      <c r="AI13" s="169">
        <f>VLOOKUP(AI$7,'[9]Curve Summary'!$A$9:$AG$161,6)</f>
        <v>29.75</v>
      </c>
      <c r="AJ13" s="169">
        <f>VLOOKUP(AJ$7,'[9]Curve Summary'!$A$9:$AG$161,6)</f>
        <v>29.25</v>
      </c>
      <c r="AK13" s="169">
        <f>VLOOKUP(AK$7,'[9]Curve Summary'!$A$9:$AG$161,6)</f>
        <v>32.5</v>
      </c>
      <c r="AL13" s="169">
        <f>VLOOKUP(AL$7,'[9]Curve Summary'!$A$9:$AG$161,6)</f>
        <v>37.25</v>
      </c>
      <c r="AM13" s="169">
        <f>VLOOKUP(AM$7,'[9]Curve Summary'!$A$9:$AG$161,6)</f>
        <v>46.75</v>
      </c>
      <c r="AN13" s="169">
        <f>VLOOKUP(AN$7,'[9]Curve Summary'!$A$9:$AG$161,6)</f>
        <v>52.75</v>
      </c>
      <c r="AO13" s="169">
        <f>VLOOKUP(AO$7,'[9]Curve Summary'!$A$9:$AG$161,6)</f>
        <v>39.25</v>
      </c>
      <c r="AP13" s="169">
        <f>VLOOKUP(AP$7,'[9]Curve Summary'!$A$9:$AG$161,6)</f>
        <v>35.25</v>
      </c>
      <c r="AQ13" s="169">
        <f>VLOOKUP(AQ$7,'[9]Curve Summary'!$A$9:$AG$161,6)</f>
        <v>34.5</v>
      </c>
      <c r="AR13" s="169">
        <f>VLOOKUP(AR$7,'[9]Curve Summary'!$A$9:$AG$161,6)</f>
        <v>36.75</v>
      </c>
      <c r="AS13" s="169">
        <f>VLOOKUP(AS$7,'[9]Curve Summary'!$A$9:$AG$161,6)</f>
        <v>37.5</v>
      </c>
      <c r="AT13" s="169">
        <f>VLOOKUP(AT$7,'[9]Curve Summary'!$A$9:$AG$161,6)</f>
        <v>36.5</v>
      </c>
      <c r="AU13" s="169">
        <f>VLOOKUP(AU$7,'[9]Curve Summary'!$A$9:$AG$161,6)</f>
        <v>34</v>
      </c>
      <c r="AV13" s="169">
        <f>VLOOKUP(AV$7,'[9]Curve Summary'!$A$9:$AG$161,6)</f>
        <v>33.5</v>
      </c>
      <c r="AW13" s="169">
        <f>VLOOKUP(AW$7,'[9]Curve Summary'!$A$9:$AG$161,6)</f>
        <v>34.25</v>
      </c>
      <c r="AX13" s="169">
        <f>VLOOKUP(AX$7,'[9]Curve Summary'!$A$9:$AG$161,6)</f>
        <v>43.25</v>
      </c>
      <c r="AY13" s="169">
        <f>VLOOKUP(AY$7,'[9]Curve Summary'!$A$9:$AG$161,6)</f>
        <v>53.5</v>
      </c>
      <c r="AZ13" s="169">
        <f>VLOOKUP(AZ$7,'[9]Curve Summary'!$A$9:$AG$161,6)</f>
        <v>57.5</v>
      </c>
      <c r="BA13" s="169">
        <f>VLOOKUP(BA$7,'[9]Curve Summary'!$A$9:$AG$161,6)</f>
        <v>46.5</v>
      </c>
      <c r="BB13" s="169">
        <f>VLOOKUP(BB$7,'[9]Curve Summary'!$A$9:$AG$161,6)</f>
        <v>36</v>
      </c>
      <c r="BC13" s="169">
        <f>VLOOKUP(BC$7,'[9]Curve Summary'!$A$9:$AG$161,6)</f>
        <v>34.5</v>
      </c>
      <c r="BD13" s="169">
        <f>VLOOKUP(BD$7,'[9]Curve Summary'!$A$9:$AG$161,6)</f>
        <v>39</v>
      </c>
      <c r="BE13" s="169">
        <f>VLOOKUP(BE$7,'[9]Curve Summary'!$A$9:$AG$161,6)</f>
        <v>39.700000000000003</v>
      </c>
      <c r="BF13" s="169">
        <f>VLOOKUP(BF$7,'[9]Curve Summary'!$A$9:$AG$161,6)</f>
        <v>37.700000000000003</v>
      </c>
      <c r="BG13" s="169">
        <f>VLOOKUP(BG$7,'[9]Curve Summary'!$A$9:$AG$161,6)</f>
        <v>35.450000000000003</v>
      </c>
      <c r="BH13" s="169">
        <f>VLOOKUP(BH$7,'[9]Curve Summary'!$A$9:$AG$161,6)</f>
        <v>34.700000000000003</v>
      </c>
      <c r="BI13" s="169">
        <f>VLOOKUP(BI$7,'[9]Curve Summary'!$A$9:$AG$161,6)</f>
        <v>35.450000000000003</v>
      </c>
      <c r="BJ13" s="169">
        <f>VLOOKUP(BJ$7,'[9]Curve Summary'!$A$9:$AG$161,6)</f>
        <v>43.95</v>
      </c>
      <c r="BK13" s="169">
        <f>VLOOKUP(BK$7,'[9]Curve Summary'!$A$9:$AG$161,6)</f>
        <v>49.95</v>
      </c>
      <c r="BL13" s="169">
        <f>VLOOKUP(BL$7,'[9]Curve Summary'!$A$9:$AG$161,6)</f>
        <v>52.45</v>
      </c>
      <c r="BM13" s="169">
        <f>VLOOKUP(BM$7,'[9]Curve Summary'!$A$9:$AG$161,6)</f>
        <v>43.45</v>
      </c>
      <c r="BN13" s="169">
        <f>VLOOKUP(BN$7,'[9]Curve Summary'!$A$9:$AG$161,6)</f>
        <v>37.65</v>
      </c>
      <c r="BO13" s="169">
        <f>VLOOKUP(BO$7,'[9]Curve Summary'!$A$9:$AG$161,6)</f>
        <v>37.4</v>
      </c>
      <c r="BP13" s="169">
        <f>VLOOKUP(BP$7,'[9]Curve Summary'!$A$9:$AG$161,6)</f>
        <v>41.4</v>
      </c>
      <c r="BQ13" s="169">
        <f>VLOOKUP(BQ$7,'[9]Curve Summary'!$A$9:$AG$161,6)</f>
        <v>40.450000000000003</v>
      </c>
      <c r="BR13" s="169">
        <f>VLOOKUP(BR$7,'[9]Curve Summary'!$A$9:$AG$161,6)</f>
        <v>38.450000000000003</v>
      </c>
      <c r="BS13" s="169">
        <f>VLOOKUP(BS$7,'[9]Curve Summary'!$A$9:$AG$161,6)</f>
        <v>36.450000000000003</v>
      </c>
      <c r="BT13" s="169">
        <f>VLOOKUP(BT$7,'[9]Curve Summary'!$A$9:$AG$161,6)</f>
        <v>36.200000000000003</v>
      </c>
      <c r="BU13" s="169">
        <f>VLOOKUP(BU$7,'[9]Curve Summary'!$A$9:$AG$161,6)</f>
        <v>36.700000000000003</v>
      </c>
      <c r="BV13" s="169">
        <f>VLOOKUP(BV$7,'[9]Curve Summary'!$A$9:$AG$161,6)</f>
        <v>44.2</v>
      </c>
      <c r="BW13" s="169">
        <f>VLOOKUP(BW$7,'[9]Curve Summary'!$A$9:$AG$161,6)</f>
        <v>47.95</v>
      </c>
      <c r="BX13" s="169">
        <f>VLOOKUP(BX$7,'[9]Curve Summary'!$A$9:$AG$161,6)</f>
        <v>49.45</v>
      </c>
      <c r="BY13" s="169">
        <f>VLOOKUP(BY$7,'[9]Curve Summary'!$A$9:$AG$161,6)</f>
        <v>41.95</v>
      </c>
      <c r="BZ13" s="169">
        <f>VLOOKUP(BZ$7,'[9]Curve Summary'!$A$9:$AG$161,6)</f>
        <v>39.15</v>
      </c>
      <c r="CA13" s="169">
        <f>VLOOKUP(CA$7,'[9]Curve Summary'!$A$9:$AG$161,6)</f>
        <v>38.65</v>
      </c>
      <c r="CB13" s="169">
        <f>VLOOKUP(CB$7,'[9]Curve Summary'!$A$9:$AG$161,6)</f>
        <v>42.65</v>
      </c>
      <c r="CC13" s="169">
        <f>VLOOKUP(CC$7,'[9]Curve Summary'!$A$9:$AG$161,6)</f>
        <v>40.950000000000003</v>
      </c>
      <c r="CD13" s="169">
        <f>VLOOKUP(CD$7,'[9]Curve Summary'!$A$9:$AG$161,6)</f>
        <v>39.04</v>
      </c>
      <c r="CE13" s="169">
        <f>VLOOKUP(CE$7,'[9]Curve Summary'!$A$9:$AG$161,6)</f>
        <v>37.42</v>
      </c>
      <c r="CF13" s="169">
        <f>VLOOKUP(CF$7,'[9]Curve Summary'!$A$9:$AG$161,6)</f>
        <v>37.4</v>
      </c>
      <c r="CG13" s="169">
        <f>VLOOKUP(CG$7,'[9]Curve Summary'!$A$9:$AG$161,6)</f>
        <v>37.9</v>
      </c>
      <c r="CH13" s="169">
        <f>VLOOKUP(CH$7,'[9]Curve Summary'!$A$9:$AG$161,6)</f>
        <v>44.55</v>
      </c>
      <c r="CI13" s="169">
        <f>VLOOKUP(CI$7,'[9]Curve Summary'!$A$9:$AG$161,6)</f>
        <v>46.4</v>
      </c>
      <c r="CJ13" s="169">
        <f>VLOOKUP(CJ$7,'[9]Curve Summary'!$A$9:$AG$161,6)</f>
        <v>46.95</v>
      </c>
      <c r="CK13" s="169">
        <f>VLOOKUP(CK$7,'[9]Curve Summary'!$A$9:$AG$161,6)</f>
        <v>40.86</v>
      </c>
      <c r="CL13" s="169">
        <f>VLOOKUP(CL$7,'[9]Curve Summary'!$A$9:$AG$161,6)</f>
        <v>40.33</v>
      </c>
      <c r="CM13" s="169">
        <f>VLOOKUP(CM$7,'[9]Curve Summary'!$A$9:$AG$161,6)</f>
        <v>39.78</v>
      </c>
      <c r="CN13" s="169">
        <f>VLOOKUP(CN$7,'[9]Curve Summary'!$A$9:$AG$161,6)</f>
        <v>43.68</v>
      </c>
      <c r="CO13" s="169">
        <f>VLOOKUP(CO$7,'[9]Curve Summary'!$A$9:$AG$161,6)</f>
        <v>41.35</v>
      </c>
      <c r="CP13" s="169">
        <f>VLOOKUP(CP$7,'[9]Curve Summary'!$A$9:$AG$161,6)</f>
        <v>39.479999999999997</v>
      </c>
      <c r="CQ13" s="169">
        <f>VLOOKUP(CQ$7,'[9]Curve Summary'!$A$9:$AG$161,6)</f>
        <v>38.07</v>
      </c>
      <c r="CR13" s="169">
        <f>VLOOKUP(CR$7,'[9]Curve Summary'!$A$9:$AG$161,6)</f>
        <v>38.17</v>
      </c>
      <c r="CS13" s="169">
        <f>VLOOKUP(CS$7,'[9]Curve Summary'!$A$9:$AG$161,6)</f>
        <v>38.67</v>
      </c>
      <c r="CT13" s="169">
        <f>VLOOKUP(CT$7,'[9]Curve Summary'!$A$9:$AG$161,6)</f>
        <v>44.85</v>
      </c>
      <c r="CU13" s="169">
        <f>VLOOKUP(CU$7,'[9]Curve Summary'!$A$9:$AG$161,6)</f>
        <v>45.66</v>
      </c>
      <c r="CV13" s="169">
        <f>VLOOKUP(CV$7,'[9]Curve Summary'!$A$9:$AG$161,6)</f>
        <v>45.69</v>
      </c>
      <c r="CW13" s="169">
        <f>VLOOKUP(CW$7,'[9]Curve Summary'!$A$9:$AG$161,6)</f>
        <v>40.369999999999997</v>
      </c>
      <c r="CX13" s="169">
        <f>VLOOKUP(CX$7,'[9]Curve Summary'!$A$9:$AG$161,6)</f>
        <v>41.09</v>
      </c>
      <c r="CY13" s="169">
        <f>VLOOKUP(CY$7,'[9]Curve Summary'!$A$9:$AG$161,6)</f>
        <v>40.51</v>
      </c>
      <c r="CZ13" s="169">
        <f>VLOOKUP(CZ$7,'[9]Curve Summary'!$A$9:$AG$161,6)</f>
        <v>44.36</v>
      </c>
      <c r="DA13" s="169">
        <f>VLOOKUP(DA$7,'[9]Curve Summary'!$A$9:$AG$161,6)</f>
        <v>41.58</v>
      </c>
      <c r="DB13" s="169">
        <f>VLOOKUP(DB$7,'[9]Curve Summary'!$A$9:$AG$161,6)</f>
        <v>39.71</v>
      </c>
      <c r="DC13" s="169">
        <f>VLOOKUP(DC$7,'[9]Curve Summary'!$A$9:$AG$161,6)</f>
        <v>38.28</v>
      </c>
      <c r="DD13" s="169">
        <f>VLOOKUP(DD$7,'[9]Curve Summary'!$A$9:$AG$161,6)</f>
        <v>38.369999999999997</v>
      </c>
      <c r="DE13" s="169">
        <f>VLOOKUP(DE$7,'[9]Curve Summary'!$A$9:$AG$161,6)</f>
        <v>38.869999999999997</v>
      </c>
      <c r="DF13" s="169">
        <f>VLOOKUP(DF$7,'[9]Curve Summary'!$A$9:$AG$161,6)</f>
        <v>45.12</v>
      </c>
      <c r="DG13" s="169">
        <f>VLOOKUP(DG$7,'[9]Curve Summary'!$A$9:$AG$161,6)</f>
        <v>45.99</v>
      </c>
      <c r="DH13" s="169">
        <f>VLOOKUP(DH$7,'[9]Curve Summary'!$A$9:$AG$161,6)</f>
        <v>46.05</v>
      </c>
      <c r="DI13" s="169">
        <f>VLOOKUP(DI$7,'[9]Curve Summary'!$A$9:$AG$161,6)</f>
        <v>40.659999999999997</v>
      </c>
      <c r="DJ13" s="169">
        <f>VLOOKUP(DJ$7,'[9]Curve Summary'!$A$9:$AG$161,6)</f>
        <v>41.31</v>
      </c>
      <c r="DK13" s="169">
        <f>VLOOKUP(DK$7,'[9]Curve Summary'!$A$9:$AG$161,6)</f>
        <v>40.729999999999997</v>
      </c>
      <c r="DL13" s="169">
        <f>VLOOKUP(DL$7,'[9]Curve Summary'!$A$9:$AG$161,6)</f>
        <v>44.6</v>
      </c>
      <c r="DM13" s="169">
        <f>VLOOKUP(DM$7,'[9]Curve Summary'!$A$9:$AG$161,6)</f>
        <v>41.82</v>
      </c>
      <c r="DN13" s="169">
        <f>VLOOKUP(DN$7,'[9]Curve Summary'!$A$9:$AG$161,6)</f>
        <v>39.93</v>
      </c>
      <c r="DO13" s="169">
        <f>VLOOKUP(DO$7,'[9]Curve Summary'!$A$9:$AG$161,6)</f>
        <v>38.5</v>
      </c>
      <c r="DP13" s="169">
        <f>VLOOKUP(DP$7,'[9]Curve Summary'!$A$9:$AG$161,6)</f>
        <v>38.57</v>
      </c>
      <c r="DQ13" s="169">
        <f>VLOOKUP(DQ$7,'[9]Curve Summary'!$A$9:$AG$161,6)</f>
        <v>39.08</v>
      </c>
      <c r="DR13" s="169">
        <f>VLOOKUP(DR$7,'[9]Curve Summary'!$A$9:$AG$161,6)</f>
        <v>45.39</v>
      </c>
      <c r="DS13" s="169">
        <f>VLOOKUP(DS$7,'[9]Curve Summary'!$A$9:$AG$161,6)</f>
        <v>46.32</v>
      </c>
      <c r="DT13" s="169">
        <f>VLOOKUP(DT$7,'[9]Curve Summary'!$A$9:$AG$161,6)</f>
        <v>46.42</v>
      </c>
      <c r="DU13" s="169">
        <f>VLOOKUP(DU$7,'[9]Curve Summary'!$A$9:$AG$161,6)</f>
        <v>40.96</v>
      </c>
      <c r="DV13" s="169">
        <f>VLOOKUP(DV$7,'[9]Curve Summary'!$A$9:$AG$161,6)</f>
        <v>41.53</v>
      </c>
      <c r="DW13" s="169">
        <f>VLOOKUP(DW$7,'[9]Curve Summary'!$A$9:$AG$161,6)</f>
        <v>40.94</v>
      </c>
      <c r="DX13" s="169">
        <f>VLOOKUP(DX$7,'[9]Curve Summary'!$A$9:$AG$161,6)</f>
        <v>44.84</v>
      </c>
      <c r="DY13" s="169">
        <f>VLOOKUP(DY$7,'[9]Curve Summary'!$A$9:$AG$161,6)</f>
        <v>42.05</v>
      </c>
      <c r="DZ13" s="169">
        <f>VLOOKUP(DZ$7,'[9]Curve Summary'!$A$9:$AG$161,6)</f>
        <v>40.159999999999997</v>
      </c>
      <c r="EA13" s="169">
        <f>VLOOKUP(EA$7,'[9]Curve Summary'!$A$9:$AG$161,6)</f>
        <v>38.71</v>
      </c>
      <c r="EB13" s="169">
        <f>VLOOKUP(EB$7,'[9]Curve Summary'!$A$9:$AG$161,6)</f>
        <v>38.76</v>
      </c>
      <c r="EC13" s="169">
        <f>VLOOKUP(EC$7,'[9]Curve Summary'!$A$9:$AG$161,6)</f>
        <v>39.28</v>
      </c>
      <c r="ED13" s="169">
        <f>VLOOKUP(ED$7,'[9]Curve Summary'!$A$9:$AG$161,6)</f>
        <v>45.65</v>
      </c>
      <c r="EE13" s="169">
        <f>VLOOKUP(EE$7,'[9]Curve Summary'!$A$9:$AG$161,6)</f>
        <v>46.65</v>
      </c>
      <c r="EF13" s="169">
        <f>VLOOKUP(EF$7,'[9]Curve Summary'!$A$9:$AG$161,6)</f>
        <v>46.78</v>
      </c>
      <c r="EG13" s="169">
        <f>VLOOKUP(EG$7,'[9]Curve Summary'!$A$9:$AG$161,6)</f>
        <v>41.26</v>
      </c>
      <c r="EH13" s="169">
        <f>VLOOKUP(EH$7,'[9]Curve Summary'!$A$9:$AG$161,6)</f>
        <v>41.74</v>
      </c>
      <c r="EI13" s="169">
        <f>VLOOKUP(EI$7,'[9]Curve Summary'!$A$9:$AG$161,6)</f>
        <v>41.15</v>
      </c>
      <c r="EJ13" s="169">
        <f>VLOOKUP(EJ$7,'[9]Curve Summary'!$A$9:$AG$161,6)</f>
        <v>45.08</v>
      </c>
    </row>
    <row r="14" spans="1:140" ht="13.7" customHeight="1" x14ac:dyDescent="0.2">
      <c r="A14" s="165" t="s">
        <v>138</v>
      </c>
      <c r="B14" s="166" t="s">
        <v>166</v>
      </c>
      <c r="C14" s="132">
        <f>'[9]Power Desk Daily Price'!$AC14</f>
        <v>23.5</v>
      </c>
      <c r="D14" s="132">
        <f ca="1">IF(ISERROR((AVERAGE(OFFSET('[9]Curve Summary'!$B$6,20,0,8,1))*8+ 17* '[9]Curve Summary Backup'!$B$38)/25), '[9]Curve Summary Backup'!$B$38,(AVERAGE(OFFSET('[9]Curve Summary'!$B$6,20,0,8,1))*8+ 17* '[9]Curve Summary Backup'!$B$38)/25)</f>
        <v>24.75</v>
      </c>
      <c r="E14" s="132">
        <f>VLOOKUP(E$7,'[9]Curve Summary'!$A$7:$AG$59,2)</f>
        <v>29.5</v>
      </c>
      <c r="F14" s="167">
        <f t="shared" ca="1" si="0"/>
        <v>26.065789473684209</v>
      </c>
      <c r="G14" s="132">
        <f t="shared" si="1"/>
        <v>29.25</v>
      </c>
      <c r="H14" s="132">
        <f t="shared" si="2"/>
        <v>29.5</v>
      </c>
      <c r="I14" s="132">
        <f t="shared" si="2"/>
        <v>29</v>
      </c>
      <c r="J14" s="132">
        <f t="shared" si="3"/>
        <v>29.25</v>
      </c>
      <c r="K14" s="132">
        <f t="shared" si="4"/>
        <v>29</v>
      </c>
      <c r="L14" s="132">
        <f t="shared" si="4"/>
        <v>29.5</v>
      </c>
      <c r="M14" s="132">
        <f t="shared" si="4"/>
        <v>32.5</v>
      </c>
      <c r="N14" s="132">
        <f t="shared" si="4"/>
        <v>41</v>
      </c>
      <c r="O14" s="132">
        <f t="shared" si="5"/>
        <v>52</v>
      </c>
      <c r="P14" s="132">
        <f t="shared" si="6"/>
        <v>48</v>
      </c>
      <c r="Q14" s="132">
        <f t="shared" si="6"/>
        <v>56</v>
      </c>
      <c r="R14" s="132">
        <f t="shared" si="6"/>
        <v>46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36.560784313725492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38.334802547770707</v>
      </c>
      <c r="AD14" s="163"/>
      <c r="AE14" s="163"/>
      <c r="AF14" s="164"/>
      <c r="AG14" s="169">
        <f>VLOOKUP(AG$7,'[9]Curve Summary'!$A$9:$AG$161,2)</f>
        <v>29.5</v>
      </c>
      <c r="AH14" s="169">
        <f>VLOOKUP(AH$7,'[9]Curve Summary'!$A$9:$AG$161,2)</f>
        <v>29</v>
      </c>
      <c r="AI14" s="169">
        <f>VLOOKUP(AI$7,'[9]Curve Summary'!$A$9:$AG$161,2)</f>
        <v>29</v>
      </c>
      <c r="AJ14" s="169">
        <f>VLOOKUP(AJ$7,'[9]Curve Summary'!$A$9:$AG$161,2)</f>
        <v>29.5</v>
      </c>
      <c r="AK14" s="169">
        <f>VLOOKUP(AK$7,'[9]Curve Summary'!$A$9:$AG$161,2)</f>
        <v>32.5</v>
      </c>
      <c r="AL14" s="169">
        <f>VLOOKUP(AL$7,'[9]Curve Summary'!$A$9:$AG$161,2)</f>
        <v>41</v>
      </c>
      <c r="AM14" s="169">
        <f>VLOOKUP(AM$7,'[9]Curve Summary'!$A$9:$AG$161,2)</f>
        <v>48</v>
      </c>
      <c r="AN14" s="169">
        <f>VLOOKUP(AN$7,'[9]Curve Summary'!$A$9:$AG$161,2)</f>
        <v>56</v>
      </c>
      <c r="AO14" s="169">
        <f>VLOOKUP(AO$7,'[9]Curve Summary'!$A$9:$AG$161,2)</f>
        <v>46</v>
      </c>
      <c r="AP14" s="169">
        <f>VLOOKUP(AP$7,'[9]Curve Summary'!$A$9:$AG$161,2)</f>
        <v>33.5</v>
      </c>
      <c r="AQ14" s="169">
        <f>VLOOKUP(AQ$7,'[9]Curve Summary'!$A$9:$AG$161,2)</f>
        <v>32</v>
      </c>
      <c r="AR14" s="169">
        <f>VLOOKUP(AR$7,'[9]Curve Summary'!$A$9:$AG$161,2)</f>
        <v>32.5</v>
      </c>
      <c r="AS14" s="169">
        <f>VLOOKUP(AS$7,'[9]Curve Summary'!$A$9:$AG$161,2)</f>
        <v>33.75</v>
      </c>
      <c r="AT14" s="169">
        <f>VLOOKUP(AT$7,'[9]Curve Summary'!$A$9:$AG$161,2)</f>
        <v>33.25</v>
      </c>
      <c r="AU14" s="169">
        <f>VLOOKUP(AU$7,'[9]Curve Summary'!$A$9:$AG$161,2)</f>
        <v>33.25</v>
      </c>
      <c r="AV14" s="169">
        <f>VLOOKUP(AV$7,'[9]Curve Summary'!$A$9:$AG$161,2)</f>
        <v>32.75</v>
      </c>
      <c r="AW14" s="169">
        <f>VLOOKUP(AW$7,'[9]Curve Summary'!$A$9:$AG$161,2)</f>
        <v>32.75</v>
      </c>
      <c r="AX14" s="169">
        <f>VLOOKUP(AX$7,'[9]Curve Summary'!$A$9:$AG$161,2)</f>
        <v>37.25</v>
      </c>
      <c r="AY14" s="169">
        <f>VLOOKUP(AY$7,'[9]Curve Summary'!$A$9:$AG$161,2)</f>
        <v>51.5</v>
      </c>
      <c r="AZ14" s="169">
        <f>VLOOKUP(AZ$7,'[9]Curve Summary'!$A$9:$AG$161,2)</f>
        <v>57</v>
      </c>
      <c r="BA14" s="169">
        <f>VLOOKUP(BA$7,'[9]Curve Summary'!$A$9:$AG$161,2)</f>
        <v>45.5</v>
      </c>
      <c r="BB14" s="169">
        <f>VLOOKUP(BB$7,'[9]Curve Summary'!$A$9:$AG$161,2)</f>
        <v>34</v>
      </c>
      <c r="BC14" s="169">
        <f>VLOOKUP(BC$7,'[9]Curve Summary'!$A$9:$AG$161,2)</f>
        <v>32.5</v>
      </c>
      <c r="BD14" s="169">
        <f>VLOOKUP(BD$7,'[9]Curve Summary'!$A$9:$AG$161,2)</f>
        <v>32.5</v>
      </c>
      <c r="BE14" s="169">
        <f>VLOOKUP(BE$7,'[9]Curve Summary'!$A$9:$AG$161,2)</f>
        <v>34.61</v>
      </c>
      <c r="BF14" s="169">
        <f>VLOOKUP(BF$7,'[9]Curve Summary'!$A$9:$AG$161,2)</f>
        <v>34.19</v>
      </c>
      <c r="BG14" s="169">
        <f>VLOOKUP(BG$7,'[9]Curve Summary'!$A$9:$AG$161,2)</f>
        <v>34.19</v>
      </c>
      <c r="BH14" s="169">
        <f>VLOOKUP(BH$7,'[9]Curve Summary'!$A$9:$AG$161,2)</f>
        <v>33.76</v>
      </c>
      <c r="BI14" s="169">
        <f>VLOOKUP(BI$7,'[9]Curve Summary'!$A$9:$AG$161,2)</f>
        <v>33.76</v>
      </c>
      <c r="BJ14" s="169">
        <f>VLOOKUP(BJ$7,'[9]Curve Summary'!$A$9:$AG$161,2)</f>
        <v>37.61</v>
      </c>
      <c r="BK14" s="169">
        <f>VLOOKUP(BK$7,'[9]Curve Summary'!$A$9:$AG$161,2)</f>
        <v>49.8</v>
      </c>
      <c r="BL14" s="169">
        <f>VLOOKUP(BL$7,'[9]Curve Summary'!$A$9:$AG$161,2)</f>
        <v>54.51</v>
      </c>
      <c r="BM14" s="169">
        <f>VLOOKUP(BM$7,'[9]Curve Summary'!$A$9:$AG$161,2)</f>
        <v>44.67</v>
      </c>
      <c r="BN14" s="169">
        <f>VLOOKUP(BN$7,'[9]Curve Summary'!$A$9:$AG$161,2)</f>
        <v>34.83</v>
      </c>
      <c r="BO14" s="169">
        <f>VLOOKUP(BO$7,'[9]Curve Summary'!$A$9:$AG$161,2)</f>
        <v>33.549999999999997</v>
      </c>
      <c r="BP14" s="169">
        <f>VLOOKUP(BP$7,'[9]Curve Summary'!$A$9:$AG$161,2)</f>
        <v>33.549999999999997</v>
      </c>
      <c r="BQ14" s="169">
        <f>VLOOKUP(BQ$7,'[9]Curve Summary'!$A$9:$AG$161,2)</f>
        <v>35.39</v>
      </c>
      <c r="BR14" s="169">
        <f>VLOOKUP(BR$7,'[9]Curve Summary'!$A$9:$AG$161,2)</f>
        <v>35.020000000000003</v>
      </c>
      <c r="BS14" s="169">
        <f>VLOOKUP(BS$7,'[9]Curve Summary'!$A$9:$AG$161,2)</f>
        <v>35.020000000000003</v>
      </c>
      <c r="BT14" s="169">
        <f>VLOOKUP(BT$7,'[9]Curve Summary'!$A$9:$AG$161,2)</f>
        <v>34.659999999999997</v>
      </c>
      <c r="BU14" s="169">
        <f>VLOOKUP(BU$7,'[9]Curve Summary'!$A$9:$AG$161,2)</f>
        <v>34.659999999999997</v>
      </c>
      <c r="BV14" s="169">
        <f>VLOOKUP(BV$7,'[9]Curve Summary'!$A$9:$AG$161,2)</f>
        <v>37.950000000000003</v>
      </c>
      <c r="BW14" s="169">
        <f>VLOOKUP(BW$7,'[9]Curve Summary'!$A$9:$AG$161,2)</f>
        <v>48.39</v>
      </c>
      <c r="BX14" s="169">
        <f>VLOOKUP(BX$7,'[9]Curve Summary'!$A$9:$AG$161,2)</f>
        <v>52.41</v>
      </c>
      <c r="BY14" s="169">
        <f>VLOOKUP(BY$7,'[9]Curve Summary'!$A$9:$AG$161,2)</f>
        <v>43.99</v>
      </c>
      <c r="BZ14" s="169">
        <f>VLOOKUP(BZ$7,'[9]Curve Summary'!$A$9:$AG$161,2)</f>
        <v>35.58</v>
      </c>
      <c r="CA14" s="169">
        <f>VLOOKUP(CA$7,'[9]Curve Summary'!$A$9:$AG$161,2)</f>
        <v>34.479999999999997</v>
      </c>
      <c r="CB14" s="169">
        <f>VLOOKUP(CB$7,'[9]Curve Summary'!$A$9:$AG$161,2)</f>
        <v>34.479999999999997</v>
      </c>
      <c r="CC14" s="169">
        <f>VLOOKUP(CC$7,'[9]Curve Summary'!$A$9:$AG$161,2)</f>
        <v>36.08</v>
      </c>
      <c r="CD14" s="169">
        <f>VLOOKUP(CD$7,'[9]Curve Summary'!$A$9:$AG$161,2)</f>
        <v>35.770000000000003</v>
      </c>
      <c r="CE14" s="169">
        <f>VLOOKUP(CE$7,'[9]Curve Summary'!$A$9:$AG$161,2)</f>
        <v>35.770000000000003</v>
      </c>
      <c r="CF14" s="169">
        <f>VLOOKUP(CF$7,'[9]Curve Summary'!$A$9:$AG$161,2)</f>
        <v>35.46</v>
      </c>
      <c r="CG14" s="169">
        <f>VLOOKUP(CG$7,'[9]Curve Summary'!$A$9:$AG$161,2)</f>
        <v>35.46</v>
      </c>
      <c r="CH14" s="169">
        <f>VLOOKUP(CH$7,'[9]Curve Summary'!$A$9:$AG$161,2)</f>
        <v>38.28</v>
      </c>
      <c r="CI14" s="169">
        <f>VLOOKUP(CI$7,'[9]Curve Summary'!$A$9:$AG$161,2)</f>
        <v>47.21</v>
      </c>
      <c r="CJ14" s="169">
        <f>VLOOKUP(CJ$7,'[9]Curve Summary'!$A$9:$AG$161,2)</f>
        <v>50.65</v>
      </c>
      <c r="CK14" s="169">
        <f>VLOOKUP(CK$7,'[9]Curve Summary'!$A$9:$AG$161,2)</f>
        <v>43.45</v>
      </c>
      <c r="CL14" s="169">
        <f>VLOOKUP(CL$7,'[9]Curve Summary'!$A$9:$AG$161,2)</f>
        <v>36.25</v>
      </c>
      <c r="CM14" s="169">
        <f>VLOOKUP(CM$7,'[9]Curve Summary'!$A$9:$AG$161,2)</f>
        <v>35.31</v>
      </c>
      <c r="CN14" s="169">
        <f>VLOOKUP(CN$7,'[9]Curve Summary'!$A$9:$AG$161,2)</f>
        <v>35.31</v>
      </c>
      <c r="CO14" s="169">
        <f>VLOOKUP(CO$7,'[9]Curve Summary'!$A$9:$AG$161,2)</f>
        <v>36.58</v>
      </c>
      <c r="CP14" s="169">
        <f>VLOOKUP(CP$7,'[9]Curve Summary'!$A$9:$AG$161,2)</f>
        <v>36.299999999999997</v>
      </c>
      <c r="CQ14" s="169">
        <f>VLOOKUP(CQ$7,'[9]Curve Summary'!$A$9:$AG$161,2)</f>
        <v>36.299999999999997</v>
      </c>
      <c r="CR14" s="169">
        <f>VLOOKUP(CR$7,'[9]Curve Summary'!$A$9:$AG$161,2)</f>
        <v>36.020000000000003</v>
      </c>
      <c r="CS14" s="169">
        <f>VLOOKUP(CS$7,'[9]Curve Summary'!$A$9:$AG$161,2)</f>
        <v>36.020000000000003</v>
      </c>
      <c r="CT14" s="169">
        <f>VLOOKUP(CT$7,'[9]Curve Summary'!$A$9:$AG$161,2)</f>
        <v>38.58</v>
      </c>
      <c r="CU14" s="169">
        <f>VLOOKUP(CU$7,'[9]Curve Summary'!$A$9:$AG$161,2)</f>
        <v>46.66</v>
      </c>
      <c r="CV14" s="169">
        <f>VLOOKUP(CV$7,'[9]Curve Summary'!$A$9:$AG$161,2)</f>
        <v>49.78</v>
      </c>
      <c r="CW14" s="169">
        <f>VLOOKUP(CW$7,'[9]Curve Summary'!$A$9:$AG$161,2)</f>
        <v>43.26</v>
      </c>
      <c r="CX14" s="169">
        <f>VLOOKUP(CX$7,'[9]Curve Summary'!$A$9:$AG$161,2)</f>
        <v>36.74</v>
      </c>
      <c r="CY14" s="169">
        <f>VLOOKUP(CY$7,'[9]Curve Summary'!$A$9:$AG$161,2)</f>
        <v>35.89</v>
      </c>
      <c r="CZ14" s="169">
        <f>VLOOKUP(CZ$7,'[9]Curve Summary'!$A$9:$AG$161,2)</f>
        <v>35.89</v>
      </c>
      <c r="DA14" s="169">
        <f>VLOOKUP(DA$7,'[9]Curve Summary'!$A$9:$AG$161,2)</f>
        <v>37.01</v>
      </c>
      <c r="DB14" s="169">
        <f>VLOOKUP(DB$7,'[9]Curve Summary'!$A$9:$AG$161,2)</f>
        <v>36.75</v>
      </c>
      <c r="DC14" s="169">
        <f>VLOOKUP(DC$7,'[9]Curve Summary'!$A$9:$AG$161,2)</f>
        <v>36.75</v>
      </c>
      <c r="DD14" s="169">
        <f>VLOOKUP(DD$7,'[9]Curve Summary'!$A$9:$AG$161,2)</f>
        <v>36.49</v>
      </c>
      <c r="DE14" s="169">
        <f>VLOOKUP(DE$7,'[9]Curve Summary'!$A$9:$AG$161,2)</f>
        <v>36.49</v>
      </c>
      <c r="DF14" s="169">
        <f>VLOOKUP(DF$7,'[9]Curve Summary'!$A$9:$AG$161,2)</f>
        <v>38.86</v>
      </c>
      <c r="DG14" s="169">
        <f>VLOOKUP(DG$7,'[9]Curve Summary'!$A$9:$AG$161,2)</f>
        <v>46.34</v>
      </c>
      <c r="DH14" s="169">
        <f>VLOOKUP(DH$7,'[9]Curve Summary'!$A$9:$AG$161,2)</f>
        <v>49.23</v>
      </c>
      <c r="DI14" s="169">
        <f>VLOOKUP(DI$7,'[9]Curve Summary'!$A$9:$AG$161,2)</f>
        <v>43.2</v>
      </c>
      <c r="DJ14" s="169">
        <f>VLOOKUP(DJ$7,'[9]Curve Summary'!$A$9:$AG$161,2)</f>
        <v>37.159999999999997</v>
      </c>
      <c r="DK14" s="169">
        <f>VLOOKUP(DK$7,'[9]Curve Summary'!$A$9:$AG$161,2)</f>
        <v>36.369999999999997</v>
      </c>
      <c r="DL14" s="169">
        <f>VLOOKUP(DL$7,'[9]Curve Summary'!$A$9:$AG$161,2)</f>
        <v>36.369999999999997</v>
      </c>
      <c r="DM14" s="169">
        <f>VLOOKUP(DM$7,'[9]Curve Summary'!$A$9:$AG$161,2)</f>
        <v>37.43</v>
      </c>
      <c r="DN14" s="169">
        <f>VLOOKUP(DN$7,'[9]Curve Summary'!$A$9:$AG$161,2)</f>
        <v>37.18</v>
      </c>
      <c r="DO14" s="169">
        <f>VLOOKUP(DO$7,'[9]Curve Summary'!$A$9:$AG$161,2)</f>
        <v>37.19</v>
      </c>
      <c r="DP14" s="169">
        <f>VLOOKUP(DP$7,'[9]Curve Summary'!$A$9:$AG$161,2)</f>
        <v>36.94</v>
      </c>
      <c r="DQ14" s="169">
        <f>VLOOKUP(DQ$7,'[9]Curve Summary'!$A$9:$AG$161,2)</f>
        <v>36.950000000000003</v>
      </c>
      <c r="DR14" s="169">
        <f>VLOOKUP(DR$7,'[9]Curve Summary'!$A$9:$AG$161,2)</f>
        <v>39.14</v>
      </c>
      <c r="DS14" s="169">
        <f>VLOOKUP(DS$7,'[9]Curve Summary'!$A$9:$AG$161,2)</f>
        <v>46.07</v>
      </c>
      <c r="DT14" s="169">
        <f>VLOOKUP(DT$7,'[9]Curve Summary'!$A$9:$AG$161,2)</f>
        <v>48.74</v>
      </c>
      <c r="DU14" s="169">
        <f>VLOOKUP(DU$7,'[9]Curve Summary'!$A$9:$AG$161,2)</f>
        <v>43.15</v>
      </c>
      <c r="DV14" s="169">
        <f>VLOOKUP(DV$7,'[9]Curve Summary'!$A$9:$AG$161,2)</f>
        <v>37.56</v>
      </c>
      <c r="DW14" s="169">
        <f>VLOOKUP(DW$7,'[9]Curve Summary'!$A$9:$AG$161,2)</f>
        <v>36.840000000000003</v>
      </c>
      <c r="DX14" s="169">
        <f>VLOOKUP(DX$7,'[9]Curve Summary'!$A$9:$AG$161,2)</f>
        <v>36.840000000000003</v>
      </c>
      <c r="DY14" s="169">
        <f>VLOOKUP(DY$7,'[9]Curve Summary'!$A$9:$AG$161,2)</f>
        <v>37.83</v>
      </c>
      <c r="DZ14" s="169">
        <f>VLOOKUP(DZ$7,'[9]Curve Summary'!$A$9:$AG$161,2)</f>
        <v>37.6</v>
      </c>
      <c r="EA14" s="169">
        <f>VLOOKUP(EA$7,'[9]Curve Summary'!$A$9:$AG$161,2)</f>
        <v>37.61</v>
      </c>
      <c r="EB14" s="169">
        <f>VLOOKUP(EB$7,'[9]Curve Summary'!$A$9:$AG$161,2)</f>
        <v>37.380000000000003</v>
      </c>
      <c r="EC14" s="169">
        <f>VLOOKUP(EC$7,'[9]Curve Summary'!$A$9:$AG$161,2)</f>
        <v>37.39</v>
      </c>
      <c r="ED14" s="169">
        <f>VLOOKUP(ED$7,'[9]Curve Summary'!$A$9:$AG$161,2)</f>
        <v>39.409999999999997</v>
      </c>
      <c r="EE14" s="169">
        <f>VLOOKUP(EE$7,'[9]Curve Summary'!$A$9:$AG$161,2)</f>
        <v>45.83</v>
      </c>
      <c r="EF14" s="169">
        <f>VLOOKUP(EF$7,'[9]Curve Summary'!$A$9:$AG$161,2)</f>
        <v>48.31</v>
      </c>
      <c r="EG14" s="169">
        <f>VLOOKUP(EG$7,'[9]Curve Summary'!$A$9:$AG$161,2)</f>
        <v>43.13</v>
      </c>
      <c r="EH14" s="169">
        <f>VLOOKUP(EH$7,'[9]Curve Summary'!$A$9:$AG$161,2)</f>
        <v>37.96</v>
      </c>
      <c r="EI14" s="169">
        <f>VLOOKUP(EI$7,'[9]Curve Summary'!$A$9:$AG$161,2)</f>
        <v>37.28</v>
      </c>
      <c r="EJ14" s="169">
        <f>VLOOKUP(EJ$7,'[9]Curve Summary'!$A$9:$AG$161,2)</f>
        <v>37.29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'[9]Power Desk Daily Price'!$AC15</f>
        <v>24.5</v>
      </c>
      <c r="D15" s="136">
        <f ca="1">IF(ISERROR((AVERAGE(OFFSET('[9]Curve Summary'!$G$6,20,0,8,1))*8+ 17* '[9]Curve Summary Backup'!$G$38)/25), '[9]Curve Summary Backup'!$G$38,(AVERAGE(OFFSET('[9]Curve Summary'!$G$6,20,0,8,1))*8+ 17* '[9]Curve Summary Backup'!$G$38)/25)</f>
        <v>25.75</v>
      </c>
      <c r="E15" s="136">
        <f>VLOOKUP(E$7,'[9]Curve Summary'!$A$7:$AG$58,7)</f>
        <v>31.5</v>
      </c>
      <c r="F15" s="172">
        <f t="shared" ca="1" si="0"/>
        <v>27.416666666666668</v>
      </c>
      <c r="G15" s="136">
        <f t="shared" si="1"/>
        <v>30.625</v>
      </c>
      <c r="H15" s="136">
        <f t="shared" si="2"/>
        <v>31</v>
      </c>
      <c r="I15" s="136">
        <f t="shared" si="2"/>
        <v>30.25</v>
      </c>
      <c r="J15" s="136">
        <f t="shared" si="3"/>
        <v>30.875</v>
      </c>
      <c r="K15" s="136">
        <f t="shared" si="4"/>
        <v>30.25</v>
      </c>
      <c r="L15" s="136">
        <f t="shared" si="4"/>
        <v>31.5</v>
      </c>
      <c r="M15" s="136">
        <f t="shared" si="4"/>
        <v>35.5</v>
      </c>
      <c r="N15" s="136">
        <f t="shared" si="4"/>
        <v>46</v>
      </c>
      <c r="O15" s="136">
        <f t="shared" si="5"/>
        <v>60.5</v>
      </c>
      <c r="P15" s="136">
        <f t="shared" si="6"/>
        <v>55</v>
      </c>
      <c r="Q15" s="136">
        <f t="shared" si="6"/>
        <v>66</v>
      </c>
      <c r="R15" s="136">
        <f t="shared" si="6"/>
        <v>53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40.27745098039216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41.546000000000028</v>
      </c>
      <c r="AD15" s="163"/>
      <c r="AE15" s="163"/>
      <c r="AF15" s="164"/>
      <c r="AG15" s="132">
        <f>VLOOKUP(AG$7,'[9]Curve Summary'!$A$9:$AG$161,7)</f>
        <v>31</v>
      </c>
      <c r="AH15" s="132">
        <f>VLOOKUP(AH$7,'[9]Curve Summary'!$A$9:$AG$161,7)</f>
        <v>30.25</v>
      </c>
      <c r="AI15" s="132">
        <f>VLOOKUP(AI$7,'[9]Curve Summary'!$A$9:$AG$161,7)</f>
        <v>30.25</v>
      </c>
      <c r="AJ15" s="132">
        <f>VLOOKUP(AJ$7,'[9]Curve Summary'!$A$9:$AG$161,7)</f>
        <v>31.5</v>
      </c>
      <c r="AK15" s="132">
        <f>VLOOKUP(AK$7,'[9]Curve Summary'!$A$9:$AG$161,7)</f>
        <v>35.5</v>
      </c>
      <c r="AL15" s="132">
        <f>VLOOKUP(AL$7,'[9]Curve Summary'!$A$9:$AG$161,7)</f>
        <v>46</v>
      </c>
      <c r="AM15" s="132">
        <f>VLOOKUP(AM$7,'[9]Curve Summary'!$A$9:$AG$161,7)</f>
        <v>55</v>
      </c>
      <c r="AN15" s="132">
        <f>VLOOKUP(AN$7,'[9]Curve Summary'!$A$9:$AG$161,7)</f>
        <v>66</v>
      </c>
      <c r="AO15" s="132">
        <f>VLOOKUP(AO$7,'[9]Curve Summary'!$A$9:$AG$161,7)</f>
        <v>53</v>
      </c>
      <c r="AP15" s="132">
        <f>VLOOKUP(AP$7,'[9]Curve Summary'!$A$9:$AG$161,7)</f>
        <v>36</v>
      </c>
      <c r="AQ15" s="132">
        <f>VLOOKUP(AQ$7,'[9]Curve Summary'!$A$9:$AG$161,7)</f>
        <v>34</v>
      </c>
      <c r="AR15" s="132">
        <f>VLOOKUP(AR$7,'[9]Curve Summary'!$A$9:$AG$161,7)</f>
        <v>34.5</v>
      </c>
      <c r="AS15" s="132">
        <f>VLOOKUP(AS$7,'[9]Curve Summary'!$A$9:$AG$161,7)</f>
        <v>35.75</v>
      </c>
      <c r="AT15" s="132">
        <f>VLOOKUP(AT$7,'[9]Curve Summary'!$A$9:$AG$161,7)</f>
        <v>35.25</v>
      </c>
      <c r="AU15" s="132">
        <f>VLOOKUP(AU$7,'[9]Curve Summary'!$A$9:$AG$161,7)</f>
        <v>35.25</v>
      </c>
      <c r="AV15" s="132">
        <f>VLOOKUP(AV$7,'[9]Curve Summary'!$A$9:$AG$161,7)</f>
        <v>34.75</v>
      </c>
      <c r="AW15" s="132">
        <f>VLOOKUP(AW$7,'[9]Curve Summary'!$A$9:$AG$161,7)</f>
        <v>34.75</v>
      </c>
      <c r="AX15" s="132">
        <f>VLOOKUP(AX$7,'[9]Curve Summary'!$A$9:$AG$161,7)</f>
        <v>41.75</v>
      </c>
      <c r="AY15" s="132">
        <f>VLOOKUP(AY$7,'[9]Curve Summary'!$A$9:$AG$161,7)</f>
        <v>57.5</v>
      </c>
      <c r="AZ15" s="132">
        <f>VLOOKUP(AZ$7,'[9]Curve Summary'!$A$9:$AG$161,7)</f>
        <v>65</v>
      </c>
      <c r="BA15" s="132">
        <f>VLOOKUP(BA$7,'[9]Curve Summary'!$A$9:$AG$161,7)</f>
        <v>51.5</v>
      </c>
      <c r="BB15" s="132">
        <f>VLOOKUP(BB$7,'[9]Curve Summary'!$A$9:$AG$161,7)</f>
        <v>36.25</v>
      </c>
      <c r="BC15" s="132">
        <f>VLOOKUP(BC$7,'[9]Curve Summary'!$A$9:$AG$161,7)</f>
        <v>34.25</v>
      </c>
      <c r="BD15" s="132">
        <f>VLOOKUP(BD$7,'[9]Curve Summary'!$A$9:$AG$161,7)</f>
        <v>34</v>
      </c>
      <c r="BE15" s="132">
        <f>VLOOKUP(BE$7,'[9]Curve Summary'!$A$9:$AG$161,7)</f>
        <v>36.81</v>
      </c>
      <c r="BF15" s="132">
        <f>VLOOKUP(BF$7,'[9]Curve Summary'!$A$9:$AG$161,7)</f>
        <v>36.39</v>
      </c>
      <c r="BG15" s="132">
        <f>VLOOKUP(BG$7,'[9]Curve Summary'!$A$9:$AG$161,7)</f>
        <v>36.39</v>
      </c>
      <c r="BH15" s="132">
        <f>VLOOKUP(BH$7,'[9]Curve Summary'!$A$9:$AG$161,7)</f>
        <v>35.96</v>
      </c>
      <c r="BI15" s="132">
        <f>VLOOKUP(BI$7,'[9]Curve Summary'!$A$9:$AG$161,7)</f>
        <v>35.96</v>
      </c>
      <c r="BJ15" s="132">
        <f>VLOOKUP(BJ$7,'[9]Curve Summary'!$A$9:$AG$161,7)</f>
        <v>41.94</v>
      </c>
      <c r="BK15" s="132">
        <f>VLOOKUP(BK$7,'[9]Curve Summary'!$A$9:$AG$161,7)</f>
        <v>55.4</v>
      </c>
      <c r="BL15" s="132">
        <f>VLOOKUP(BL$7,'[9]Curve Summary'!$A$9:$AG$161,7)</f>
        <v>61.81</v>
      </c>
      <c r="BM15" s="132">
        <f>VLOOKUP(BM$7,'[9]Curve Summary'!$A$9:$AG$161,7)</f>
        <v>50.27</v>
      </c>
      <c r="BN15" s="132">
        <f>VLOOKUP(BN$7,'[9]Curve Summary'!$A$9:$AG$161,7)</f>
        <v>37.24</v>
      </c>
      <c r="BO15" s="132">
        <f>VLOOKUP(BO$7,'[9]Curve Summary'!$A$9:$AG$161,7)</f>
        <v>35.53</v>
      </c>
      <c r="BP15" s="132">
        <f>VLOOKUP(BP$7,'[9]Curve Summary'!$A$9:$AG$161,7)</f>
        <v>35.32</v>
      </c>
      <c r="BQ15" s="132">
        <f>VLOOKUP(BQ$7,'[9]Curve Summary'!$A$9:$AG$161,7)</f>
        <v>37.71</v>
      </c>
      <c r="BR15" s="132">
        <f>VLOOKUP(BR$7,'[9]Curve Summary'!$A$9:$AG$161,7)</f>
        <v>37.340000000000003</v>
      </c>
      <c r="BS15" s="132">
        <f>VLOOKUP(BS$7,'[9]Curve Summary'!$A$9:$AG$161,7)</f>
        <v>37.340000000000003</v>
      </c>
      <c r="BT15" s="132">
        <f>VLOOKUP(BT$7,'[9]Curve Summary'!$A$9:$AG$161,7)</f>
        <v>36.979999999999997</v>
      </c>
      <c r="BU15" s="132">
        <f>VLOOKUP(BU$7,'[9]Curve Summary'!$A$9:$AG$161,7)</f>
        <v>36.979999999999997</v>
      </c>
      <c r="BV15" s="132">
        <f>VLOOKUP(BV$7,'[9]Curve Summary'!$A$9:$AG$161,7)</f>
        <v>42.08</v>
      </c>
      <c r="BW15" s="132">
        <f>VLOOKUP(BW$7,'[9]Curve Summary'!$A$9:$AG$161,7)</f>
        <v>53.59</v>
      </c>
      <c r="BX15" s="132">
        <f>VLOOKUP(BX$7,'[9]Curve Summary'!$A$9:$AG$161,7)</f>
        <v>59.05</v>
      </c>
      <c r="BY15" s="132">
        <f>VLOOKUP(BY$7,'[9]Curve Summary'!$A$9:$AG$161,7)</f>
        <v>49.19</v>
      </c>
      <c r="BZ15" s="132">
        <f>VLOOKUP(BZ$7,'[9]Curve Summary'!$A$9:$AG$161,7)</f>
        <v>38.08</v>
      </c>
      <c r="CA15" s="132">
        <f>VLOOKUP(CA$7,'[9]Curve Summary'!$A$9:$AG$161,7)</f>
        <v>36.619999999999997</v>
      </c>
      <c r="CB15" s="132">
        <f>VLOOKUP(CB$7,'[9]Curve Summary'!$A$9:$AG$161,7)</f>
        <v>36.44</v>
      </c>
      <c r="CC15" s="132">
        <f>VLOOKUP(CC$7,'[9]Curve Summary'!$A$9:$AG$161,7)</f>
        <v>38.5</v>
      </c>
      <c r="CD15" s="132">
        <f>VLOOKUP(CD$7,'[9]Curve Summary'!$A$9:$AG$161,7)</f>
        <v>38.19</v>
      </c>
      <c r="CE15" s="132">
        <f>VLOOKUP(CE$7,'[9]Curve Summary'!$A$9:$AG$161,7)</f>
        <v>38.19</v>
      </c>
      <c r="CF15" s="132">
        <f>VLOOKUP(CF$7,'[9]Curve Summary'!$A$9:$AG$161,7)</f>
        <v>37.880000000000003</v>
      </c>
      <c r="CG15" s="132">
        <f>VLOOKUP(CG$7,'[9]Curve Summary'!$A$9:$AG$161,7)</f>
        <v>37.880000000000003</v>
      </c>
      <c r="CH15" s="132">
        <f>VLOOKUP(CH$7,'[9]Curve Summary'!$A$9:$AG$161,7)</f>
        <v>42.24</v>
      </c>
      <c r="CI15" s="132">
        <f>VLOOKUP(CI$7,'[9]Curve Summary'!$A$9:$AG$161,7)</f>
        <v>52.07</v>
      </c>
      <c r="CJ15" s="132">
        <f>VLOOKUP(CJ$7,'[9]Curve Summary'!$A$9:$AG$161,7)</f>
        <v>56.73</v>
      </c>
      <c r="CK15" s="132">
        <f>VLOOKUP(CK$7,'[9]Curve Summary'!$A$9:$AG$161,7)</f>
        <v>48.31</v>
      </c>
      <c r="CL15" s="132">
        <f>VLOOKUP(CL$7,'[9]Curve Summary'!$A$9:$AG$161,7)</f>
        <v>38.82</v>
      </c>
      <c r="CM15" s="132">
        <f>VLOOKUP(CM$7,'[9]Curve Summary'!$A$9:$AG$161,7)</f>
        <v>37.57</v>
      </c>
      <c r="CN15" s="132">
        <f>VLOOKUP(CN$7,'[9]Curve Summary'!$A$9:$AG$161,7)</f>
        <v>37.42</v>
      </c>
      <c r="CO15" s="132">
        <f>VLOOKUP(CO$7,'[9]Curve Summary'!$A$9:$AG$161,7)</f>
        <v>39.03</v>
      </c>
      <c r="CP15" s="132">
        <f>VLOOKUP(CP$7,'[9]Curve Summary'!$A$9:$AG$161,7)</f>
        <v>38.75</v>
      </c>
      <c r="CQ15" s="132">
        <f>VLOOKUP(CQ$7,'[9]Curve Summary'!$A$9:$AG$161,7)</f>
        <v>38.75</v>
      </c>
      <c r="CR15" s="132">
        <f>VLOOKUP(CR$7,'[9]Curve Summary'!$A$9:$AG$161,7)</f>
        <v>38.479999999999997</v>
      </c>
      <c r="CS15" s="132">
        <f>VLOOKUP(CS$7,'[9]Curve Summary'!$A$9:$AG$161,7)</f>
        <v>38.47</v>
      </c>
      <c r="CT15" s="132">
        <f>VLOOKUP(CT$7,'[9]Curve Summary'!$A$9:$AG$161,7)</f>
        <v>42.42</v>
      </c>
      <c r="CU15" s="132">
        <f>VLOOKUP(CU$7,'[9]Curve Summary'!$A$9:$AG$161,7)</f>
        <v>51.3</v>
      </c>
      <c r="CV15" s="132">
        <f>VLOOKUP(CV$7,'[9]Curve Summary'!$A$9:$AG$161,7)</f>
        <v>55.52</v>
      </c>
      <c r="CW15" s="132">
        <f>VLOOKUP(CW$7,'[9]Curve Summary'!$A$9:$AG$161,7)</f>
        <v>47.9</v>
      </c>
      <c r="CX15" s="132">
        <f>VLOOKUP(CX$7,'[9]Curve Summary'!$A$9:$AG$161,7)</f>
        <v>39.32</v>
      </c>
      <c r="CY15" s="132">
        <f>VLOOKUP(CY$7,'[9]Curve Summary'!$A$9:$AG$161,7)</f>
        <v>38.200000000000003</v>
      </c>
      <c r="CZ15" s="132">
        <f>VLOOKUP(CZ$7,'[9]Curve Summary'!$A$9:$AG$161,7)</f>
        <v>38.06</v>
      </c>
      <c r="DA15" s="132">
        <f>VLOOKUP(DA$7,'[9]Curve Summary'!$A$9:$AG$161,7)</f>
        <v>39.47</v>
      </c>
      <c r="DB15" s="132">
        <f>VLOOKUP(DB$7,'[9]Curve Summary'!$A$9:$AG$161,7)</f>
        <v>39.21</v>
      </c>
      <c r="DC15" s="132">
        <f>VLOOKUP(DC$7,'[9]Curve Summary'!$A$9:$AG$161,7)</f>
        <v>39.21</v>
      </c>
      <c r="DD15" s="132">
        <f>VLOOKUP(DD$7,'[9]Curve Summary'!$A$9:$AG$161,7)</f>
        <v>38.96</v>
      </c>
      <c r="DE15" s="132">
        <f>VLOOKUP(DE$7,'[9]Curve Summary'!$A$9:$AG$161,7)</f>
        <v>38.96</v>
      </c>
      <c r="DF15" s="132">
        <f>VLOOKUP(DF$7,'[9]Curve Summary'!$A$9:$AG$161,7)</f>
        <v>42.6</v>
      </c>
      <c r="DG15" s="132">
        <f>VLOOKUP(DG$7,'[9]Curve Summary'!$A$9:$AG$161,7)</f>
        <v>50.81</v>
      </c>
      <c r="DH15" s="132">
        <f>VLOOKUP(DH$7,'[9]Curve Summary'!$A$9:$AG$161,7)</f>
        <v>54.71</v>
      </c>
      <c r="DI15" s="132">
        <f>VLOOKUP(DI$7,'[9]Curve Summary'!$A$9:$AG$161,7)</f>
        <v>47.67</v>
      </c>
      <c r="DJ15" s="132">
        <f>VLOOKUP(DJ$7,'[9]Curve Summary'!$A$9:$AG$161,7)</f>
        <v>39.74</v>
      </c>
      <c r="DK15" s="132">
        <f>VLOOKUP(DK$7,'[9]Curve Summary'!$A$9:$AG$161,7)</f>
        <v>38.700000000000003</v>
      </c>
      <c r="DL15" s="132">
        <f>VLOOKUP(DL$7,'[9]Curve Summary'!$A$9:$AG$161,7)</f>
        <v>38.57</v>
      </c>
      <c r="DM15" s="132">
        <f>VLOOKUP(DM$7,'[9]Curve Summary'!$A$9:$AG$161,7)</f>
        <v>39.9</v>
      </c>
      <c r="DN15" s="132">
        <f>VLOOKUP(DN$7,'[9]Curve Summary'!$A$9:$AG$161,7)</f>
        <v>39.65</v>
      </c>
      <c r="DO15" s="132">
        <f>VLOOKUP(DO$7,'[9]Curve Summary'!$A$9:$AG$161,7)</f>
        <v>39.659999999999997</v>
      </c>
      <c r="DP15" s="132">
        <f>VLOOKUP(DP$7,'[9]Curve Summary'!$A$9:$AG$161,7)</f>
        <v>39.409999999999997</v>
      </c>
      <c r="DQ15" s="132">
        <f>VLOOKUP(DQ$7,'[9]Curve Summary'!$A$9:$AG$161,7)</f>
        <v>39.42</v>
      </c>
      <c r="DR15" s="132">
        <f>VLOOKUP(DR$7,'[9]Curve Summary'!$A$9:$AG$161,7)</f>
        <v>42.79</v>
      </c>
      <c r="DS15" s="132">
        <f>VLOOKUP(DS$7,'[9]Curve Summary'!$A$9:$AG$161,7)</f>
        <v>50.37</v>
      </c>
      <c r="DT15" s="132">
        <f>VLOOKUP(DT$7,'[9]Curve Summary'!$A$9:$AG$161,7)</f>
        <v>53.97</v>
      </c>
      <c r="DU15" s="132">
        <f>VLOOKUP(DU$7,'[9]Curve Summary'!$A$9:$AG$161,7)</f>
        <v>47.46</v>
      </c>
      <c r="DV15" s="132">
        <f>VLOOKUP(DV$7,'[9]Curve Summary'!$A$9:$AG$161,7)</f>
        <v>40.130000000000003</v>
      </c>
      <c r="DW15" s="132">
        <f>VLOOKUP(DW$7,'[9]Curve Summary'!$A$9:$AG$161,7)</f>
        <v>39.18</v>
      </c>
      <c r="DX15" s="132">
        <f>VLOOKUP(DX$7,'[9]Curve Summary'!$A$9:$AG$161,7)</f>
        <v>39.06</v>
      </c>
      <c r="DY15" s="132">
        <f>VLOOKUP(DY$7,'[9]Curve Summary'!$A$9:$AG$161,7)</f>
        <v>40.25</v>
      </c>
      <c r="DZ15" s="132">
        <f>VLOOKUP(DZ$7,'[9]Curve Summary'!$A$9:$AG$161,7)</f>
        <v>40.020000000000003</v>
      </c>
      <c r="EA15" s="132">
        <f>VLOOKUP(EA$7,'[9]Curve Summary'!$A$9:$AG$161,7)</f>
        <v>40.04</v>
      </c>
      <c r="EB15" s="132">
        <f>VLOOKUP(EB$7,'[9]Curve Summary'!$A$9:$AG$161,7)</f>
        <v>39.81</v>
      </c>
      <c r="EC15" s="132">
        <f>VLOOKUP(EC$7,'[9]Curve Summary'!$A$9:$AG$161,7)</f>
        <v>39.82</v>
      </c>
      <c r="ED15" s="132">
        <f>VLOOKUP(ED$7,'[9]Curve Summary'!$A$9:$AG$161,7)</f>
        <v>42.91</v>
      </c>
      <c r="EE15" s="132">
        <f>VLOOKUP(EE$7,'[9]Curve Summary'!$A$9:$AG$161,7)</f>
        <v>49.92</v>
      </c>
      <c r="EF15" s="132">
        <f>VLOOKUP(EF$7,'[9]Curve Summary'!$A$9:$AG$161,7)</f>
        <v>53.25</v>
      </c>
      <c r="EG15" s="132">
        <f>VLOOKUP(EG$7,'[9]Curve Summary'!$A$9:$AG$161,7)</f>
        <v>47.23</v>
      </c>
      <c r="EH15" s="132">
        <f>VLOOKUP(EH$7,'[9]Curve Summary'!$A$9:$AG$161,7)</f>
        <v>40.479999999999997</v>
      </c>
      <c r="EI15" s="132">
        <f>VLOOKUP(EI$7,'[9]Curve Summary'!$A$9:$AG$161,7)</f>
        <v>39.590000000000003</v>
      </c>
      <c r="EJ15" s="132">
        <f>VLOOKUP(EJ$7,'[9]Curve Summary'!$A$9:$AG$161,7)</f>
        <v>39.49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'[9]Power Desk Daily Price'!$AC18</f>
        <v>34.657894736842103</v>
      </c>
      <c r="D18" s="179">
        <f ca="1">IF(ISERROR((AVERAGE(OFFSET('[9]Curve Summary ALBERTA'!$R$6,17,0,7,1))*7+ 14* '[9]Curve Summary Backup'!$R$38)/21), '[9]Curve Summary Backup'!$R$38,(AVERAGE(OFFSET('[9]Curve Summary ALBERTA'!$R$6,17,0,7,1))*7+ 14* '[9]Curve Summary Backup'!$R$38)/21)</f>
        <v>37.699996948242187</v>
      </c>
      <c r="E18" s="179">
        <f>VLOOKUP(E$7,'[9]Curve Summary ALBERTA'!$A$7:$AG$63,18)</f>
        <v>45.049999237060547</v>
      </c>
      <c r="F18" s="180">
        <f ca="1">(C18*C$5+D18*D$5+E18*E$5)/(SUM(C$5:E$5))</f>
        <v>39.425021691995973</v>
      </c>
      <c r="G18" s="179">
        <f>AVERAGE(H18:I18)</f>
        <v>46.956623916625979</v>
      </c>
      <c r="H18" s="179">
        <f>AG18</f>
        <v>47.178510894775393</v>
      </c>
      <c r="I18" s="179">
        <f>AH18</f>
        <v>46.734736938476566</v>
      </c>
      <c r="J18" s="179">
        <f>AVERAGE(K18:L18)</f>
        <v>43.866667633056636</v>
      </c>
      <c r="K18" s="179">
        <f>AI18</f>
        <v>45.329059600830078</v>
      </c>
      <c r="L18" s="179">
        <f>AJ18</f>
        <v>42.404275665283201</v>
      </c>
      <c r="M18" s="179">
        <f>AK18</f>
        <v>42.879287261962894</v>
      </c>
      <c r="N18" s="179">
        <f>AL18</f>
        <v>43.706141360618808</v>
      </c>
      <c r="O18" s="179">
        <f>AVERAGE(P18:Q18)</f>
        <v>46.594445654021854</v>
      </c>
      <c r="P18" s="179">
        <f>AM18</f>
        <v>46.240695928402644</v>
      </c>
      <c r="Q18" s="179">
        <f>AN18</f>
        <v>46.948195379641064</v>
      </c>
      <c r="R18" s="179">
        <f>AO18</f>
        <v>46.918614382277958</v>
      </c>
      <c r="S18" s="179">
        <f>AVERAGE(T18:V18)</f>
        <v>50.22525275671034</v>
      </c>
      <c r="T18" s="179">
        <f>AP18</f>
        <v>45.587457439477291</v>
      </c>
      <c r="U18" s="179">
        <f>AQ18</f>
        <v>50.585527906270535</v>
      </c>
      <c r="V18" s="179">
        <f>AR18</f>
        <v>54.50277292438318</v>
      </c>
      <c r="W18" s="179">
        <f>SUM(AG37:AR37)/SUM($AG$5:$AR$5)</f>
        <v>46.541967250006934</v>
      </c>
      <c r="X18" s="179">
        <f>SUM(AS37:BD37)/SUM($AS$5:$BD$5)</f>
        <v>44.627157690112483</v>
      </c>
      <c r="Y18" s="179">
        <f>SUM(BE37:BR37)/SUM($BE$5:$BR$5)</f>
        <v>44.597224232512744</v>
      </c>
      <c r="Z18" s="179">
        <f>SUM(BQ37:CB37)/SUM($BQ$5:$CB$5)</f>
        <v>43.23621039281322</v>
      </c>
      <c r="AA18" s="179">
        <f>SUM(CC37:DX37)/SUM($CC$5:$DX$5)</f>
        <v>41.343823730881589</v>
      </c>
      <c r="AB18" s="181">
        <f>SUM(DY37:EJ37)/SUM($DY$5:$EJ$5)</f>
        <v>43.675200925853758</v>
      </c>
      <c r="AC18" s="182">
        <f ca="1">(C18*C$5+D18*D$5+E18*E$5+SUM(AG37:EJ37))/(SUM(C$5:E$5)+SUM($AG$5:$EJ$5))</f>
        <v>42.993597400484781</v>
      </c>
      <c r="AD18" s="163"/>
      <c r="AE18" s="163"/>
      <c r="AF18" s="164"/>
      <c r="AG18" s="132">
        <f>VLOOKUP(AG$7,'[9]Curve Summary ALBERTA'!$A$13:$AG$161,18)</f>
        <v>47.178510894775393</v>
      </c>
      <c r="AH18" s="132">
        <f>VLOOKUP(AH$7,'[9]Curve Summary ALBERTA'!$A$13:$AG$161,18)</f>
        <v>46.734736938476566</v>
      </c>
      <c r="AI18" s="132">
        <f>VLOOKUP(AI$7,'[9]Curve Summary ALBERTA'!$A$13:$AG$161,18)</f>
        <v>45.329059600830078</v>
      </c>
      <c r="AJ18" s="132">
        <f>VLOOKUP(AJ$7,'[9]Curve Summary ALBERTA'!$A$13:$AG$161,18)</f>
        <v>42.404275665283201</v>
      </c>
      <c r="AK18" s="132">
        <f>VLOOKUP(AK$7,'[9]Curve Summary ALBERTA'!$A$13:$AG$161,18)</f>
        <v>42.879287261962894</v>
      </c>
      <c r="AL18" s="132">
        <f>VLOOKUP(AL$7,'[9]Curve Summary ALBERTA'!$A$13:$AG$161,18)</f>
        <v>43.706141360618808</v>
      </c>
      <c r="AM18" s="132">
        <f>VLOOKUP(AM$7,'[9]Curve Summary ALBERTA'!$A$13:$AG$161,18)</f>
        <v>46.240695928402644</v>
      </c>
      <c r="AN18" s="132">
        <f>VLOOKUP(AN$7,'[9]Curve Summary ALBERTA'!$A$13:$AG$161,18)</f>
        <v>46.948195379641064</v>
      </c>
      <c r="AO18" s="132">
        <f>VLOOKUP(AO$7,'[9]Curve Summary ALBERTA'!$A$13:$AG$161,18)</f>
        <v>46.918614382277958</v>
      </c>
      <c r="AP18" s="132">
        <f>VLOOKUP(AP$7,'[9]Curve Summary ALBERTA'!$A$13:$AG$161,18)</f>
        <v>45.587457439477291</v>
      </c>
      <c r="AQ18" s="132">
        <f>VLOOKUP(AQ$7,'[9]Curve Summary ALBERTA'!$A$13:$AG$161,18)</f>
        <v>50.585527906270535</v>
      </c>
      <c r="AR18" s="132">
        <f>VLOOKUP(AR$7,'[9]Curve Summary ALBERTA'!$A$13:$AG$161,18)</f>
        <v>54.50277292438318</v>
      </c>
      <c r="AS18" s="132">
        <f>VLOOKUP(AS$7,'[9]Curve Summary ALBERTA'!$A$13:$AG$161,18)</f>
        <v>47.666616277865842</v>
      </c>
      <c r="AT18" s="132">
        <f>VLOOKUP(AT$7,'[9]Curve Summary ALBERTA'!$A$13:$AG$161,18)</f>
        <v>46.186894866093631</v>
      </c>
      <c r="AU18" s="132">
        <f>VLOOKUP(AU$7,'[9]Curve Summary ALBERTA'!$A$13:$AG$161,18)</f>
        <v>44.470560907333628</v>
      </c>
      <c r="AV18" s="132">
        <f>VLOOKUP(AV$7,'[9]Curve Summary ALBERTA'!$A$13:$AG$161,18)</f>
        <v>41.892255179398816</v>
      </c>
      <c r="AW18" s="132">
        <f>VLOOKUP(AW$7,'[9]Curve Summary ALBERTA'!$A$13:$AG$161,18)</f>
        <v>42.052472426038833</v>
      </c>
      <c r="AX18" s="132">
        <f>VLOOKUP(AX$7,'[9]Curve Summary ALBERTA'!$A$13:$AG$161,18)</f>
        <v>42.525184252556983</v>
      </c>
      <c r="AY18" s="132">
        <f>VLOOKUP(AY$7,'[9]Curve Summary ALBERTA'!$A$13:$AG$161,18)</f>
        <v>42.996759332636771</v>
      </c>
      <c r="AZ18" s="132">
        <f>VLOOKUP(AZ$7,'[9]Curve Summary ALBERTA'!$A$13:$AG$161,18)</f>
        <v>43.341836540656267</v>
      </c>
      <c r="BA18" s="132">
        <f>VLOOKUP(BA$7,'[9]Curve Summary ALBERTA'!$A$13:$AG$161,18)</f>
        <v>43.435475854408971</v>
      </c>
      <c r="BB18" s="132">
        <f>VLOOKUP(BB$7,'[9]Curve Summary ALBERTA'!$A$13:$AG$161,18)</f>
        <v>43.669712314490226</v>
      </c>
      <c r="BC18" s="132">
        <f>VLOOKUP(BC$7,'[9]Curve Summary ALBERTA'!$A$13:$AG$161,18)</f>
        <v>47.408611110680233</v>
      </c>
      <c r="BD18" s="132">
        <f>VLOOKUP(BD$7,'[9]Curve Summary ALBERTA'!$A$13:$AG$161,18)</f>
        <v>50.111832379176889</v>
      </c>
      <c r="BE18" s="132">
        <f>VLOOKUP(BE$7,'[9]Curve Summary ALBERTA'!$A$13:$AG$161,18)</f>
        <v>48.53984268879357</v>
      </c>
      <c r="BF18" s="132">
        <f>VLOOKUP(BF$7,'[9]Curve Summary ALBERTA'!$A$13:$AG$161,18)</f>
        <v>46.819708753412741</v>
      </c>
      <c r="BG18" s="132">
        <f>VLOOKUP(BG$7,'[9]Curve Summary ALBERTA'!$A$13:$AG$161,18)</f>
        <v>44.697063217652826</v>
      </c>
      <c r="BH18" s="132">
        <f>VLOOKUP(BH$7,'[9]Curve Summary ALBERTA'!$A$13:$AG$161,18)</f>
        <v>41.414826923974282</v>
      </c>
      <c r="BI18" s="132">
        <f>VLOOKUP(BI$7,'[9]Curve Summary ALBERTA'!$A$13:$AG$161,18)</f>
        <v>41.340107556576307</v>
      </c>
      <c r="BJ18" s="132">
        <f>VLOOKUP(BJ$7,'[9]Curve Summary ALBERTA'!$A$13:$AG$161,18)</f>
        <v>41.816373727568354</v>
      </c>
      <c r="BK18" s="132">
        <f>VLOOKUP(BK$7,'[9]Curve Summary ALBERTA'!$A$13:$AG$161,18)</f>
        <v>42.413472775969808</v>
      </c>
      <c r="BL18" s="132">
        <f>VLOOKUP(BL$7,'[9]Curve Summary ALBERTA'!$A$13:$AG$161,18)</f>
        <v>42.908319229375138</v>
      </c>
      <c r="BM18" s="132">
        <f>VLOOKUP(BM$7,'[9]Curve Summary ALBERTA'!$A$13:$AG$161,18)</f>
        <v>42.911216988146435</v>
      </c>
      <c r="BN18" s="132">
        <f>VLOOKUP(BN$7,'[9]Curve Summary ALBERTA'!$A$13:$AG$161,18)</f>
        <v>42.916189879825794</v>
      </c>
      <c r="BO18" s="132">
        <f>VLOOKUP(BO$7,'[9]Curve Summary ALBERTA'!$A$13:$AG$161,18)</f>
        <v>46.402099977474485</v>
      </c>
      <c r="BP18" s="132">
        <f>VLOOKUP(BP$7,'[9]Curve Summary ALBERTA'!$A$13:$AG$161,18)</f>
        <v>48.89765231225546</v>
      </c>
      <c r="BQ18" s="132">
        <f>VLOOKUP(BQ$7,'[9]Curve Summary ALBERTA'!$A$13:$AG$161,18)</f>
        <v>47.436135633549931</v>
      </c>
      <c r="BR18" s="132">
        <f>VLOOKUP(BR$7,'[9]Curve Summary ALBERTA'!$A$13:$AG$161,18)</f>
        <v>45.801524185098884</v>
      </c>
      <c r="BS18" s="132">
        <f>VLOOKUP(BS$7,'[9]Curve Summary ALBERTA'!$A$13:$AG$161,18)</f>
        <v>43.785428018529949</v>
      </c>
      <c r="BT18" s="132">
        <f>VLOOKUP(BT$7,'[9]Curve Summary ALBERTA'!$A$13:$AG$161,18)</f>
        <v>40.527406135985501</v>
      </c>
      <c r="BU18" s="132">
        <f>VLOOKUP(BU$7,'[9]Curve Summary ALBERTA'!$A$13:$AG$161,18)</f>
        <v>40.456691198577701</v>
      </c>
      <c r="BV18" s="132">
        <f>VLOOKUP(BV$7,'[9]Curve Summary ALBERTA'!$A$13:$AG$161,18)</f>
        <v>40.909380207181734</v>
      </c>
      <c r="BW18" s="132">
        <f>VLOOKUP(BW$7,'[9]Curve Summary ALBERTA'!$A$13:$AG$161,18)</f>
        <v>41.47720568251696</v>
      </c>
      <c r="BX18" s="132">
        <f>VLOOKUP(BX$7,'[9]Curve Summary ALBERTA'!$A$13:$AG$161,18)</f>
        <v>41.948089006866795</v>
      </c>
      <c r="BY18" s="132">
        <f>VLOOKUP(BY$7,'[9]Curve Summary ALBERTA'!$A$13:$AG$161,18)</f>
        <v>41.951995564233506</v>
      </c>
      <c r="BZ18" s="132">
        <f>VLOOKUP(BZ$7,'[9]Curve Summary ALBERTA'!$A$13:$AG$161,18)</f>
        <v>41.957052672590244</v>
      </c>
      <c r="CA18" s="132">
        <f>VLOOKUP(CA$7,'[9]Curve Summary ALBERTA'!$A$13:$AG$161,18)</f>
        <v>45.207626019846856</v>
      </c>
      <c r="CB18" s="132">
        <f>VLOOKUP(CB$7,'[9]Curve Summary ALBERTA'!$A$13:$AG$161,18)</f>
        <v>47.59555928345096</v>
      </c>
      <c r="CC18" s="132">
        <f>VLOOKUP(CC$7,'[9]Curve Summary ALBERTA'!$A$13:$AG$161,18)</f>
        <v>43.291647502684533</v>
      </c>
      <c r="CD18" s="132">
        <f>VLOOKUP(CD$7,'[9]Curve Summary ALBERTA'!$A$13:$AG$161,18)</f>
        <v>41.859937116002769</v>
      </c>
      <c r="CE18" s="132">
        <f>VLOOKUP(CE$7,'[9]Curve Summary ALBERTA'!$A$13:$AG$161,18)</f>
        <v>40.085404822491547</v>
      </c>
      <c r="CF18" s="132">
        <f>VLOOKUP(CF$7,'[9]Curve Summary ALBERTA'!$A$13:$AG$161,18)</f>
        <v>37.201415154953771</v>
      </c>
      <c r="CG18" s="132">
        <f>VLOOKUP(CG$7,'[9]Curve Summary ALBERTA'!$A$13:$AG$161,18)</f>
        <v>37.154416345872896</v>
      </c>
      <c r="CH18" s="132">
        <f>VLOOKUP(CH$7,'[9]Curve Summary ALBERTA'!$A$13:$AG$161,18)</f>
        <v>37.5755242614309</v>
      </c>
      <c r="CI18" s="132">
        <f>VLOOKUP(CI$7,'[9]Curve Summary ALBERTA'!$A$13:$AG$161,18)</f>
        <v>38.097949826906053</v>
      </c>
      <c r="CJ18" s="132">
        <f>VLOOKUP(CJ$7,'[9]Curve Summary ALBERTA'!$A$13:$AG$161,18)</f>
        <v>38.533433576164413</v>
      </c>
      <c r="CK18" s="132">
        <f>VLOOKUP(CK$7,'[9]Curve Summary ALBERTA'!$A$13:$AG$161,18)</f>
        <v>38.552546942512208</v>
      </c>
      <c r="CL18" s="132">
        <f>VLOOKUP(CL$7,'[9]Curve Summary ALBERTA'!$A$13:$AG$161,18)</f>
        <v>38.571504901665243</v>
      </c>
      <c r="CM18" s="132">
        <f>VLOOKUP(CM$7,'[9]Curve Summary ALBERTA'!$A$13:$AG$161,18)</f>
        <v>41.478499584517778</v>
      </c>
      <c r="CN18" s="132">
        <f>VLOOKUP(CN$7,'[9]Curve Summary ALBERTA'!$A$13:$AG$161,18)</f>
        <v>43.610511034921338</v>
      </c>
      <c r="CO18" s="132">
        <f>VLOOKUP(CO$7,'[9]Curve Summary ALBERTA'!$A$13:$AG$161,18)</f>
        <v>44.597857020687663</v>
      </c>
      <c r="CP18" s="132">
        <f>VLOOKUP(CP$7,'[9]Curve Summary ALBERTA'!$A$13:$AG$161,18)</f>
        <v>43.148605315498749</v>
      </c>
      <c r="CQ18" s="132">
        <f>VLOOKUP(CQ$7,'[9]Curve Summary ALBERTA'!$A$13:$AG$161,18)</f>
        <v>41.356488136990713</v>
      </c>
      <c r="CR18" s="132">
        <f>VLOOKUP(CR$7,'[9]Curve Summary ALBERTA'!$A$13:$AG$161,18)</f>
        <v>38.513451452683981</v>
      </c>
      <c r="CS18" s="132">
        <f>VLOOKUP(CS$7,'[9]Curve Summary ALBERTA'!$A$13:$AG$161,18)</f>
        <v>38.455584971984962</v>
      </c>
      <c r="CT18" s="132">
        <f>VLOOKUP(CT$7,'[9]Curve Summary ALBERTA'!$A$13:$AG$161,18)</f>
        <v>38.866530110829423</v>
      </c>
      <c r="CU18" s="132">
        <f>VLOOKUP(CU$7,'[9]Curve Summary ALBERTA'!$A$13:$AG$161,18)</f>
        <v>39.378748625574978</v>
      </c>
      <c r="CV18" s="132">
        <f>VLOOKUP(CV$7,'[9]Curve Summary ALBERTA'!$A$13:$AG$161,18)</f>
        <v>39.802603947899875</v>
      </c>
      <c r="CW18" s="132">
        <f>VLOOKUP(CW$7,'[9]Curve Summary ALBERTA'!$A$13:$AG$161,18)</f>
        <v>39.808407481313999</v>
      </c>
      <c r="CX18" s="132">
        <f>VLOOKUP(CX$7,'[9]Curve Summary ALBERTA'!$A$13:$AG$161,18)</f>
        <v>39.814019122567728</v>
      </c>
      <c r="CY18" s="132">
        <f>VLOOKUP(CY$7,'[9]Curve Summary ALBERTA'!$A$13:$AG$161,18)</f>
        <v>42.659105709092493</v>
      </c>
      <c r="CZ18" s="132">
        <f>VLOOKUP(CZ$7,'[9]Curve Summary ALBERTA'!$A$13:$AG$161,18)</f>
        <v>44.794876590315496</v>
      </c>
      <c r="DA18" s="132">
        <f>VLOOKUP(DA$7,'[9]Curve Summary ALBERTA'!$A$13:$AG$161,18)</f>
        <v>45.8157056053236</v>
      </c>
      <c r="DB18" s="132">
        <f>VLOOKUP(DB$7,'[9]Curve Summary ALBERTA'!$A$13:$AG$161,18)</f>
        <v>44.364052191956468</v>
      </c>
      <c r="DC18" s="132">
        <f>VLOOKUP(DC$7,'[9]Curve Summary ALBERTA'!$A$13:$AG$161,18)</f>
        <v>42.569139145904991</v>
      </c>
      <c r="DD18" s="132">
        <f>VLOOKUP(DD$7,'[9]Curve Summary ALBERTA'!$A$13:$AG$161,18)</f>
        <v>39.721306033432562</v>
      </c>
      <c r="DE18" s="132">
        <f>VLOOKUP(DE$7,'[9]Curve Summary ALBERTA'!$A$13:$AG$161,18)</f>
        <v>39.663436150398262</v>
      </c>
      <c r="DF18" s="132">
        <f>VLOOKUP(DF$7,'[9]Curve Summary ALBERTA'!$A$13:$AG$161,18)</f>
        <v>40.075186093613581</v>
      </c>
      <c r="DG18" s="132">
        <f>VLOOKUP(DG$7,'[9]Curve Summary ALBERTA'!$A$13:$AG$161,18)</f>
        <v>40.588378448393307</v>
      </c>
      <c r="DH18" s="132">
        <f>VLOOKUP(DH$7,'[9]Curve Summary ALBERTA'!$A$13:$AG$161,18)</f>
        <v>41.013057494447423</v>
      </c>
      <c r="DI18" s="132">
        <f>VLOOKUP(DI$7,'[9]Curve Summary ALBERTA'!$A$13:$AG$161,18)</f>
        <v>41.018967525469989</v>
      </c>
      <c r="DJ18" s="132">
        <f>VLOOKUP(DJ$7,'[9]Curve Summary ALBERTA'!$A$13:$AG$161,18)</f>
        <v>41.024682085397359</v>
      </c>
      <c r="DK18" s="132">
        <f>VLOOKUP(DK$7,'[9]Curve Summary ALBERTA'!$A$13:$AG$161,18)</f>
        <v>43.442818493593784</v>
      </c>
      <c r="DL18" s="132">
        <f>VLOOKUP(DL$7,'[9]Curve Summary ALBERTA'!$A$13:$AG$161,18)</f>
        <v>45.605131493013516</v>
      </c>
      <c r="DM18" s="132">
        <f>VLOOKUP(DM$7,'[9]Curve Summary ALBERTA'!$A$13:$AG$161,18)</f>
        <v>46.684378202014152</v>
      </c>
      <c r="DN18" s="132">
        <f>VLOOKUP(DN$7,'[9]Curve Summary ALBERTA'!$A$13:$AG$161,18)</f>
        <v>45.25227845600439</v>
      </c>
      <c r="DO18" s="132">
        <f>VLOOKUP(DO$7,'[9]Curve Summary ALBERTA'!$A$13:$AG$161,18)</f>
        <v>43.472024712862392</v>
      </c>
      <c r="DP18" s="132">
        <f>VLOOKUP(DP$7,'[9]Curve Summary ALBERTA'!$A$13:$AG$161,18)</f>
        <v>40.125473086061639</v>
      </c>
      <c r="DQ18" s="132">
        <f>VLOOKUP(DQ$7,'[9]Curve Summary ALBERTA'!$A$13:$AG$161,18)</f>
        <v>40.08910013593858</v>
      </c>
      <c r="DR18" s="132">
        <f>VLOOKUP(DR$7,'[9]Curve Summary ALBERTA'!$A$13:$AG$161,18)</f>
        <v>40.526154046027948</v>
      </c>
      <c r="DS18" s="132">
        <f>VLOOKUP(DS$7,'[9]Curve Summary ALBERTA'!$A$13:$AG$161,18)</f>
        <v>41.065475070668775</v>
      </c>
      <c r="DT18" s="132">
        <f>VLOOKUP(DT$7,'[9]Curve Summary ALBERTA'!$A$13:$AG$161,18)</f>
        <v>41.517540455280539</v>
      </c>
      <c r="DU18" s="132">
        <f>VLOOKUP(DU$7,'[9]Curve Summary ALBERTA'!$A$13:$AG$161,18)</f>
        <v>41.548732213271876</v>
      </c>
      <c r="DV18" s="132">
        <f>VLOOKUP(DV$7,'[9]Curve Summary ALBERTA'!$A$13:$AG$161,18)</f>
        <v>41.579401633450566</v>
      </c>
      <c r="DW18" s="132">
        <f>VLOOKUP(DW$7,'[9]Curve Summary ALBERTA'!$A$13:$AG$161,18)</f>
        <v>44.608551269910279</v>
      </c>
      <c r="DX18" s="132">
        <f>VLOOKUP(DX$7,'[9]Curve Summary ALBERTA'!$A$13:$AG$161,18)</f>
        <v>46.795767493504236</v>
      </c>
      <c r="DY18" s="132">
        <f>VLOOKUP(DY$7,'[9]Curve Summary ALBERTA'!$A$13:$AG$161,18)</f>
        <v>47.923407203080743</v>
      </c>
      <c r="DZ18" s="132">
        <f>VLOOKUP(DZ$7,'[9]Curve Summary ALBERTA'!$A$13:$AG$161,18)</f>
        <v>46.485818451923102</v>
      </c>
      <c r="EA18" s="132">
        <f>VLOOKUP(EA$7,'[9]Curve Summary ALBERTA'!$A$13:$AG$161,18)</f>
        <v>44.695920810492055</v>
      </c>
      <c r="EB18" s="132">
        <f>VLOOKUP(EB$7,'[9]Curve Summary ALBERTA'!$A$13:$AG$161,18)</f>
        <v>40.939947470360622</v>
      </c>
      <c r="EC18" s="132">
        <f>VLOOKUP(EC$7,'[9]Curve Summary ALBERTA'!$A$13:$AG$161,18)</f>
        <v>40.908983452788192</v>
      </c>
      <c r="ED18" s="132">
        <f>VLOOKUP(ED$7,'[9]Curve Summary ALBERTA'!$A$13:$AG$161,18)</f>
        <v>41.356061666584914</v>
      </c>
      <c r="EE18" s="132">
        <f>VLOOKUP(EE$7,'[9]Curve Summary ALBERTA'!$A$13:$AG$161,18)</f>
        <v>41.906307940811253</v>
      </c>
      <c r="EF18" s="132">
        <f>VLOOKUP(EF$7,'[9]Curve Summary ALBERTA'!$A$13:$AG$161,18)</f>
        <v>42.368806486490378</v>
      </c>
      <c r="EG18" s="132">
        <f>VLOOKUP(EG$7,'[9]Curve Summary ALBERTA'!$A$13:$AG$161,18)</f>
        <v>42.406451476045461</v>
      </c>
      <c r="EH18" s="132">
        <f>VLOOKUP(EH$7,'[9]Curve Summary ALBERTA'!$A$13:$AG$161,18)</f>
        <v>42.443383869365007</v>
      </c>
      <c r="EI18" s="132">
        <f>VLOOKUP(EI$7,'[9]Curve Summary ALBERTA'!$A$13:$AG$161,18)</f>
        <v>45.250386884494397</v>
      </c>
      <c r="EJ18" s="132">
        <f>VLOOKUP(EJ$7,'[9]Curve Summary ALBERTA'!$A$13:$AG$161,18)</f>
        <v>47.465999953077223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-0.60763157894736608</v>
      </c>
      <c r="D28" s="134">
        <f t="shared" ca="1" si="16"/>
        <v>0</v>
      </c>
      <c r="E28" s="134">
        <f t="shared" si="16"/>
        <v>0</v>
      </c>
      <c r="F28" s="161">
        <f t="shared" ca="1" si="16"/>
        <v>-7.8051151017287879E-2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0.5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3.9215686274509665E-2</v>
      </c>
      <c r="X28" s="134">
        <f t="shared" si="16"/>
        <v>0.2862745098039241</v>
      </c>
      <c r="Y28" s="134">
        <f t="shared" si="16"/>
        <v>0.31174496644295857</v>
      </c>
      <c r="Z28" s="134">
        <f t="shared" si="16"/>
        <v>0.29113725490196174</v>
      </c>
      <c r="AA28" s="134">
        <f t="shared" si="16"/>
        <v>0.2918823529411867</v>
      </c>
      <c r="AB28" s="134">
        <f t="shared" si="16"/>
        <v>0.29132812499999972</v>
      </c>
      <c r="AC28" s="162">
        <f t="shared" ca="1" si="16"/>
        <v>0.25819283376410596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630</v>
      </c>
      <c r="AI28" s="188">
        <f t="shared" si="17"/>
        <v>588</v>
      </c>
      <c r="AJ28" s="188">
        <f t="shared" si="17"/>
        <v>599.5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820</v>
      </c>
      <c r="AP28" s="188">
        <f t="shared" si="17"/>
        <v>810.75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720</v>
      </c>
      <c r="AU28" s="188">
        <f t="shared" si="17"/>
        <v>672</v>
      </c>
      <c r="AV28" s="188">
        <f t="shared" si="17"/>
        <v>649</v>
      </c>
      <c r="AW28" s="188">
        <f t="shared" si="17"/>
        <v>535.5</v>
      </c>
      <c r="AX28" s="188">
        <f t="shared" si="17"/>
        <v>556.5</v>
      </c>
      <c r="AY28" s="188">
        <f t="shared" si="17"/>
        <v>1001</v>
      </c>
      <c r="AZ28" s="188">
        <f t="shared" si="17"/>
        <v>1113</v>
      </c>
      <c r="BA28" s="188">
        <f t="shared" si="17"/>
        <v>892.5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780.57</v>
      </c>
      <c r="BF28" s="188">
        <f t="shared" si="17"/>
        <v>710.19999999999993</v>
      </c>
      <c r="BG28" s="188">
        <f t="shared" si="17"/>
        <v>739.91000000000008</v>
      </c>
      <c r="BH28" s="188">
        <f t="shared" si="17"/>
        <v>661.76</v>
      </c>
      <c r="BI28" s="188">
        <f t="shared" si="17"/>
        <v>534.79999999999995</v>
      </c>
      <c r="BJ28" s="188">
        <f t="shared" si="17"/>
        <v>606.76</v>
      </c>
      <c r="BK28" s="188">
        <f t="shared" si="17"/>
        <v>913.92000000000007</v>
      </c>
      <c r="BL28" s="188">
        <f t="shared" si="17"/>
        <v>1096.04</v>
      </c>
      <c r="BM28" s="188">
        <f t="shared" si="17"/>
        <v>861.42000000000007</v>
      </c>
      <c r="BN28" s="188">
        <f t="shared" si="17"/>
        <v>747.18</v>
      </c>
      <c r="BO28" s="188">
        <f t="shared" si="17"/>
        <v>712.1099999999999</v>
      </c>
      <c r="BP28" s="188">
        <f t="shared" si="17"/>
        <v>838.11999999999989</v>
      </c>
      <c r="BQ28" s="188">
        <f t="shared" si="17"/>
        <v>781.62</v>
      </c>
      <c r="BR28" s="188">
        <f t="shared" si="17"/>
        <v>716</v>
      </c>
      <c r="BS28" s="188">
        <f t="shared" si="17"/>
        <v>757.61999999999989</v>
      </c>
      <c r="BT28" s="188">
        <f t="shared" si="17"/>
        <v>654.15</v>
      </c>
      <c r="BU28" s="188">
        <f t="shared" si="17"/>
        <v>594.09</v>
      </c>
      <c r="BV28" s="188">
        <f t="shared" si="17"/>
        <v>638.22</v>
      </c>
      <c r="BW28" s="188">
        <f t="shared" si="17"/>
        <v>853.19999999999993</v>
      </c>
      <c r="BX28" s="188">
        <f t="shared" si="17"/>
        <v>1105.1499999999999</v>
      </c>
      <c r="BY28" s="188">
        <f t="shared" si="17"/>
        <v>850.92000000000007</v>
      </c>
      <c r="BZ28" s="188">
        <f t="shared" si="17"/>
        <v>753.06</v>
      </c>
      <c r="CA28" s="188">
        <f t="shared" si="17"/>
        <v>723.03</v>
      </c>
      <c r="CB28" s="188">
        <f t="shared" si="17"/>
        <v>768.6</v>
      </c>
      <c r="CC28" s="188">
        <f t="shared" si="17"/>
        <v>784.56</v>
      </c>
      <c r="CD28" s="188">
        <f t="shared" si="17"/>
        <v>721.4</v>
      </c>
      <c r="CE28" s="188">
        <f t="shared" si="17"/>
        <v>770.04</v>
      </c>
      <c r="CF28" s="188">
        <f t="shared" si="17"/>
        <v>637.20000000000005</v>
      </c>
      <c r="CG28" s="188">
        <f t="shared" si="17"/>
        <v>643.93999999999994</v>
      </c>
      <c r="CH28" s="188">
        <f t="shared" si="17"/>
        <v>658.24</v>
      </c>
      <c r="CI28" s="188">
        <f t="shared" si="17"/>
        <v>845.8</v>
      </c>
      <c r="CJ28" s="188">
        <f t="shared" si="17"/>
        <v>1084.9100000000001</v>
      </c>
      <c r="CK28" s="188">
        <f t="shared" si="17"/>
        <v>807</v>
      </c>
      <c r="CL28" s="188">
        <f t="shared" si="17"/>
        <v>794.86</v>
      </c>
      <c r="CM28" s="188">
        <f t="shared" si="17"/>
        <v>731.6400000000001</v>
      </c>
      <c r="CN28" s="188">
        <f t="shared" si="17"/>
        <v>736</v>
      </c>
      <c r="CO28" s="188">
        <f t="shared" si="17"/>
        <v>824.78000000000009</v>
      </c>
      <c r="CP28" s="188">
        <f t="shared" si="17"/>
        <v>726.4</v>
      </c>
      <c r="CQ28" s="188">
        <f t="shared" si="17"/>
        <v>747.56</v>
      </c>
      <c r="CR28" s="188">
        <f t="shared" si="17"/>
        <v>682.92000000000007</v>
      </c>
      <c r="CS28" s="188">
        <f t="shared" ref="CS28:EJ32" si="18">CS9*CS$5</f>
        <v>663.74</v>
      </c>
      <c r="CT28" s="188">
        <f t="shared" si="18"/>
        <v>646.16999999999996</v>
      </c>
      <c r="CU28" s="188">
        <f t="shared" si="18"/>
        <v>881.57999999999993</v>
      </c>
      <c r="CV28" s="188">
        <f t="shared" si="18"/>
        <v>1067.4299999999998</v>
      </c>
      <c r="CW28" s="188">
        <f t="shared" si="18"/>
        <v>764.36999999999989</v>
      </c>
      <c r="CX28" s="188">
        <f t="shared" si="18"/>
        <v>837.43</v>
      </c>
      <c r="CY28" s="188">
        <f t="shared" si="18"/>
        <v>740.04000000000008</v>
      </c>
      <c r="CZ28" s="188">
        <f t="shared" si="18"/>
        <v>740.40000000000009</v>
      </c>
      <c r="DA28" s="188">
        <f t="shared" si="18"/>
        <v>834.24</v>
      </c>
      <c r="DB28" s="188">
        <f t="shared" si="18"/>
        <v>773.6400000000001</v>
      </c>
      <c r="DC28" s="188">
        <f t="shared" si="18"/>
        <v>727.65</v>
      </c>
      <c r="DD28" s="188">
        <f t="shared" si="18"/>
        <v>732.38</v>
      </c>
      <c r="DE28" s="188">
        <f t="shared" si="18"/>
        <v>653.1</v>
      </c>
      <c r="DF28" s="188">
        <f t="shared" si="18"/>
        <v>664.86</v>
      </c>
      <c r="DG28" s="188">
        <f t="shared" si="18"/>
        <v>926.42</v>
      </c>
      <c r="DH28" s="188">
        <f t="shared" si="18"/>
        <v>971.25</v>
      </c>
      <c r="DI28" s="188">
        <f t="shared" si="18"/>
        <v>850.29000000000008</v>
      </c>
      <c r="DJ28" s="188">
        <f t="shared" si="18"/>
        <v>849.16000000000008</v>
      </c>
      <c r="DK28" s="188">
        <f t="shared" si="18"/>
        <v>680.77</v>
      </c>
      <c r="DL28" s="188">
        <f t="shared" si="18"/>
        <v>824.78000000000009</v>
      </c>
      <c r="DM28" s="188">
        <f t="shared" si="18"/>
        <v>805.56</v>
      </c>
      <c r="DN28" s="188">
        <f t="shared" si="18"/>
        <v>747</v>
      </c>
      <c r="DO28" s="188">
        <f t="shared" si="18"/>
        <v>776.82</v>
      </c>
      <c r="DP28" s="188">
        <f t="shared" si="18"/>
        <v>748.88</v>
      </c>
      <c r="DQ28" s="188">
        <f t="shared" si="18"/>
        <v>640</v>
      </c>
      <c r="DR28" s="188">
        <f t="shared" si="18"/>
        <v>715.44</v>
      </c>
      <c r="DS28" s="188">
        <f t="shared" si="18"/>
        <v>929.94</v>
      </c>
      <c r="DT28" s="188">
        <f t="shared" si="18"/>
        <v>968.73</v>
      </c>
      <c r="DU28" s="188">
        <f t="shared" si="18"/>
        <v>855.95999999999992</v>
      </c>
      <c r="DV28" s="188">
        <f t="shared" si="18"/>
        <v>823.46</v>
      </c>
      <c r="DW28" s="188">
        <f t="shared" si="18"/>
        <v>728.40000000000009</v>
      </c>
      <c r="DX28" s="188">
        <f t="shared" si="18"/>
        <v>835.33999999999992</v>
      </c>
      <c r="DY28" s="188">
        <f t="shared" si="18"/>
        <v>776</v>
      </c>
      <c r="DZ28" s="188">
        <f t="shared" si="18"/>
        <v>757.2</v>
      </c>
      <c r="EA28" s="188">
        <f t="shared" si="18"/>
        <v>827.08</v>
      </c>
      <c r="EB28" s="188">
        <f t="shared" si="18"/>
        <v>765.16000000000008</v>
      </c>
      <c r="EC28" s="188">
        <f t="shared" si="18"/>
        <v>657.6</v>
      </c>
      <c r="ED28" s="188">
        <f t="shared" si="18"/>
        <v>733.92</v>
      </c>
      <c r="EE28" s="188">
        <f t="shared" si="18"/>
        <v>891.45</v>
      </c>
      <c r="EF28" s="188">
        <f t="shared" si="18"/>
        <v>1013.0999999999999</v>
      </c>
      <c r="EG28" s="188">
        <f t="shared" si="18"/>
        <v>861.84</v>
      </c>
      <c r="EH28" s="188">
        <f t="shared" si="18"/>
        <v>796.74</v>
      </c>
      <c r="EI28" s="188">
        <f t="shared" si="18"/>
        <v>776.79000000000008</v>
      </c>
      <c r="EJ28" s="188">
        <f t="shared" si="18"/>
        <v>884.11999999999989</v>
      </c>
    </row>
    <row r="29" spans="1:140" ht="13.7" customHeight="1" x14ac:dyDescent="0.2">
      <c r="A29" s="165" t="s">
        <v>134</v>
      </c>
      <c r="B29" s="166"/>
      <c r="C29" s="132">
        <f t="shared" si="16"/>
        <v>-0.26710526315789451</v>
      </c>
      <c r="D29" s="132">
        <f t="shared" ca="1" si="16"/>
        <v>0</v>
      </c>
      <c r="E29" s="132">
        <f t="shared" si="16"/>
        <v>0</v>
      </c>
      <c r="F29" s="167">
        <f t="shared" ca="1" si="16"/>
        <v>1.1782007195851207E-2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0.5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3.9215686274509665E-2</v>
      </c>
      <c r="X29" s="132">
        <f t="shared" si="16"/>
        <v>0.2862745098039241</v>
      </c>
      <c r="Y29" s="132">
        <f t="shared" si="16"/>
        <v>0.30889261744965779</v>
      </c>
      <c r="Z29" s="132">
        <f t="shared" si="16"/>
        <v>0.29117647058824048</v>
      </c>
      <c r="AA29" s="132">
        <f t="shared" si="16"/>
        <v>0.2907941176470743</v>
      </c>
      <c r="AB29" s="132">
        <f t="shared" si="16"/>
        <v>0.29042968749999432</v>
      </c>
      <c r="AC29" s="168">
        <f t="shared" ca="1" si="16"/>
        <v>0.2602252702590917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890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700</v>
      </c>
      <c r="AU29" s="188">
        <f t="shared" si="17"/>
        <v>672</v>
      </c>
      <c r="AV29" s="188">
        <f t="shared" si="17"/>
        <v>715</v>
      </c>
      <c r="AW29" s="188">
        <f t="shared" si="17"/>
        <v>603.75</v>
      </c>
      <c r="AX29" s="188">
        <f t="shared" si="17"/>
        <v>624.75</v>
      </c>
      <c r="AY29" s="188">
        <f t="shared" si="17"/>
        <v>1100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703</v>
      </c>
      <c r="BG29" s="188">
        <f t="shared" si="17"/>
        <v>750.49</v>
      </c>
      <c r="BH29" s="188">
        <f t="shared" si="17"/>
        <v>727.09999999999991</v>
      </c>
      <c r="BI29" s="188">
        <f t="shared" si="17"/>
        <v>597.79999999999995</v>
      </c>
      <c r="BJ29" s="188">
        <f t="shared" si="17"/>
        <v>676.28</v>
      </c>
      <c r="BK29" s="188">
        <f t="shared" si="17"/>
        <v>1004.85</v>
      </c>
      <c r="BL29" s="188">
        <f t="shared" si="17"/>
        <v>1173.7</v>
      </c>
      <c r="BM29" s="188">
        <f t="shared" si="17"/>
        <v>934.29000000000008</v>
      </c>
      <c r="BN29" s="188">
        <f t="shared" si="17"/>
        <v>748.02</v>
      </c>
      <c r="BO29" s="188">
        <f t="shared" si="17"/>
        <v>712.74</v>
      </c>
      <c r="BP29" s="188">
        <f t="shared" si="17"/>
        <v>839.04</v>
      </c>
      <c r="BQ29" s="188">
        <f t="shared" si="17"/>
        <v>779.94</v>
      </c>
      <c r="BR29" s="188">
        <f t="shared" si="17"/>
        <v>714.2</v>
      </c>
      <c r="BS29" s="188">
        <f t="shared" si="17"/>
        <v>771.88000000000011</v>
      </c>
      <c r="BT29" s="188">
        <f t="shared" si="17"/>
        <v>712.53</v>
      </c>
      <c r="BU29" s="188">
        <f t="shared" si="17"/>
        <v>656.04</v>
      </c>
      <c r="BV29" s="188">
        <f t="shared" si="17"/>
        <v>703.33999999999992</v>
      </c>
      <c r="BW29" s="188">
        <f t="shared" si="17"/>
        <v>932.2</v>
      </c>
      <c r="BX29" s="188">
        <f t="shared" si="17"/>
        <v>1180.5899999999999</v>
      </c>
      <c r="BY29" s="188">
        <f t="shared" si="17"/>
        <v>918.75</v>
      </c>
      <c r="BZ29" s="188">
        <f t="shared" si="17"/>
        <v>759.57</v>
      </c>
      <c r="CA29" s="188">
        <f t="shared" si="17"/>
        <v>729.54000000000008</v>
      </c>
      <c r="CB29" s="188">
        <f t="shared" si="17"/>
        <v>775.32</v>
      </c>
      <c r="CC29" s="188">
        <f t="shared" si="17"/>
        <v>796.32</v>
      </c>
      <c r="CD29" s="188">
        <f t="shared" si="17"/>
        <v>732.4</v>
      </c>
      <c r="CE29" s="188">
        <f t="shared" si="17"/>
        <v>796.72</v>
      </c>
      <c r="CF29" s="188">
        <f t="shared" si="17"/>
        <v>699.80000000000007</v>
      </c>
      <c r="CG29" s="188">
        <f t="shared" si="17"/>
        <v>715.44</v>
      </c>
      <c r="CH29" s="188">
        <f t="shared" si="17"/>
        <v>730.18</v>
      </c>
      <c r="CI29" s="188">
        <f t="shared" si="17"/>
        <v>932.8</v>
      </c>
      <c r="CJ29" s="188">
        <f t="shared" si="17"/>
        <v>1172.31</v>
      </c>
      <c r="CK29" s="188">
        <f t="shared" si="17"/>
        <v>880.40000000000009</v>
      </c>
      <c r="CL29" s="188">
        <f t="shared" si="17"/>
        <v>815.54</v>
      </c>
      <c r="CM29" s="188">
        <f t="shared" si="17"/>
        <v>750.75</v>
      </c>
      <c r="CN29" s="188">
        <f t="shared" si="17"/>
        <v>755.19999999999993</v>
      </c>
      <c r="CO29" s="188">
        <f t="shared" si="17"/>
        <v>856.02</v>
      </c>
      <c r="CP29" s="188">
        <f t="shared" si="17"/>
        <v>754.2</v>
      </c>
      <c r="CQ29" s="188">
        <f t="shared" si="17"/>
        <v>789.58</v>
      </c>
      <c r="CR29" s="188">
        <f t="shared" si="17"/>
        <v>760.41</v>
      </c>
      <c r="CS29" s="188">
        <f t="shared" si="18"/>
        <v>746.46</v>
      </c>
      <c r="CT29" s="188">
        <f t="shared" si="18"/>
        <v>725.76</v>
      </c>
      <c r="CU29" s="188">
        <f t="shared" si="18"/>
        <v>986.16</v>
      </c>
      <c r="CV29" s="188">
        <f t="shared" si="18"/>
        <v>1172.08</v>
      </c>
      <c r="CW29" s="188">
        <f t="shared" si="18"/>
        <v>846.44999999999993</v>
      </c>
      <c r="CX29" s="188">
        <f t="shared" si="18"/>
        <v>876.99</v>
      </c>
      <c r="CY29" s="188">
        <f t="shared" si="18"/>
        <v>775.32</v>
      </c>
      <c r="CZ29" s="188">
        <f t="shared" si="18"/>
        <v>775.40000000000009</v>
      </c>
      <c r="DA29" s="188">
        <f t="shared" si="18"/>
        <v>877.36</v>
      </c>
      <c r="DB29" s="188">
        <f t="shared" si="18"/>
        <v>813.75</v>
      </c>
      <c r="DC29" s="188">
        <f t="shared" si="18"/>
        <v>777.84</v>
      </c>
      <c r="DD29" s="188">
        <f t="shared" si="18"/>
        <v>821.48</v>
      </c>
      <c r="DE29" s="188">
        <f t="shared" si="18"/>
        <v>739.2</v>
      </c>
      <c r="DF29" s="188">
        <f t="shared" si="18"/>
        <v>751.59</v>
      </c>
      <c r="DG29" s="188">
        <f t="shared" si="18"/>
        <v>1044.56</v>
      </c>
      <c r="DH29" s="188">
        <f t="shared" si="18"/>
        <v>1076.04</v>
      </c>
      <c r="DI29" s="188">
        <f t="shared" si="18"/>
        <v>949.41</v>
      </c>
      <c r="DJ29" s="188">
        <f t="shared" si="18"/>
        <v>900.91000000000008</v>
      </c>
      <c r="DK29" s="188">
        <f t="shared" si="18"/>
        <v>722.57</v>
      </c>
      <c r="DL29" s="188">
        <f t="shared" si="18"/>
        <v>875.16000000000008</v>
      </c>
      <c r="DM29" s="188">
        <f t="shared" si="18"/>
        <v>860.16</v>
      </c>
      <c r="DN29" s="188">
        <f t="shared" si="18"/>
        <v>797.8</v>
      </c>
      <c r="DO29" s="188">
        <f t="shared" si="18"/>
        <v>842.16000000000008</v>
      </c>
      <c r="DP29" s="188">
        <f t="shared" si="18"/>
        <v>848.32</v>
      </c>
      <c r="DQ29" s="188">
        <f t="shared" si="18"/>
        <v>730.8</v>
      </c>
      <c r="DR29" s="188">
        <f t="shared" si="18"/>
        <v>816.2</v>
      </c>
      <c r="DS29" s="188">
        <f t="shared" si="18"/>
        <v>1058.8600000000001</v>
      </c>
      <c r="DT29" s="188">
        <f t="shared" si="18"/>
        <v>1085.49</v>
      </c>
      <c r="DU29" s="188">
        <f t="shared" si="18"/>
        <v>965.79000000000008</v>
      </c>
      <c r="DV29" s="188">
        <f t="shared" si="18"/>
        <v>886.38</v>
      </c>
      <c r="DW29" s="188">
        <f t="shared" si="18"/>
        <v>784.2</v>
      </c>
      <c r="DX29" s="188">
        <f t="shared" si="18"/>
        <v>899.14</v>
      </c>
      <c r="DY29" s="188">
        <f t="shared" si="18"/>
        <v>840.6</v>
      </c>
      <c r="DZ29" s="188">
        <f t="shared" si="18"/>
        <v>820.40000000000009</v>
      </c>
      <c r="EA29" s="188">
        <f t="shared" si="18"/>
        <v>908.5</v>
      </c>
      <c r="EB29" s="188">
        <f t="shared" si="18"/>
        <v>875.16000000000008</v>
      </c>
      <c r="EC29" s="188">
        <f t="shared" si="18"/>
        <v>757.4</v>
      </c>
      <c r="ED29" s="188">
        <f t="shared" si="18"/>
        <v>844.58</v>
      </c>
      <c r="EE29" s="188">
        <f t="shared" si="18"/>
        <v>1024.8</v>
      </c>
      <c r="EF29" s="188">
        <f t="shared" si="18"/>
        <v>1147.52</v>
      </c>
      <c r="EG29" s="188">
        <f t="shared" si="18"/>
        <v>982.59</v>
      </c>
      <c r="EH29" s="188">
        <f t="shared" si="18"/>
        <v>869.6099999999999</v>
      </c>
      <c r="EI29" s="188">
        <f t="shared" si="18"/>
        <v>848.4</v>
      </c>
      <c r="EJ29" s="188">
        <f t="shared" si="18"/>
        <v>964.85</v>
      </c>
    </row>
    <row r="30" spans="1:140" ht="13.7" customHeight="1" x14ac:dyDescent="0.2">
      <c r="A30" s="165" t="s">
        <v>135</v>
      </c>
      <c r="B30" s="142"/>
      <c r="C30" s="132">
        <f t="shared" si="16"/>
        <v>0.12442105263158965</v>
      </c>
      <c r="D30" s="132">
        <f t="shared" ca="1" si="16"/>
        <v>-4.9999999999997158E-2</v>
      </c>
      <c r="E30" s="132">
        <f t="shared" si="16"/>
        <v>0.39999999999999858</v>
      </c>
      <c r="F30" s="167">
        <f t="shared" ca="1" si="16"/>
        <v>0.2285083898493987</v>
      </c>
      <c r="G30" s="132">
        <f t="shared" si="16"/>
        <v>-0.25</v>
      </c>
      <c r="H30" s="132">
        <f t="shared" si="16"/>
        <v>-0.25</v>
      </c>
      <c r="I30" s="132">
        <f t="shared" si="16"/>
        <v>-0.25</v>
      </c>
      <c r="J30" s="132">
        <f t="shared" si="16"/>
        <v>-0.125</v>
      </c>
      <c r="K30" s="132">
        <f t="shared" si="16"/>
        <v>-0.25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-6.176470588235361E-2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0.25</v>
      </c>
      <c r="AC30" s="168">
        <f t="shared" ca="1" si="16"/>
        <v>0.22094810557315725</v>
      </c>
      <c r="AD30" s="163"/>
      <c r="AE30" s="163"/>
      <c r="AF30" s="164"/>
      <c r="AG30" s="132">
        <f t="shared" si="17"/>
        <v>753.5</v>
      </c>
      <c r="AH30" s="188">
        <f t="shared" si="17"/>
        <v>675</v>
      </c>
      <c r="AI30" s="188">
        <f t="shared" si="17"/>
        <v>666.75</v>
      </c>
      <c r="AJ30" s="188">
        <f t="shared" si="17"/>
        <v>643.5</v>
      </c>
      <c r="AK30" s="188">
        <f t="shared" si="17"/>
        <v>643.5</v>
      </c>
      <c r="AL30" s="188">
        <f t="shared" si="17"/>
        <v>720</v>
      </c>
      <c r="AM30" s="188">
        <f t="shared" si="17"/>
        <v>973.5</v>
      </c>
      <c r="AN30" s="188">
        <f t="shared" si="17"/>
        <v>1127.5</v>
      </c>
      <c r="AO30" s="188">
        <f t="shared" si="17"/>
        <v>865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841.5</v>
      </c>
      <c r="AT30" s="188">
        <f t="shared" si="17"/>
        <v>745</v>
      </c>
      <c r="AU30" s="188">
        <f t="shared" si="17"/>
        <v>729.75</v>
      </c>
      <c r="AV30" s="188">
        <f t="shared" si="17"/>
        <v>715</v>
      </c>
      <c r="AW30" s="188">
        <f t="shared" si="17"/>
        <v>703.5</v>
      </c>
      <c r="AX30" s="188">
        <f t="shared" si="17"/>
        <v>787.5</v>
      </c>
      <c r="AY30" s="188">
        <f t="shared" si="17"/>
        <v>1050.5</v>
      </c>
      <c r="AZ30" s="188">
        <f t="shared" si="17"/>
        <v>1186.5</v>
      </c>
      <c r="BA30" s="188">
        <f t="shared" si="17"/>
        <v>1086.75</v>
      </c>
      <c r="BB30" s="188">
        <f t="shared" si="17"/>
        <v>868.25</v>
      </c>
      <c r="BC30" s="188">
        <f t="shared" si="17"/>
        <v>698.25</v>
      </c>
      <c r="BD30" s="188">
        <f t="shared" si="17"/>
        <v>852.5</v>
      </c>
      <c r="BE30" s="188">
        <f t="shared" si="17"/>
        <v>827.19</v>
      </c>
      <c r="BF30" s="188">
        <f t="shared" si="17"/>
        <v>777.2</v>
      </c>
      <c r="BG30" s="188">
        <f t="shared" si="17"/>
        <v>858.58999999999992</v>
      </c>
      <c r="BH30" s="188">
        <f t="shared" si="17"/>
        <v>783.42</v>
      </c>
      <c r="BI30" s="188">
        <f t="shared" si="17"/>
        <v>745.40000000000009</v>
      </c>
      <c r="BJ30" s="188">
        <f t="shared" si="17"/>
        <v>918.5</v>
      </c>
      <c r="BK30" s="188">
        <f t="shared" si="17"/>
        <v>920.43</v>
      </c>
      <c r="BL30" s="188">
        <f t="shared" si="17"/>
        <v>1127.72</v>
      </c>
      <c r="BM30" s="188">
        <f t="shared" si="17"/>
        <v>990.78</v>
      </c>
      <c r="BN30" s="188">
        <f t="shared" si="17"/>
        <v>816.48</v>
      </c>
      <c r="BO30" s="188">
        <f t="shared" si="17"/>
        <v>779.1</v>
      </c>
      <c r="BP30" s="188">
        <f t="shared" si="17"/>
        <v>891.4799999999999</v>
      </c>
      <c r="BQ30" s="188">
        <f t="shared" si="17"/>
        <v>831.6</v>
      </c>
      <c r="BR30" s="188">
        <f t="shared" si="17"/>
        <v>787</v>
      </c>
      <c r="BS30" s="188">
        <f t="shared" si="17"/>
        <v>876.30000000000007</v>
      </c>
      <c r="BT30" s="188">
        <f t="shared" si="17"/>
        <v>779.1</v>
      </c>
      <c r="BU30" s="188">
        <f t="shared" si="17"/>
        <v>810.6</v>
      </c>
      <c r="BV30" s="188">
        <f t="shared" si="17"/>
        <v>942.7</v>
      </c>
      <c r="BW30" s="188">
        <f t="shared" si="17"/>
        <v>847</v>
      </c>
      <c r="BX30" s="188">
        <f t="shared" si="17"/>
        <v>1117.8</v>
      </c>
      <c r="BY30" s="188">
        <f t="shared" si="17"/>
        <v>947.1</v>
      </c>
      <c r="BZ30" s="188">
        <f t="shared" si="17"/>
        <v>852.6</v>
      </c>
      <c r="CA30" s="188">
        <f t="shared" si="17"/>
        <v>805.35</v>
      </c>
      <c r="CB30" s="188">
        <f t="shared" si="17"/>
        <v>831.6</v>
      </c>
      <c r="CC30" s="188">
        <f t="shared" si="17"/>
        <v>836.01</v>
      </c>
      <c r="CD30" s="188">
        <f t="shared" si="17"/>
        <v>796</v>
      </c>
      <c r="CE30" s="188">
        <f t="shared" si="17"/>
        <v>892.4</v>
      </c>
      <c r="CF30" s="188">
        <f t="shared" si="17"/>
        <v>769.59999999999991</v>
      </c>
      <c r="CG30" s="188">
        <f t="shared" si="17"/>
        <v>875.38</v>
      </c>
      <c r="CH30" s="188">
        <f t="shared" si="17"/>
        <v>962.06</v>
      </c>
      <c r="CI30" s="188">
        <f t="shared" si="17"/>
        <v>821.4</v>
      </c>
      <c r="CJ30" s="188">
        <f t="shared" si="17"/>
        <v>1067.8900000000001</v>
      </c>
      <c r="CK30" s="188">
        <f t="shared" si="17"/>
        <v>868.6</v>
      </c>
      <c r="CL30" s="188">
        <f t="shared" si="17"/>
        <v>925.54</v>
      </c>
      <c r="CM30" s="188">
        <f t="shared" si="17"/>
        <v>826.98</v>
      </c>
      <c r="CN30" s="188">
        <f t="shared" si="17"/>
        <v>808.6</v>
      </c>
      <c r="CO30" s="188">
        <f t="shared" si="17"/>
        <v>880.88</v>
      </c>
      <c r="CP30" s="188">
        <f t="shared" si="17"/>
        <v>803.19999999999993</v>
      </c>
      <c r="CQ30" s="188">
        <f t="shared" si="17"/>
        <v>864.38</v>
      </c>
      <c r="CR30" s="188">
        <f t="shared" si="17"/>
        <v>826.35</v>
      </c>
      <c r="CS30" s="188">
        <f t="shared" si="18"/>
        <v>892.09999999999991</v>
      </c>
      <c r="CT30" s="188">
        <f t="shared" si="18"/>
        <v>930.93</v>
      </c>
      <c r="CU30" s="188">
        <f t="shared" si="18"/>
        <v>849.87</v>
      </c>
      <c r="CV30" s="188">
        <f t="shared" si="18"/>
        <v>1043.05</v>
      </c>
      <c r="CW30" s="188">
        <f t="shared" si="18"/>
        <v>809.59</v>
      </c>
      <c r="CX30" s="188">
        <f t="shared" si="18"/>
        <v>988.7700000000001</v>
      </c>
      <c r="CY30" s="188">
        <f t="shared" si="18"/>
        <v>841.26</v>
      </c>
      <c r="CZ30" s="188">
        <f t="shared" si="18"/>
        <v>820</v>
      </c>
      <c r="DA30" s="188">
        <f t="shared" si="18"/>
        <v>885.94</v>
      </c>
      <c r="DB30" s="188">
        <f t="shared" si="18"/>
        <v>850.29000000000008</v>
      </c>
      <c r="DC30" s="188">
        <f t="shared" si="18"/>
        <v>833.91</v>
      </c>
      <c r="DD30" s="188">
        <f t="shared" si="18"/>
        <v>880.88</v>
      </c>
      <c r="DE30" s="188">
        <f t="shared" si="18"/>
        <v>864.3599999999999</v>
      </c>
      <c r="DF30" s="188">
        <f t="shared" si="18"/>
        <v>941.43</v>
      </c>
      <c r="DG30" s="188">
        <f t="shared" si="18"/>
        <v>882.86</v>
      </c>
      <c r="DH30" s="188">
        <f t="shared" si="18"/>
        <v>937.8599999999999</v>
      </c>
      <c r="DI30" s="188">
        <f t="shared" si="18"/>
        <v>884.31</v>
      </c>
      <c r="DJ30" s="188">
        <f t="shared" si="18"/>
        <v>1005.56</v>
      </c>
      <c r="DK30" s="188">
        <f t="shared" si="18"/>
        <v>771.59</v>
      </c>
      <c r="DL30" s="188">
        <f t="shared" si="18"/>
        <v>912.33999999999992</v>
      </c>
      <c r="DM30" s="188">
        <f t="shared" si="18"/>
        <v>850.70999999999992</v>
      </c>
      <c r="DN30" s="188">
        <f t="shared" si="18"/>
        <v>816.4</v>
      </c>
      <c r="DO30" s="188">
        <f t="shared" si="18"/>
        <v>882.86</v>
      </c>
      <c r="DP30" s="188">
        <f t="shared" si="18"/>
        <v>895.40000000000009</v>
      </c>
      <c r="DQ30" s="188">
        <f t="shared" si="18"/>
        <v>835</v>
      </c>
      <c r="DR30" s="188">
        <f t="shared" si="18"/>
        <v>996.82</v>
      </c>
      <c r="DS30" s="188">
        <f t="shared" si="18"/>
        <v>876.26</v>
      </c>
      <c r="DT30" s="188">
        <f t="shared" si="18"/>
        <v>924.63</v>
      </c>
      <c r="DU30" s="188">
        <f t="shared" si="18"/>
        <v>875.07</v>
      </c>
      <c r="DV30" s="188">
        <f t="shared" si="18"/>
        <v>977.02</v>
      </c>
      <c r="DW30" s="188">
        <f t="shared" si="18"/>
        <v>822.8</v>
      </c>
      <c r="DX30" s="188">
        <f t="shared" si="18"/>
        <v>922.46</v>
      </c>
      <c r="DY30" s="188">
        <f t="shared" si="18"/>
        <v>819.80000000000007</v>
      </c>
      <c r="DZ30" s="188">
        <f t="shared" si="18"/>
        <v>827.6</v>
      </c>
      <c r="EA30" s="188">
        <f t="shared" si="18"/>
        <v>937.94</v>
      </c>
      <c r="EB30" s="188">
        <f t="shared" si="18"/>
        <v>914.76</v>
      </c>
      <c r="EC30" s="188">
        <f t="shared" si="18"/>
        <v>851.2</v>
      </c>
      <c r="ED30" s="188">
        <f t="shared" si="18"/>
        <v>1012.44</v>
      </c>
      <c r="EE30" s="188">
        <f t="shared" si="18"/>
        <v>836.01</v>
      </c>
      <c r="EF30" s="188">
        <f t="shared" si="18"/>
        <v>961.83999999999992</v>
      </c>
      <c r="EG30" s="188">
        <f t="shared" si="18"/>
        <v>871.92000000000007</v>
      </c>
      <c r="EH30" s="188">
        <f t="shared" si="18"/>
        <v>951.72</v>
      </c>
      <c r="EI30" s="188">
        <f t="shared" si="18"/>
        <v>879.9</v>
      </c>
      <c r="EJ30" s="188">
        <f t="shared" si="18"/>
        <v>980.26</v>
      </c>
    </row>
    <row r="31" spans="1:140" ht="13.7" customHeight="1" x14ac:dyDescent="0.2">
      <c r="A31" s="165" t="s">
        <v>136</v>
      </c>
      <c r="B31" s="142"/>
      <c r="C31" s="132">
        <f t="shared" si="16"/>
        <v>2.0605265165634989E-2</v>
      </c>
      <c r="D31" s="132">
        <f t="shared" ca="1" si="16"/>
        <v>1.0640001373291064</v>
      </c>
      <c r="E31" s="132">
        <f t="shared" si="16"/>
        <v>0</v>
      </c>
      <c r="F31" s="167">
        <f t="shared" ca="1" si="16"/>
        <v>0.3993075767975256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0.25</v>
      </c>
      <c r="T31" s="132">
        <f t="shared" si="16"/>
        <v>0.25</v>
      </c>
      <c r="U31" s="132">
        <f t="shared" si="16"/>
        <v>0.25</v>
      </c>
      <c r="V31" s="132">
        <f t="shared" si="16"/>
        <v>0.25</v>
      </c>
      <c r="W31" s="167">
        <f t="shared" si="16"/>
        <v>6.2745098039215463E-2</v>
      </c>
      <c r="X31" s="132">
        <f t="shared" si="16"/>
        <v>0.25</v>
      </c>
      <c r="Y31" s="132">
        <f t="shared" si="16"/>
        <v>0.25</v>
      </c>
      <c r="Z31" s="132">
        <f t="shared" si="16"/>
        <v>0.25</v>
      </c>
      <c r="AA31" s="132">
        <f t="shared" si="16"/>
        <v>0.25000000000000711</v>
      </c>
      <c r="AB31" s="132">
        <f t="shared" si="16"/>
        <v>0.25</v>
      </c>
      <c r="AC31" s="168">
        <f t="shared" ca="1" si="16"/>
        <v>0.23544122100109632</v>
      </c>
      <c r="AD31" s="163"/>
      <c r="AE31" s="163"/>
      <c r="AF31" s="164"/>
      <c r="AG31" s="132">
        <f t="shared" si="17"/>
        <v>704</v>
      </c>
      <c r="AH31" s="188">
        <f t="shared" si="17"/>
        <v>640</v>
      </c>
      <c r="AI31" s="188">
        <f t="shared" si="17"/>
        <v>624.75</v>
      </c>
      <c r="AJ31" s="188">
        <f t="shared" si="17"/>
        <v>643.5</v>
      </c>
      <c r="AK31" s="188">
        <f t="shared" si="17"/>
        <v>643.5</v>
      </c>
      <c r="AL31" s="188">
        <f t="shared" si="17"/>
        <v>720</v>
      </c>
      <c r="AM31" s="188">
        <f t="shared" si="17"/>
        <v>973.5</v>
      </c>
      <c r="AN31" s="188">
        <f t="shared" si="17"/>
        <v>1127.5</v>
      </c>
      <c r="AO31" s="188">
        <f t="shared" si="17"/>
        <v>785</v>
      </c>
      <c r="AP31" s="188">
        <f t="shared" si="17"/>
        <v>810.75</v>
      </c>
      <c r="AQ31" s="188">
        <f t="shared" si="17"/>
        <v>690</v>
      </c>
      <c r="AR31" s="188">
        <f t="shared" si="17"/>
        <v>771.75</v>
      </c>
      <c r="AS31" s="188">
        <f t="shared" si="17"/>
        <v>605</v>
      </c>
      <c r="AT31" s="188">
        <f t="shared" si="17"/>
        <v>530</v>
      </c>
      <c r="AU31" s="188">
        <f t="shared" si="17"/>
        <v>504</v>
      </c>
      <c r="AV31" s="188">
        <f t="shared" si="17"/>
        <v>495</v>
      </c>
      <c r="AW31" s="188">
        <f t="shared" si="17"/>
        <v>493.5</v>
      </c>
      <c r="AX31" s="188">
        <f t="shared" si="17"/>
        <v>577.5</v>
      </c>
      <c r="AY31" s="188">
        <f t="shared" si="17"/>
        <v>830.5</v>
      </c>
      <c r="AZ31" s="188">
        <f t="shared" si="17"/>
        <v>976.5</v>
      </c>
      <c r="BA31" s="188">
        <f t="shared" si="17"/>
        <v>766.5</v>
      </c>
      <c r="BB31" s="188">
        <f t="shared" si="17"/>
        <v>598</v>
      </c>
      <c r="BC31" s="188">
        <f t="shared" si="17"/>
        <v>465.5</v>
      </c>
      <c r="BD31" s="188">
        <f t="shared" si="17"/>
        <v>632.5</v>
      </c>
      <c r="BE31" s="188">
        <f t="shared" si="17"/>
        <v>383.25</v>
      </c>
      <c r="BF31" s="188">
        <f t="shared" si="17"/>
        <v>410</v>
      </c>
      <c r="BG31" s="188">
        <f t="shared" si="17"/>
        <v>402.5</v>
      </c>
      <c r="BH31" s="188">
        <f t="shared" si="17"/>
        <v>561</v>
      </c>
      <c r="BI31" s="188">
        <f t="shared" si="17"/>
        <v>510</v>
      </c>
      <c r="BJ31" s="188">
        <f t="shared" si="17"/>
        <v>693</v>
      </c>
      <c r="BK31" s="188">
        <f t="shared" si="17"/>
        <v>745.5</v>
      </c>
      <c r="BL31" s="188">
        <f t="shared" si="17"/>
        <v>979</v>
      </c>
      <c r="BM31" s="188">
        <f t="shared" si="17"/>
        <v>593.25</v>
      </c>
      <c r="BN31" s="188">
        <f t="shared" si="17"/>
        <v>598.5</v>
      </c>
      <c r="BO31" s="188">
        <f t="shared" si="17"/>
        <v>525</v>
      </c>
      <c r="BP31" s="188">
        <f t="shared" si="17"/>
        <v>655.5</v>
      </c>
      <c r="BQ31" s="188">
        <f t="shared" si="17"/>
        <v>383.25</v>
      </c>
      <c r="BR31" s="188">
        <f t="shared" si="17"/>
        <v>410</v>
      </c>
      <c r="BS31" s="188">
        <f t="shared" si="17"/>
        <v>402.5</v>
      </c>
      <c r="BT31" s="188">
        <f t="shared" si="17"/>
        <v>514.5</v>
      </c>
      <c r="BU31" s="188">
        <f t="shared" si="17"/>
        <v>514.5</v>
      </c>
      <c r="BV31" s="188">
        <f t="shared" si="17"/>
        <v>649</v>
      </c>
      <c r="BW31" s="188">
        <f t="shared" si="17"/>
        <v>530</v>
      </c>
      <c r="BX31" s="188">
        <f t="shared" si="17"/>
        <v>816.5</v>
      </c>
      <c r="BY31" s="188">
        <f t="shared" si="17"/>
        <v>467.25</v>
      </c>
      <c r="BZ31" s="188">
        <f t="shared" si="17"/>
        <v>535.5</v>
      </c>
      <c r="CA31" s="188">
        <f t="shared" si="17"/>
        <v>472.5</v>
      </c>
      <c r="CB31" s="188">
        <f t="shared" si="17"/>
        <v>546</v>
      </c>
      <c r="CC31" s="188">
        <f t="shared" si="17"/>
        <v>388.5</v>
      </c>
      <c r="CD31" s="188">
        <f t="shared" si="17"/>
        <v>415</v>
      </c>
      <c r="CE31" s="188">
        <f t="shared" si="17"/>
        <v>408.25</v>
      </c>
      <c r="CF31" s="188">
        <f t="shared" si="17"/>
        <v>495</v>
      </c>
      <c r="CG31" s="188">
        <f t="shared" si="17"/>
        <v>544.5</v>
      </c>
      <c r="CH31" s="188">
        <f t="shared" si="17"/>
        <v>654.5</v>
      </c>
      <c r="CI31" s="188">
        <f t="shared" si="17"/>
        <v>535</v>
      </c>
      <c r="CJ31" s="188">
        <f t="shared" si="17"/>
        <v>822.25</v>
      </c>
      <c r="CK31" s="188">
        <f t="shared" si="17"/>
        <v>450</v>
      </c>
      <c r="CL31" s="188">
        <f t="shared" si="17"/>
        <v>566.5</v>
      </c>
      <c r="CM31" s="188">
        <f t="shared" si="17"/>
        <v>477.75</v>
      </c>
      <c r="CN31" s="188">
        <f t="shared" si="17"/>
        <v>525</v>
      </c>
      <c r="CO31" s="188">
        <f t="shared" si="17"/>
        <v>612.70000000000005</v>
      </c>
      <c r="CP31" s="188">
        <f t="shared" si="17"/>
        <v>602</v>
      </c>
      <c r="CQ31" s="188">
        <f t="shared" si="17"/>
        <v>596.20000000000005</v>
      </c>
      <c r="CR31" s="188">
        <f>CR12*CR$5</f>
        <v>716.1</v>
      </c>
      <c r="CS31" s="188">
        <f>CS12*CS$5</f>
        <v>750.2</v>
      </c>
      <c r="CT31" s="188">
        <f t="shared" si="18"/>
        <v>842.1</v>
      </c>
      <c r="CU31" s="188">
        <f t="shared" si="18"/>
        <v>989.1</v>
      </c>
      <c r="CV31" s="188">
        <f t="shared" si="18"/>
        <v>1290.3</v>
      </c>
      <c r="CW31" s="188">
        <f t="shared" si="18"/>
        <v>738.15</v>
      </c>
      <c r="CX31" s="188">
        <f t="shared" si="18"/>
        <v>876.30000000000007</v>
      </c>
      <c r="CY31" s="188">
        <f t="shared" si="18"/>
        <v>737.1</v>
      </c>
      <c r="CZ31" s="188">
        <f t="shared" si="18"/>
        <v>772</v>
      </c>
      <c r="DA31" s="188">
        <f t="shared" si="18"/>
        <v>620.4</v>
      </c>
      <c r="DB31" s="188">
        <f t="shared" si="18"/>
        <v>639.44999999999993</v>
      </c>
      <c r="DC31" s="188">
        <f t="shared" si="18"/>
        <v>576.44999999999993</v>
      </c>
      <c r="DD31" s="188">
        <f t="shared" si="18"/>
        <v>757.90000000000009</v>
      </c>
      <c r="DE31" s="188">
        <f t="shared" si="18"/>
        <v>723.45</v>
      </c>
      <c r="DF31" s="188">
        <f t="shared" si="18"/>
        <v>849.45</v>
      </c>
      <c r="DG31" s="188">
        <f t="shared" si="18"/>
        <v>1043.9000000000001</v>
      </c>
      <c r="DH31" s="188">
        <f t="shared" si="18"/>
        <v>1185.45</v>
      </c>
      <c r="DI31" s="188">
        <f t="shared" si="18"/>
        <v>823.2</v>
      </c>
      <c r="DJ31" s="188">
        <f t="shared" si="18"/>
        <v>884.35</v>
      </c>
      <c r="DK31" s="188">
        <f t="shared" si="18"/>
        <v>673.55000000000007</v>
      </c>
      <c r="DL31" s="188">
        <f t="shared" si="18"/>
        <v>856.90000000000009</v>
      </c>
      <c r="DM31" s="188">
        <f t="shared" si="18"/>
        <v>602.69999999999993</v>
      </c>
      <c r="DN31" s="188">
        <f t="shared" si="18"/>
        <v>619</v>
      </c>
      <c r="DO31" s="188">
        <f t="shared" si="18"/>
        <v>614.9</v>
      </c>
      <c r="DP31" s="188">
        <f t="shared" si="18"/>
        <v>770</v>
      </c>
      <c r="DQ31" s="188">
        <f t="shared" si="18"/>
        <v>700</v>
      </c>
      <c r="DR31" s="188">
        <f t="shared" si="18"/>
        <v>902</v>
      </c>
      <c r="DS31" s="188">
        <f t="shared" si="18"/>
        <v>1056</v>
      </c>
      <c r="DT31" s="188">
        <f t="shared" si="18"/>
        <v>1197</v>
      </c>
      <c r="DU31" s="188">
        <f t="shared" si="18"/>
        <v>833.7</v>
      </c>
      <c r="DV31" s="188">
        <f t="shared" si="18"/>
        <v>858</v>
      </c>
      <c r="DW31" s="188">
        <f t="shared" si="18"/>
        <v>720</v>
      </c>
      <c r="DX31" s="188">
        <f t="shared" si="18"/>
        <v>867.90000000000009</v>
      </c>
      <c r="DY31" s="188">
        <f t="shared" si="18"/>
        <v>584</v>
      </c>
      <c r="DZ31" s="188">
        <f t="shared" si="18"/>
        <v>629</v>
      </c>
      <c r="EA31" s="188">
        <f t="shared" si="18"/>
        <v>654.35</v>
      </c>
      <c r="EB31" s="188">
        <f t="shared" si="18"/>
        <v>786.5</v>
      </c>
      <c r="EC31" s="188">
        <f t="shared" si="18"/>
        <v>715</v>
      </c>
      <c r="ED31" s="188">
        <f t="shared" si="18"/>
        <v>918.5</v>
      </c>
      <c r="EE31" s="188">
        <f t="shared" si="18"/>
        <v>1023.75</v>
      </c>
      <c r="EF31" s="188">
        <f t="shared" si="18"/>
        <v>1270.5</v>
      </c>
      <c r="EG31" s="188">
        <f t="shared" si="18"/>
        <v>844.2</v>
      </c>
      <c r="EH31" s="188">
        <f t="shared" si="18"/>
        <v>834.75</v>
      </c>
      <c r="EI31" s="188">
        <f t="shared" si="18"/>
        <v>771.75</v>
      </c>
      <c r="EJ31" s="188">
        <f t="shared" si="18"/>
        <v>918.85</v>
      </c>
    </row>
    <row r="32" spans="1:140" ht="13.7" customHeight="1" x14ac:dyDescent="0.2">
      <c r="A32" s="165" t="s">
        <v>137</v>
      </c>
      <c r="B32" s="166"/>
      <c r="C32" s="132">
        <f t="shared" si="16"/>
        <v>0.19589473684212066</v>
      </c>
      <c r="D32" s="132">
        <f t="shared" ca="1" si="16"/>
        <v>0</v>
      </c>
      <c r="E32" s="132">
        <f t="shared" si="16"/>
        <v>0</v>
      </c>
      <c r="F32" s="167">
        <f t="shared" ca="1" si="16"/>
        <v>0.10539876460662256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0</v>
      </c>
      <c r="K32" s="132">
        <f t="shared" si="16"/>
        <v>0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0.25</v>
      </c>
      <c r="T32" s="132">
        <f t="shared" si="16"/>
        <v>0.25</v>
      </c>
      <c r="U32" s="132">
        <f t="shared" si="16"/>
        <v>0.25</v>
      </c>
      <c r="V32" s="132">
        <f t="shared" si="16"/>
        <v>0.25</v>
      </c>
      <c r="W32" s="167">
        <f t="shared" si="16"/>
        <v>6.2745098039215463E-2</v>
      </c>
      <c r="X32" s="132">
        <f t="shared" si="16"/>
        <v>0.25</v>
      </c>
      <c r="Y32" s="132">
        <f t="shared" si="16"/>
        <v>0.25</v>
      </c>
      <c r="Z32" s="132">
        <f t="shared" si="16"/>
        <v>0.25</v>
      </c>
      <c r="AA32" s="132">
        <f t="shared" si="16"/>
        <v>0.25</v>
      </c>
      <c r="AB32" s="132">
        <f t="shared" si="16"/>
        <v>0.25</v>
      </c>
      <c r="AC32" s="168">
        <f t="shared" ca="1" si="16"/>
        <v>0.23198647893620006</v>
      </c>
      <c r="AD32" s="163"/>
      <c r="AE32" s="163"/>
      <c r="AF32" s="164"/>
      <c r="AG32" s="132">
        <f t="shared" ref="AG32:CR34" si="19">AG13*AG$5</f>
        <v>704</v>
      </c>
      <c r="AH32" s="188">
        <f t="shared" si="19"/>
        <v>640</v>
      </c>
      <c r="AI32" s="188">
        <f t="shared" si="19"/>
        <v>624.75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810.75</v>
      </c>
      <c r="AQ32" s="188">
        <f t="shared" si="19"/>
        <v>690</v>
      </c>
      <c r="AR32" s="188">
        <f t="shared" si="19"/>
        <v>771.75</v>
      </c>
      <c r="AS32" s="188">
        <f t="shared" si="19"/>
        <v>825</v>
      </c>
      <c r="AT32" s="188">
        <f t="shared" si="19"/>
        <v>730</v>
      </c>
      <c r="AU32" s="188">
        <f t="shared" si="19"/>
        <v>714</v>
      </c>
      <c r="AV32" s="188">
        <f t="shared" si="19"/>
        <v>737</v>
      </c>
      <c r="AW32" s="188">
        <f t="shared" si="19"/>
        <v>719.25</v>
      </c>
      <c r="AX32" s="188">
        <f t="shared" si="19"/>
        <v>908.25</v>
      </c>
      <c r="AY32" s="188">
        <f t="shared" si="19"/>
        <v>1177</v>
      </c>
      <c r="AZ32" s="188">
        <f t="shared" si="19"/>
        <v>1207.5</v>
      </c>
      <c r="BA32" s="188">
        <f t="shared" si="19"/>
        <v>976.5</v>
      </c>
      <c r="BB32" s="188">
        <f t="shared" si="19"/>
        <v>828</v>
      </c>
      <c r="BC32" s="188">
        <f t="shared" si="19"/>
        <v>655.5</v>
      </c>
      <c r="BD32" s="188">
        <f t="shared" si="19"/>
        <v>858</v>
      </c>
      <c r="BE32" s="188">
        <f t="shared" si="19"/>
        <v>833.7</v>
      </c>
      <c r="BF32" s="188">
        <f t="shared" si="19"/>
        <v>754</v>
      </c>
      <c r="BG32" s="188">
        <f t="shared" si="19"/>
        <v>815.35</v>
      </c>
      <c r="BH32" s="188">
        <f t="shared" si="19"/>
        <v>763.40000000000009</v>
      </c>
      <c r="BI32" s="188">
        <f t="shared" si="19"/>
        <v>709</v>
      </c>
      <c r="BJ32" s="188">
        <f t="shared" si="19"/>
        <v>966.90000000000009</v>
      </c>
      <c r="BK32" s="188">
        <f t="shared" si="19"/>
        <v>1048.95</v>
      </c>
      <c r="BL32" s="188">
        <f t="shared" si="19"/>
        <v>1153.9000000000001</v>
      </c>
      <c r="BM32" s="188">
        <f t="shared" si="19"/>
        <v>912.45</v>
      </c>
      <c r="BN32" s="188">
        <f t="shared" si="19"/>
        <v>790.65</v>
      </c>
      <c r="BO32" s="188">
        <f t="shared" si="19"/>
        <v>785.4</v>
      </c>
      <c r="BP32" s="188">
        <f t="shared" si="19"/>
        <v>952.19999999999993</v>
      </c>
      <c r="BQ32" s="188">
        <f t="shared" si="19"/>
        <v>849.45</v>
      </c>
      <c r="BR32" s="188">
        <f t="shared" si="19"/>
        <v>769</v>
      </c>
      <c r="BS32" s="188">
        <f t="shared" si="19"/>
        <v>838.35</v>
      </c>
      <c r="BT32" s="188">
        <f t="shared" si="19"/>
        <v>760.2</v>
      </c>
      <c r="BU32" s="188">
        <f t="shared" si="19"/>
        <v>770.7</v>
      </c>
      <c r="BV32" s="188">
        <f t="shared" si="19"/>
        <v>972.40000000000009</v>
      </c>
      <c r="BW32" s="188">
        <f t="shared" si="19"/>
        <v>959</v>
      </c>
      <c r="BX32" s="188">
        <f t="shared" si="19"/>
        <v>1137.3500000000001</v>
      </c>
      <c r="BY32" s="188">
        <f t="shared" si="19"/>
        <v>880.95</v>
      </c>
      <c r="BZ32" s="188">
        <f t="shared" si="19"/>
        <v>822.15</v>
      </c>
      <c r="CA32" s="188">
        <f t="shared" si="19"/>
        <v>811.65</v>
      </c>
      <c r="CB32" s="188">
        <f t="shared" si="19"/>
        <v>895.65</v>
      </c>
      <c r="CC32" s="188">
        <f t="shared" si="19"/>
        <v>859.95</v>
      </c>
      <c r="CD32" s="188">
        <f t="shared" si="19"/>
        <v>780.8</v>
      </c>
      <c r="CE32" s="188">
        <f t="shared" si="19"/>
        <v>860.66000000000008</v>
      </c>
      <c r="CF32" s="188">
        <f t="shared" si="19"/>
        <v>748</v>
      </c>
      <c r="CG32" s="188">
        <f t="shared" si="19"/>
        <v>833.8</v>
      </c>
      <c r="CH32" s="188">
        <f t="shared" si="19"/>
        <v>980.09999999999991</v>
      </c>
      <c r="CI32" s="188">
        <f t="shared" si="19"/>
        <v>928</v>
      </c>
      <c r="CJ32" s="188">
        <f t="shared" si="19"/>
        <v>1079.8500000000001</v>
      </c>
      <c r="CK32" s="188">
        <f t="shared" si="19"/>
        <v>817.2</v>
      </c>
      <c r="CL32" s="188">
        <f t="shared" si="19"/>
        <v>887.26</v>
      </c>
      <c r="CM32" s="188">
        <f t="shared" si="19"/>
        <v>835.38</v>
      </c>
      <c r="CN32" s="188">
        <f t="shared" si="19"/>
        <v>873.6</v>
      </c>
      <c r="CO32" s="188">
        <f t="shared" si="19"/>
        <v>909.7</v>
      </c>
      <c r="CP32" s="188">
        <f t="shared" si="19"/>
        <v>789.59999999999991</v>
      </c>
      <c r="CQ32" s="188">
        <f t="shared" si="19"/>
        <v>837.54</v>
      </c>
      <c r="CR32" s="188">
        <f t="shared" si="19"/>
        <v>801.57</v>
      </c>
      <c r="CS32" s="188">
        <f>CS13*CS$5</f>
        <v>850.74</v>
      </c>
      <c r="CT32" s="188">
        <f t="shared" si="18"/>
        <v>941.85</v>
      </c>
      <c r="CU32" s="188">
        <f t="shared" si="18"/>
        <v>958.8599999999999</v>
      </c>
      <c r="CV32" s="188">
        <f t="shared" si="18"/>
        <v>1050.8699999999999</v>
      </c>
      <c r="CW32" s="188">
        <f t="shared" si="18"/>
        <v>767.03</v>
      </c>
      <c r="CX32" s="188">
        <f t="shared" si="18"/>
        <v>945.07</v>
      </c>
      <c r="CY32" s="188">
        <f t="shared" si="18"/>
        <v>850.70999999999992</v>
      </c>
      <c r="CZ32" s="188">
        <f t="shared" si="18"/>
        <v>887.2</v>
      </c>
      <c r="DA32" s="188">
        <f t="shared" si="18"/>
        <v>914.76</v>
      </c>
      <c r="DB32" s="188">
        <f t="shared" si="18"/>
        <v>833.91</v>
      </c>
      <c r="DC32" s="188">
        <f t="shared" si="18"/>
        <v>803.88</v>
      </c>
      <c r="DD32" s="188">
        <f t="shared" si="18"/>
        <v>844.14</v>
      </c>
      <c r="DE32" s="188">
        <f t="shared" si="18"/>
        <v>816.27</v>
      </c>
      <c r="DF32" s="188">
        <f t="shared" si="18"/>
        <v>947.52</v>
      </c>
      <c r="DG32" s="188">
        <f t="shared" si="18"/>
        <v>1011.7800000000001</v>
      </c>
      <c r="DH32" s="188">
        <f t="shared" si="18"/>
        <v>967.05</v>
      </c>
      <c r="DI32" s="188">
        <f t="shared" si="18"/>
        <v>853.8599999999999</v>
      </c>
      <c r="DJ32" s="188">
        <f t="shared" si="18"/>
        <v>950.13000000000011</v>
      </c>
      <c r="DK32" s="188">
        <f t="shared" si="18"/>
        <v>773.86999999999989</v>
      </c>
      <c r="DL32" s="188">
        <f t="shared" si="18"/>
        <v>981.2</v>
      </c>
      <c r="DM32" s="188">
        <f t="shared" si="18"/>
        <v>878.22</v>
      </c>
      <c r="DN32" s="188">
        <f t="shared" si="18"/>
        <v>798.6</v>
      </c>
      <c r="DO32" s="188">
        <f t="shared" si="18"/>
        <v>847</v>
      </c>
      <c r="DP32" s="188">
        <f t="shared" si="18"/>
        <v>848.54</v>
      </c>
      <c r="DQ32" s="188">
        <f t="shared" si="18"/>
        <v>781.59999999999991</v>
      </c>
      <c r="DR32" s="188">
        <f t="shared" si="18"/>
        <v>998.58</v>
      </c>
      <c r="DS32" s="188">
        <f t="shared" si="18"/>
        <v>1019.04</v>
      </c>
      <c r="DT32" s="188">
        <f t="shared" si="18"/>
        <v>974.82</v>
      </c>
      <c r="DU32" s="188">
        <f t="shared" si="18"/>
        <v>860.16</v>
      </c>
      <c r="DV32" s="188">
        <f t="shared" si="18"/>
        <v>913.66000000000008</v>
      </c>
      <c r="DW32" s="188">
        <f t="shared" si="18"/>
        <v>818.8</v>
      </c>
      <c r="DX32" s="188">
        <f t="shared" si="18"/>
        <v>986.48</v>
      </c>
      <c r="DY32" s="188">
        <f t="shared" si="18"/>
        <v>841</v>
      </c>
      <c r="DZ32" s="188">
        <f t="shared" si="18"/>
        <v>803.19999999999993</v>
      </c>
      <c r="EA32" s="188">
        <f t="shared" si="18"/>
        <v>890.33</v>
      </c>
      <c r="EB32" s="188">
        <f t="shared" si="18"/>
        <v>852.71999999999991</v>
      </c>
      <c r="EC32" s="188">
        <f t="shared" si="18"/>
        <v>785.6</v>
      </c>
      <c r="ED32" s="188">
        <f t="shared" si="18"/>
        <v>1004.3</v>
      </c>
      <c r="EE32" s="188">
        <f t="shared" si="18"/>
        <v>979.65</v>
      </c>
      <c r="EF32" s="188">
        <f t="shared" si="18"/>
        <v>1029.1600000000001</v>
      </c>
      <c r="EG32" s="188">
        <f t="shared" si="18"/>
        <v>866.45999999999992</v>
      </c>
      <c r="EH32" s="188">
        <f t="shared" si="18"/>
        <v>876.54000000000008</v>
      </c>
      <c r="EI32" s="188">
        <f t="shared" si="18"/>
        <v>864.15</v>
      </c>
      <c r="EJ32" s="188">
        <f t="shared" si="18"/>
        <v>1036.8399999999999</v>
      </c>
    </row>
    <row r="33" spans="1:140" ht="13.7" customHeight="1" x14ac:dyDescent="0.2">
      <c r="A33" s="165" t="s">
        <v>138</v>
      </c>
      <c r="B33" s="142"/>
      <c r="C33" s="132">
        <f t="shared" si="16"/>
        <v>2.4999999999998579E-2</v>
      </c>
      <c r="D33" s="132">
        <f t="shared" ca="1" si="16"/>
        <v>0</v>
      </c>
      <c r="E33" s="132">
        <f t="shared" si="16"/>
        <v>0</v>
      </c>
      <c r="F33" s="167">
        <f t="shared" ca="1" si="16"/>
        <v>5.1565335753174679E-2</v>
      </c>
      <c r="G33" s="132">
        <f t="shared" si="16"/>
        <v>-0.25</v>
      </c>
      <c r="H33" s="132">
        <f t="shared" si="16"/>
        <v>-0.5</v>
      </c>
      <c r="I33" s="132">
        <f t="shared" si="16"/>
        <v>0</v>
      </c>
      <c r="J33" s="132">
        <f t="shared" si="16"/>
        <v>0</v>
      </c>
      <c r="K33" s="132">
        <f t="shared" si="16"/>
        <v>0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0.5</v>
      </c>
      <c r="P33" s="132">
        <f t="shared" si="16"/>
        <v>0</v>
      </c>
      <c r="Q33" s="132">
        <f t="shared" si="16"/>
        <v>1</v>
      </c>
      <c r="R33" s="132">
        <f t="shared" si="16"/>
        <v>0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4.3137254901964184E-2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1.1145926378517856E-2</v>
      </c>
      <c r="AD33" s="163"/>
      <c r="AE33" s="163"/>
      <c r="AF33" s="164"/>
      <c r="AG33" s="132">
        <f t="shared" si="19"/>
        <v>649</v>
      </c>
      <c r="AH33" s="188">
        <f t="shared" si="19"/>
        <v>580</v>
      </c>
      <c r="AI33" s="188">
        <f t="shared" si="19"/>
        <v>609</v>
      </c>
      <c r="AJ33" s="188">
        <f t="shared" si="19"/>
        <v>649</v>
      </c>
      <c r="AK33" s="188">
        <f t="shared" si="19"/>
        <v>715</v>
      </c>
      <c r="AL33" s="188">
        <f t="shared" si="19"/>
        <v>820</v>
      </c>
      <c r="AM33" s="188">
        <f t="shared" si="19"/>
        <v>1056</v>
      </c>
      <c r="AN33" s="188">
        <f t="shared" si="19"/>
        <v>1232</v>
      </c>
      <c r="AO33" s="188">
        <f t="shared" si="19"/>
        <v>920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7" customHeight="1" thickBot="1" x14ac:dyDescent="0.25">
      <c r="A34" s="170" t="s">
        <v>139</v>
      </c>
      <c r="B34" s="171"/>
      <c r="C34" s="136">
        <f t="shared" si="16"/>
        <v>2.4999999999998579E-2</v>
      </c>
      <c r="D34" s="136">
        <f t="shared" ca="1" si="16"/>
        <v>0</v>
      </c>
      <c r="E34" s="136">
        <f t="shared" si="16"/>
        <v>0</v>
      </c>
      <c r="F34" s="172">
        <f t="shared" ca="1" si="16"/>
        <v>5.761494252873689E-2</v>
      </c>
      <c r="G34" s="136">
        <f t="shared" si="16"/>
        <v>-0.25</v>
      </c>
      <c r="H34" s="136">
        <f t="shared" si="16"/>
        <v>-0.5</v>
      </c>
      <c r="I34" s="136">
        <f t="shared" si="16"/>
        <v>0</v>
      </c>
      <c r="J34" s="136">
        <f t="shared" si="16"/>
        <v>0</v>
      </c>
      <c r="K34" s="136">
        <f t="shared" si="16"/>
        <v>0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0.5</v>
      </c>
      <c r="P34" s="136">
        <f t="shared" si="16"/>
        <v>0</v>
      </c>
      <c r="Q34" s="136">
        <f t="shared" si="16"/>
        <v>1</v>
      </c>
      <c r="R34" s="136">
        <f t="shared" si="16"/>
        <v>0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4.3137254901964184E-2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1.2084465195250971E-2</v>
      </c>
      <c r="AD34" s="163"/>
      <c r="AE34" s="163"/>
      <c r="AF34" s="164"/>
      <c r="AG34" s="132">
        <f t="shared" si="19"/>
        <v>682</v>
      </c>
      <c r="AH34" s="188">
        <f t="shared" si="19"/>
        <v>605</v>
      </c>
      <c r="AI34" s="188">
        <f t="shared" si="19"/>
        <v>635.25</v>
      </c>
      <c r="AJ34" s="188">
        <f t="shared" si="19"/>
        <v>693</v>
      </c>
      <c r="AK34" s="188">
        <f t="shared" si="19"/>
        <v>781</v>
      </c>
      <c r="AL34" s="188">
        <f t="shared" si="19"/>
        <v>920</v>
      </c>
      <c r="AM34" s="188">
        <f t="shared" si="19"/>
        <v>1210</v>
      </c>
      <c r="AN34" s="188">
        <f t="shared" si="19"/>
        <v>1452</v>
      </c>
      <c r="AO34" s="188">
        <f t="shared" si="19"/>
        <v>1060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0.7078947368420998</v>
      </c>
      <c r="D37" s="179">
        <f t="shared" ca="1" si="22"/>
        <v>0.4285714285714306</v>
      </c>
      <c r="E37" s="179">
        <f t="shared" si="22"/>
        <v>1.5</v>
      </c>
      <c r="F37" s="180">
        <f t="shared" ca="1" si="22"/>
        <v>0.96209202554257445</v>
      </c>
      <c r="G37" s="179">
        <f t="shared" si="22"/>
        <v>1.7549987030029328</v>
      </c>
      <c r="H37" s="179">
        <f t="shared" si="22"/>
        <v>1.7399987792968759</v>
      </c>
      <c r="I37" s="179">
        <f t="shared" si="22"/>
        <v>1.7699986267089898</v>
      </c>
      <c r="J37" s="179">
        <f t="shared" si="22"/>
        <v>1.3799991607666016</v>
      </c>
      <c r="K37" s="179">
        <f t="shared" si="22"/>
        <v>1.4999987792968739</v>
      </c>
      <c r="L37" s="179">
        <f t="shared" si="22"/>
        <v>1.2599995422363293</v>
      </c>
      <c r="M37" s="179">
        <f t="shared" si="22"/>
        <v>1.2700012207031293</v>
      </c>
      <c r="N37" s="179">
        <f t="shared" si="22"/>
        <v>1.2539202502772824</v>
      </c>
      <c r="O37" s="179">
        <f t="shared" si="22"/>
        <v>1.3102611667916833</v>
      </c>
      <c r="P37" s="179">
        <f t="shared" si="22"/>
        <v>1.3083917387381376</v>
      </c>
      <c r="Q37" s="179">
        <f t="shared" si="22"/>
        <v>1.3121305948452289</v>
      </c>
      <c r="R37" s="179">
        <f t="shared" si="22"/>
        <v>1.2945505419137007</v>
      </c>
      <c r="S37" s="179">
        <f t="shared" si="22"/>
        <v>1.2134253673510145</v>
      </c>
      <c r="T37" s="179">
        <f t="shared" si="22"/>
        <v>1.247707822918052</v>
      </c>
      <c r="U37" s="179">
        <f t="shared" si="22"/>
        <v>1.1896624315229687</v>
      </c>
      <c r="V37" s="179">
        <f t="shared" si="22"/>
        <v>1.2029058476120156</v>
      </c>
      <c r="W37" s="180">
        <f t="shared" si="22"/>
        <v>1.3616172367399741</v>
      </c>
      <c r="X37" s="179">
        <f t="shared" si="22"/>
        <v>1.1098109975020662</v>
      </c>
      <c r="Y37" s="179">
        <f t="shared" si="22"/>
        <v>1.1676128837149591</v>
      </c>
      <c r="Z37" s="179">
        <f t="shared" si="22"/>
        <v>1.1191593081270099</v>
      </c>
      <c r="AA37" s="179">
        <f t="shared" si="22"/>
        <v>0.92834247902019484</v>
      </c>
      <c r="AB37" s="179">
        <f t="shared" si="22"/>
        <v>0.78897532404141657</v>
      </c>
      <c r="AC37" s="182">
        <f t="shared" ca="1" si="22"/>
        <v>1.0274245540815059</v>
      </c>
      <c r="AD37" s="163"/>
      <c r="AE37" s="163"/>
      <c r="AF37" s="164"/>
      <c r="AG37" s="132">
        <f>AG18*AG$5</f>
        <v>1037.9272396850586</v>
      </c>
      <c r="AH37" s="188">
        <f t="shared" ref="AH37:CS37" si="23">AH18*AH$5</f>
        <v>934.69473876953134</v>
      </c>
      <c r="AI37" s="188">
        <f t="shared" si="23"/>
        <v>951.91025161743164</v>
      </c>
      <c r="AJ37" s="188">
        <f t="shared" si="23"/>
        <v>932.89406463623038</v>
      </c>
      <c r="AK37" s="188">
        <f t="shared" si="23"/>
        <v>943.34431976318365</v>
      </c>
      <c r="AL37" s="188">
        <f t="shared" si="23"/>
        <v>874.12282721237614</v>
      </c>
      <c r="AM37" s="188">
        <f t="shared" si="23"/>
        <v>1017.2953104248581</v>
      </c>
      <c r="AN37" s="188">
        <f t="shared" si="23"/>
        <v>1032.8602983521034</v>
      </c>
      <c r="AO37" s="188">
        <f t="shared" si="23"/>
        <v>938.37228764555914</v>
      </c>
      <c r="AP37" s="188">
        <f t="shared" si="23"/>
        <v>1048.5115211079776</v>
      </c>
      <c r="AQ37" s="188">
        <f t="shared" si="23"/>
        <v>1011.7105581254107</v>
      </c>
      <c r="AR37" s="188">
        <f t="shared" si="23"/>
        <v>1144.5582314120468</v>
      </c>
      <c r="AS37" s="188">
        <f t="shared" si="23"/>
        <v>1048.6655581130485</v>
      </c>
      <c r="AT37" s="188">
        <f t="shared" si="23"/>
        <v>923.73789732187265</v>
      </c>
      <c r="AU37" s="188">
        <f t="shared" si="23"/>
        <v>933.88177905400619</v>
      </c>
      <c r="AV37" s="188">
        <f t="shared" si="23"/>
        <v>921.62961394677393</v>
      </c>
      <c r="AW37" s="188">
        <f t="shared" si="23"/>
        <v>883.10192094681543</v>
      </c>
      <c r="AX37" s="188">
        <f t="shared" si="23"/>
        <v>893.02886930369664</v>
      </c>
      <c r="AY37" s="188">
        <f t="shared" si="23"/>
        <v>945.92870531800895</v>
      </c>
      <c r="AZ37" s="188">
        <f t="shared" si="23"/>
        <v>910.17856735378166</v>
      </c>
      <c r="BA37" s="188">
        <f t="shared" si="23"/>
        <v>912.14499294258837</v>
      </c>
      <c r="BB37" s="188">
        <f t="shared" si="23"/>
        <v>1004.4033832332752</v>
      </c>
      <c r="BC37" s="188">
        <f t="shared" si="23"/>
        <v>900.76361110292441</v>
      </c>
      <c r="BD37" s="188">
        <f t="shared" si="23"/>
        <v>1102.4603123418915</v>
      </c>
      <c r="BE37" s="188">
        <f t="shared" si="23"/>
        <v>1019.336696464665</v>
      </c>
      <c r="BF37" s="188">
        <f t="shared" si="23"/>
        <v>936.39417506825475</v>
      </c>
      <c r="BG37" s="188">
        <f t="shared" si="23"/>
        <v>1028.0324540060151</v>
      </c>
      <c r="BH37" s="188">
        <f t="shared" si="23"/>
        <v>911.12619232743418</v>
      </c>
      <c r="BI37" s="188">
        <f t="shared" si="23"/>
        <v>826.8021511315261</v>
      </c>
      <c r="BJ37" s="188">
        <f t="shared" si="23"/>
        <v>919.96022200650384</v>
      </c>
      <c r="BK37" s="188">
        <f t="shared" si="23"/>
        <v>890.68292829536597</v>
      </c>
      <c r="BL37" s="188">
        <f t="shared" si="23"/>
        <v>943.98302304625304</v>
      </c>
      <c r="BM37" s="188">
        <f t="shared" si="23"/>
        <v>901.13555675107511</v>
      </c>
      <c r="BN37" s="188">
        <f t="shared" si="23"/>
        <v>901.23998747634164</v>
      </c>
      <c r="BO37" s="188">
        <f t="shared" si="23"/>
        <v>974.44409952696424</v>
      </c>
      <c r="BP37" s="188">
        <f t="shared" si="23"/>
        <v>1124.6460031818756</v>
      </c>
      <c r="BQ37" s="188">
        <f t="shared" si="23"/>
        <v>996.15884830454854</v>
      </c>
      <c r="BR37" s="188">
        <f t="shared" si="23"/>
        <v>916.03048370197769</v>
      </c>
      <c r="BS37" s="188">
        <f t="shared" si="23"/>
        <v>1007.0648444261889</v>
      </c>
      <c r="BT37" s="188">
        <f t="shared" si="23"/>
        <v>851.07552885569555</v>
      </c>
      <c r="BU37" s="188">
        <f t="shared" si="23"/>
        <v>849.59051517013177</v>
      </c>
      <c r="BV37" s="188">
        <f t="shared" si="23"/>
        <v>900.00636455799815</v>
      </c>
      <c r="BW37" s="188">
        <f t="shared" si="23"/>
        <v>829.54411365033923</v>
      </c>
      <c r="BX37" s="188">
        <f t="shared" si="23"/>
        <v>964.80604715793629</v>
      </c>
      <c r="BY37" s="188">
        <f t="shared" si="23"/>
        <v>880.99190684890368</v>
      </c>
      <c r="BZ37" s="188">
        <f t="shared" si="23"/>
        <v>881.09810612439514</v>
      </c>
      <c r="CA37" s="188">
        <f t="shared" si="23"/>
        <v>949.360146416784</v>
      </c>
      <c r="CB37" s="188">
        <f t="shared" si="23"/>
        <v>999.50674495247017</v>
      </c>
      <c r="CC37" s="188">
        <f t="shared" si="23"/>
        <v>909.12459755637519</v>
      </c>
      <c r="CD37" s="188">
        <f t="shared" si="23"/>
        <v>837.19874232005532</v>
      </c>
      <c r="CE37" s="188">
        <f t="shared" si="23"/>
        <v>921.96431091730562</v>
      </c>
      <c r="CF37" s="188">
        <f t="shared" si="23"/>
        <v>744.0283030990754</v>
      </c>
      <c r="CG37" s="188">
        <f t="shared" si="23"/>
        <v>817.39715960920375</v>
      </c>
      <c r="CH37" s="188">
        <f t="shared" si="23"/>
        <v>826.66153375147974</v>
      </c>
      <c r="CI37" s="188">
        <f t="shared" si="23"/>
        <v>761.95899653812103</v>
      </c>
      <c r="CJ37" s="188">
        <f t="shared" si="23"/>
        <v>886.26897225178152</v>
      </c>
      <c r="CK37" s="188">
        <f t="shared" si="23"/>
        <v>771.05093885024417</v>
      </c>
      <c r="CL37" s="188">
        <f t="shared" si="23"/>
        <v>848.57310783663536</v>
      </c>
      <c r="CM37" s="188">
        <f t="shared" si="23"/>
        <v>871.0484912748733</v>
      </c>
      <c r="CN37" s="188">
        <f t="shared" si="23"/>
        <v>872.21022069842672</v>
      </c>
      <c r="CO37" s="188">
        <f t="shared" si="23"/>
        <v>981.15285445512859</v>
      </c>
      <c r="CP37" s="188">
        <f t="shared" si="23"/>
        <v>862.97210630997495</v>
      </c>
      <c r="CQ37" s="188">
        <f t="shared" si="23"/>
        <v>909.84273901379572</v>
      </c>
      <c r="CR37" s="188">
        <f t="shared" si="23"/>
        <v>808.78248050636364</v>
      </c>
      <c r="CS37" s="188">
        <f t="shared" si="23"/>
        <v>846.0228693836691</v>
      </c>
      <c r="CT37" s="188">
        <f t="shared" ref="CT37:EJ37" si="24">CT18*CT$5</f>
        <v>816.19713232741788</v>
      </c>
      <c r="CU37" s="188">
        <f t="shared" si="24"/>
        <v>826.95372113707458</v>
      </c>
      <c r="CV37" s="188">
        <f t="shared" si="24"/>
        <v>915.45989080169716</v>
      </c>
      <c r="CW37" s="188">
        <f t="shared" si="24"/>
        <v>756.35974214496594</v>
      </c>
      <c r="CX37" s="188">
        <f t="shared" si="24"/>
        <v>915.72243981905774</v>
      </c>
      <c r="CY37" s="188">
        <f t="shared" si="24"/>
        <v>895.8412198909424</v>
      </c>
      <c r="CZ37" s="188">
        <f t="shared" si="24"/>
        <v>895.89753180630987</v>
      </c>
      <c r="DA37" s="188">
        <f t="shared" si="24"/>
        <v>1007.9455233171192</v>
      </c>
      <c r="DB37" s="188">
        <f t="shared" si="24"/>
        <v>931.64509603108581</v>
      </c>
      <c r="DC37" s="188">
        <f t="shared" si="24"/>
        <v>893.95192206400486</v>
      </c>
      <c r="DD37" s="188">
        <f t="shared" si="24"/>
        <v>873.86873273551635</v>
      </c>
      <c r="DE37" s="188">
        <f t="shared" si="24"/>
        <v>832.93215915836345</v>
      </c>
      <c r="DF37" s="188">
        <f t="shared" si="24"/>
        <v>841.57890796588526</v>
      </c>
      <c r="DG37" s="188">
        <f t="shared" si="24"/>
        <v>892.9443258646528</v>
      </c>
      <c r="DH37" s="188">
        <f t="shared" si="24"/>
        <v>861.27420738339583</v>
      </c>
      <c r="DI37" s="188">
        <f t="shared" si="24"/>
        <v>861.39831803486982</v>
      </c>
      <c r="DJ37" s="188">
        <f t="shared" si="24"/>
        <v>943.56768796413928</v>
      </c>
      <c r="DK37" s="188">
        <f t="shared" si="24"/>
        <v>825.41355137828191</v>
      </c>
      <c r="DL37" s="188">
        <f t="shared" si="24"/>
        <v>1003.3128928462974</v>
      </c>
      <c r="DM37" s="188">
        <f t="shared" si="24"/>
        <v>980.37194224229722</v>
      </c>
      <c r="DN37" s="188">
        <f t="shared" si="24"/>
        <v>905.04556912008775</v>
      </c>
      <c r="DO37" s="188">
        <f t="shared" si="24"/>
        <v>956.38454368297266</v>
      </c>
      <c r="DP37" s="188">
        <f t="shared" si="24"/>
        <v>882.76040789335605</v>
      </c>
      <c r="DQ37" s="188">
        <f t="shared" si="24"/>
        <v>801.78200271877154</v>
      </c>
      <c r="DR37" s="188">
        <f t="shared" si="24"/>
        <v>891.57538901261489</v>
      </c>
      <c r="DS37" s="188">
        <f t="shared" si="24"/>
        <v>903.44045155471304</v>
      </c>
      <c r="DT37" s="188">
        <f t="shared" si="24"/>
        <v>871.86834956089137</v>
      </c>
      <c r="DU37" s="188">
        <f t="shared" si="24"/>
        <v>872.52337647870945</v>
      </c>
      <c r="DV37" s="188">
        <f t="shared" si="24"/>
        <v>914.74683593591249</v>
      </c>
      <c r="DW37" s="188">
        <f t="shared" si="24"/>
        <v>892.17102539820553</v>
      </c>
      <c r="DX37" s="188">
        <f t="shared" si="24"/>
        <v>1029.5068848570932</v>
      </c>
      <c r="DY37" s="188">
        <f t="shared" si="24"/>
        <v>958.46814406161479</v>
      </c>
      <c r="DZ37" s="188">
        <f t="shared" si="24"/>
        <v>929.71636903846206</v>
      </c>
      <c r="EA37" s="188">
        <f t="shared" si="24"/>
        <v>1028.0061786413173</v>
      </c>
      <c r="EB37" s="188">
        <f t="shared" si="24"/>
        <v>900.6788443479337</v>
      </c>
      <c r="EC37" s="188">
        <f t="shared" si="24"/>
        <v>818.17966905576384</v>
      </c>
      <c r="ED37" s="188">
        <f t="shared" si="24"/>
        <v>909.83335666486812</v>
      </c>
      <c r="EE37" s="188">
        <f t="shared" si="24"/>
        <v>880.03246675703633</v>
      </c>
      <c r="EF37" s="188">
        <f t="shared" si="24"/>
        <v>932.11374270278827</v>
      </c>
      <c r="EG37" s="188">
        <f t="shared" si="24"/>
        <v>890.53548099695467</v>
      </c>
      <c r="EH37" s="188">
        <f t="shared" si="24"/>
        <v>891.3110612566652</v>
      </c>
      <c r="EI37" s="188">
        <f t="shared" si="24"/>
        <v>950.25812457438235</v>
      </c>
      <c r="EJ37" s="188">
        <f t="shared" si="24"/>
        <v>1091.7179989207762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WORKDAY([9]Top!C3, -1, Holidays)</f>
        <v>37172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22.954999999999998</v>
      </c>
      <c r="D47" s="191">
        <v>27</v>
      </c>
      <c r="E47" s="191">
        <v>34</v>
      </c>
      <c r="F47" s="134">
        <v>28.228189655172415</v>
      </c>
      <c r="G47" s="134">
        <v>32.625</v>
      </c>
      <c r="H47" s="134">
        <v>33.75</v>
      </c>
      <c r="I47" s="134">
        <v>31.5</v>
      </c>
      <c r="J47" s="134">
        <v>27.625</v>
      </c>
      <c r="K47" s="134">
        <v>28</v>
      </c>
      <c r="L47" s="134">
        <v>27.25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40.5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34.026470588235291</v>
      </c>
      <c r="X47" s="191">
        <v>36.041176470588233</v>
      </c>
      <c r="Y47" s="191">
        <v>35.595671140939601</v>
      </c>
      <c r="Z47" s="191">
        <v>35.770274509803919</v>
      </c>
      <c r="AA47" s="191">
        <v>36.573294117647052</v>
      </c>
      <c r="AB47" s="192">
        <v>37.759453125</v>
      </c>
      <c r="AC47" s="135">
        <v>35.96122877758912</v>
      </c>
      <c r="AG47" s="142">
        <v>33.75</v>
      </c>
      <c r="AH47" s="142">
        <v>31.5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23.925000000000001</v>
      </c>
      <c r="D48" s="192">
        <v>27.75</v>
      </c>
      <c r="E48" s="192">
        <v>34.25</v>
      </c>
      <c r="F48" s="132">
        <v>28.870258620689654</v>
      </c>
      <c r="G48" s="132">
        <v>32.450000000000003</v>
      </c>
      <c r="H48" s="132">
        <v>33.5</v>
      </c>
      <c r="I48" s="132">
        <v>31.4</v>
      </c>
      <c r="J48" s="132">
        <v>28.625</v>
      </c>
      <c r="K48" s="132">
        <v>28</v>
      </c>
      <c r="L48" s="132">
        <v>29.25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44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35.056862745098037</v>
      </c>
      <c r="X48" s="192">
        <v>37.509803921568626</v>
      </c>
      <c r="Y48" s="192">
        <v>37.056476510067121</v>
      </c>
      <c r="Z48" s="192">
        <v>37.488823529411761</v>
      </c>
      <c r="AA48" s="192">
        <v>39.67769607843136</v>
      </c>
      <c r="AB48" s="192">
        <v>42.226796875000005</v>
      </c>
      <c r="AC48" s="133">
        <v>38.449195670628178</v>
      </c>
      <c r="AG48" s="142">
        <v>33.5</v>
      </c>
      <c r="AH48" s="142">
        <v>31.4</v>
      </c>
    </row>
    <row r="49" spans="1:34" s="142" customFormat="1" ht="11.25" hidden="1" customHeight="1" x14ac:dyDescent="0.2">
      <c r="A49" s="165" t="s">
        <v>135</v>
      </c>
      <c r="C49" s="192">
        <v>23.853999999999992</v>
      </c>
      <c r="D49" s="192">
        <v>26.9</v>
      </c>
      <c r="E49" s="192">
        <v>32.5</v>
      </c>
      <c r="F49" s="132">
        <v>27.938241379310345</v>
      </c>
      <c r="G49" s="132">
        <v>34.25</v>
      </c>
      <c r="H49" s="132">
        <v>34.5</v>
      </c>
      <c r="I49" s="132">
        <v>34</v>
      </c>
      <c r="J49" s="132">
        <v>30.625</v>
      </c>
      <c r="K49" s="132">
        <v>32</v>
      </c>
      <c r="L49" s="132">
        <v>29.25</v>
      </c>
      <c r="M49" s="132">
        <v>29.25</v>
      </c>
      <c r="N49" s="132">
        <v>36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36.890196078431373</v>
      </c>
      <c r="X49" s="192">
        <v>40.004901960784316</v>
      </c>
      <c r="Y49" s="192">
        <v>40.202651006711413</v>
      </c>
      <c r="Z49" s="192">
        <v>40.64705882352942</v>
      </c>
      <c r="AA49" s="192">
        <v>41.247647058823524</v>
      </c>
      <c r="AB49" s="192">
        <v>42.114804687499998</v>
      </c>
      <c r="AC49" s="133">
        <v>40.2460517826825</v>
      </c>
      <c r="AG49" s="142">
        <v>34.5</v>
      </c>
      <c r="AH49" s="142">
        <v>34</v>
      </c>
    </row>
    <row r="50" spans="1:34" s="142" customFormat="1" ht="11.25" hidden="1" customHeight="1" x14ac:dyDescent="0.2">
      <c r="A50" s="165" t="s">
        <v>136</v>
      </c>
      <c r="B50" s="166"/>
      <c r="C50" s="192">
        <v>27.259000038146972</v>
      </c>
      <c r="D50" s="192">
        <v>24.935999862670894</v>
      </c>
      <c r="E50" s="192">
        <v>29.95</v>
      </c>
      <c r="F50" s="132">
        <v>27.345844789044609</v>
      </c>
      <c r="G50" s="132">
        <v>32</v>
      </c>
      <c r="H50" s="132">
        <v>32</v>
      </c>
      <c r="I50" s="132">
        <v>32</v>
      </c>
      <c r="J50" s="132">
        <v>29.5</v>
      </c>
      <c r="K50" s="132">
        <v>29.75</v>
      </c>
      <c r="L50" s="132">
        <v>29.25</v>
      </c>
      <c r="M50" s="132">
        <v>29.25</v>
      </c>
      <c r="N50" s="132">
        <v>36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35.25</v>
      </c>
      <c r="T50" s="132">
        <v>35</v>
      </c>
      <c r="U50" s="132">
        <v>34.25</v>
      </c>
      <c r="V50" s="132">
        <v>36.5</v>
      </c>
      <c r="W50" s="192">
        <v>35.757843137254902</v>
      </c>
      <c r="X50" s="192">
        <v>29.061764705882354</v>
      </c>
      <c r="Y50" s="192">
        <v>26.091442953020135</v>
      </c>
      <c r="Z50" s="192">
        <v>24.226470588235294</v>
      </c>
      <c r="AA50" s="192">
        <v>34.240343137254911</v>
      </c>
      <c r="AB50" s="192">
        <v>38.621679687499999</v>
      </c>
      <c r="AC50" s="133">
        <v>32.299388369170025</v>
      </c>
      <c r="AG50" s="142">
        <v>32</v>
      </c>
      <c r="AH50" s="142">
        <v>32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23.861999999999991</v>
      </c>
      <c r="D51" s="192">
        <v>26</v>
      </c>
      <c r="E51" s="192">
        <v>29.95</v>
      </c>
      <c r="F51" s="132">
        <v>26.735413793103444</v>
      </c>
      <c r="G51" s="132">
        <v>32</v>
      </c>
      <c r="H51" s="132">
        <v>32</v>
      </c>
      <c r="I51" s="132">
        <v>32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35.25</v>
      </c>
      <c r="T51" s="132">
        <v>35</v>
      </c>
      <c r="U51" s="132">
        <v>34.25</v>
      </c>
      <c r="V51" s="132">
        <v>36.5</v>
      </c>
      <c r="W51" s="192">
        <v>36.481372549019611</v>
      </c>
      <c r="X51" s="192">
        <v>40.283333333333331</v>
      </c>
      <c r="Y51" s="192">
        <v>40.368624161073832</v>
      </c>
      <c r="Z51" s="192">
        <v>40.796470588235294</v>
      </c>
      <c r="AA51" s="192">
        <v>41.41589215686276</v>
      </c>
      <c r="AB51" s="192">
        <v>42.054492187499996</v>
      </c>
      <c r="AC51" s="133">
        <v>40.30584210526316</v>
      </c>
      <c r="AG51" s="142">
        <v>32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23.475000000000001</v>
      </c>
      <c r="D52" s="192">
        <v>24.75</v>
      </c>
      <c r="E52" s="192">
        <v>29.5</v>
      </c>
      <c r="F52" s="169">
        <v>26.014224137931034</v>
      </c>
      <c r="G52" s="169">
        <v>29.5</v>
      </c>
      <c r="H52" s="132">
        <v>30</v>
      </c>
      <c r="I52" s="132">
        <v>29</v>
      </c>
      <c r="J52" s="169">
        <v>29.25</v>
      </c>
      <c r="K52" s="132">
        <v>29</v>
      </c>
      <c r="L52" s="132">
        <v>29.5</v>
      </c>
      <c r="M52" s="132">
        <v>32.5</v>
      </c>
      <c r="N52" s="132">
        <v>41</v>
      </c>
      <c r="O52" s="169">
        <v>51.5</v>
      </c>
      <c r="P52" s="132">
        <v>48</v>
      </c>
      <c r="Q52" s="132">
        <v>55</v>
      </c>
      <c r="R52" s="132">
        <v>46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36.517647058823528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38.323656621392189</v>
      </c>
      <c r="AG52" s="142">
        <v>30</v>
      </c>
      <c r="AH52" s="142">
        <v>29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24.475000000000001</v>
      </c>
      <c r="D53" s="192">
        <v>25.75</v>
      </c>
      <c r="E53" s="192">
        <v>31.5</v>
      </c>
      <c r="F53" s="192">
        <v>27.359051724137931</v>
      </c>
      <c r="G53" s="132">
        <v>30.875</v>
      </c>
      <c r="H53" s="192">
        <v>31.5</v>
      </c>
      <c r="I53" s="192">
        <v>30.25</v>
      </c>
      <c r="J53" s="132">
        <v>30.875</v>
      </c>
      <c r="K53" s="192">
        <v>30.25</v>
      </c>
      <c r="L53" s="192">
        <v>31.5</v>
      </c>
      <c r="M53" s="192">
        <v>35.5</v>
      </c>
      <c r="N53" s="192">
        <v>46</v>
      </c>
      <c r="O53" s="132">
        <v>60</v>
      </c>
      <c r="P53" s="192">
        <v>55</v>
      </c>
      <c r="Q53" s="192">
        <v>65</v>
      </c>
      <c r="R53" s="192">
        <v>53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40.234313725490196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41.533915534804777</v>
      </c>
      <c r="AG53" s="142">
        <v>31.5</v>
      </c>
      <c r="AH53" s="142">
        <v>30.25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33.950000000000003</v>
      </c>
      <c r="D56" s="192">
        <v>37.271425519670757</v>
      </c>
      <c r="E56" s="192">
        <v>43.549999237060547</v>
      </c>
      <c r="F56" s="192">
        <v>38.462929666453398</v>
      </c>
      <c r="G56" s="132">
        <v>45.201625213623046</v>
      </c>
      <c r="H56" s="192">
        <v>45.438512115478517</v>
      </c>
      <c r="I56" s="192">
        <v>44.964738311767576</v>
      </c>
      <c r="J56" s="132">
        <v>42.486668472290035</v>
      </c>
      <c r="K56" s="192">
        <v>43.829060821533204</v>
      </c>
      <c r="L56" s="192">
        <v>41.144276123046872</v>
      </c>
      <c r="M56" s="192">
        <v>41.609286041259764</v>
      </c>
      <c r="N56" s="192">
        <v>42.452221110341526</v>
      </c>
      <c r="O56" s="132">
        <v>45.284184487230171</v>
      </c>
      <c r="P56" s="192">
        <v>44.932304189664507</v>
      </c>
      <c r="Q56" s="192">
        <v>45.636064784795835</v>
      </c>
      <c r="R56" s="192">
        <v>45.624063840364258</v>
      </c>
      <c r="S56" s="132">
        <v>49.011827389359325</v>
      </c>
      <c r="T56" s="192">
        <v>44.339749616559239</v>
      </c>
      <c r="U56" s="192">
        <v>49.395865474747566</v>
      </c>
      <c r="V56" s="192">
        <v>53.299867076771164</v>
      </c>
      <c r="W56" s="192">
        <v>45.18035001326696</v>
      </c>
      <c r="X56" s="192">
        <v>43.517346692610417</v>
      </c>
      <c r="Y56" s="192">
        <v>43.429611348797785</v>
      </c>
      <c r="Z56" s="192">
        <v>42.11705108468621</v>
      </c>
      <c r="AA56" s="192">
        <v>40.415481251861394</v>
      </c>
      <c r="AB56" s="192">
        <v>42.886225601812342</v>
      </c>
      <c r="AC56" s="133">
        <v>41.966172846403275</v>
      </c>
      <c r="AG56" s="142">
        <v>45.438512115478517</v>
      </c>
      <c r="AH56" s="142">
        <v>44.964738311767576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C9/('[9]Gas Curve Summary'!$B$10)*1000</f>
        <v>4150.6999296160166</v>
      </c>
      <c r="D67" s="200">
        <f ca="1">D9/('[9]Gas Curve Summary'!$B$11)*1000</f>
        <v>5520.343488039256</v>
      </c>
      <c r="E67" s="200">
        <f>E9/('[9]Gas Curve Summary'!$B$12)*1000</f>
        <v>9095.7731407169613</v>
      </c>
      <c r="F67" s="200">
        <f t="shared" ref="F67:F73" ca="1" si="27">AVERAGE(C67:E67)</f>
        <v>6255.6055194574119</v>
      </c>
      <c r="G67" s="200">
        <f t="shared" ref="G67:G73" si="28">AVERAGE(H67,I67)</f>
        <v>10276.429104587951</v>
      </c>
      <c r="H67" s="200">
        <f>$H9/'[9]Gas Curve Summary'!$B$13*1000</f>
        <v>10606.536769327467</v>
      </c>
      <c r="I67" s="200">
        <f>$I9/'[9]Gas Curve Summary'!$B$14*1000</f>
        <v>9946.3214398484361</v>
      </c>
      <c r="J67" s="200">
        <f t="shared" ref="J67:J73" si="29">AVERAGE(K67:L67)</f>
        <v>13545.573056180578</v>
      </c>
      <c r="K67" s="200">
        <f>$K9/'[9]Gas Curve Summary'!$B$15*1000</f>
        <v>12200.435729847495</v>
      </c>
      <c r="L67" s="200">
        <f>$L9/'[9]Gas Curve Summary'!$B$16*1000</f>
        <v>14890.71038251366</v>
      </c>
      <c r="M67" s="200">
        <f>$M9/'[9]Gas Curve Summary'!$B$17*1000</f>
        <v>11097.152428810721</v>
      </c>
      <c r="N67" s="200">
        <f>$N9/'[9]Gas Curve Summary'!$B$18*1000</f>
        <v>10215.249908792412</v>
      </c>
      <c r="O67" s="200">
        <f t="shared" ref="O67:O73" si="30">AVERAGE(P67:Q67)</f>
        <v>15147.291886781961</v>
      </c>
      <c r="P67" s="200">
        <f>$P9/'[9]Gas Curve Summary'!$B$19*1000</f>
        <v>13775.510204081633</v>
      </c>
      <c r="Q67" s="200">
        <f>$Q9/'[9]Gas Curve Summary'!$B$20*1000</f>
        <v>16519.073569482287</v>
      </c>
      <c r="R67" s="200">
        <f>$R9/'[9]Gas Curve Summary'!$B$21*1000</f>
        <v>14206.514206514204</v>
      </c>
      <c r="S67" s="200">
        <f t="shared" ref="S67:S73" si="31">AVERAGE(T67:V67)</f>
        <v>12199.78808022193</v>
      </c>
      <c r="T67" s="200">
        <f>$T9/'[9]Gas Curve Summary'!$B$22*1000</f>
        <v>12634.408602150537</v>
      </c>
      <c r="U67" s="200">
        <f>$U9/'[9]Gas Curve Summary'!$B$23*1000</f>
        <v>11722.912966252221</v>
      </c>
      <c r="V67" s="200">
        <f>$V9/'[9]Gas Curve Summary'!$B$24*1000</f>
        <v>12242.042672263029</v>
      </c>
      <c r="W67" s="200">
        <f>W9/AVERAGE('[9]Gas Curve Summary'!$B$13:$B$24)*1000</f>
        <v>12452.046522712164</v>
      </c>
      <c r="X67" s="200">
        <f>X9/AVERAGE('[9]Gas Curve Summary'!$B$25:$B$36)*1000</f>
        <v>11520.942221171992</v>
      </c>
      <c r="Y67" s="200">
        <f>Y9/AVERAGE('[9]Gas Curve Summary'!$B$37:$B$48)*1000</f>
        <v>10705.050639452204</v>
      </c>
      <c r="Z67" s="200">
        <f>Z9/AVERAGE('[9]Gas Curve Summary'!$B$49:$B$60)*1000</f>
        <v>10485.000513095332</v>
      </c>
      <c r="AA67" s="200">
        <f>AA9/AVERAGE('[9]Gas Curve Summary'!$B$61:$B$108)*1000</f>
        <v>10055.395961928398</v>
      </c>
      <c r="AB67" s="200">
        <f>AB9/AVERAGE('[9]Gas Curve Summary'!$B$109:$B$120)*1000</f>
        <v>9739.5455611961934</v>
      </c>
      <c r="AC67" s="201">
        <f ca="1">AC9/AVERAGE('[9]Gas Curve Summary'!$B$9:$B$120)*1000</f>
        <v>10294.282409250249</v>
      </c>
    </row>
    <row r="68" spans="1:31" ht="13.7" customHeight="1" x14ac:dyDescent="0.2">
      <c r="A68" s="165" t="s">
        <v>134</v>
      </c>
      <c r="B68" s="131" t="s">
        <v>170</v>
      </c>
      <c r="C68" s="200">
        <f>C10/('[9]Gas Curve Summary'!$B$10)*1000</f>
        <v>4394.1112066942987</v>
      </c>
      <c r="D68" s="200">
        <f ca="1">D10/('[9]Gas Curve Summary'!$B$11)*1000</f>
        <v>5673.6863627070124</v>
      </c>
      <c r="E68" s="200">
        <f>E10/('[9]Gas Curve Summary'!$B$12)*1000</f>
        <v>9162.653825575173</v>
      </c>
      <c r="F68" s="202">
        <f t="shared" ca="1" si="27"/>
        <v>6410.1504649921617</v>
      </c>
      <c r="G68" s="200">
        <f t="shared" si="28"/>
        <v>10221.357823262641</v>
      </c>
      <c r="H68" s="200">
        <f>$H10/'[9]Gas Curve Summary'!$B$13*1000</f>
        <v>10527.969830295411</v>
      </c>
      <c r="I68" s="200">
        <f>$I10/'[9]Gas Curve Summary'!$B$14*1000</f>
        <v>9914.7458162298699</v>
      </c>
      <c r="J68" s="200">
        <f t="shared" si="29"/>
        <v>14092.021143612274</v>
      </c>
      <c r="K68" s="200">
        <f>$K10/'[9]Gas Curve Summary'!$B$15*1000</f>
        <v>12200.435729847495</v>
      </c>
      <c r="L68" s="200">
        <f>$L10/'[9]Gas Curve Summary'!$B$16*1000</f>
        <v>15983.60655737705</v>
      </c>
      <c r="M68" s="200">
        <f>$M10/'[9]Gas Curve Summary'!$B$17*1000</f>
        <v>12144.053601340034</v>
      </c>
      <c r="N68" s="200">
        <f>$N10/'[9]Gas Curve Summary'!$B$18*1000</f>
        <v>11127.325793506019</v>
      </c>
      <c r="O68" s="200">
        <f t="shared" si="30"/>
        <v>16083.245287215705</v>
      </c>
      <c r="P68" s="200">
        <f>$P10/'[9]Gas Curve Summary'!$B$19*1000</f>
        <v>14795.91836734694</v>
      </c>
      <c r="Q68" s="200">
        <f>$Q10/'[9]Gas Curve Summary'!$B$20*1000</f>
        <v>17370.572207084468</v>
      </c>
      <c r="R68" s="200">
        <f>$R10/'[9]Gas Curve Summary'!$B$21*1000</f>
        <v>15419.265419265419</v>
      </c>
      <c r="S68" s="200">
        <f t="shared" si="31"/>
        <v>11815.441044065199</v>
      </c>
      <c r="T68" s="200">
        <f>$T10/'[9]Gas Curve Summary'!$B$22*1000</f>
        <v>12186.379928315413</v>
      </c>
      <c r="U68" s="200">
        <f>$U10/'[9]Gas Curve Summary'!$B$23*1000</f>
        <v>11367.673179396093</v>
      </c>
      <c r="V68" s="200">
        <f>$V10/'[9]Gas Curve Summary'!$B$24*1000</f>
        <v>11892.270024484085</v>
      </c>
      <c r="W68" s="202">
        <f>W10/AVERAGE('[9]Gas Curve Summary'!$B$13:$B$24)*1000</f>
        <v>12828.686258383459</v>
      </c>
      <c r="X68" s="200">
        <f>X10/AVERAGE('[9]Gas Curve Summary'!$B$25:$B$36)*1000</f>
        <v>11986.704930928447</v>
      </c>
      <c r="Y68" s="200">
        <f>Y10/AVERAGE('[9]Gas Curve Summary'!$B$37:$B$48)*1000</f>
        <v>11139.709063879191</v>
      </c>
      <c r="Z68" s="200">
        <f>Z10/AVERAGE('[9]Gas Curve Summary'!$B$49:$B$60)*1000</f>
        <v>10984.686954836208</v>
      </c>
      <c r="AA68" s="200">
        <f>AA10/AVERAGE('[9]Gas Curve Summary'!$B$61:$B$108)*1000</f>
        <v>10901.860058710548</v>
      </c>
      <c r="AB68" s="200">
        <f>AB10/AVERAGE('[9]Gas Curve Summary'!$B$109:$B$120)*1000</f>
        <v>10882.784837464271</v>
      </c>
      <c r="AC68" s="201">
        <f ca="1">AC10/AVERAGE('[9]Gas Curve Summary'!$B$9:$B$120)*1000</f>
        <v>11001.989908616624</v>
      </c>
    </row>
    <row r="69" spans="1:31" ht="13.7" customHeight="1" x14ac:dyDescent="0.2">
      <c r="A69" s="165" t="s">
        <v>135</v>
      </c>
      <c r="B69" s="131" t="s">
        <v>170</v>
      </c>
      <c r="C69" s="200">
        <f>C11/('[9]Gas Curve Summary'!$B$10)*1000</f>
        <v>4453.6443262688672</v>
      </c>
      <c r="D69" s="200">
        <f ca="1">D11/('[9]Gas Curve Summary'!$B$11)*1000</f>
        <v>5489.6749131057049</v>
      </c>
      <c r="E69" s="200">
        <f>E11/('[9]Gas Curve Summary'!$B$12)*1000</f>
        <v>8801.498127340823</v>
      </c>
      <c r="F69" s="202">
        <f t="shared" ca="1" si="27"/>
        <v>6248.2724555717987</v>
      </c>
      <c r="G69" s="200">
        <f t="shared" si="28"/>
        <v>10710.221809328879</v>
      </c>
      <c r="H69" s="200">
        <f>$H11/'[9]Gas Curve Summary'!$B$13*1000</f>
        <v>10763.670647391578</v>
      </c>
      <c r="I69" s="200">
        <f>$I11/'[9]Gas Curve Summary'!$B$14*1000</f>
        <v>10656.772971266182</v>
      </c>
      <c r="J69" s="200">
        <f t="shared" si="29"/>
        <v>14909.01460766456</v>
      </c>
      <c r="K69" s="200">
        <f>$K11/'[9]Gas Curve Summary'!$B$15*1000</f>
        <v>13834.422657952069</v>
      </c>
      <c r="L69" s="200">
        <f>$L11/'[9]Gas Curve Summary'!$B$16*1000</f>
        <v>15983.60655737705</v>
      </c>
      <c r="M69" s="200">
        <f>$M11/'[9]Gas Curve Summary'!$B$17*1000</f>
        <v>12248.743718592967</v>
      </c>
      <c r="N69" s="200">
        <f>$N11/'[9]Gas Curve Summary'!$B$18*1000</f>
        <v>13133.892739875957</v>
      </c>
      <c r="O69" s="200">
        <f t="shared" si="30"/>
        <v>16253.371239503977</v>
      </c>
      <c r="P69" s="200">
        <f>$P11/'[9]Gas Curve Summary'!$B$19*1000</f>
        <v>15051.020408163266</v>
      </c>
      <c r="Q69" s="200">
        <f>$Q11/'[9]Gas Curve Summary'!$B$20*1000</f>
        <v>17455.722070844688</v>
      </c>
      <c r="R69" s="200">
        <f>$R11/'[9]Gas Curve Summary'!$B$21*1000</f>
        <v>14986.139986139986</v>
      </c>
      <c r="S69" s="200">
        <f t="shared" si="31"/>
        <v>12849.273102197025</v>
      </c>
      <c r="T69" s="200">
        <f>$T11/'[9]Gas Curve Summary'!$B$22*1000</f>
        <v>13261.648745519713</v>
      </c>
      <c r="U69" s="200">
        <f>$U11/'[9]Gas Curve Summary'!$B$23*1000</f>
        <v>12344.582593250445</v>
      </c>
      <c r="V69" s="200">
        <f>$V11/'[9]Gas Curve Summary'!$B$24*1000</f>
        <v>12941.587967820917</v>
      </c>
      <c r="W69" s="202">
        <f>W11/AVERAGE('[9]Gas Curve Summary'!$B$13:$B$24)*1000</f>
        <v>13461.914053750899</v>
      </c>
      <c r="X69" s="200">
        <f>X11/AVERAGE('[9]Gas Curve Summary'!$B$25:$B$36)*1000</f>
        <v>12766.499908277703</v>
      </c>
      <c r="Y69" s="200">
        <f>Y11/AVERAGE('[9]Gas Curve Summary'!$B$37:$B$48)*1000</f>
        <v>12060.118061179521</v>
      </c>
      <c r="Z69" s="200">
        <f>Z11/AVERAGE('[9]Gas Curve Summary'!$B$49:$B$60)*1000</f>
        <v>11890.984344891283</v>
      </c>
      <c r="AA69" s="200">
        <f>AA11/AVERAGE('[9]Gas Curve Summary'!$B$61:$B$108)*1000</f>
        <v>11318.95497632391</v>
      </c>
      <c r="AB69" s="200">
        <f>AB11/AVERAGE('[9]Gas Curve Summary'!$B$109:$B$120)*1000</f>
        <v>10843.770663580903</v>
      </c>
      <c r="AC69" s="201">
        <f ca="1">AC11/AVERAGE('[9]Gas Curve Summary'!$B$9:$B$120)*1000</f>
        <v>11501.528919341508</v>
      </c>
    </row>
    <row r="70" spans="1:31" ht="13.7" customHeight="1" x14ac:dyDescent="0.2">
      <c r="A70" s="165" t="s">
        <v>136</v>
      </c>
      <c r="B70" s="131" t="s">
        <v>170</v>
      </c>
      <c r="C70" s="200">
        <f>C12/('[9]Gas Curve Summary'!$B$10)*1000</f>
        <v>5066.7914753552386</v>
      </c>
      <c r="D70" s="200">
        <f ca="1">D12/('[9]Gas Curve Summary'!$B$11)*1000</f>
        <v>5315.8863218155793</v>
      </c>
      <c r="E70" s="200">
        <f>E12/('[9]Gas Curve Summary'!$B$12)*1000</f>
        <v>8012.3060460139113</v>
      </c>
      <c r="F70" s="202">
        <f t="shared" ca="1" si="27"/>
        <v>6131.661281061577</v>
      </c>
      <c r="G70" s="200">
        <f t="shared" si="28"/>
        <v>10080.383877022174</v>
      </c>
      <c r="H70" s="200">
        <f>$H12/'[9]Gas Curve Summary'!$B$13*1000</f>
        <v>10056.56819610308</v>
      </c>
      <c r="I70" s="200">
        <f>$I12/'[9]Gas Curve Summary'!$B$14*1000</f>
        <v>10104.199557941267</v>
      </c>
      <c r="J70" s="200">
        <f t="shared" si="29"/>
        <v>14473.284760170007</v>
      </c>
      <c r="K70" s="200">
        <f>$K12/'[9]Gas Curve Summary'!$B$15*1000</f>
        <v>12962.962962962964</v>
      </c>
      <c r="L70" s="200">
        <f>$L12/'[9]Gas Curve Summary'!$B$16*1000</f>
        <v>15983.60655737705</v>
      </c>
      <c r="M70" s="200">
        <f>$M12/'[9]Gas Curve Summary'!$B$17*1000</f>
        <v>12248.743718592967</v>
      </c>
      <c r="N70" s="200">
        <f>$N12/'[9]Gas Curve Summary'!$B$18*1000</f>
        <v>13133.892739875957</v>
      </c>
      <c r="O70" s="200">
        <f t="shared" si="30"/>
        <v>16253.371239503977</v>
      </c>
      <c r="P70" s="200">
        <f>$P12/'[9]Gas Curve Summary'!$B$19*1000</f>
        <v>15051.020408163266</v>
      </c>
      <c r="Q70" s="200">
        <f>$Q12/'[9]Gas Curve Summary'!$B$20*1000</f>
        <v>17455.722070844688</v>
      </c>
      <c r="R70" s="200">
        <f>$R12/'[9]Gas Curve Summary'!$B$21*1000</f>
        <v>13600.1386001386</v>
      </c>
      <c r="S70" s="200">
        <f t="shared" si="31"/>
        <v>12581.442018187709</v>
      </c>
      <c r="T70" s="200">
        <f>$T12/'[9]Gas Curve Summary'!$B$22*1000</f>
        <v>12634.408602150537</v>
      </c>
      <c r="U70" s="200">
        <f>$U12/'[9]Gas Curve Summary'!$B$23*1000</f>
        <v>12255.772646536412</v>
      </c>
      <c r="V70" s="200">
        <f>$V12/'[9]Gas Curve Summary'!$B$24*1000</f>
        <v>12854.14480587618</v>
      </c>
      <c r="W70" s="202">
        <f>W12/AVERAGE('[9]Gas Curve Summary'!$B$13:$B$24)*1000</f>
        <v>13093.516671952524</v>
      </c>
      <c r="X70" s="200">
        <f>X12/AVERAGE('[9]Gas Curve Summary'!$B$25:$B$36)*1000</f>
        <v>9295.976966821403</v>
      </c>
      <c r="Y70" s="200">
        <f>Y12/AVERAGE('[9]Gas Curve Summary'!$B$37:$B$48)*1000</f>
        <v>7853.1543424074334</v>
      </c>
      <c r="Z70" s="200">
        <f>Z12/AVERAGE('[9]Gas Curve Summary'!$B$49:$B$60)*1000</f>
        <v>7116.6322702758171</v>
      </c>
      <c r="AA70" s="200">
        <f>AA12/AVERAGE('[9]Gas Curve Summary'!$B$61:$B$108)*1000</f>
        <v>9407.6331733980151</v>
      </c>
      <c r="AB70" s="200">
        <f>AB12/AVERAGE('[9]Gas Curve Summary'!$B$109:$B$120)*1000</f>
        <v>9949.6641834819329</v>
      </c>
      <c r="AC70" s="201">
        <f ca="1">AC12/AVERAGE('[9]Gas Curve Summary'!$B$9:$B$120)*1000</f>
        <v>9247.0478278722494</v>
      </c>
    </row>
    <row r="71" spans="1:31" ht="13.7" customHeight="1" x14ac:dyDescent="0.2">
      <c r="A71" s="165" t="s">
        <v>137</v>
      </c>
      <c r="B71" s="131" t="s">
        <v>170</v>
      </c>
      <c r="C71" s="200">
        <f>C13/('[9]Gas Curve Summary'!$B$10)*1000</f>
        <v>4468.4054117463065</v>
      </c>
      <c r="D71" s="200">
        <f ca="1">D13/('[9]Gas Curve Summary'!$B$11)*1000</f>
        <v>5315.8863218155793</v>
      </c>
      <c r="E71" s="200">
        <f>E13/('[9]Gas Curve Summary'!$B$12)*1000</f>
        <v>8012.3060460139113</v>
      </c>
      <c r="F71" s="202">
        <f t="shared" ca="1" si="27"/>
        <v>5932.1992598585994</v>
      </c>
      <c r="G71" s="200">
        <f t="shared" si="28"/>
        <v>10080.383877022174</v>
      </c>
      <c r="H71" s="200">
        <f>$H13/'[9]Gas Curve Summary'!$B$13*1000</f>
        <v>10056.56819610308</v>
      </c>
      <c r="I71" s="200">
        <f>$I13/'[9]Gas Curve Summary'!$B$14*1000</f>
        <v>10104.199557941267</v>
      </c>
      <c r="J71" s="200">
        <f t="shared" si="29"/>
        <v>14473.284760170007</v>
      </c>
      <c r="K71" s="200">
        <f>$K13/'[9]Gas Curve Summary'!$B$15*1000</f>
        <v>12962.962962962964</v>
      </c>
      <c r="L71" s="200">
        <f>$L13/'[9]Gas Curve Summary'!$B$16*1000</f>
        <v>15983.60655737705</v>
      </c>
      <c r="M71" s="200">
        <f>$M13/'[9]Gas Curve Summary'!$B$17*1000</f>
        <v>13609.715242881073</v>
      </c>
      <c r="N71" s="200">
        <f>$N13/'[9]Gas Curve Summary'!$B$18*1000</f>
        <v>13589.930682232762</v>
      </c>
      <c r="O71" s="200">
        <f t="shared" si="30"/>
        <v>16933.99089881184</v>
      </c>
      <c r="P71" s="200">
        <f>$P13/'[9]Gas Curve Summary'!$B$19*1000</f>
        <v>15901.360544217689</v>
      </c>
      <c r="Q71" s="200">
        <f>$Q13/'[9]Gas Curve Summary'!$B$20*1000</f>
        <v>17966.621253405996</v>
      </c>
      <c r="R71" s="200">
        <f>$R13/'[9]Gas Curve Summary'!$B$21*1000</f>
        <v>13600.1386001386</v>
      </c>
      <c r="S71" s="200">
        <f t="shared" si="31"/>
        <v>12581.442018187709</v>
      </c>
      <c r="T71" s="200">
        <f>$T13/'[9]Gas Curve Summary'!$B$22*1000</f>
        <v>12634.408602150537</v>
      </c>
      <c r="U71" s="200">
        <f>$U13/'[9]Gas Curve Summary'!$B$23*1000</f>
        <v>12255.772646536412</v>
      </c>
      <c r="V71" s="200">
        <f>$V13/'[9]Gas Curve Summary'!$B$24*1000</f>
        <v>12854.14480587618</v>
      </c>
      <c r="W71" s="202">
        <f>W13/AVERAGE('[9]Gas Curve Summary'!$B$13:$B$24)*1000</f>
        <v>13357.988722309723</v>
      </c>
      <c r="X71" s="200">
        <f>X13/AVERAGE('[9]Gas Curve Summary'!$B$25:$B$36)*1000</f>
        <v>12854.802050848353</v>
      </c>
      <c r="Y71" s="200">
        <f>Y13/AVERAGE('[9]Gas Curve Summary'!$B$37:$B$48)*1000</f>
        <v>12109.599511388187</v>
      </c>
      <c r="Z71" s="200">
        <f>Z13/AVERAGE('[9]Gas Curve Summary'!$B$49:$B$60)*1000</f>
        <v>11934.426416428172</v>
      </c>
      <c r="AA71" s="200">
        <f>AA13/AVERAGE('[9]Gas Curve Summary'!$B$61:$B$108)*1000</f>
        <v>11364.845739407268</v>
      </c>
      <c r="AB71" s="200">
        <f>AB13/AVERAGE('[9]Gas Curve Summary'!$B$109:$B$120)*1000</f>
        <v>10828.332968943301</v>
      </c>
      <c r="AC71" s="201">
        <f ca="1">AC13/AVERAGE('[9]Gas Curve Summary'!$B$9:$B$120)*1000</f>
        <v>11521.65984817155</v>
      </c>
    </row>
    <row r="72" spans="1:31" ht="13.7" customHeight="1" x14ac:dyDescent="0.2">
      <c r="A72" s="165" t="s">
        <v>138</v>
      </c>
      <c r="B72" s="131" t="s">
        <v>170</v>
      </c>
      <c r="C72" s="200">
        <f>C14/('[9]Gas Curve Summary'!$B$10)*1000</f>
        <v>4364.7845468053483</v>
      </c>
      <c r="D72" s="200">
        <f ca="1">D14/('[9]Gas Curve Summary'!$B$11)*1000</f>
        <v>5060.3148640359841</v>
      </c>
      <c r="E72" s="200">
        <f>E14/('[9]Gas Curve Summary'!$B$12)*1000</f>
        <v>7891.9208132691283</v>
      </c>
      <c r="F72" s="202">
        <f t="shared" ca="1" si="27"/>
        <v>5772.3400747034866</v>
      </c>
      <c r="G72" s="200">
        <f t="shared" si="28"/>
        <v>9213.9148275834013</v>
      </c>
      <c r="H72" s="200">
        <f>$H14/'[9]Gas Curve Summary'!$B$13*1000</f>
        <v>9270.8988057825281</v>
      </c>
      <c r="I72" s="200">
        <f>$I14/'[9]Gas Curve Summary'!$B$14*1000</f>
        <v>9156.9308493842746</v>
      </c>
      <c r="J72" s="200">
        <f t="shared" si="29"/>
        <v>14378.19207828851</v>
      </c>
      <c r="K72" s="200">
        <f>$K14/'[9]Gas Curve Summary'!$B$15*1000</f>
        <v>12636.165577342048</v>
      </c>
      <c r="L72" s="200">
        <f>$L14/'[9]Gas Curve Summary'!$B$16*1000</f>
        <v>16120.218579234972</v>
      </c>
      <c r="M72" s="200">
        <f>$M14/'[9]Gas Curve Summary'!$B$17*1000</f>
        <v>13609.715242881073</v>
      </c>
      <c r="N72" s="200">
        <f>$N14/'[9]Gas Curve Summary'!$B$18*1000</f>
        <v>14958.044509303174</v>
      </c>
      <c r="O72" s="200">
        <f t="shared" si="30"/>
        <v>17700.050047266865</v>
      </c>
      <c r="P72" s="200">
        <f>$P14/'[9]Gas Curve Summary'!$B$19*1000</f>
        <v>16326.530612244898</v>
      </c>
      <c r="Q72" s="200">
        <f>$Q14/'[9]Gas Curve Summary'!$B$20*1000</f>
        <v>19073.569482288829</v>
      </c>
      <c r="R72" s="200">
        <f>$R14/'[9]Gas Curve Summary'!$B$21*1000</f>
        <v>15939.015939015939</v>
      </c>
      <c r="S72" s="200">
        <f t="shared" si="31"/>
        <v>11580.817563664374</v>
      </c>
      <c r="T72" s="200">
        <f>$T14/'[9]Gas Curve Summary'!$B$22*1000</f>
        <v>12007.168458781362</v>
      </c>
      <c r="U72" s="200">
        <f>$U14/'[9]Gas Curve Summary'!$B$23*1000</f>
        <v>11367.673179396093</v>
      </c>
      <c r="V72" s="200">
        <f>$V14/'[9]Gas Curve Summary'!$B$24*1000</f>
        <v>11367.61105281567</v>
      </c>
      <c r="W72" s="202">
        <f>W14/AVERAGE('[9]Gas Curve Summary'!$B$13:$B$24)*1000</f>
        <v>13364.080896911448</v>
      </c>
      <c r="X72" s="200">
        <f>X14/AVERAGE('[9]Gas Curve Summary'!$B$25:$B$36)*1000</f>
        <v>12059.149998600844</v>
      </c>
      <c r="Y72" s="200">
        <f>Y14/AVERAGE('[9]Gas Curve Summary'!$B$37:$B$48)*1000</f>
        <v>11281.52053915372</v>
      </c>
      <c r="Z72" s="200">
        <f>Z14/AVERAGE('[9]Gas Curve Summary'!$B$49:$B$60)*1000</f>
        <v>11210.597128946556</v>
      </c>
      <c r="AA72" s="200">
        <f>AA14/AVERAGE('[9]Gas Curve Summary'!$B$61:$B$108)*1000</f>
        <v>10677.508485352113</v>
      </c>
      <c r="AB72" s="200">
        <f>AB14/AVERAGE('[9]Gas Curve Summary'!$B$109:$B$120)*1000</f>
        <v>10177.980088306811</v>
      </c>
      <c r="AC72" s="201">
        <f ca="1">AC14/AVERAGE('[9]Gas Curve Summary'!$B$9:$B$120)*1000</f>
        <v>10895.515885485545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C15/('[9]Gas Curve Summary'!$B$10)*1000</f>
        <v>4550.5200594353637</v>
      </c>
      <c r="D73" s="203">
        <f ca="1">D15/('[9]Gas Curve Summary'!$B$11)*1000</f>
        <v>5264.7720302596599</v>
      </c>
      <c r="E73" s="203">
        <f>E15/('[9]Gas Curve Summary'!$B$12)*1000</f>
        <v>8426.9662921348317</v>
      </c>
      <c r="F73" s="204">
        <f t="shared" ca="1" si="27"/>
        <v>6080.7527939432848</v>
      </c>
      <c r="G73" s="203">
        <f t="shared" si="28"/>
        <v>9646.963292295608</v>
      </c>
      <c r="H73" s="203">
        <f>$H15/'[9]Gas Curve Summary'!$B$13*1000</f>
        <v>9742.3004399748588</v>
      </c>
      <c r="I73" s="203">
        <f>$I15/'[9]Gas Curve Summary'!$B$14*1000</f>
        <v>9551.6261446163553</v>
      </c>
      <c r="J73" s="203">
        <f t="shared" si="29"/>
        <v>15196.9713204043</v>
      </c>
      <c r="K73" s="203">
        <f>$K15/'[9]Gas Curve Summary'!$B$15*1000</f>
        <v>13180.82788671024</v>
      </c>
      <c r="L73" s="203">
        <f>$L15/'[9]Gas Curve Summary'!$B$16*1000</f>
        <v>17213.114754098358</v>
      </c>
      <c r="M73" s="203">
        <f>$M15/'[9]Gas Curve Summary'!$B$17*1000</f>
        <v>14865.996649916247</v>
      </c>
      <c r="N73" s="203">
        <f>$N15/'[9]Gas Curve Summary'!$B$18*1000</f>
        <v>16782.196278730389</v>
      </c>
      <c r="O73" s="203">
        <f t="shared" si="30"/>
        <v>20593.523512947413</v>
      </c>
      <c r="P73" s="203">
        <f>$P15/'[9]Gas Curve Summary'!$B$19*1000</f>
        <v>18707.482993197278</v>
      </c>
      <c r="Q73" s="203">
        <f>$Q15/'[9]Gas Curve Summary'!$B$20*1000</f>
        <v>22479.564032697548</v>
      </c>
      <c r="R73" s="203">
        <f>$R15/'[9]Gas Curve Summary'!$B$21*1000</f>
        <v>18364.518364518364</v>
      </c>
      <c r="S73" s="203">
        <f t="shared" si="31"/>
        <v>12349.51163597784</v>
      </c>
      <c r="T73" s="203">
        <f>$T15/'[9]Gas Curve Summary'!$B$22*1000</f>
        <v>12903.225806451612</v>
      </c>
      <c r="U73" s="203">
        <f>$U15/'[9]Gas Curve Summary'!$B$23*1000</f>
        <v>12078.152753108348</v>
      </c>
      <c r="V73" s="203">
        <f>$V15/'[9]Gas Curve Summary'!$B$24*1000</f>
        <v>12067.156348373557</v>
      </c>
      <c r="W73" s="204">
        <f>W15/AVERAGE('[9]Gas Curve Summary'!$B$13:$B$24)*1000</f>
        <v>14722.635833095919</v>
      </c>
      <c r="X73" s="203">
        <f>X15/AVERAGE('[9]Gas Curve Summary'!$B$25:$B$36)*1000</f>
        <v>13116.910171225316</v>
      </c>
      <c r="Y73" s="203">
        <f>Y15/AVERAGE('[9]Gas Curve Summary'!$B$37:$B$48)*1000</f>
        <v>12234.213531565932</v>
      </c>
      <c r="Z73" s="203">
        <f>Z15/AVERAGE('[9]Gas Curve Summary'!$B$49:$B$60)*1000</f>
        <v>12169.857359497395</v>
      </c>
      <c r="AA73" s="203">
        <f>AA15/AVERAGE('[9]Gas Curve Summary'!$B$61:$B$108)*1000</f>
        <v>11539.704495147453</v>
      </c>
      <c r="AB73" s="203">
        <f>AB15/AVERAGE('[9]Gas Curve Summary'!$B$109:$B$120)*1000</f>
        <v>10942.315947485175</v>
      </c>
      <c r="AC73" s="205">
        <f ca="1">AC15/AVERAGE('[9]Gas Curve Summary'!$B$9:$B$120)*1000</f>
        <v>11808.202283402834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-121.21686087432499</v>
      </c>
      <c r="D87" s="200">
        <f t="shared" ca="1" si="32"/>
        <v>0</v>
      </c>
      <c r="E87" s="200">
        <f t="shared" si="32"/>
        <v>0</v>
      </c>
      <c r="F87" s="202">
        <f t="shared" ca="1" si="32"/>
        <v>-40.405620291441664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-576.85638176196517</v>
      </c>
      <c r="N87" s="200">
        <f t="shared" si="32"/>
        <v>-362.76293593746959</v>
      </c>
      <c r="O87" s="200">
        <f t="shared" si="32"/>
        <v>-445.35247381060071</v>
      </c>
      <c r="P87" s="200">
        <f t="shared" si="32"/>
        <v>-410.12902534043496</v>
      </c>
      <c r="Q87" s="200">
        <f t="shared" si="32"/>
        <v>-480.57592228076828</v>
      </c>
      <c r="R87" s="200">
        <f t="shared" si="32"/>
        <v>-216.56271656271747</v>
      </c>
      <c r="S87" s="200">
        <f t="shared" si="32"/>
        <v>-318.05203190360771</v>
      </c>
      <c r="T87" s="200">
        <f t="shared" si="32"/>
        <v>-334.68632058677031</v>
      </c>
      <c r="U87" s="200">
        <f t="shared" si="32"/>
        <v>-307.71043877876582</v>
      </c>
      <c r="V87" s="200">
        <f t="shared" si="32"/>
        <v>-311.75933634529065</v>
      </c>
      <c r="W87" s="202">
        <f t="shared" si="32"/>
        <v>-245.97708279919971</v>
      </c>
      <c r="X87" s="200">
        <f t="shared" si="32"/>
        <v>-159.24892193751475</v>
      </c>
      <c r="Y87" s="200">
        <f t="shared" si="32"/>
        <v>-136.54568764430041</v>
      </c>
      <c r="Z87" s="206">
        <f t="shared" si="32"/>
        <v>-127.2249150506068</v>
      </c>
      <c r="AA87" s="206">
        <f t="shared" si="32"/>
        <v>-124.94361686944831</v>
      </c>
      <c r="AB87" s="200">
        <f t="shared" si="32"/>
        <v>-127.262737477673</v>
      </c>
      <c r="AC87" s="211">
        <f t="shared" ca="1" si="32"/>
        <v>-129.16745012921638</v>
      </c>
    </row>
    <row r="88" spans="1:29" x14ac:dyDescent="0.2">
      <c r="A88" s="165" t="s">
        <v>134</v>
      </c>
      <c r="B88" s="166"/>
      <c r="C88" s="200">
        <f t="shared" si="32"/>
        <v>-63.541096426058175</v>
      </c>
      <c r="D88" s="200">
        <f t="shared" ca="1" si="32"/>
        <v>0</v>
      </c>
      <c r="E88" s="200">
        <f t="shared" si="32"/>
        <v>0</v>
      </c>
      <c r="F88" s="202">
        <f t="shared" ca="1" si="32"/>
        <v>-21.180365475353028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-631.27679513573821</v>
      </c>
      <c r="N88" s="200">
        <f t="shared" si="32"/>
        <v>-395.15248378903198</v>
      </c>
      <c r="O88" s="200">
        <f t="shared" si="32"/>
        <v>-472.92841509046775</v>
      </c>
      <c r="P88" s="200">
        <f t="shared" si="32"/>
        <v>-440.50895314342779</v>
      </c>
      <c r="Q88" s="200">
        <f t="shared" si="32"/>
        <v>-505.34787703750771</v>
      </c>
      <c r="R88" s="200">
        <f t="shared" si="32"/>
        <v>-250.25025025024843</v>
      </c>
      <c r="S88" s="200">
        <f t="shared" si="32"/>
        <v>-308.01860603647219</v>
      </c>
      <c r="T88" s="200">
        <f t="shared" si="32"/>
        <v>-322.81801134610214</v>
      </c>
      <c r="U88" s="200">
        <f t="shared" si="32"/>
        <v>-298.3858800278922</v>
      </c>
      <c r="V88" s="200">
        <f t="shared" si="32"/>
        <v>-302.85192673542588</v>
      </c>
      <c r="W88" s="202">
        <f t="shared" si="32"/>
        <v>-253.859858707483</v>
      </c>
      <c r="X88" s="200">
        <f t="shared" si="32"/>
        <v>-169.43763844671594</v>
      </c>
      <c r="Y88" s="200">
        <f t="shared" si="32"/>
        <v>-146.81389662248148</v>
      </c>
      <c r="Z88" s="200">
        <f t="shared" si="32"/>
        <v>-137.39281061427209</v>
      </c>
      <c r="AA88" s="200">
        <f t="shared" si="32"/>
        <v>-142.6036552611331</v>
      </c>
      <c r="AB88" s="200">
        <f t="shared" si="32"/>
        <v>-151.37152209412125</v>
      </c>
      <c r="AC88" s="201">
        <f t="shared" ca="1" si="32"/>
        <v>-142.65945414282032</v>
      </c>
    </row>
    <row r="89" spans="1:29" x14ac:dyDescent="0.2">
      <c r="A89" s="165" t="s">
        <v>135</v>
      </c>
      <c r="B89" s="142"/>
      <c r="C89" s="200">
        <f t="shared" si="32"/>
        <v>14.565574411513808</v>
      </c>
      <c r="D89" s="200">
        <f t="shared" ca="1" si="32"/>
        <v>-10.22285831118279</v>
      </c>
      <c r="E89" s="200">
        <f t="shared" si="32"/>
        <v>107.00909577314087</v>
      </c>
      <c r="F89" s="202">
        <f t="shared" ca="1" si="32"/>
        <v>37.117270624490629</v>
      </c>
      <c r="G89" s="200">
        <f t="shared" si="32"/>
        <v>-78.752999039235874</v>
      </c>
      <c r="H89" s="200">
        <f t="shared" si="32"/>
        <v>-78.566939032056325</v>
      </c>
      <c r="I89" s="200">
        <f t="shared" si="32"/>
        <v>-78.939059046415423</v>
      </c>
      <c r="J89" s="200">
        <f t="shared" si="32"/>
        <v>-54.466230936819557</v>
      </c>
      <c r="K89" s="200">
        <f t="shared" si="32"/>
        <v>-108.93246187363911</v>
      </c>
      <c r="L89" s="200">
        <f t="shared" si="32"/>
        <v>0</v>
      </c>
      <c r="M89" s="200">
        <f t="shared" si="32"/>
        <v>-636.71883647311188</v>
      </c>
      <c r="N89" s="200">
        <f t="shared" si="32"/>
        <v>-466.40948906246194</v>
      </c>
      <c r="O89" s="200">
        <f t="shared" si="32"/>
        <v>-477.96450380367969</v>
      </c>
      <c r="P89" s="200">
        <f t="shared" si="32"/>
        <v>-448.10393509417918</v>
      </c>
      <c r="Q89" s="200">
        <f t="shared" si="32"/>
        <v>-507.8250725131802</v>
      </c>
      <c r="R89" s="200">
        <f t="shared" si="32"/>
        <v>-416.28166628166582</v>
      </c>
      <c r="S89" s="200">
        <f t="shared" si="32"/>
        <v>-334.96817522717174</v>
      </c>
      <c r="T89" s="200">
        <f t="shared" si="32"/>
        <v>-351.30195352370174</v>
      </c>
      <c r="U89" s="200">
        <f t="shared" si="32"/>
        <v>-324.02841659279147</v>
      </c>
      <c r="V89" s="200">
        <f t="shared" si="32"/>
        <v>-329.57415556502201</v>
      </c>
      <c r="W89" s="202">
        <f t="shared" si="32"/>
        <v>-304.79676044167354</v>
      </c>
      <c r="X89" s="200">
        <f t="shared" si="32"/>
        <v>-198.25172641528115</v>
      </c>
      <c r="Y89" s="200">
        <f t="shared" si="32"/>
        <v>-184.65495540813208</v>
      </c>
      <c r="Z89" s="200">
        <f t="shared" si="32"/>
        <v>-168.07187253239499</v>
      </c>
      <c r="AA89" s="200">
        <f t="shared" si="32"/>
        <v>-162.51159692117471</v>
      </c>
      <c r="AB89" s="200">
        <f t="shared" si="32"/>
        <v>-161.12135675748686</v>
      </c>
      <c r="AC89" s="201">
        <f t="shared" ca="1" si="32"/>
        <v>-163.87821493169395</v>
      </c>
    </row>
    <row r="90" spans="1:29" x14ac:dyDescent="0.2">
      <c r="A90" s="165" t="s">
        <v>136</v>
      </c>
      <c r="B90" s="142"/>
      <c r="C90" s="200">
        <f t="shared" si="32"/>
        <v>-38.002463439430358</v>
      </c>
      <c r="D90" s="200">
        <f t="shared" ca="1" si="32"/>
        <v>217.54245293991153</v>
      </c>
      <c r="E90" s="200">
        <f t="shared" si="32"/>
        <v>0</v>
      </c>
      <c r="F90" s="202">
        <f t="shared" ca="1" si="32"/>
        <v>59.846663166827057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-636.71883647311188</v>
      </c>
      <c r="N90" s="200">
        <f t="shared" si="32"/>
        <v>-466.40948906246194</v>
      </c>
      <c r="O90" s="200">
        <f t="shared" si="32"/>
        <v>-477.96450380367969</v>
      </c>
      <c r="P90" s="200">
        <f t="shared" si="32"/>
        <v>-448.10393509417918</v>
      </c>
      <c r="Q90" s="200">
        <f t="shared" si="32"/>
        <v>-507.8250725131802</v>
      </c>
      <c r="R90" s="200">
        <f t="shared" si="32"/>
        <v>-377.7816277816255</v>
      </c>
      <c r="S90" s="200">
        <f t="shared" si="32"/>
        <v>-236.98013443009768</v>
      </c>
      <c r="T90" s="200">
        <f t="shared" si="32"/>
        <v>-242.7069239716111</v>
      </c>
      <c r="U90" s="200">
        <f t="shared" si="32"/>
        <v>-230.5561905033228</v>
      </c>
      <c r="V90" s="200">
        <f t="shared" si="32"/>
        <v>-237.67728881535368</v>
      </c>
      <c r="W90" s="202">
        <f t="shared" si="32"/>
        <v>-250.62182932433643</v>
      </c>
      <c r="X90" s="200">
        <f t="shared" si="32"/>
        <v>-122.33286548356227</v>
      </c>
      <c r="Y90" s="200">
        <f t="shared" si="32"/>
        <v>-93.6797253669165</v>
      </c>
      <c r="Z90" s="200">
        <f t="shared" si="32"/>
        <v>-70.809557721203419</v>
      </c>
      <c r="AA90" s="200">
        <f t="shared" si="32"/>
        <v>-123.31909222309514</v>
      </c>
      <c r="AB90" s="200">
        <f t="shared" si="32"/>
        <v>-142.4499260056873</v>
      </c>
      <c r="AC90" s="201">
        <f t="shared" ca="1" si="32"/>
        <v>-115.39514314452936</v>
      </c>
    </row>
    <row r="91" spans="1:29" x14ac:dyDescent="0.2">
      <c r="A91" s="165" t="s">
        <v>137</v>
      </c>
      <c r="B91" s="166"/>
      <c r="C91" s="200">
        <f t="shared" si="32"/>
        <v>29.326659888953145</v>
      </c>
      <c r="D91" s="200">
        <f t="shared" ca="1" si="32"/>
        <v>0</v>
      </c>
      <c r="E91" s="200">
        <f t="shared" si="32"/>
        <v>0</v>
      </c>
      <c r="F91" s="202">
        <f t="shared" ca="1" si="32"/>
        <v>9.7755532963183214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0</v>
      </c>
      <c r="K91" s="200">
        <f t="shared" si="32"/>
        <v>0</v>
      </c>
      <c r="L91" s="200">
        <f t="shared" si="32"/>
        <v>0</v>
      </c>
      <c r="M91" s="200">
        <f t="shared" si="32"/>
        <v>-707.46537385901502</v>
      </c>
      <c r="N91" s="200">
        <f t="shared" si="32"/>
        <v>-482.60426298824132</v>
      </c>
      <c r="O91" s="200">
        <f t="shared" si="32"/>
        <v>-498.05439348195068</v>
      </c>
      <c r="P91" s="200">
        <f t="shared" si="32"/>
        <v>-473.4205415966735</v>
      </c>
      <c r="Q91" s="200">
        <f t="shared" si="32"/>
        <v>-522.68824536722605</v>
      </c>
      <c r="R91" s="200">
        <f t="shared" si="32"/>
        <v>-377.7816277816255</v>
      </c>
      <c r="S91" s="200">
        <f t="shared" si="32"/>
        <v>-236.98013443009768</v>
      </c>
      <c r="T91" s="200">
        <f t="shared" si="32"/>
        <v>-242.7069239716111</v>
      </c>
      <c r="U91" s="200">
        <f t="shared" si="32"/>
        <v>-230.5561905033228</v>
      </c>
      <c r="V91" s="200">
        <f t="shared" si="32"/>
        <v>-237.67728881535368</v>
      </c>
      <c r="W91" s="202">
        <f t="shared" si="32"/>
        <v>-256.15702306393177</v>
      </c>
      <c r="X91" s="200">
        <f t="shared" si="32"/>
        <v>-200.18336559325871</v>
      </c>
      <c r="Y91" s="200">
        <f t="shared" si="32"/>
        <v>-185.72498753020955</v>
      </c>
      <c r="Z91" s="200">
        <f t="shared" si="32"/>
        <v>-168.95686726505119</v>
      </c>
      <c r="AA91" s="200">
        <f t="shared" si="32"/>
        <v>-163.45260745377527</v>
      </c>
      <c r="AB91" s="200">
        <f t="shared" si="32"/>
        <v>-160.79897474504469</v>
      </c>
      <c r="AC91" s="201">
        <f t="shared" ca="1" si="32"/>
        <v>-161.06076886409755</v>
      </c>
    </row>
    <row r="92" spans="1:29" x14ac:dyDescent="0.2">
      <c r="A92" s="165" t="s">
        <v>138</v>
      </c>
      <c r="B92" s="142"/>
      <c r="C92" s="200">
        <f t="shared" si="32"/>
        <v>0</v>
      </c>
      <c r="D92" s="200">
        <f t="shared" ca="1" si="32"/>
        <v>0</v>
      </c>
      <c r="E92" s="200">
        <f t="shared" si="32"/>
        <v>0</v>
      </c>
      <c r="F92" s="202">
        <f t="shared" ca="1" si="32"/>
        <v>0</v>
      </c>
      <c r="G92" s="200">
        <f t="shared" si="32"/>
        <v>-78.566939032054506</v>
      </c>
      <c r="H92" s="200">
        <f t="shared" si="32"/>
        <v>-157.13387806410901</v>
      </c>
      <c r="I92" s="200">
        <f t="shared" si="32"/>
        <v>0</v>
      </c>
      <c r="J92" s="200">
        <f t="shared" si="32"/>
        <v>0</v>
      </c>
      <c r="K92" s="200">
        <f t="shared" si="32"/>
        <v>0</v>
      </c>
      <c r="L92" s="200">
        <f t="shared" si="32"/>
        <v>0</v>
      </c>
      <c r="M92" s="200">
        <f t="shared" si="32"/>
        <v>-707.46537385901502</v>
      </c>
      <c r="N92" s="200">
        <f t="shared" si="32"/>
        <v>-531.18858476558125</v>
      </c>
      <c r="O92" s="200">
        <f t="shared" si="32"/>
        <v>-345.23119722766933</v>
      </c>
      <c r="P92" s="200">
        <f t="shared" si="32"/>
        <v>-486.07884484791975</v>
      </c>
      <c r="Q92" s="200">
        <f t="shared" si="32"/>
        <v>-204.38354960742072</v>
      </c>
      <c r="R92" s="200">
        <f t="shared" si="32"/>
        <v>-442.75044275044093</v>
      </c>
      <c r="S92" s="200">
        <f t="shared" si="32"/>
        <v>-301.98245999945357</v>
      </c>
      <c r="T92" s="200">
        <f t="shared" si="32"/>
        <v>-318.07068764983705</v>
      </c>
      <c r="U92" s="200">
        <f t="shared" si="32"/>
        <v>-298.3858800278922</v>
      </c>
      <c r="V92" s="200">
        <f t="shared" si="32"/>
        <v>-289.49081232062781</v>
      </c>
      <c r="W92" s="202">
        <f t="shared" si="32"/>
        <v>-263.60179701448214</v>
      </c>
      <c r="X92" s="200">
        <f t="shared" si="32"/>
        <v>-263.7979771758346</v>
      </c>
      <c r="Y92" s="200">
        <f t="shared" si="32"/>
        <v>-243.96191526076655</v>
      </c>
      <c r="Z92" s="200">
        <f t="shared" si="32"/>
        <v>-228.38043992909297</v>
      </c>
      <c r="AA92" s="200">
        <f t="shared" si="32"/>
        <v>-218.94706628434324</v>
      </c>
      <c r="AB92" s="200">
        <f t="shared" si="32"/>
        <v>-212.54453987514353</v>
      </c>
      <c r="AC92" s="201">
        <f t="shared" ca="1" si="32"/>
        <v>-212.64143394984239</v>
      </c>
    </row>
    <row r="93" spans="1:29" ht="13.7" customHeight="1" thickBot="1" x14ac:dyDescent="0.25">
      <c r="A93" s="170" t="s">
        <v>139</v>
      </c>
      <c r="B93" s="171"/>
      <c r="C93" s="203">
        <f t="shared" si="32"/>
        <v>0</v>
      </c>
      <c r="D93" s="203">
        <f t="shared" ca="1" si="32"/>
        <v>0</v>
      </c>
      <c r="E93" s="203">
        <f t="shared" si="32"/>
        <v>0</v>
      </c>
      <c r="F93" s="204">
        <f t="shared" ca="1" si="32"/>
        <v>0</v>
      </c>
      <c r="G93" s="203">
        <f t="shared" si="32"/>
        <v>-78.566939032054506</v>
      </c>
      <c r="H93" s="203">
        <f t="shared" si="32"/>
        <v>-157.13387806411083</v>
      </c>
      <c r="I93" s="203">
        <f t="shared" si="32"/>
        <v>0</v>
      </c>
      <c r="J93" s="203">
        <f t="shared" si="32"/>
        <v>0</v>
      </c>
      <c r="K93" s="203">
        <f t="shared" si="32"/>
        <v>0</v>
      </c>
      <c r="L93" s="203">
        <f t="shared" si="32"/>
        <v>0</v>
      </c>
      <c r="M93" s="203">
        <f t="shared" si="32"/>
        <v>-772.76986990754085</v>
      </c>
      <c r="N93" s="203">
        <f t="shared" si="32"/>
        <v>-595.9676804687042</v>
      </c>
      <c r="O93" s="203">
        <f t="shared" si="32"/>
        <v>-430.21835584464498</v>
      </c>
      <c r="P93" s="203">
        <f t="shared" si="32"/>
        <v>-556.9653430549115</v>
      </c>
      <c r="Q93" s="203">
        <f t="shared" si="32"/>
        <v>-303.47136863438209</v>
      </c>
      <c r="R93" s="203">
        <f t="shared" si="32"/>
        <v>-510.1255101255083</v>
      </c>
      <c r="S93" s="203">
        <f t="shared" si="32"/>
        <v>-322.04931173372279</v>
      </c>
      <c r="T93" s="203">
        <f t="shared" si="32"/>
        <v>-341.80730613116975</v>
      </c>
      <c r="U93" s="203">
        <f t="shared" si="32"/>
        <v>-317.03499752963762</v>
      </c>
      <c r="V93" s="203">
        <f t="shared" si="32"/>
        <v>-307.30563154035917</v>
      </c>
      <c r="W93" s="204">
        <f t="shared" si="32"/>
        <v>-292.03529222695033</v>
      </c>
      <c r="X93" s="203">
        <f t="shared" si="32"/>
        <v>-286.93683803317981</v>
      </c>
      <c r="Y93" s="203">
        <f t="shared" si="32"/>
        <v>-264.56381961202533</v>
      </c>
      <c r="Z93" s="203">
        <f t="shared" si="32"/>
        <v>-247.92233149292406</v>
      </c>
      <c r="AA93" s="203">
        <f t="shared" si="32"/>
        <v>-236.6267794089672</v>
      </c>
      <c r="AB93" s="203">
        <f t="shared" si="32"/>
        <v>-228.50599903399598</v>
      </c>
      <c r="AC93" s="205">
        <f t="shared" ca="1" si="32"/>
        <v>-230.44800925045456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4271.9167904903416</v>
      </c>
      <c r="D107" s="200">
        <v>5520.343488039256</v>
      </c>
      <c r="E107" s="200">
        <v>9095.7731407169613</v>
      </c>
      <c r="F107" s="200">
        <v>6296.0111397488536</v>
      </c>
      <c r="G107" s="206">
        <v>10276.429104587951</v>
      </c>
      <c r="H107" s="206">
        <v>10606.536769327467</v>
      </c>
      <c r="I107" s="206">
        <v>9946.3214398484361</v>
      </c>
      <c r="J107" s="206">
        <v>13545.573056180578</v>
      </c>
      <c r="K107" s="206">
        <v>12200.435729847495</v>
      </c>
      <c r="L107" s="206">
        <v>14890.71038251366</v>
      </c>
      <c r="M107" s="206">
        <v>11674.008810572686</v>
      </c>
      <c r="N107" s="206">
        <v>10578.012844729881</v>
      </c>
      <c r="O107" s="206">
        <v>15592.644360592561</v>
      </c>
      <c r="P107" s="206">
        <v>14185.639229422068</v>
      </c>
      <c r="Q107" s="206">
        <v>16999.649491763055</v>
      </c>
      <c r="R107" s="206">
        <v>14423.076923076922</v>
      </c>
      <c r="S107" s="206">
        <v>12517.840112125537</v>
      </c>
      <c r="T107" s="206">
        <v>12969.094922737308</v>
      </c>
      <c r="U107" s="206">
        <v>12030.623405030987</v>
      </c>
      <c r="V107" s="206">
        <v>12553.80200860832</v>
      </c>
      <c r="W107" s="206">
        <v>12698.023605511364</v>
      </c>
      <c r="X107" s="206">
        <v>11680.191143109507</v>
      </c>
      <c r="Y107" s="206">
        <v>10841.596327096504</v>
      </c>
      <c r="Z107" s="206">
        <v>10612.225428145939</v>
      </c>
      <c r="AA107" s="206">
        <v>10180.339578797846</v>
      </c>
      <c r="AB107" s="206">
        <v>9866.8082986738664</v>
      </c>
      <c r="AC107" s="211">
        <v>10423.449859379465</v>
      </c>
    </row>
    <row r="108" spans="1:29" x14ac:dyDescent="0.2">
      <c r="A108" s="165" t="s">
        <v>134</v>
      </c>
      <c r="B108" s="166"/>
      <c r="C108" s="200">
        <v>4457.6523031203569</v>
      </c>
      <c r="D108" s="200">
        <v>5673.6863627070124</v>
      </c>
      <c r="E108" s="200">
        <v>9162.653825575173</v>
      </c>
      <c r="F108" s="202">
        <v>6431.3308304675147</v>
      </c>
      <c r="G108" s="200">
        <v>10221.357823262641</v>
      </c>
      <c r="H108" s="200">
        <v>10527.969830295411</v>
      </c>
      <c r="I108" s="200">
        <v>9914.7458162298699</v>
      </c>
      <c r="J108" s="200">
        <v>14092.021143612274</v>
      </c>
      <c r="K108" s="200">
        <v>12200.435729847495</v>
      </c>
      <c r="L108" s="200">
        <v>15983.60655737705</v>
      </c>
      <c r="M108" s="200">
        <v>12775.330396475772</v>
      </c>
      <c r="N108" s="200">
        <v>11522.478277295051</v>
      </c>
      <c r="O108" s="200">
        <v>16556.173702306172</v>
      </c>
      <c r="P108" s="200">
        <v>15236.427320490367</v>
      </c>
      <c r="Q108" s="200">
        <v>17875.920084121975</v>
      </c>
      <c r="R108" s="200">
        <v>15669.515669515667</v>
      </c>
      <c r="S108" s="200">
        <v>12123.459650101671</v>
      </c>
      <c r="T108" s="200">
        <v>12509.197939661515</v>
      </c>
      <c r="U108" s="200">
        <v>11666.059059423986</v>
      </c>
      <c r="V108" s="200">
        <v>12195.121951219511</v>
      </c>
      <c r="W108" s="200">
        <v>13082.546117090942</v>
      </c>
      <c r="X108" s="200">
        <v>12156.142569375163</v>
      </c>
      <c r="Y108" s="200">
        <v>11286.522960501672</v>
      </c>
      <c r="Z108" s="200">
        <v>11122.07976545048</v>
      </c>
      <c r="AA108" s="200">
        <v>11044.463713971681</v>
      </c>
      <c r="AB108" s="200">
        <v>11034.156359558392</v>
      </c>
      <c r="AC108" s="201">
        <v>11144.649362759445</v>
      </c>
    </row>
    <row r="109" spans="1:29" x14ac:dyDescent="0.2">
      <c r="A109" s="165" t="s">
        <v>135</v>
      </c>
      <c r="B109" s="142"/>
      <c r="C109" s="200">
        <v>4439.0787518573534</v>
      </c>
      <c r="D109" s="200">
        <v>5499.8977714168877</v>
      </c>
      <c r="E109" s="200">
        <v>8694.4890315676821</v>
      </c>
      <c r="F109" s="202">
        <v>6211.155184947308</v>
      </c>
      <c r="G109" s="200">
        <v>10788.974808368115</v>
      </c>
      <c r="H109" s="200">
        <v>10842.237586423635</v>
      </c>
      <c r="I109" s="200">
        <v>10735.712030312598</v>
      </c>
      <c r="J109" s="200">
        <v>14963.480838601379</v>
      </c>
      <c r="K109" s="200">
        <v>13943.355119825708</v>
      </c>
      <c r="L109" s="200">
        <v>15983.60655737705</v>
      </c>
      <c r="M109" s="200">
        <v>12885.462555066078</v>
      </c>
      <c r="N109" s="200">
        <v>13600.302228938419</v>
      </c>
      <c r="O109" s="200">
        <v>16731.335743307656</v>
      </c>
      <c r="P109" s="200">
        <v>15499.124343257445</v>
      </c>
      <c r="Q109" s="200">
        <v>17963.547143357868</v>
      </c>
      <c r="R109" s="200">
        <v>15402.421652421652</v>
      </c>
      <c r="S109" s="200">
        <v>13184.241277424197</v>
      </c>
      <c r="T109" s="200">
        <v>13612.950699043415</v>
      </c>
      <c r="U109" s="200">
        <v>12668.611009843236</v>
      </c>
      <c r="V109" s="200">
        <v>13271.162123385939</v>
      </c>
      <c r="W109" s="200">
        <v>13766.710814192573</v>
      </c>
      <c r="X109" s="200">
        <v>12964.751634692984</v>
      </c>
      <c r="Y109" s="200">
        <v>12244.773016587653</v>
      </c>
      <c r="Z109" s="200">
        <v>12059.056217423678</v>
      </c>
      <c r="AA109" s="200">
        <v>11481.466573245085</v>
      </c>
      <c r="AB109" s="200">
        <v>11004.89202033839</v>
      </c>
      <c r="AC109" s="201">
        <v>11665.407134273202</v>
      </c>
    </row>
    <row r="110" spans="1:29" x14ac:dyDescent="0.2">
      <c r="A110" s="165" t="s">
        <v>136</v>
      </c>
      <c r="B110" s="142"/>
      <c r="C110" s="200">
        <v>5104.793938794669</v>
      </c>
      <c r="D110" s="200">
        <v>5098.3438688756678</v>
      </c>
      <c r="E110" s="200">
        <v>8012.3060460139113</v>
      </c>
      <c r="F110" s="202">
        <v>6071.81461789475</v>
      </c>
      <c r="G110" s="200">
        <v>10080.383877022174</v>
      </c>
      <c r="H110" s="200">
        <v>10056.56819610308</v>
      </c>
      <c r="I110" s="200">
        <v>10104.199557941267</v>
      </c>
      <c r="J110" s="200">
        <v>14473.284760170007</v>
      </c>
      <c r="K110" s="200">
        <v>12962.962962962964</v>
      </c>
      <c r="L110" s="200">
        <v>15983.60655737705</v>
      </c>
      <c r="M110" s="200">
        <v>12885.462555066078</v>
      </c>
      <c r="N110" s="200">
        <v>13600.302228938419</v>
      </c>
      <c r="O110" s="200">
        <v>16731.335743307656</v>
      </c>
      <c r="P110" s="200">
        <v>15499.124343257445</v>
      </c>
      <c r="Q110" s="200">
        <v>17963.547143357868</v>
      </c>
      <c r="R110" s="200">
        <v>13977.920227920225</v>
      </c>
      <c r="S110" s="200">
        <v>12818.422152617806</v>
      </c>
      <c r="T110" s="200">
        <v>12877.115526122148</v>
      </c>
      <c r="U110" s="200">
        <v>12486.328837039735</v>
      </c>
      <c r="V110" s="200">
        <v>13091.822094691533</v>
      </c>
      <c r="W110" s="200">
        <v>13344.138501276861</v>
      </c>
      <c r="X110" s="200">
        <v>9418.3098323049653</v>
      </c>
      <c r="Y110" s="200">
        <v>7946.8340677743499</v>
      </c>
      <c r="Z110" s="200">
        <v>7187.4418279970205</v>
      </c>
      <c r="AA110" s="200">
        <v>9530.9522656211102</v>
      </c>
      <c r="AB110" s="200">
        <v>10092.11410948762</v>
      </c>
      <c r="AC110" s="201">
        <v>9362.4429710167788</v>
      </c>
    </row>
    <row r="111" spans="1:29" x14ac:dyDescent="0.2">
      <c r="A111" s="165" t="s">
        <v>137</v>
      </c>
      <c r="B111" s="166"/>
      <c r="C111" s="200">
        <v>4439.0787518573534</v>
      </c>
      <c r="D111" s="200">
        <v>5315.8863218155793</v>
      </c>
      <c r="E111" s="200">
        <v>8012.3060460139113</v>
      </c>
      <c r="F111" s="202">
        <v>5922.423706562281</v>
      </c>
      <c r="G111" s="200">
        <v>10080.383877022174</v>
      </c>
      <c r="H111" s="200">
        <v>10056.56819610308</v>
      </c>
      <c r="I111" s="200">
        <v>10104.199557941267</v>
      </c>
      <c r="J111" s="200">
        <v>14473.284760170007</v>
      </c>
      <c r="K111" s="200">
        <v>12962.962962962964</v>
      </c>
      <c r="L111" s="200">
        <v>15983.60655737705</v>
      </c>
      <c r="M111" s="200">
        <v>14317.180616740088</v>
      </c>
      <c r="N111" s="200">
        <v>14072.534945221003</v>
      </c>
      <c r="O111" s="200">
        <v>17432.045292293791</v>
      </c>
      <c r="P111" s="200">
        <v>16374.781085814362</v>
      </c>
      <c r="Q111" s="200">
        <v>18489.309498773222</v>
      </c>
      <c r="R111" s="200">
        <v>13977.920227920225</v>
      </c>
      <c r="S111" s="200">
        <v>12818.422152617806</v>
      </c>
      <c r="T111" s="200">
        <v>12877.115526122148</v>
      </c>
      <c r="U111" s="200">
        <v>12486.328837039735</v>
      </c>
      <c r="V111" s="200">
        <v>13091.822094691533</v>
      </c>
      <c r="W111" s="200">
        <v>13614.145745373655</v>
      </c>
      <c r="X111" s="200">
        <v>13054.985416441612</v>
      </c>
      <c r="Y111" s="200">
        <v>12295.324498918397</v>
      </c>
      <c r="Z111" s="200">
        <v>12103.383283693223</v>
      </c>
      <c r="AA111" s="200">
        <v>11528.298346861044</v>
      </c>
      <c r="AB111" s="200">
        <v>10989.131943688346</v>
      </c>
      <c r="AC111" s="201">
        <v>11682.720617035648</v>
      </c>
    </row>
    <row r="112" spans="1:29" x14ac:dyDescent="0.2">
      <c r="A112" s="165" t="s">
        <v>138</v>
      </c>
      <c r="B112" s="142"/>
      <c r="C112" s="200">
        <v>4364.7845468053483</v>
      </c>
      <c r="D112" s="200">
        <v>5060.3148640359841</v>
      </c>
      <c r="E112" s="200">
        <v>7891.9208132691283</v>
      </c>
      <c r="F112" s="202">
        <v>5772.3400747034866</v>
      </c>
      <c r="G112" s="200">
        <v>9292.4817666154559</v>
      </c>
      <c r="H112" s="200">
        <v>9428.0326838466372</v>
      </c>
      <c r="I112" s="200">
        <v>9156.9308493842746</v>
      </c>
      <c r="J112" s="200">
        <v>14378.19207828851</v>
      </c>
      <c r="K112" s="200">
        <v>12636.165577342048</v>
      </c>
      <c r="L112" s="200">
        <v>16120.218579234972</v>
      </c>
      <c r="M112" s="200">
        <v>14317.180616740088</v>
      </c>
      <c r="N112" s="200">
        <v>15489.233094068755</v>
      </c>
      <c r="O112" s="200">
        <v>18045.281244494534</v>
      </c>
      <c r="P112" s="200">
        <v>16812.609457092818</v>
      </c>
      <c r="Q112" s="200">
        <v>19277.95303189625</v>
      </c>
      <c r="R112" s="200">
        <v>16381.76638176638</v>
      </c>
      <c r="S112" s="200">
        <v>11882.800023663827</v>
      </c>
      <c r="T112" s="200">
        <v>12325.239146431199</v>
      </c>
      <c r="U112" s="200">
        <v>11666.059059423986</v>
      </c>
      <c r="V112" s="200">
        <v>11657.101865136297</v>
      </c>
      <c r="W112" s="200">
        <v>13627.68269392593</v>
      </c>
      <c r="X112" s="200">
        <v>12322.947975776679</v>
      </c>
      <c r="Y112" s="200">
        <v>11525.482454414487</v>
      </c>
      <c r="Z112" s="200">
        <v>11438.977568875649</v>
      </c>
      <c r="AA112" s="200">
        <v>10896.455551636456</v>
      </c>
      <c r="AB112" s="200">
        <v>10390.524628181955</v>
      </c>
      <c r="AC112" s="201">
        <v>11108.157319435388</v>
      </c>
    </row>
    <row r="113" spans="1:29" ht="12" thickBot="1" x14ac:dyDescent="0.25">
      <c r="A113" s="165" t="s">
        <v>139</v>
      </c>
      <c r="C113" s="203">
        <v>4550.5200594353637</v>
      </c>
      <c r="D113" s="203">
        <v>5264.7720302596599</v>
      </c>
      <c r="E113" s="203">
        <v>8426.9662921348317</v>
      </c>
      <c r="F113" s="204">
        <v>6080.7527939432848</v>
      </c>
      <c r="G113" s="200">
        <v>9725.5302313276625</v>
      </c>
      <c r="H113" s="200">
        <v>9899.4343180389696</v>
      </c>
      <c r="I113" s="200">
        <v>9551.6261446163553</v>
      </c>
      <c r="J113" s="200">
        <v>15196.9713204043</v>
      </c>
      <c r="K113" s="200">
        <v>13180.82788671024</v>
      </c>
      <c r="L113" s="200">
        <v>17213.114754098358</v>
      </c>
      <c r="M113" s="200">
        <v>15638.766519823788</v>
      </c>
      <c r="N113" s="200">
        <v>17378.163959199093</v>
      </c>
      <c r="O113" s="200">
        <v>21023.741868792058</v>
      </c>
      <c r="P113" s="200">
        <v>19264.44833625219</v>
      </c>
      <c r="Q113" s="200">
        <v>22783.03540133193</v>
      </c>
      <c r="R113" s="200">
        <v>18874.643874643873</v>
      </c>
      <c r="S113" s="200">
        <v>12671.560947711563</v>
      </c>
      <c r="T113" s="200">
        <v>13245.033112582782</v>
      </c>
      <c r="U113" s="200">
        <v>12395.187750637986</v>
      </c>
      <c r="V113" s="200">
        <v>12374.461979913916</v>
      </c>
      <c r="W113" s="200">
        <v>15014.67112532287</v>
      </c>
      <c r="X113" s="200">
        <v>13403.847009258496</v>
      </c>
      <c r="Y113" s="200">
        <v>12498.777351177958</v>
      </c>
      <c r="Z113" s="200">
        <v>12417.779690990319</v>
      </c>
      <c r="AA113" s="200">
        <v>11776.33127455642</v>
      </c>
      <c r="AB113" s="200">
        <v>11170.821946519171</v>
      </c>
      <c r="AC113" s="201">
        <v>12038.650292653288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2014-09-03T19:29:46Z</dcterms:modified>
</cp:coreProperties>
</file>