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8375" windowHeight="12150"/>
  </bookViews>
  <sheets>
    <sheet name="Curves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9" i="1" l="1"/>
  <c r="E9" i="1"/>
  <c r="I9" i="1"/>
  <c r="B10" i="1"/>
  <c r="D59" i="1" s="1"/>
  <c r="E10" i="1"/>
  <c r="I10" i="1"/>
  <c r="L59" i="1" s="1"/>
  <c r="B11" i="1"/>
  <c r="E11" i="1"/>
  <c r="I11" i="1"/>
  <c r="B12" i="1"/>
  <c r="D61" i="1" s="1"/>
  <c r="E12" i="1"/>
  <c r="I12" i="1"/>
  <c r="L35" i="1" s="1"/>
  <c r="B13" i="1"/>
  <c r="E13" i="1"/>
  <c r="I13" i="1"/>
  <c r="B14" i="1"/>
  <c r="D37" i="1" s="1"/>
  <c r="E14" i="1"/>
  <c r="I14" i="1"/>
  <c r="E37" i="1" s="1"/>
  <c r="B15" i="1"/>
  <c r="E15" i="1"/>
  <c r="I15" i="1"/>
  <c r="B16" i="1"/>
  <c r="K39" i="1" s="1"/>
  <c r="E16" i="1"/>
  <c r="I16" i="1"/>
  <c r="B17" i="1"/>
  <c r="E17" i="1"/>
  <c r="I17" i="1"/>
  <c r="B18" i="1"/>
  <c r="D41" i="1" s="1"/>
  <c r="E18" i="1"/>
  <c r="I18" i="1"/>
  <c r="B19" i="1"/>
  <c r="E19" i="1"/>
  <c r="I19" i="1"/>
  <c r="B20" i="1"/>
  <c r="D43" i="1" s="1"/>
  <c r="E20" i="1"/>
  <c r="I20" i="1"/>
  <c r="L43" i="1" s="1"/>
  <c r="B21" i="1"/>
  <c r="E21" i="1"/>
  <c r="I21" i="1"/>
  <c r="B22" i="1"/>
  <c r="D45" i="1" s="1"/>
  <c r="E22" i="1"/>
  <c r="I22" i="1"/>
  <c r="E45" i="1" s="1"/>
  <c r="B23" i="1"/>
  <c r="E23" i="1"/>
  <c r="I23" i="1"/>
  <c r="B24" i="1"/>
  <c r="K47" i="1" s="1"/>
  <c r="E24" i="1"/>
  <c r="I24" i="1"/>
  <c r="L47" i="1" s="1"/>
  <c r="N47" i="1" s="1"/>
  <c r="B31" i="1"/>
  <c r="B32" i="1" s="1"/>
  <c r="I31" i="1"/>
  <c r="I32" i="1" s="1"/>
  <c r="A32" i="1"/>
  <c r="C32" i="1"/>
  <c r="E32" i="1" s="1"/>
  <c r="D32" i="1"/>
  <c r="A33" i="1"/>
  <c r="A59" i="1" s="1"/>
  <c r="B33" i="1"/>
  <c r="C33" i="1"/>
  <c r="A34" i="1"/>
  <c r="C34" i="1"/>
  <c r="D34" i="1"/>
  <c r="E34" i="1"/>
  <c r="A35" i="1"/>
  <c r="A61" i="1" s="1"/>
  <c r="C35" i="1"/>
  <c r="D35" i="1" s="1"/>
  <c r="E35" i="1"/>
  <c r="K35" i="1"/>
  <c r="A36" i="1"/>
  <c r="E36" i="1"/>
  <c r="L36" i="1"/>
  <c r="A37" i="1"/>
  <c r="A63" i="1" s="1"/>
  <c r="K37" i="1"/>
  <c r="L37" i="1"/>
  <c r="A38" i="1"/>
  <c r="D38" i="1"/>
  <c r="K38" i="1"/>
  <c r="A39" i="1"/>
  <c r="E39" i="1"/>
  <c r="L39" i="1"/>
  <c r="A40" i="1"/>
  <c r="D40" i="1"/>
  <c r="E40" i="1"/>
  <c r="K40" i="1"/>
  <c r="L40" i="1"/>
  <c r="A41" i="1"/>
  <c r="A42" i="1"/>
  <c r="D42" i="1"/>
  <c r="E42" i="1"/>
  <c r="K42" i="1"/>
  <c r="L42" i="1"/>
  <c r="A43" i="1"/>
  <c r="E43" i="1"/>
  <c r="K43" i="1"/>
  <c r="A44" i="1"/>
  <c r="A70" i="1" s="1"/>
  <c r="E44" i="1"/>
  <c r="L44" i="1"/>
  <c r="A45" i="1"/>
  <c r="A71" i="1" s="1"/>
  <c r="K45" i="1"/>
  <c r="L45" i="1"/>
  <c r="A46" i="1"/>
  <c r="D46" i="1"/>
  <c r="K46" i="1"/>
  <c r="A47" i="1"/>
  <c r="D47" i="1"/>
  <c r="E47" i="1"/>
  <c r="G47" i="1" s="1"/>
  <c r="F47" i="1"/>
  <c r="M47" i="1"/>
  <c r="B57" i="1"/>
  <c r="C69" i="1" s="1"/>
  <c r="E69" i="1" s="1"/>
  <c r="I57" i="1"/>
  <c r="I58" i="1" s="1"/>
  <c r="I59" i="1" s="1"/>
  <c r="A58" i="1"/>
  <c r="D58" i="1"/>
  <c r="E58" i="1"/>
  <c r="K58" i="1"/>
  <c r="L58" i="1"/>
  <c r="K59" i="1"/>
  <c r="A60" i="1"/>
  <c r="D60" i="1"/>
  <c r="E60" i="1"/>
  <c r="K60" i="1"/>
  <c r="L60" i="1"/>
  <c r="E61" i="1"/>
  <c r="K61" i="1"/>
  <c r="A62" i="1"/>
  <c r="D62" i="1"/>
  <c r="E62" i="1"/>
  <c r="L62" i="1"/>
  <c r="E63" i="1"/>
  <c r="K63" i="1"/>
  <c r="L63" i="1"/>
  <c r="A64" i="1"/>
  <c r="D64" i="1"/>
  <c r="K64" i="1"/>
  <c r="A65" i="1"/>
  <c r="E65" i="1"/>
  <c r="L65" i="1"/>
  <c r="A66" i="1"/>
  <c r="D66" i="1"/>
  <c r="E66" i="1"/>
  <c r="K66" i="1"/>
  <c r="L66" i="1"/>
  <c r="A67" i="1"/>
  <c r="K67" i="1"/>
  <c r="A68" i="1"/>
  <c r="D68" i="1"/>
  <c r="E68" i="1"/>
  <c r="K68" i="1"/>
  <c r="L68" i="1"/>
  <c r="A69" i="1"/>
  <c r="L69" i="1"/>
  <c r="C70" i="1"/>
  <c r="C71" i="1"/>
  <c r="D71" i="1" s="1"/>
  <c r="E71" i="1"/>
  <c r="A72" i="1"/>
  <c r="J72" i="1"/>
  <c r="K72" i="1"/>
  <c r="A73" i="1"/>
  <c r="C73" i="1"/>
  <c r="F73" i="1" s="1"/>
  <c r="E73" i="1"/>
  <c r="G73" i="1" s="1"/>
  <c r="L73" i="1"/>
  <c r="M73" i="1"/>
  <c r="N73" i="1"/>
  <c r="M58" i="1" l="1"/>
  <c r="I60" i="1"/>
  <c r="K73" i="1"/>
  <c r="E46" i="1"/>
  <c r="L46" i="1"/>
  <c r="K44" i="1"/>
  <c r="D44" i="1"/>
  <c r="K36" i="1"/>
  <c r="K62" i="1"/>
  <c r="D36" i="1"/>
  <c r="E59" i="1"/>
  <c r="D70" i="1"/>
  <c r="D69" i="1"/>
  <c r="L72" i="1"/>
  <c r="E70" i="1"/>
  <c r="D39" i="1"/>
  <c r="E38" i="1"/>
  <c r="E64" i="1"/>
  <c r="L38" i="1"/>
  <c r="L64" i="1"/>
  <c r="K65" i="1"/>
  <c r="N58" i="1"/>
  <c r="D65" i="1"/>
  <c r="F33" i="1"/>
  <c r="D33" i="1"/>
  <c r="E33" i="1"/>
  <c r="G33" i="1" s="1"/>
  <c r="J34" i="1"/>
  <c r="J33" i="1"/>
  <c r="J32" i="1"/>
  <c r="L41" i="1"/>
  <c r="L67" i="1"/>
  <c r="E41" i="1"/>
  <c r="D73" i="1"/>
  <c r="E67" i="1"/>
  <c r="B34" i="1"/>
  <c r="B35" i="1" s="1"/>
  <c r="F32" i="1"/>
  <c r="G32" i="1" s="1"/>
  <c r="J71" i="1"/>
  <c r="K41" i="1"/>
  <c r="C72" i="1"/>
  <c r="K69" i="1"/>
  <c r="D63" i="1"/>
  <c r="L61" i="1"/>
  <c r="B58" i="1"/>
  <c r="B59" i="1" s="1"/>
  <c r="J70" i="1"/>
  <c r="D67" i="1"/>
  <c r="L70" i="1" l="1"/>
  <c r="K70" i="1"/>
  <c r="K71" i="1"/>
  <c r="L71" i="1"/>
  <c r="F58" i="1"/>
  <c r="G58" i="1" s="1"/>
  <c r="B60" i="1"/>
  <c r="L32" i="1"/>
  <c r="K32" i="1"/>
  <c r="I33" i="1"/>
  <c r="I34" i="1" s="1"/>
  <c r="I35" i="1" s="1"/>
  <c r="I36" i="1" s="1"/>
  <c r="B36" i="1"/>
  <c r="F34" i="1"/>
  <c r="G34" i="1" s="1"/>
  <c r="K33" i="1"/>
  <c r="L33" i="1"/>
  <c r="E72" i="1"/>
  <c r="D72" i="1"/>
  <c r="K34" i="1"/>
  <c r="L34" i="1"/>
  <c r="M59" i="1"/>
  <c r="N59" i="1" s="1"/>
  <c r="I61" i="1"/>
  <c r="I62" i="1" l="1"/>
  <c r="M60" i="1"/>
  <c r="N60" i="1" s="1"/>
  <c r="N34" i="1"/>
  <c r="I37" i="1"/>
  <c r="M35" i="1"/>
  <c r="N35" i="1" s="1"/>
  <c r="N32" i="1"/>
  <c r="M33" i="1"/>
  <c r="N33" i="1" s="1"/>
  <c r="M32" i="1"/>
  <c r="B37" i="1"/>
  <c r="F35" i="1"/>
  <c r="G35" i="1" s="1"/>
  <c r="M34" i="1"/>
  <c r="B61" i="1"/>
  <c r="F59" i="1"/>
  <c r="G59" i="1" s="1"/>
  <c r="B62" i="1" l="1"/>
  <c r="F60" i="1"/>
  <c r="G60" i="1" s="1"/>
  <c r="B38" i="1"/>
  <c r="F36" i="1"/>
  <c r="G36" i="1" s="1"/>
  <c r="M36" i="1"/>
  <c r="N36" i="1" s="1"/>
  <c r="I38" i="1"/>
  <c r="I63" i="1"/>
  <c r="M61" i="1"/>
  <c r="N61" i="1" s="1"/>
  <c r="I39" i="1" l="1"/>
  <c r="M37" i="1"/>
  <c r="N37" i="1" s="1"/>
  <c r="F61" i="1"/>
  <c r="G61" i="1" s="1"/>
  <c r="B63" i="1"/>
  <c r="F37" i="1"/>
  <c r="G37" i="1" s="1"/>
  <c r="B39" i="1"/>
  <c r="M62" i="1"/>
  <c r="N62" i="1" s="1"/>
  <c r="I64" i="1"/>
  <c r="F38" i="1" l="1"/>
  <c r="G38" i="1" s="1"/>
  <c r="B40" i="1"/>
  <c r="B64" i="1"/>
  <c r="F62" i="1"/>
  <c r="G62" i="1" s="1"/>
  <c r="I65" i="1"/>
  <c r="M63" i="1"/>
  <c r="N63" i="1" s="1"/>
  <c r="M38" i="1"/>
  <c r="N38" i="1" s="1"/>
  <c r="I40" i="1"/>
  <c r="M64" i="1" l="1"/>
  <c r="N64" i="1" s="1"/>
  <c r="I66" i="1"/>
  <c r="F63" i="1"/>
  <c r="G63" i="1" s="1"/>
  <c r="B65" i="1"/>
  <c r="B41" i="1"/>
  <c r="F39" i="1"/>
  <c r="G39" i="1" s="1"/>
  <c r="M39" i="1"/>
  <c r="N39" i="1" s="1"/>
  <c r="I41" i="1"/>
  <c r="I42" i="1" l="1"/>
  <c r="M40" i="1"/>
  <c r="N40" i="1" s="1"/>
  <c r="F40" i="1"/>
  <c r="G40" i="1" s="1"/>
  <c r="B42" i="1"/>
  <c r="B66" i="1"/>
  <c r="F64" i="1"/>
  <c r="G64" i="1" s="1"/>
  <c r="I67" i="1"/>
  <c r="M65" i="1"/>
  <c r="N65" i="1" s="1"/>
  <c r="M66" i="1" l="1"/>
  <c r="N66" i="1" s="1"/>
  <c r="I68" i="1"/>
  <c r="F65" i="1"/>
  <c r="G65" i="1" s="1"/>
  <c r="B67" i="1"/>
  <c r="M41" i="1"/>
  <c r="N41" i="1" s="1"/>
  <c r="I43" i="1"/>
  <c r="B43" i="1"/>
  <c r="F41" i="1"/>
  <c r="G41" i="1" s="1"/>
  <c r="F66" i="1" l="1"/>
  <c r="G66" i="1" s="1"/>
  <c r="B68" i="1"/>
  <c r="I69" i="1"/>
  <c r="M67" i="1"/>
  <c r="N67" i="1" s="1"/>
  <c r="B44" i="1"/>
  <c r="F42" i="1"/>
  <c r="G42" i="1" s="1"/>
  <c r="I44" i="1"/>
  <c r="M42" i="1"/>
  <c r="N42" i="1" s="1"/>
  <c r="B69" i="1" l="1"/>
  <c r="F67" i="1"/>
  <c r="G67" i="1" s="1"/>
  <c r="I45" i="1"/>
  <c r="M43" i="1"/>
  <c r="N43" i="1" s="1"/>
  <c r="F43" i="1"/>
  <c r="G43" i="1" s="1"/>
  <c r="B45" i="1"/>
  <c r="I70" i="1"/>
  <c r="M68" i="1"/>
  <c r="N68" i="1" s="1"/>
  <c r="B46" i="1" l="1"/>
  <c r="F44" i="1"/>
  <c r="G44" i="1" s="1"/>
  <c r="M69" i="1"/>
  <c r="N69" i="1" s="1"/>
  <c r="I71" i="1"/>
  <c r="M44" i="1"/>
  <c r="N44" i="1" s="1"/>
  <c r="I46" i="1"/>
  <c r="F68" i="1"/>
  <c r="G68" i="1" s="1"/>
  <c r="B70" i="1"/>
  <c r="B71" i="1" l="1"/>
  <c r="F69" i="1"/>
  <c r="G69" i="1" s="1"/>
  <c r="I47" i="1"/>
  <c r="M46" i="1" s="1"/>
  <c r="N46" i="1" s="1"/>
  <c r="M45" i="1"/>
  <c r="N45" i="1" s="1"/>
  <c r="I72" i="1"/>
  <c r="M70" i="1"/>
  <c r="N70" i="1" s="1"/>
  <c r="F45" i="1"/>
  <c r="G45" i="1" s="1"/>
  <c r="B47" i="1"/>
  <c r="F46" i="1" s="1"/>
  <c r="G46" i="1" s="1"/>
  <c r="F29" i="1" l="1"/>
  <c r="G29" i="1" s="1"/>
  <c r="G48" i="1"/>
  <c r="I73" i="1"/>
  <c r="M72" i="1" s="1"/>
  <c r="N72" i="1" s="1"/>
  <c r="M71" i="1"/>
  <c r="N71" i="1" s="1"/>
  <c r="N48" i="1"/>
  <c r="M29" i="1"/>
  <c r="N29" i="1" s="1"/>
  <c r="B72" i="1"/>
  <c r="F70" i="1"/>
  <c r="G70" i="1" s="1"/>
  <c r="N74" i="1" l="1"/>
  <c r="M55" i="1"/>
  <c r="N55" i="1" s="1"/>
  <c r="B73" i="1"/>
  <c r="F72" i="1" s="1"/>
  <c r="G72" i="1" s="1"/>
  <c r="F71" i="1"/>
  <c r="G71" i="1" s="1"/>
  <c r="G74" i="1" l="1"/>
  <c r="F55" i="1"/>
  <c r="G55" i="1" s="1"/>
</calcChain>
</file>

<file path=xl/sharedStrings.xml><?xml version="1.0" encoding="utf-8"?>
<sst xmlns="http://schemas.openxmlformats.org/spreadsheetml/2006/main" count="50" uniqueCount="23">
  <si>
    <t>LIBOR</t>
  </si>
  <si>
    <t>NYMEX</t>
  </si>
  <si>
    <t>CIG Basis</t>
  </si>
  <si>
    <t>Discount Factor</t>
  </si>
  <si>
    <t>Storage Inventory</t>
  </si>
  <si>
    <t>Days</t>
  </si>
  <si>
    <t>Holding Cost</t>
  </si>
  <si>
    <t>Monthly Quantity</t>
  </si>
  <si>
    <t>Daily Quantity</t>
  </si>
  <si>
    <t>Beginning Inventory</t>
  </si>
  <si>
    <t>Revenue</t>
  </si>
  <si>
    <t>Cost</t>
  </si>
  <si>
    <t>Cash Flow</t>
  </si>
  <si>
    <t>Present Value</t>
  </si>
  <si>
    <t>Variable Cost (Inj/Wd)</t>
  </si>
  <si>
    <t>Total</t>
  </si>
  <si>
    <t>$/MMBtu</t>
  </si>
  <si>
    <t>Dec'01-Feb'02</t>
  </si>
  <si>
    <t>Nov'02-Mar'03</t>
  </si>
  <si>
    <t>Dec'02-Feb'03</t>
  </si>
  <si>
    <t>Dec'01-Mar'02</t>
  </si>
  <si>
    <t>Winter 2001/2002 Withdrawal Scenarios</t>
  </si>
  <si>
    <t>Winter 2002/2003 Withdrawal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</si>
</sst>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9" formatCode="_(&quot;$&quot;* #,##0_);_(&quot;$&quot;* \(#,##0\);_(&quot;$&quot;* &quot;-&quot;??_);_(@_)"/>
  </numFmts>
  <fonts count="7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sz val="10"/>
      <color indexed="12"/>
      <name val="Arial Narrow"/>
      <family val="2"/>
    </font>
    <font>
      <b/>
      <sz val="10"/>
      <color indexed="12"/>
      <name val="Arial Narrow"/>
      <family val="2"/>
    </font>
    <font>
      <sz val="10"/>
      <name val="Arial Narrow"/>
      <family val="2"/>
    </font>
    <font>
      <b/>
      <sz val="10"/>
      <color indexed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43" fontId="0" fillId="0" borderId="0" xfId="1" applyFont="1"/>
    <xf numFmtId="10" fontId="0" fillId="0" borderId="0" xfId="3" applyNumberFormat="1" applyFont="1"/>
    <xf numFmtId="17" fontId="2" fillId="0" borderId="0" xfId="0" applyNumberFormat="1" applyFont="1"/>
    <xf numFmtId="17" fontId="2" fillId="0" borderId="0" xfId="0" applyNumberFormat="1" applyFont="1" applyAlignment="1">
      <alignment horizontal="center"/>
    </xf>
    <xf numFmtId="0" fontId="2" fillId="0" borderId="0" xfId="0" applyFont="1"/>
    <xf numFmtId="43" fontId="0" fillId="0" borderId="0" xfId="0" applyNumberForma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65" fontId="4" fillId="2" borderId="0" xfId="1" applyNumberFormat="1" applyFont="1" applyFill="1"/>
    <xf numFmtId="167" fontId="4" fillId="2" borderId="0" xfId="2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44" fontId="0" fillId="0" borderId="0" xfId="2" applyFont="1"/>
    <xf numFmtId="0" fontId="2" fillId="3" borderId="1" xfId="0" applyFont="1" applyFill="1" applyBorder="1" applyAlignment="1">
      <alignment horizontal="center" wrapText="1"/>
    </xf>
    <xf numFmtId="0" fontId="0" fillId="4" borderId="2" xfId="0" applyFill="1" applyBorder="1"/>
    <xf numFmtId="0" fontId="0" fillId="4" borderId="3" xfId="0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/>
    <xf numFmtId="0" fontId="0" fillId="4" borderId="0" xfId="0" applyFill="1" applyBorder="1"/>
    <xf numFmtId="0" fontId="2" fillId="4" borderId="0" xfId="0" applyFont="1" applyFill="1" applyBorder="1" applyAlignment="1">
      <alignment horizontal="right"/>
    </xf>
    <xf numFmtId="169" fontId="2" fillId="4" borderId="0" xfId="2" applyNumberFormat="1" applyFont="1" applyFill="1" applyBorder="1"/>
    <xf numFmtId="44" fontId="2" fillId="4" borderId="7" xfId="2" applyFont="1" applyFill="1" applyBorder="1"/>
    <xf numFmtId="0" fontId="2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165" fontId="0" fillId="3" borderId="6" xfId="0" applyNumberFormat="1" applyFill="1" applyBorder="1"/>
    <xf numFmtId="165" fontId="3" fillId="3" borderId="0" xfId="0" applyNumberFormat="1" applyFont="1" applyFill="1" applyBorder="1"/>
    <xf numFmtId="165" fontId="0" fillId="3" borderId="0" xfId="0" applyNumberFormat="1" applyFill="1" applyBorder="1"/>
    <xf numFmtId="165" fontId="0" fillId="3" borderId="0" xfId="1" applyNumberFormat="1" applyFont="1" applyFill="1" applyBorder="1"/>
    <xf numFmtId="165" fontId="0" fillId="3" borderId="7" xfId="0" applyNumberFormat="1" applyFill="1" applyBorder="1"/>
    <xf numFmtId="0" fontId="3" fillId="3" borderId="0" xfId="0" applyFont="1" applyFill="1" applyBorder="1"/>
    <xf numFmtId="165" fontId="0" fillId="3" borderId="10" xfId="0" applyNumberFormat="1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9" fontId="0" fillId="4" borderId="0" xfId="2" applyNumberFormat="1" applyFont="1" applyFill="1" applyBorder="1"/>
    <xf numFmtId="44" fontId="0" fillId="4" borderId="7" xfId="2" applyFont="1" applyFill="1" applyBorder="1"/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65" fontId="0" fillId="0" borderId="6" xfId="0" applyNumberForma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0" fillId="0" borderId="0" xfId="1" applyNumberFormat="1" applyFont="1" applyBorder="1"/>
    <xf numFmtId="165" fontId="0" fillId="0" borderId="7" xfId="0" applyNumberFormat="1" applyBorder="1"/>
    <xf numFmtId="0" fontId="3" fillId="0" borderId="0" xfId="0" applyFont="1" applyBorder="1"/>
    <xf numFmtId="16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2" fillId="5" borderId="8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165" fontId="0" fillId="5" borderId="6" xfId="0" applyNumberFormat="1" applyFill="1" applyBorder="1"/>
    <xf numFmtId="165" fontId="3" fillId="5" borderId="0" xfId="0" applyNumberFormat="1" applyFont="1" applyFill="1" applyBorder="1"/>
    <xf numFmtId="165" fontId="0" fillId="5" borderId="0" xfId="0" applyNumberFormat="1" applyFill="1" applyBorder="1"/>
    <xf numFmtId="165" fontId="0" fillId="5" borderId="0" xfId="1" applyNumberFormat="1" applyFont="1" applyFill="1" applyBorder="1"/>
    <xf numFmtId="165" fontId="0" fillId="5" borderId="7" xfId="0" applyNumberFormat="1" applyFill="1" applyBorder="1"/>
    <xf numFmtId="0" fontId="3" fillId="5" borderId="0" xfId="0" applyFont="1" applyFill="1" applyBorder="1"/>
    <xf numFmtId="165" fontId="0" fillId="5" borderId="10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0" fillId="3" borderId="0" xfId="0" applyFill="1" applyBorder="1"/>
    <xf numFmtId="0" fontId="2" fillId="3" borderId="0" xfId="0" applyFont="1" applyFill="1" applyBorder="1" applyAlignment="1">
      <alignment horizontal="right"/>
    </xf>
    <xf numFmtId="169" fontId="2" fillId="3" borderId="0" xfId="2" applyNumberFormat="1" applyFont="1" applyFill="1" applyBorder="1"/>
    <xf numFmtId="44" fontId="2" fillId="3" borderId="7" xfId="2" applyFon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00315956673723"/>
          <c:y val="6.4441252901996329E-2"/>
          <c:w val="0.84512474065223031"/>
          <c:h val="0.7661348956126229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Curves!$A$8:$A$24</c:f>
              <c:numCache>
                <c:formatCode>mmm\-yy</c:formatCode>
                <c:ptCount val="17"/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</c:numCache>
            </c:numRef>
          </c:cat>
          <c:val>
            <c:numRef>
              <c:f>Curves!$I$8:$I$24</c:f>
              <c:numCache>
                <c:formatCode>_(* #,##0.00_);_(* \(#,##0.00\);_(* "-"??_);_(@_)</c:formatCode>
                <c:ptCount val="17"/>
                <c:pt idx="1">
                  <c:v>2.02</c:v>
                </c:pt>
                <c:pt idx="2">
                  <c:v>2.206</c:v>
                </c:pt>
                <c:pt idx="3">
                  <c:v>2.3170000000000002</c:v>
                </c:pt>
                <c:pt idx="4">
                  <c:v>2.2669999999999999</c:v>
                </c:pt>
                <c:pt idx="5">
                  <c:v>2.0369999999999999</c:v>
                </c:pt>
                <c:pt idx="6">
                  <c:v>2.0870000000000002</c:v>
                </c:pt>
                <c:pt idx="7">
                  <c:v>2.137</c:v>
                </c:pt>
                <c:pt idx="8">
                  <c:v>2.1819999999999999</c:v>
                </c:pt>
                <c:pt idx="9">
                  <c:v>2.2270000000000003</c:v>
                </c:pt>
                <c:pt idx="10">
                  <c:v>2.2350000000000003</c:v>
                </c:pt>
                <c:pt idx="11">
                  <c:v>2.2650000000000001</c:v>
                </c:pt>
                <c:pt idx="12">
                  <c:v>2.7650000000000001</c:v>
                </c:pt>
                <c:pt idx="13">
                  <c:v>2.9550000000000001</c:v>
                </c:pt>
                <c:pt idx="14">
                  <c:v>3.0950000000000002</c:v>
                </c:pt>
                <c:pt idx="15">
                  <c:v>3.0349999999999997</c:v>
                </c:pt>
                <c:pt idx="16">
                  <c:v>2.89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62128"/>
        <c:axId val="142062688"/>
      </c:lineChart>
      <c:dateAx>
        <c:axId val="142062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2062688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2062688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2062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</xdr:row>
      <xdr:rowOff>66675</xdr:rowOff>
    </xdr:from>
    <xdr:to>
      <xdr:col>15</xdr:col>
      <xdr:colOff>409575</xdr:colOff>
      <xdr:row>25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14</xdr:col>
      <xdr:colOff>0</xdr:colOff>
      <xdr:row>74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057900" y="8963025"/>
          <a:ext cx="4533900" cy="373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V75"/>
  <sheetViews>
    <sheetView showGridLines="0" tabSelected="1" zoomScale="75" workbookViewId="0">
      <selection activeCell="A2" sqref="A2"/>
    </sheetView>
  </sheetViews>
  <sheetFormatPr defaultRowHeight="12.75" x14ac:dyDescent="0.2"/>
  <cols>
    <col min="1" max="1" width="10.1640625" bestFit="1" customWidth="1"/>
    <col min="2" max="2" width="19.1640625" customWidth="1"/>
    <col min="3" max="3" width="12.33203125" customWidth="1"/>
    <col min="4" max="4" width="11.6640625" customWidth="1"/>
    <col min="5" max="5" width="12.33203125" customWidth="1"/>
    <col min="6" max="6" width="15.6640625" bestFit="1" customWidth="1"/>
    <col min="7" max="7" width="13.6640625" customWidth="1"/>
    <col min="8" max="8" width="11" customWidth="1"/>
    <col min="9" max="9" width="9.6640625" bestFit="1" customWidth="1"/>
    <col min="10" max="10" width="18" bestFit="1" customWidth="1"/>
    <col min="11" max="12" width="12" customWidth="1"/>
    <col min="13" max="13" width="15.6640625" bestFit="1" customWidth="1"/>
    <col min="14" max="15" width="12" customWidth="1"/>
    <col min="16" max="16" width="15.6640625" customWidth="1"/>
    <col min="17" max="17" width="13.1640625" customWidth="1"/>
    <col min="18" max="20" width="11" customWidth="1"/>
    <col min="21" max="21" width="15.6640625" customWidth="1"/>
    <col min="22" max="22" width="12" customWidth="1"/>
    <col min="24" max="29" width="12.33203125" customWidth="1"/>
  </cols>
  <sheetData>
    <row r="3" spans="1:9" x14ac:dyDescent="0.2">
      <c r="A3" s="5" t="s">
        <v>4</v>
      </c>
      <c r="B3" s="5"/>
      <c r="C3" s="11">
        <v>700000</v>
      </c>
    </row>
    <row r="4" spans="1:9" x14ac:dyDescent="0.2">
      <c r="A4" s="5" t="s">
        <v>14</v>
      </c>
      <c r="B4" s="5"/>
      <c r="C4" s="12">
        <v>2.3E-2</v>
      </c>
    </row>
    <row r="5" spans="1:9" x14ac:dyDescent="0.2">
      <c r="A5" s="5" t="s">
        <v>6</v>
      </c>
      <c r="C5" s="12">
        <v>2.1999999999999999E-2</v>
      </c>
    </row>
    <row r="7" spans="1:9" ht="26.25" thickBot="1" x14ac:dyDescent="0.25">
      <c r="B7" s="9" t="s">
        <v>5</v>
      </c>
      <c r="D7" s="7" t="s">
        <v>0</v>
      </c>
      <c r="E7" s="9" t="s">
        <v>3</v>
      </c>
      <c r="F7" s="10"/>
      <c r="G7" s="7" t="s">
        <v>1</v>
      </c>
      <c r="H7" s="9" t="s">
        <v>2</v>
      </c>
      <c r="I7" s="8"/>
    </row>
    <row r="8" spans="1:9" x14ac:dyDescent="0.2">
      <c r="A8" s="4"/>
      <c r="B8" s="13"/>
      <c r="C8" s="4"/>
      <c r="D8" s="2"/>
      <c r="E8" s="2"/>
      <c r="F8" s="2"/>
      <c r="G8" s="1"/>
      <c r="H8" s="1"/>
      <c r="I8" s="6"/>
    </row>
    <row r="9" spans="1:9" x14ac:dyDescent="0.2">
      <c r="A9" s="4">
        <v>37226</v>
      </c>
      <c r="B9" s="13">
        <f t="shared" ref="B9:B24" si="0">EOMONTH(A9,0)-A9+1</f>
        <v>31</v>
      </c>
      <c r="C9" s="4"/>
      <c r="D9" s="2">
        <v>2.4840330074493301E-2</v>
      </c>
      <c r="E9" s="2">
        <f t="shared" ref="E9:E24" ca="1" si="1">1/(1+D9)^YEARFRAC(TODAY(),A9,1)</f>
        <v>0.7312399096636315</v>
      </c>
      <c r="F9" s="2"/>
      <c r="G9" s="1">
        <v>2.3199999999999998</v>
      </c>
      <c r="H9" s="1">
        <v>-0.3</v>
      </c>
      <c r="I9" s="6">
        <f t="shared" ref="I9:I24" si="2">SUM(G9:H9)</f>
        <v>2.02</v>
      </c>
    </row>
    <row r="10" spans="1:9" x14ac:dyDescent="0.2">
      <c r="A10" s="4">
        <v>37257</v>
      </c>
      <c r="B10" s="13">
        <f t="shared" si="0"/>
        <v>31</v>
      </c>
      <c r="C10" s="4"/>
      <c r="D10" s="2">
        <v>2.1893268137823399E-2</v>
      </c>
      <c r="E10" s="2">
        <f t="shared" ca="1" si="1"/>
        <v>0.76000820600074781</v>
      </c>
      <c r="F10" s="2"/>
      <c r="G10" s="1">
        <v>2.5609999999999999</v>
      </c>
      <c r="H10" s="1">
        <v>-0.35499999999999998</v>
      </c>
      <c r="I10" s="6">
        <f t="shared" si="2"/>
        <v>2.206</v>
      </c>
    </row>
    <row r="11" spans="1:9" x14ac:dyDescent="0.2">
      <c r="A11" s="4">
        <v>37288</v>
      </c>
      <c r="B11" s="13">
        <f t="shared" si="0"/>
        <v>28</v>
      </c>
      <c r="C11" s="4"/>
      <c r="D11" s="2">
        <v>2.1503457884120902E-2</v>
      </c>
      <c r="E11" s="2">
        <f t="shared" ca="1" si="1"/>
        <v>0.76507173943673601</v>
      </c>
      <c r="F11" s="2"/>
      <c r="G11" s="1">
        <v>2.6720000000000002</v>
      </c>
      <c r="H11" s="1">
        <v>-0.35499999999999998</v>
      </c>
      <c r="I11" s="6">
        <f t="shared" si="2"/>
        <v>2.3170000000000002</v>
      </c>
    </row>
    <row r="12" spans="1:9" x14ac:dyDescent="0.2">
      <c r="A12" s="4">
        <v>37316</v>
      </c>
      <c r="B12" s="13">
        <f t="shared" si="0"/>
        <v>31</v>
      </c>
      <c r="C12" s="4"/>
      <c r="D12" s="2">
        <v>2.1222521117279802E-2</v>
      </c>
      <c r="E12" s="2">
        <f t="shared" ca="1" si="1"/>
        <v>0.76896207491856061</v>
      </c>
      <c r="F12" s="2"/>
      <c r="G12" s="1">
        <v>2.6819999999999999</v>
      </c>
      <c r="H12" s="1">
        <v>-0.41499999999999998</v>
      </c>
      <c r="I12" s="6">
        <f t="shared" si="2"/>
        <v>2.2669999999999999</v>
      </c>
    </row>
    <row r="13" spans="1:9" x14ac:dyDescent="0.2">
      <c r="A13" s="4">
        <v>37347</v>
      </c>
      <c r="B13" s="13">
        <f t="shared" si="0"/>
        <v>30</v>
      </c>
      <c r="C13" s="4"/>
      <c r="D13" s="2">
        <v>2.0125868108849001E-2</v>
      </c>
      <c r="E13" s="2">
        <f t="shared" ca="1" si="1"/>
        <v>0.78068681431996145</v>
      </c>
      <c r="F13" s="2"/>
      <c r="G13" s="1">
        <v>2.6669999999999998</v>
      </c>
      <c r="H13" s="1">
        <v>-0.63</v>
      </c>
      <c r="I13" s="6">
        <f t="shared" si="2"/>
        <v>2.0369999999999999</v>
      </c>
    </row>
    <row r="14" spans="1:9" x14ac:dyDescent="0.2">
      <c r="A14" s="4">
        <v>37377</v>
      </c>
      <c r="B14" s="13">
        <f t="shared" si="0"/>
        <v>31</v>
      </c>
      <c r="C14" s="4"/>
      <c r="D14" s="2">
        <v>2.0249339255380899E-2</v>
      </c>
      <c r="E14" s="2">
        <f t="shared" ca="1" si="1"/>
        <v>0.78079837263924468</v>
      </c>
      <c r="F14" s="2"/>
      <c r="G14" s="1">
        <v>2.7170000000000001</v>
      </c>
      <c r="H14" s="1">
        <v>-0.63</v>
      </c>
      <c r="I14" s="6">
        <f t="shared" si="2"/>
        <v>2.0870000000000002</v>
      </c>
    </row>
    <row r="15" spans="1:9" x14ac:dyDescent="0.2">
      <c r="A15" s="4">
        <v>37408</v>
      </c>
      <c r="B15" s="13">
        <f t="shared" si="0"/>
        <v>30</v>
      </c>
      <c r="C15" s="4"/>
      <c r="D15" s="2">
        <v>2.0376926112223099E-2</v>
      </c>
      <c r="E15" s="2">
        <f t="shared" ca="1" si="1"/>
        <v>0.78093012512951887</v>
      </c>
      <c r="F15" s="2"/>
      <c r="G15" s="1">
        <v>2.7669999999999999</v>
      </c>
      <c r="H15" s="1">
        <v>-0.63</v>
      </c>
      <c r="I15" s="6">
        <f t="shared" si="2"/>
        <v>2.137</v>
      </c>
    </row>
    <row r="16" spans="1:9" x14ac:dyDescent="0.2">
      <c r="A16" s="4">
        <v>37438</v>
      </c>
      <c r="B16" s="13">
        <f t="shared" si="0"/>
        <v>31</v>
      </c>
      <c r="C16" s="4"/>
      <c r="D16" s="2">
        <v>2.06620189957629E-2</v>
      </c>
      <c r="E16" s="2">
        <f t="shared" ca="1" si="1"/>
        <v>0.77956896204212556</v>
      </c>
      <c r="F16" s="2"/>
      <c r="G16" s="1">
        <v>2.8119999999999998</v>
      </c>
      <c r="H16" s="1">
        <v>-0.63</v>
      </c>
      <c r="I16" s="6">
        <f t="shared" si="2"/>
        <v>2.1819999999999999</v>
      </c>
    </row>
    <row r="17" spans="1:22" x14ac:dyDescent="0.2">
      <c r="A17" s="4">
        <v>37469</v>
      </c>
      <c r="B17" s="13">
        <f t="shared" si="0"/>
        <v>31</v>
      </c>
      <c r="C17" s="4"/>
      <c r="D17" s="2">
        <v>2.1216803659274999E-2</v>
      </c>
      <c r="E17" s="2">
        <f t="shared" ca="1" si="1"/>
        <v>0.77580927823575385</v>
      </c>
      <c r="F17" s="2"/>
      <c r="G17" s="1">
        <v>2.8570000000000002</v>
      </c>
      <c r="H17" s="1">
        <v>-0.63</v>
      </c>
      <c r="I17" s="6">
        <f t="shared" si="2"/>
        <v>2.2270000000000003</v>
      </c>
    </row>
    <row r="18" spans="1:22" x14ac:dyDescent="0.2">
      <c r="A18" s="4">
        <v>37500</v>
      </c>
      <c r="B18" s="13">
        <f t="shared" si="0"/>
        <v>30</v>
      </c>
      <c r="C18" s="4"/>
      <c r="D18" s="2">
        <v>2.1771588427015799E-2</v>
      </c>
      <c r="E18" s="2">
        <f t="shared" ca="1" si="1"/>
        <v>0.77214168520874527</v>
      </c>
      <c r="F18" s="2"/>
      <c r="G18" s="1">
        <v>2.8650000000000002</v>
      </c>
      <c r="H18" s="1">
        <v>-0.63</v>
      </c>
      <c r="I18" s="6">
        <f t="shared" si="2"/>
        <v>2.2350000000000003</v>
      </c>
    </row>
    <row r="19" spans="1:22" x14ac:dyDescent="0.2">
      <c r="A19" s="4">
        <v>37530</v>
      </c>
      <c r="B19" s="13">
        <f t="shared" si="0"/>
        <v>31</v>
      </c>
      <c r="C19" s="4"/>
      <c r="D19" s="2">
        <v>2.23982177410669E-2</v>
      </c>
      <c r="E19" s="2">
        <f t="shared" ca="1" si="1"/>
        <v>0.767874825044216</v>
      </c>
      <c r="F19" s="2"/>
      <c r="G19" s="1">
        <v>2.895</v>
      </c>
      <c r="H19" s="1">
        <v>-0.63</v>
      </c>
      <c r="I19" s="6">
        <f t="shared" si="2"/>
        <v>2.2650000000000001</v>
      </c>
    </row>
    <row r="20" spans="1:22" x14ac:dyDescent="0.2">
      <c r="A20" s="4">
        <v>37561</v>
      </c>
      <c r="B20" s="13">
        <f t="shared" si="0"/>
        <v>30</v>
      </c>
      <c r="C20" s="4"/>
      <c r="D20" s="2">
        <v>2.3172864580382601E-2</v>
      </c>
      <c r="E20" s="2">
        <f t="shared" ca="1" si="1"/>
        <v>0.76245238846232577</v>
      </c>
      <c r="F20" s="2"/>
      <c r="G20" s="1">
        <v>3.0950000000000002</v>
      </c>
      <c r="H20" s="1">
        <v>-0.33</v>
      </c>
      <c r="I20" s="6">
        <f t="shared" si="2"/>
        <v>2.7650000000000001</v>
      </c>
    </row>
    <row r="21" spans="1:22" x14ac:dyDescent="0.2">
      <c r="A21" s="4">
        <v>37591</v>
      </c>
      <c r="B21" s="13">
        <f t="shared" si="0"/>
        <v>31</v>
      </c>
      <c r="C21" s="4"/>
      <c r="D21" s="2">
        <v>2.39225230052749E-2</v>
      </c>
      <c r="E21" s="2">
        <f t="shared" ca="1" si="1"/>
        <v>0.75733889291766421</v>
      </c>
      <c r="F21" s="2"/>
      <c r="G21" s="1">
        <v>3.2850000000000001</v>
      </c>
      <c r="H21" s="1">
        <v>-0.33</v>
      </c>
      <c r="I21" s="6">
        <f t="shared" si="2"/>
        <v>2.9550000000000001</v>
      </c>
    </row>
    <row r="22" spans="1:22" x14ac:dyDescent="0.2">
      <c r="A22" s="4">
        <v>37622</v>
      </c>
      <c r="B22" s="13">
        <f t="shared" si="0"/>
        <v>31</v>
      </c>
      <c r="C22" s="4"/>
      <c r="D22" s="2">
        <v>2.4755341929084899E-2</v>
      </c>
      <c r="E22" s="2">
        <f t="shared" ca="1" si="1"/>
        <v>0.75170404757035736</v>
      </c>
      <c r="F22" s="2"/>
      <c r="G22" s="1">
        <v>3.39</v>
      </c>
      <c r="H22" s="1">
        <v>-0.29499999999999998</v>
      </c>
      <c r="I22" s="6">
        <f t="shared" si="2"/>
        <v>3.0950000000000002</v>
      </c>
    </row>
    <row r="23" spans="1:22" x14ac:dyDescent="0.2">
      <c r="A23" s="4">
        <v>37653</v>
      </c>
      <c r="B23" s="13">
        <f t="shared" si="0"/>
        <v>28</v>
      </c>
      <c r="C23" s="4"/>
      <c r="D23" s="2">
        <v>2.5658798154961599E-2</v>
      </c>
      <c r="E23" s="2">
        <f t="shared" ca="1" si="1"/>
        <v>0.74561365976344929</v>
      </c>
      <c r="F23" s="2"/>
      <c r="G23" s="1">
        <v>3.32</v>
      </c>
      <c r="H23" s="1">
        <v>-0.28499999999999998</v>
      </c>
      <c r="I23" s="6">
        <f t="shared" si="2"/>
        <v>3.0349999999999997</v>
      </c>
    </row>
    <row r="24" spans="1:22" x14ac:dyDescent="0.2">
      <c r="A24" s="4">
        <v>37681</v>
      </c>
      <c r="B24" s="13">
        <f t="shared" si="0"/>
        <v>31</v>
      </c>
      <c r="C24" s="4"/>
      <c r="D24" s="2">
        <v>2.6474823370234098E-2</v>
      </c>
      <c r="E24" s="2">
        <f t="shared" ca="1" si="1"/>
        <v>0.74025594000665362</v>
      </c>
      <c r="F24" s="2"/>
      <c r="G24" s="1">
        <v>3.2250000000000001</v>
      </c>
      <c r="H24" s="1">
        <v>-0.33500000000000002</v>
      </c>
      <c r="I24" s="6">
        <f t="shared" si="2"/>
        <v>2.89</v>
      </c>
    </row>
    <row r="25" spans="1:22" x14ac:dyDescent="0.2">
      <c r="A25" s="4"/>
      <c r="B25" s="13"/>
      <c r="C25" s="4"/>
      <c r="D25" s="2"/>
      <c r="E25" s="2"/>
      <c r="F25" s="2"/>
      <c r="G25" s="1"/>
      <c r="H25" s="1"/>
      <c r="I25" s="6"/>
    </row>
    <row r="26" spans="1:22" x14ac:dyDescent="0.2">
      <c r="A26" s="4"/>
      <c r="B26" s="13"/>
      <c r="C26" s="4"/>
      <c r="D26" s="2"/>
      <c r="E26" s="2"/>
      <c r="F26" s="2"/>
      <c r="G26" s="1"/>
      <c r="H26" s="1"/>
      <c r="I26" s="6"/>
    </row>
    <row r="27" spans="1:22" x14ac:dyDescent="0.2">
      <c r="B27" s="76" t="s">
        <v>21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8"/>
      <c r="V27" s="14"/>
    </row>
    <row r="28" spans="1:22" x14ac:dyDescent="0.2">
      <c r="B28" s="18"/>
      <c r="C28" s="19"/>
      <c r="D28" s="19"/>
      <c r="E28" s="19"/>
      <c r="F28" s="38" t="s">
        <v>15</v>
      </c>
      <c r="G28" s="39" t="s">
        <v>16</v>
      </c>
      <c r="H28" s="74"/>
      <c r="I28" s="18"/>
      <c r="J28" s="19"/>
      <c r="K28" s="19"/>
      <c r="L28" s="19"/>
      <c r="M28" s="38" t="s">
        <v>15</v>
      </c>
      <c r="N28" s="39" t="s">
        <v>16</v>
      </c>
    </row>
    <row r="29" spans="1:22" x14ac:dyDescent="0.2">
      <c r="B29" s="22" t="s">
        <v>20</v>
      </c>
      <c r="C29" s="23"/>
      <c r="D29" s="23"/>
      <c r="E29" s="24" t="s">
        <v>13</v>
      </c>
      <c r="F29" s="40">
        <f ca="1">SUMPRODUCT($E$8:$E$24,G31:G47)</f>
        <v>1137758.2486048779</v>
      </c>
      <c r="G29" s="41">
        <f ca="1">F29/B31</f>
        <v>1.6253689265783968</v>
      </c>
      <c r="H29" s="74"/>
      <c r="I29" s="22" t="s">
        <v>17</v>
      </c>
      <c r="J29" s="23"/>
      <c r="K29" s="23"/>
      <c r="L29" s="24" t="s">
        <v>13</v>
      </c>
      <c r="M29" s="40">
        <f ca="1">SUMPRODUCT($E$8:$E$24,N31:N47)</f>
        <v>1125964.8976353309</v>
      </c>
      <c r="N29" s="41">
        <f ca="1">M29/I31</f>
        <v>1.608521282336187</v>
      </c>
    </row>
    <row r="30" spans="1:22" s="15" customFormat="1" ht="29.25" customHeight="1" thickBot="1" x14ac:dyDescent="0.25">
      <c r="B30" s="42" t="s">
        <v>9</v>
      </c>
      <c r="C30" s="9" t="s">
        <v>7</v>
      </c>
      <c r="D30" s="9" t="s">
        <v>8</v>
      </c>
      <c r="E30" s="9" t="s">
        <v>10</v>
      </c>
      <c r="F30" s="9" t="s">
        <v>11</v>
      </c>
      <c r="G30" s="43" t="s">
        <v>12</v>
      </c>
      <c r="H30" s="75"/>
      <c r="I30" s="42" t="s">
        <v>9</v>
      </c>
      <c r="J30" s="9" t="s">
        <v>7</v>
      </c>
      <c r="K30" s="9" t="s">
        <v>8</v>
      </c>
      <c r="L30" s="9" t="s">
        <v>10</v>
      </c>
      <c r="M30" s="9" t="s">
        <v>11</v>
      </c>
      <c r="N30" s="43" t="s">
        <v>12</v>
      </c>
    </row>
    <row r="31" spans="1:22" x14ac:dyDescent="0.2">
      <c r="A31" s="3"/>
      <c r="B31" s="44">
        <f>$C$3</f>
        <v>700000</v>
      </c>
      <c r="C31" s="45"/>
      <c r="D31" s="46"/>
      <c r="E31" s="47"/>
      <c r="F31" s="47"/>
      <c r="G31" s="48"/>
      <c r="H31" s="74"/>
      <c r="I31" s="44">
        <f>$C$3</f>
        <v>700000</v>
      </c>
      <c r="J31" s="45"/>
      <c r="K31" s="46"/>
      <c r="L31" s="47"/>
      <c r="M31" s="47"/>
      <c r="N31" s="48"/>
    </row>
    <row r="32" spans="1:22" x14ac:dyDescent="0.2">
      <c r="A32" s="3">
        <f t="shared" ref="A32:A47" si="3">A9</f>
        <v>37226</v>
      </c>
      <c r="B32" s="44">
        <f>B31-C31</f>
        <v>700000</v>
      </c>
      <c r="C32" s="45">
        <f>$C$3/4</f>
        <v>175000</v>
      </c>
      <c r="D32" s="46">
        <f t="shared" ref="D32:D47" si="4">C32/$B9</f>
        <v>5645.1612903225805</v>
      </c>
      <c r="E32" s="47">
        <f t="shared" ref="E32:E47" si="5">C32*$I9</f>
        <v>353500</v>
      </c>
      <c r="F32" s="47">
        <f t="shared" ref="F32:F47" si="6">-C32*$C$4-B33*$C$5</f>
        <v>-15575</v>
      </c>
      <c r="G32" s="48">
        <f t="shared" ref="G32:G47" si="7">E32+F32</f>
        <v>337925</v>
      </c>
      <c r="H32" s="74"/>
      <c r="I32" s="44">
        <f>I31-J31</f>
        <v>700000</v>
      </c>
      <c r="J32" s="45">
        <f>$I$31/3</f>
        <v>233333.33333333334</v>
      </c>
      <c r="K32" s="46">
        <f t="shared" ref="K32:K47" si="8">J32/$B9</f>
        <v>7526.8817204301076</v>
      </c>
      <c r="L32" s="47">
        <f t="shared" ref="L32:L47" si="9">J32*$I9</f>
        <v>471333.33333333337</v>
      </c>
      <c r="M32" s="47">
        <f t="shared" ref="M32:M47" si="10">-J32*$C$4-I33*$C$5</f>
        <v>-15633.333333333332</v>
      </c>
      <c r="N32" s="48">
        <f t="shared" ref="N32:N47" si="11">L32+M32</f>
        <v>455700.00000000006</v>
      </c>
    </row>
    <row r="33" spans="1:14" x14ac:dyDescent="0.2">
      <c r="A33" s="3">
        <f t="shared" si="3"/>
        <v>37257</v>
      </c>
      <c r="B33" s="44">
        <f t="shared" ref="B33:B47" si="12">B32-C32</f>
        <v>525000</v>
      </c>
      <c r="C33" s="45">
        <f>$C$3/4</f>
        <v>175000</v>
      </c>
      <c r="D33" s="46">
        <f t="shared" si="4"/>
        <v>5645.1612903225805</v>
      </c>
      <c r="E33" s="47">
        <f t="shared" si="5"/>
        <v>386050</v>
      </c>
      <c r="F33" s="47">
        <f t="shared" si="6"/>
        <v>-11725</v>
      </c>
      <c r="G33" s="48">
        <f t="shared" si="7"/>
        <v>374325</v>
      </c>
      <c r="H33" s="74"/>
      <c r="I33" s="44">
        <f t="shared" ref="I33:I47" si="13">I32-J32</f>
        <v>466666.66666666663</v>
      </c>
      <c r="J33" s="45">
        <f>$I$31/3</f>
        <v>233333.33333333334</v>
      </c>
      <c r="K33" s="46">
        <f t="shared" si="8"/>
        <v>7526.8817204301076</v>
      </c>
      <c r="L33" s="47">
        <f t="shared" si="9"/>
        <v>514733.33333333337</v>
      </c>
      <c r="M33" s="47">
        <f t="shared" si="10"/>
        <v>-10500</v>
      </c>
      <c r="N33" s="48">
        <f t="shared" si="11"/>
        <v>504233.33333333337</v>
      </c>
    </row>
    <row r="34" spans="1:14" x14ac:dyDescent="0.2">
      <c r="A34" s="3">
        <f t="shared" si="3"/>
        <v>37288</v>
      </c>
      <c r="B34" s="44">
        <f t="shared" si="12"/>
        <v>350000</v>
      </c>
      <c r="C34" s="45">
        <f>$C$3/4</f>
        <v>175000</v>
      </c>
      <c r="D34" s="46">
        <f t="shared" si="4"/>
        <v>6250</v>
      </c>
      <c r="E34" s="47">
        <f t="shared" si="5"/>
        <v>405475.00000000006</v>
      </c>
      <c r="F34" s="47">
        <f t="shared" si="6"/>
        <v>-7875</v>
      </c>
      <c r="G34" s="48">
        <f t="shared" si="7"/>
        <v>397600.00000000006</v>
      </c>
      <c r="H34" s="74"/>
      <c r="I34" s="44">
        <f t="shared" si="13"/>
        <v>233333.33333333328</v>
      </c>
      <c r="J34" s="45">
        <f>$I$31/3</f>
        <v>233333.33333333334</v>
      </c>
      <c r="K34" s="46">
        <f t="shared" si="8"/>
        <v>8333.3333333333339</v>
      </c>
      <c r="L34" s="47">
        <f t="shared" si="9"/>
        <v>540633.33333333337</v>
      </c>
      <c r="M34" s="47">
        <f t="shared" si="10"/>
        <v>-5366.666666666667</v>
      </c>
      <c r="N34" s="48">
        <f t="shared" si="11"/>
        <v>535266.66666666674</v>
      </c>
    </row>
    <row r="35" spans="1:14" x14ac:dyDescent="0.2">
      <c r="A35" s="3">
        <f t="shared" si="3"/>
        <v>37316</v>
      </c>
      <c r="B35" s="44">
        <f t="shared" si="12"/>
        <v>175000</v>
      </c>
      <c r="C35" s="45">
        <f>$C$3/4</f>
        <v>175000</v>
      </c>
      <c r="D35" s="46">
        <f t="shared" si="4"/>
        <v>5645.1612903225805</v>
      </c>
      <c r="E35" s="47">
        <f t="shared" si="5"/>
        <v>396725</v>
      </c>
      <c r="F35" s="47">
        <f t="shared" si="6"/>
        <v>-4025</v>
      </c>
      <c r="G35" s="48">
        <f t="shared" si="7"/>
        <v>392700</v>
      </c>
      <c r="H35" s="74"/>
      <c r="I35" s="44">
        <f t="shared" si="13"/>
        <v>0</v>
      </c>
      <c r="J35" s="45"/>
      <c r="K35" s="46">
        <f t="shared" si="8"/>
        <v>0</v>
      </c>
      <c r="L35" s="47">
        <f t="shared" si="9"/>
        <v>0</v>
      </c>
      <c r="M35" s="47">
        <f t="shared" si="10"/>
        <v>0</v>
      </c>
      <c r="N35" s="48">
        <f t="shared" si="11"/>
        <v>0</v>
      </c>
    </row>
    <row r="36" spans="1:14" x14ac:dyDescent="0.2">
      <c r="A36" s="3">
        <f t="shared" si="3"/>
        <v>37347</v>
      </c>
      <c r="B36" s="44">
        <f t="shared" si="12"/>
        <v>0</v>
      </c>
      <c r="C36" s="49"/>
      <c r="D36" s="46">
        <f t="shared" si="4"/>
        <v>0</v>
      </c>
      <c r="E36" s="47">
        <f t="shared" si="5"/>
        <v>0</v>
      </c>
      <c r="F36" s="47">
        <f t="shared" si="6"/>
        <v>0</v>
      </c>
      <c r="G36" s="48">
        <f t="shared" si="7"/>
        <v>0</v>
      </c>
      <c r="H36" s="74"/>
      <c r="I36" s="44">
        <f t="shared" si="13"/>
        <v>0</v>
      </c>
      <c r="J36" s="49"/>
      <c r="K36" s="46">
        <f t="shared" si="8"/>
        <v>0</v>
      </c>
      <c r="L36" s="47">
        <f t="shared" si="9"/>
        <v>0</v>
      </c>
      <c r="M36" s="47">
        <f t="shared" si="10"/>
        <v>0</v>
      </c>
      <c r="N36" s="48">
        <f t="shared" si="11"/>
        <v>0</v>
      </c>
    </row>
    <row r="37" spans="1:14" x14ac:dyDescent="0.2">
      <c r="A37" s="3">
        <f t="shared" si="3"/>
        <v>37377</v>
      </c>
      <c r="B37" s="44">
        <f t="shared" si="12"/>
        <v>0</v>
      </c>
      <c r="C37" s="49"/>
      <c r="D37" s="46">
        <f t="shared" si="4"/>
        <v>0</v>
      </c>
      <c r="E37" s="47">
        <f t="shared" si="5"/>
        <v>0</v>
      </c>
      <c r="F37" s="47">
        <f t="shared" si="6"/>
        <v>0</v>
      </c>
      <c r="G37" s="48">
        <f t="shared" si="7"/>
        <v>0</v>
      </c>
      <c r="H37" s="74"/>
      <c r="I37" s="44">
        <f t="shared" si="13"/>
        <v>0</v>
      </c>
      <c r="J37" s="49"/>
      <c r="K37" s="46">
        <f t="shared" si="8"/>
        <v>0</v>
      </c>
      <c r="L37" s="47">
        <f t="shared" si="9"/>
        <v>0</v>
      </c>
      <c r="M37" s="47">
        <f t="shared" si="10"/>
        <v>0</v>
      </c>
      <c r="N37" s="48">
        <f t="shared" si="11"/>
        <v>0</v>
      </c>
    </row>
    <row r="38" spans="1:14" x14ac:dyDescent="0.2">
      <c r="A38" s="3">
        <f t="shared" si="3"/>
        <v>37408</v>
      </c>
      <c r="B38" s="44">
        <f t="shared" si="12"/>
        <v>0</v>
      </c>
      <c r="C38" s="49"/>
      <c r="D38" s="46">
        <f t="shared" si="4"/>
        <v>0</v>
      </c>
      <c r="E38" s="47">
        <f t="shared" si="5"/>
        <v>0</v>
      </c>
      <c r="F38" s="47">
        <f t="shared" si="6"/>
        <v>0</v>
      </c>
      <c r="G38" s="48">
        <f t="shared" si="7"/>
        <v>0</v>
      </c>
      <c r="H38" s="74"/>
      <c r="I38" s="44">
        <f t="shared" si="13"/>
        <v>0</v>
      </c>
      <c r="J38" s="49"/>
      <c r="K38" s="46">
        <f t="shared" si="8"/>
        <v>0</v>
      </c>
      <c r="L38" s="47">
        <f t="shared" si="9"/>
        <v>0</v>
      </c>
      <c r="M38" s="47">
        <f t="shared" si="10"/>
        <v>0</v>
      </c>
      <c r="N38" s="48">
        <f t="shared" si="11"/>
        <v>0</v>
      </c>
    </row>
    <row r="39" spans="1:14" x14ac:dyDescent="0.2">
      <c r="A39" s="3">
        <f t="shared" si="3"/>
        <v>37438</v>
      </c>
      <c r="B39" s="44">
        <f t="shared" si="12"/>
        <v>0</v>
      </c>
      <c r="C39" s="49"/>
      <c r="D39" s="46">
        <f t="shared" si="4"/>
        <v>0</v>
      </c>
      <c r="E39" s="47">
        <f t="shared" si="5"/>
        <v>0</v>
      </c>
      <c r="F39" s="47">
        <f t="shared" si="6"/>
        <v>0</v>
      </c>
      <c r="G39" s="48">
        <f t="shared" si="7"/>
        <v>0</v>
      </c>
      <c r="H39" s="74"/>
      <c r="I39" s="44">
        <f t="shared" si="13"/>
        <v>0</v>
      </c>
      <c r="J39" s="49"/>
      <c r="K39" s="46">
        <f t="shared" si="8"/>
        <v>0</v>
      </c>
      <c r="L39" s="47">
        <f t="shared" si="9"/>
        <v>0</v>
      </c>
      <c r="M39" s="47">
        <f t="shared" si="10"/>
        <v>0</v>
      </c>
      <c r="N39" s="48">
        <f t="shared" si="11"/>
        <v>0</v>
      </c>
    </row>
    <row r="40" spans="1:14" x14ac:dyDescent="0.2">
      <c r="A40" s="3">
        <f t="shared" si="3"/>
        <v>37469</v>
      </c>
      <c r="B40" s="44">
        <f t="shared" si="12"/>
        <v>0</v>
      </c>
      <c r="C40" s="49"/>
      <c r="D40" s="46">
        <f t="shared" si="4"/>
        <v>0</v>
      </c>
      <c r="E40" s="47">
        <f t="shared" si="5"/>
        <v>0</v>
      </c>
      <c r="F40" s="47">
        <f t="shared" si="6"/>
        <v>0</v>
      </c>
      <c r="G40" s="48">
        <f t="shared" si="7"/>
        <v>0</v>
      </c>
      <c r="H40" s="74"/>
      <c r="I40" s="44">
        <f t="shared" si="13"/>
        <v>0</v>
      </c>
      <c r="J40" s="49"/>
      <c r="K40" s="46">
        <f t="shared" si="8"/>
        <v>0</v>
      </c>
      <c r="L40" s="47">
        <f t="shared" si="9"/>
        <v>0</v>
      </c>
      <c r="M40" s="47">
        <f t="shared" si="10"/>
        <v>0</v>
      </c>
      <c r="N40" s="48">
        <f t="shared" si="11"/>
        <v>0</v>
      </c>
    </row>
    <row r="41" spans="1:14" x14ac:dyDescent="0.2">
      <c r="A41" s="3">
        <f t="shared" si="3"/>
        <v>37500</v>
      </c>
      <c r="B41" s="44">
        <f t="shared" si="12"/>
        <v>0</v>
      </c>
      <c r="C41" s="49"/>
      <c r="D41" s="46">
        <f t="shared" si="4"/>
        <v>0</v>
      </c>
      <c r="E41" s="47">
        <f t="shared" si="5"/>
        <v>0</v>
      </c>
      <c r="F41" s="47">
        <f t="shared" si="6"/>
        <v>0</v>
      </c>
      <c r="G41" s="48">
        <f t="shared" si="7"/>
        <v>0</v>
      </c>
      <c r="H41" s="74"/>
      <c r="I41" s="44">
        <f t="shared" si="13"/>
        <v>0</v>
      </c>
      <c r="J41" s="49"/>
      <c r="K41" s="46">
        <f t="shared" si="8"/>
        <v>0</v>
      </c>
      <c r="L41" s="47">
        <f t="shared" si="9"/>
        <v>0</v>
      </c>
      <c r="M41" s="47">
        <f t="shared" si="10"/>
        <v>0</v>
      </c>
      <c r="N41" s="48">
        <f t="shared" si="11"/>
        <v>0</v>
      </c>
    </row>
    <row r="42" spans="1:14" x14ac:dyDescent="0.2">
      <c r="A42" s="3">
        <f t="shared" si="3"/>
        <v>37530</v>
      </c>
      <c r="B42" s="44">
        <f t="shared" si="12"/>
        <v>0</v>
      </c>
      <c r="C42" s="49"/>
      <c r="D42" s="46">
        <f t="shared" si="4"/>
        <v>0</v>
      </c>
      <c r="E42" s="47">
        <f t="shared" si="5"/>
        <v>0</v>
      </c>
      <c r="F42" s="47">
        <f t="shared" si="6"/>
        <v>0</v>
      </c>
      <c r="G42" s="48">
        <f t="shared" si="7"/>
        <v>0</v>
      </c>
      <c r="H42" s="74"/>
      <c r="I42" s="44">
        <f t="shared" si="13"/>
        <v>0</v>
      </c>
      <c r="J42" s="49"/>
      <c r="K42" s="46">
        <f t="shared" si="8"/>
        <v>0</v>
      </c>
      <c r="L42" s="47">
        <f t="shared" si="9"/>
        <v>0</v>
      </c>
      <c r="M42" s="47">
        <f t="shared" si="10"/>
        <v>0</v>
      </c>
      <c r="N42" s="48">
        <f t="shared" si="11"/>
        <v>0</v>
      </c>
    </row>
    <row r="43" spans="1:14" x14ac:dyDescent="0.2">
      <c r="A43" s="3">
        <f t="shared" si="3"/>
        <v>37561</v>
      </c>
      <c r="B43" s="44">
        <f t="shared" si="12"/>
        <v>0</v>
      </c>
      <c r="C43" s="49"/>
      <c r="D43" s="46">
        <f t="shared" si="4"/>
        <v>0</v>
      </c>
      <c r="E43" s="47">
        <f t="shared" si="5"/>
        <v>0</v>
      </c>
      <c r="F43" s="47">
        <f t="shared" si="6"/>
        <v>0</v>
      </c>
      <c r="G43" s="48">
        <f t="shared" si="7"/>
        <v>0</v>
      </c>
      <c r="H43" s="74"/>
      <c r="I43" s="44">
        <f t="shared" si="13"/>
        <v>0</v>
      </c>
      <c r="J43" s="49"/>
      <c r="K43" s="46">
        <f t="shared" si="8"/>
        <v>0</v>
      </c>
      <c r="L43" s="47">
        <f t="shared" si="9"/>
        <v>0</v>
      </c>
      <c r="M43" s="47">
        <f t="shared" si="10"/>
        <v>0</v>
      </c>
      <c r="N43" s="48">
        <f t="shared" si="11"/>
        <v>0</v>
      </c>
    </row>
    <row r="44" spans="1:14" x14ac:dyDescent="0.2">
      <c r="A44" s="3">
        <f t="shared" si="3"/>
        <v>37591</v>
      </c>
      <c r="B44" s="44">
        <f t="shared" si="12"/>
        <v>0</v>
      </c>
      <c r="C44" s="49"/>
      <c r="D44" s="46">
        <f t="shared" si="4"/>
        <v>0</v>
      </c>
      <c r="E44" s="47">
        <f t="shared" si="5"/>
        <v>0</v>
      </c>
      <c r="F44" s="47">
        <f t="shared" si="6"/>
        <v>0</v>
      </c>
      <c r="G44" s="48">
        <f t="shared" si="7"/>
        <v>0</v>
      </c>
      <c r="H44" s="74"/>
      <c r="I44" s="44">
        <f t="shared" si="13"/>
        <v>0</v>
      </c>
      <c r="J44" s="49"/>
      <c r="K44" s="46">
        <f t="shared" si="8"/>
        <v>0</v>
      </c>
      <c r="L44" s="47">
        <f t="shared" si="9"/>
        <v>0</v>
      </c>
      <c r="M44" s="47">
        <f t="shared" si="10"/>
        <v>0</v>
      </c>
      <c r="N44" s="48">
        <f t="shared" si="11"/>
        <v>0</v>
      </c>
    </row>
    <row r="45" spans="1:14" x14ac:dyDescent="0.2">
      <c r="A45" s="3">
        <f t="shared" si="3"/>
        <v>37622</v>
      </c>
      <c r="B45" s="44">
        <f t="shared" si="12"/>
        <v>0</v>
      </c>
      <c r="C45" s="49"/>
      <c r="D45" s="46">
        <f t="shared" si="4"/>
        <v>0</v>
      </c>
      <c r="E45" s="47">
        <f t="shared" si="5"/>
        <v>0</v>
      </c>
      <c r="F45" s="47">
        <f t="shared" si="6"/>
        <v>0</v>
      </c>
      <c r="G45" s="48">
        <f t="shared" si="7"/>
        <v>0</v>
      </c>
      <c r="H45" s="74"/>
      <c r="I45" s="44">
        <f t="shared" si="13"/>
        <v>0</v>
      </c>
      <c r="J45" s="49"/>
      <c r="K45" s="46">
        <f t="shared" si="8"/>
        <v>0</v>
      </c>
      <c r="L45" s="47">
        <f t="shared" si="9"/>
        <v>0</v>
      </c>
      <c r="M45" s="47">
        <f t="shared" si="10"/>
        <v>0</v>
      </c>
      <c r="N45" s="48">
        <f t="shared" si="11"/>
        <v>0</v>
      </c>
    </row>
    <row r="46" spans="1:14" x14ac:dyDescent="0.2">
      <c r="A46" s="3">
        <f t="shared" si="3"/>
        <v>37653</v>
      </c>
      <c r="B46" s="44">
        <f t="shared" si="12"/>
        <v>0</v>
      </c>
      <c r="C46" s="49"/>
      <c r="D46" s="46">
        <f t="shared" si="4"/>
        <v>0</v>
      </c>
      <c r="E46" s="47">
        <f t="shared" si="5"/>
        <v>0</v>
      </c>
      <c r="F46" s="47">
        <f t="shared" si="6"/>
        <v>0</v>
      </c>
      <c r="G46" s="48">
        <f t="shared" si="7"/>
        <v>0</v>
      </c>
      <c r="H46" s="74"/>
      <c r="I46" s="44">
        <f t="shared" si="13"/>
        <v>0</v>
      </c>
      <c r="J46" s="49"/>
      <c r="K46" s="46">
        <f t="shared" si="8"/>
        <v>0</v>
      </c>
      <c r="L46" s="47">
        <f t="shared" si="9"/>
        <v>0</v>
      </c>
      <c r="M46" s="47">
        <f t="shared" si="10"/>
        <v>0</v>
      </c>
      <c r="N46" s="48">
        <f t="shared" si="11"/>
        <v>0</v>
      </c>
    </row>
    <row r="47" spans="1:14" x14ac:dyDescent="0.2">
      <c r="A47" s="3">
        <f t="shared" si="3"/>
        <v>37681</v>
      </c>
      <c r="B47" s="44">
        <f t="shared" si="12"/>
        <v>0</v>
      </c>
      <c r="C47" s="49"/>
      <c r="D47" s="46">
        <f t="shared" si="4"/>
        <v>0</v>
      </c>
      <c r="E47" s="47">
        <f t="shared" si="5"/>
        <v>0</v>
      </c>
      <c r="F47" s="47">
        <f t="shared" si="6"/>
        <v>0</v>
      </c>
      <c r="G47" s="50">
        <f t="shared" si="7"/>
        <v>0</v>
      </c>
      <c r="H47" s="74"/>
      <c r="I47" s="44">
        <f t="shared" si="13"/>
        <v>0</v>
      </c>
      <c r="J47" s="49"/>
      <c r="K47" s="46">
        <f t="shared" si="8"/>
        <v>0</v>
      </c>
      <c r="L47" s="47">
        <f t="shared" si="9"/>
        <v>0</v>
      </c>
      <c r="M47" s="47">
        <f t="shared" si="10"/>
        <v>0</v>
      </c>
      <c r="N47" s="50">
        <f t="shared" si="11"/>
        <v>0</v>
      </c>
    </row>
    <row r="48" spans="1:14" x14ac:dyDescent="0.2">
      <c r="B48" s="51"/>
      <c r="C48" s="52"/>
      <c r="D48" s="52"/>
      <c r="E48" s="52"/>
      <c r="F48" s="52"/>
      <c r="G48" s="50">
        <f>SUM(G31:G47)</f>
        <v>1502550</v>
      </c>
      <c r="H48" s="52"/>
      <c r="I48" s="51"/>
      <c r="J48" s="52"/>
      <c r="K48" s="52"/>
      <c r="L48" s="52"/>
      <c r="M48" s="52"/>
      <c r="N48" s="50">
        <f>SUM(N31:N47)</f>
        <v>1495200.0000000002</v>
      </c>
    </row>
    <row r="53" spans="1:15" x14ac:dyDescent="0.2">
      <c r="B53" s="76" t="s">
        <v>22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8"/>
    </row>
    <row r="54" spans="1:15" x14ac:dyDescent="0.2">
      <c r="B54" s="18"/>
      <c r="C54" s="19"/>
      <c r="D54" s="19"/>
      <c r="E54" s="19"/>
      <c r="F54" s="20" t="s">
        <v>15</v>
      </c>
      <c r="G54" s="21" t="s">
        <v>16</v>
      </c>
      <c r="H54" s="74"/>
      <c r="I54" s="65"/>
      <c r="J54" s="66"/>
      <c r="K54" s="66"/>
      <c r="L54" s="66"/>
      <c r="M54" s="67" t="s">
        <v>15</v>
      </c>
      <c r="N54" s="68" t="s">
        <v>16</v>
      </c>
    </row>
    <row r="55" spans="1:15" x14ac:dyDescent="0.2">
      <c r="B55" s="22" t="s">
        <v>18</v>
      </c>
      <c r="C55" s="23"/>
      <c r="D55" s="23"/>
      <c r="E55" s="24" t="s">
        <v>13</v>
      </c>
      <c r="F55" s="25">
        <f ca="1">SUMPRODUCT($E$8:$E$24,G57:G73)</f>
        <v>1384740.0371875775</v>
      </c>
      <c r="G55" s="26">
        <f ca="1">F55/B57</f>
        <v>1.9782000531251107</v>
      </c>
      <c r="H55" s="74"/>
      <c r="I55" s="69" t="s">
        <v>19</v>
      </c>
      <c r="J55" s="70"/>
      <c r="K55" s="70"/>
      <c r="L55" s="71" t="s">
        <v>13</v>
      </c>
      <c r="M55" s="72">
        <f ca="1">SUMPRODUCT($E$8:$E$24,N57:N73)</f>
        <v>1427252.0457744757</v>
      </c>
      <c r="N55" s="73">
        <f ca="1">M55/I57</f>
        <v>2.0389314939635366</v>
      </c>
    </row>
    <row r="56" spans="1:15" ht="39" thickBot="1" x14ac:dyDescent="0.25">
      <c r="B56" s="53" t="s">
        <v>9</v>
      </c>
      <c r="C56" s="54" t="s">
        <v>7</v>
      </c>
      <c r="D56" s="54" t="s">
        <v>8</v>
      </c>
      <c r="E56" s="54" t="s">
        <v>10</v>
      </c>
      <c r="F56" s="54" t="s">
        <v>11</v>
      </c>
      <c r="G56" s="55" t="s">
        <v>12</v>
      </c>
      <c r="H56" s="75"/>
      <c r="I56" s="27" t="s">
        <v>9</v>
      </c>
      <c r="J56" s="17" t="s">
        <v>7</v>
      </c>
      <c r="K56" s="17" t="s">
        <v>8</v>
      </c>
      <c r="L56" s="17" t="s">
        <v>10</v>
      </c>
      <c r="M56" s="17" t="s">
        <v>11</v>
      </c>
      <c r="N56" s="28" t="s">
        <v>12</v>
      </c>
      <c r="O56" s="15"/>
    </row>
    <row r="57" spans="1:15" x14ac:dyDescent="0.2">
      <c r="B57" s="56">
        <f>$C$3</f>
        <v>700000</v>
      </c>
      <c r="C57" s="57"/>
      <c r="D57" s="58"/>
      <c r="E57" s="59"/>
      <c r="F57" s="59"/>
      <c r="G57" s="60"/>
      <c r="H57" s="74"/>
      <c r="I57" s="29">
        <f>$C$3</f>
        <v>700000</v>
      </c>
      <c r="J57" s="30"/>
      <c r="K57" s="31"/>
      <c r="L57" s="32"/>
      <c r="M57" s="32"/>
      <c r="N57" s="33"/>
    </row>
    <row r="58" spans="1:15" x14ac:dyDescent="0.2">
      <c r="A58" s="3">
        <f>A32</f>
        <v>37226</v>
      </c>
      <c r="B58" s="56">
        <f>B57-C57</f>
        <v>700000</v>
      </c>
      <c r="C58" s="57"/>
      <c r="D58" s="58">
        <f t="shared" ref="D58:D73" si="14">C58/$B9</f>
        <v>0</v>
      </c>
      <c r="E58" s="59">
        <f t="shared" ref="E58:E73" si="15">C58*$I9</f>
        <v>0</v>
      </c>
      <c r="F58" s="59">
        <f t="shared" ref="F58:F73" si="16">-C58*$C$4-B59*$C$5</f>
        <v>-15400</v>
      </c>
      <c r="G58" s="60">
        <f t="shared" ref="G58:G73" si="17">E58+F58</f>
        <v>-15400</v>
      </c>
      <c r="H58" s="74"/>
      <c r="I58" s="29">
        <f>I57-J57</f>
        <v>700000</v>
      </c>
      <c r="J58" s="30"/>
      <c r="K58" s="31">
        <f t="shared" ref="K58:K73" si="18">J58/$B9</f>
        <v>0</v>
      </c>
      <c r="L58" s="32">
        <f t="shared" ref="L58:L73" si="19">J58*$I9</f>
        <v>0</v>
      </c>
      <c r="M58" s="32">
        <f t="shared" ref="M58:M73" si="20">-J58*$C$4-I59*$C$5</f>
        <v>-15400</v>
      </c>
      <c r="N58" s="33">
        <f t="shared" ref="N58:N73" si="21">L58+M58</f>
        <v>-15400</v>
      </c>
    </row>
    <row r="59" spans="1:15" x14ac:dyDescent="0.2">
      <c r="A59" s="3">
        <f t="shared" ref="A59:A73" si="22">A33</f>
        <v>37257</v>
      </c>
      <c r="B59" s="56">
        <f t="shared" ref="B59:B73" si="23">B58-C58</f>
        <v>700000</v>
      </c>
      <c r="C59" s="57"/>
      <c r="D59" s="58">
        <f t="shared" si="14"/>
        <v>0</v>
      </c>
      <c r="E59" s="59">
        <f t="shared" si="15"/>
        <v>0</v>
      </c>
      <c r="F59" s="59">
        <f t="shared" si="16"/>
        <v>-15400</v>
      </c>
      <c r="G59" s="60">
        <f t="shared" si="17"/>
        <v>-15400</v>
      </c>
      <c r="H59" s="74"/>
      <c r="I59" s="29">
        <f t="shared" ref="I59:I73" si="24">I58-J58</f>
        <v>700000</v>
      </c>
      <c r="J59" s="30"/>
      <c r="K59" s="31">
        <f t="shared" si="18"/>
        <v>0</v>
      </c>
      <c r="L59" s="32">
        <f t="shared" si="19"/>
        <v>0</v>
      </c>
      <c r="M59" s="32">
        <f t="shared" si="20"/>
        <v>-15400</v>
      </c>
      <c r="N59" s="33">
        <f t="shared" si="21"/>
        <v>-15400</v>
      </c>
    </row>
    <row r="60" spans="1:15" x14ac:dyDescent="0.2">
      <c r="A60" s="3">
        <f t="shared" si="22"/>
        <v>37288</v>
      </c>
      <c r="B60" s="56">
        <f t="shared" si="23"/>
        <v>700000</v>
      </c>
      <c r="C60" s="57"/>
      <c r="D60" s="58">
        <f t="shared" si="14"/>
        <v>0</v>
      </c>
      <c r="E60" s="59">
        <f t="shared" si="15"/>
        <v>0</v>
      </c>
      <c r="F60" s="59">
        <f t="shared" si="16"/>
        <v>-15400</v>
      </c>
      <c r="G60" s="60">
        <f t="shared" si="17"/>
        <v>-15400</v>
      </c>
      <c r="H60" s="74"/>
      <c r="I60" s="29">
        <f t="shared" si="24"/>
        <v>700000</v>
      </c>
      <c r="J60" s="30"/>
      <c r="K60" s="31">
        <f t="shared" si="18"/>
        <v>0</v>
      </c>
      <c r="L60" s="32">
        <f t="shared" si="19"/>
        <v>0</v>
      </c>
      <c r="M60" s="32">
        <f t="shared" si="20"/>
        <v>-15400</v>
      </c>
      <c r="N60" s="33">
        <f t="shared" si="21"/>
        <v>-15400</v>
      </c>
    </row>
    <row r="61" spans="1:15" x14ac:dyDescent="0.2">
      <c r="A61" s="3">
        <f t="shared" si="22"/>
        <v>37316</v>
      </c>
      <c r="B61" s="56">
        <f t="shared" si="23"/>
        <v>700000</v>
      </c>
      <c r="C61" s="57"/>
      <c r="D61" s="58">
        <f t="shared" si="14"/>
        <v>0</v>
      </c>
      <c r="E61" s="59">
        <f t="shared" si="15"/>
        <v>0</v>
      </c>
      <c r="F61" s="59">
        <f t="shared" si="16"/>
        <v>-15400</v>
      </c>
      <c r="G61" s="60">
        <f t="shared" si="17"/>
        <v>-15400</v>
      </c>
      <c r="H61" s="74"/>
      <c r="I61" s="29">
        <f t="shared" si="24"/>
        <v>700000</v>
      </c>
      <c r="J61" s="30"/>
      <c r="K61" s="31">
        <f t="shared" si="18"/>
        <v>0</v>
      </c>
      <c r="L61" s="32">
        <f t="shared" si="19"/>
        <v>0</v>
      </c>
      <c r="M61" s="32">
        <f t="shared" si="20"/>
        <v>-15400</v>
      </c>
      <c r="N61" s="33">
        <f t="shared" si="21"/>
        <v>-15400</v>
      </c>
    </row>
    <row r="62" spans="1:15" x14ac:dyDescent="0.2">
      <c r="A62" s="3">
        <f t="shared" si="22"/>
        <v>37347</v>
      </c>
      <c r="B62" s="56">
        <f t="shared" si="23"/>
        <v>700000</v>
      </c>
      <c r="C62" s="61"/>
      <c r="D62" s="58">
        <f t="shared" si="14"/>
        <v>0</v>
      </c>
      <c r="E62" s="59">
        <f t="shared" si="15"/>
        <v>0</v>
      </c>
      <c r="F62" s="59">
        <f t="shared" si="16"/>
        <v>-15400</v>
      </c>
      <c r="G62" s="60">
        <f t="shared" si="17"/>
        <v>-15400</v>
      </c>
      <c r="H62" s="74"/>
      <c r="I62" s="29">
        <f t="shared" si="24"/>
        <v>700000</v>
      </c>
      <c r="J62" s="34"/>
      <c r="K62" s="31">
        <f t="shared" si="18"/>
        <v>0</v>
      </c>
      <c r="L62" s="32">
        <f t="shared" si="19"/>
        <v>0</v>
      </c>
      <c r="M62" s="32">
        <f t="shared" si="20"/>
        <v>-15400</v>
      </c>
      <c r="N62" s="33">
        <f t="shared" si="21"/>
        <v>-15400</v>
      </c>
    </row>
    <row r="63" spans="1:15" x14ac:dyDescent="0.2">
      <c r="A63" s="3">
        <f t="shared" si="22"/>
        <v>37377</v>
      </c>
      <c r="B63" s="56">
        <f t="shared" si="23"/>
        <v>700000</v>
      </c>
      <c r="C63" s="61"/>
      <c r="D63" s="58">
        <f t="shared" si="14"/>
        <v>0</v>
      </c>
      <c r="E63" s="59">
        <f t="shared" si="15"/>
        <v>0</v>
      </c>
      <c r="F63" s="59">
        <f t="shared" si="16"/>
        <v>-15400</v>
      </c>
      <c r="G63" s="60">
        <f t="shared" si="17"/>
        <v>-15400</v>
      </c>
      <c r="H63" s="74"/>
      <c r="I63" s="29">
        <f t="shared" si="24"/>
        <v>700000</v>
      </c>
      <c r="J63" s="34"/>
      <c r="K63" s="31">
        <f t="shared" si="18"/>
        <v>0</v>
      </c>
      <c r="L63" s="32">
        <f t="shared" si="19"/>
        <v>0</v>
      </c>
      <c r="M63" s="32">
        <f t="shared" si="20"/>
        <v>-15400</v>
      </c>
      <c r="N63" s="33">
        <f t="shared" si="21"/>
        <v>-15400</v>
      </c>
    </row>
    <row r="64" spans="1:15" x14ac:dyDescent="0.2">
      <c r="A64" s="3">
        <f t="shared" si="22"/>
        <v>37408</v>
      </c>
      <c r="B64" s="56">
        <f t="shared" si="23"/>
        <v>700000</v>
      </c>
      <c r="C64" s="61"/>
      <c r="D64" s="58">
        <f t="shared" si="14"/>
        <v>0</v>
      </c>
      <c r="E64" s="59">
        <f t="shared" si="15"/>
        <v>0</v>
      </c>
      <c r="F64" s="59">
        <f t="shared" si="16"/>
        <v>-15400</v>
      </c>
      <c r="G64" s="60">
        <f t="shared" si="17"/>
        <v>-15400</v>
      </c>
      <c r="H64" s="74"/>
      <c r="I64" s="29">
        <f t="shared" si="24"/>
        <v>700000</v>
      </c>
      <c r="J64" s="34"/>
      <c r="K64" s="31">
        <f t="shared" si="18"/>
        <v>0</v>
      </c>
      <c r="L64" s="32">
        <f t="shared" si="19"/>
        <v>0</v>
      </c>
      <c r="M64" s="32">
        <f t="shared" si="20"/>
        <v>-15400</v>
      </c>
      <c r="N64" s="33">
        <f t="shared" si="21"/>
        <v>-15400</v>
      </c>
    </row>
    <row r="65" spans="1:14" x14ac:dyDescent="0.2">
      <c r="A65" s="3">
        <f t="shared" si="22"/>
        <v>37438</v>
      </c>
      <c r="B65" s="56">
        <f t="shared" si="23"/>
        <v>700000</v>
      </c>
      <c r="C65" s="61"/>
      <c r="D65" s="58">
        <f t="shared" si="14"/>
        <v>0</v>
      </c>
      <c r="E65" s="59">
        <f t="shared" si="15"/>
        <v>0</v>
      </c>
      <c r="F65" s="59">
        <f t="shared" si="16"/>
        <v>-15400</v>
      </c>
      <c r="G65" s="60">
        <f t="shared" si="17"/>
        <v>-15400</v>
      </c>
      <c r="H65" s="74"/>
      <c r="I65" s="29">
        <f t="shared" si="24"/>
        <v>700000</v>
      </c>
      <c r="J65" s="34"/>
      <c r="K65" s="31">
        <f t="shared" si="18"/>
        <v>0</v>
      </c>
      <c r="L65" s="32">
        <f t="shared" si="19"/>
        <v>0</v>
      </c>
      <c r="M65" s="32">
        <f t="shared" si="20"/>
        <v>-15400</v>
      </c>
      <c r="N65" s="33">
        <f t="shared" si="21"/>
        <v>-15400</v>
      </c>
    </row>
    <row r="66" spans="1:14" x14ac:dyDescent="0.2">
      <c r="A66" s="3">
        <f t="shared" si="22"/>
        <v>37469</v>
      </c>
      <c r="B66" s="56">
        <f t="shared" si="23"/>
        <v>700000</v>
      </c>
      <c r="C66" s="61"/>
      <c r="D66" s="58">
        <f t="shared" si="14"/>
        <v>0</v>
      </c>
      <c r="E66" s="59">
        <f t="shared" si="15"/>
        <v>0</v>
      </c>
      <c r="F66" s="59">
        <f t="shared" si="16"/>
        <v>-15400</v>
      </c>
      <c r="G66" s="60">
        <f t="shared" si="17"/>
        <v>-15400</v>
      </c>
      <c r="H66" s="74"/>
      <c r="I66" s="29">
        <f t="shared" si="24"/>
        <v>700000</v>
      </c>
      <c r="J66" s="34"/>
      <c r="K66" s="31">
        <f t="shared" si="18"/>
        <v>0</v>
      </c>
      <c r="L66" s="32">
        <f t="shared" si="19"/>
        <v>0</v>
      </c>
      <c r="M66" s="32">
        <f t="shared" si="20"/>
        <v>-15400</v>
      </c>
      <c r="N66" s="33">
        <f t="shared" si="21"/>
        <v>-15400</v>
      </c>
    </row>
    <row r="67" spans="1:14" x14ac:dyDescent="0.2">
      <c r="A67" s="3">
        <f t="shared" si="22"/>
        <v>37500</v>
      </c>
      <c r="B67" s="56">
        <f t="shared" si="23"/>
        <v>700000</v>
      </c>
      <c r="C67" s="61"/>
      <c r="D67" s="58">
        <f t="shared" si="14"/>
        <v>0</v>
      </c>
      <c r="E67" s="59">
        <f t="shared" si="15"/>
        <v>0</v>
      </c>
      <c r="F67" s="59">
        <f t="shared" si="16"/>
        <v>-15400</v>
      </c>
      <c r="G67" s="60">
        <f t="shared" si="17"/>
        <v>-15400</v>
      </c>
      <c r="H67" s="74"/>
      <c r="I67" s="29">
        <f t="shared" si="24"/>
        <v>700000</v>
      </c>
      <c r="J67" s="34"/>
      <c r="K67" s="31">
        <f t="shared" si="18"/>
        <v>0</v>
      </c>
      <c r="L67" s="32">
        <f t="shared" si="19"/>
        <v>0</v>
      </c>
      <c r="M67" s="32">
        <f t="shared" si="20"/>
        <v>-15400</v>
      </c>
      <c r="N67" s="33">
        <f t="shared" si="21"/>
        <v>-15400</v>
      </c>
    </row>
    <row r="68" spans="1:14" x14ac:dyDescent="0.2">
      <c r="A68" s="3">
        <f t="shared" si="22"/>
        <v>37530</v>
      </c>
      <c r="B68" s="56">
        <f t="shared" si="23"/>
        <v>700000</v>
      </c>
      <c r="C68" s="61"/>
      <c r="D68" s="58">
        <f t="shared" si="14"/>
        <v>0</v>
      </c>
      <c r="E68" s="59">
        <f t="shared" si="15"/>
        <v>0</v>
      </c>
      <c r="F68" s="59">
        <f t="shared" si="16"/>
        <v>-15400</v>
      </c>
      <c r="G68" s="60">
        <f t="shared" si="17"/>
        <v>-15400</v>
      </c>
      <c r="H68" s="74"/>
      <c r="I68" s="29">
        <f t="shared" si="24"/>
        <v>700000</v>
      </c>
      <c r="J68" s="34"/>
      <c r="K68" s="31">
        <f t="shared" si="18"/>
        <v>0</v>
      </c>
      <c r="L68" s="32">
        <f t="shared" si="19"/>
        <v>0</v>
      </c>
      <c r="M68" s="32">
        <f t="shared" si="20"/>
        <v>-15400</v>
      </c>
      <c r="N68" s="33">
        <f t="shared" si="21"/>
        <v>-15400</v>
      </c>
    </row>
    <row r="69" spans="1:14" x14ac:dyDescent="0.2">
      <c r="A69" s="3">
        <f t="shared" si="22"/>
        <v>37561</v>
      </c>
      <c r="B69" s="56">
        <f t="shared" si="23"/>
        <v>700000</v>
      </c>
      <c r="C69" s="57">
        <f>$B$57/5</f>
        <v>140000</v>
      </c>
      <c r="D69" s="58">
        <f t="shared" si="14"/>
        <v>4666.666666666667</v>
      </c>
      <c r="E69" s="59">
        <f t="shared" si="15"/>
        <v>387100</v>
      </c>
      <c r="F69" s="59">
        <f t="shared" si="16"/>
        <v>-15540</v>
      </c>
      <c r="G69" s="60">
        <f t="shared" si="17"/>
        <v>371560</v>
      </c>
      <c r="H69" s="74"/>
      <c r="I69" s="29">
        <f t="shared" si="24"/>
        <v>700000</v>
      </c>
      <c r="J69" s="30"/>
      <c r="K69" s="31">
        <f t="shared" si="18"/>
        <v>0</v>
      </c>
      <c r="L69" s="32">
        <f t="shared" si="19"/>
        <v>0</v>
      </c>
      <c r="M69" s="32">
        <f t="shared" si="20"/>
        <v>-15400</v>
      </c>
      <c r="N69" s="33">
        <f t="shared" si="21"/>
        <v>-15400</v>
      </c>
    </row>
    <row r="70" spans="1:14" x14ac:dyDescent="0.2">
      <c r="A70" s="3">
        <f t="shared" si="22"/>
        <v>37591</v>
      </c>
      <c r="B70" s="56">
        <f t="shared" si="23"/>
        <v>560000</v>
      </c>
      <c r="C70" s="57">
        <f>$B$57/5</f>
        <v>140000</v>
      </c>
      <c r="D70" s="58">
        <f t="shared" si="14"/>
        <v>4516.1290322580644</v>
      </c>
      <c r="E70" s="59">
        <f t="shared" si="15"/>
        <v>413700</v>
      </c>
      <c r="F70" s="59">
        <f t="shared" si="16"/>
        <v>-12460</v>
      </c>
      <c r="G70" s="60">
        <f t="shared" si="17"/>
        <v>401240</v>
      </c>
      <c r="H70" s="74"/>
      <c r="I70" s="29">
        <f t="shared" si="24"/>
        <v>700000</v>
      </c>
      <c r="J70" s="30">
        <f>$B$57/3</f>
        <v>233333.33333333334</v>
      </c>
      <c r="K70" s="31">
        <f t="shared" si="18"/>
        <v>7526.8817204301076</v>
      </c>
      <c r="L70" s="32">
        <f t="shared" si="19"/>
        <v>689500</v>
      </c>
      <c r="M70" s="32">
        <f t="shared" si="20"/>
        <v>-15633.333333333332</v>
      </c>
      <c r="N70" s="33">
        <f t="shared" si="21"/>
        <v>673866.66666666663</v>
      </c>
    </row>
    <row r="71" spans="1:14" x14ac:dyDescent="0.2">
      <c r="A71" s="3">
        <f t="shared" si="22"/>
        <v>37622</v>
      </c>
      <c r="B71" s="56">
        <f t="shared" si="23"/>
        <v>420000</v>
      </c>
      <c r="C71" s="57">
        <f>$B$57/5</f>
        <v>140000</v>
      </c>
      <c r="D71" s="58">
        <f t="shared" si="14"/>
        <v>4516.1290322580644</v>
      </c>
      <c r="E71" s="59">
        <f t="shared" si="15"/>
        <v>433300</v>
      </c>
      <c r="F71" s="59">
        <f t="shared" si="16"/>
        <v>-9380</v>
      </c>
      <c r="G71" s="60">
        <f t="shared" si="17"/>
        <v>423920</v>
      </c>
      <c r="H71" s="74"/>
      <c r="I71" s="29">
        <f t="shared" si="24"/>
        <v>466666.66666666663</v>
      </c>
      <c r="J71" s="30">
        <f>$B$57/3</f>
        <v>233333.33333333334</v>
      </c>
      <c r="K71" s="31">
        <f t="shared" si="18"/>
        <v>7526.8817204301076</v>
      </c>
      <c r="L71" s="32">
        <f t="shared" si="19"/>
        <v>722166.66666666674</v>
      </c>
      <c r="M71" s="32">
        <f t="shared" si="20"/>
        <v>-10500</v>
      </c>
      <c r="N71" s="33">
        <f t="shared" si="21"/>
        <v>711666.66666666674</v>
      </c>
    </row>
    <row r="72" spans="1:14" x14ac:dyDescent="0.2">
      <c r="A72" s="3">
        <f t="shared" si="22"/>
        <v>37653</v>
      </c>
      <c r="B72" s="56">
        <f t="shared" si="23"/>
        <v>280000</v>
      </c>
      <c r="C72" s="57">
        <f>$B$57/5</f>
        <v>140000</v>
      </c>
      <c r="D72" s="58">
        <f t="shared" si="14"/>
        <v>5000</v>
      </c>
      <c r="E72" s="59">
        <f t="shared" si="15"/>
        <v>424899.99999999994</v>
      </c>
      <c r="F72" s="59">
        <f t="shared" si="16"/>
        <v>-6300</v>
      </c>
      <c r="G72" s="60">
        <f t="shared" si="17"/>
        <v>418599.99999999994</v>
      </c>
      <c r="H72" s="74"/>
      <c r="I72" s="29">
        <f t="shared" si="24"/>
        <v>233333.33333333328</v>
      </c>
      <c r="J72" s="30">
        <f>$B$57/3</f>
        <v>233333.33333333334</v>
      </c>
      <c r="K72" s="31">
        <f t="shared" si="18"/>
        <v>8333.3333333333339</v>
      </c>
      <c r="L72" s="32">
        <f t="shared" si="19"/>
        <v>708166.66666666663</v>
      </c>
      <c r="M72" s="32">
        <f t="shared" si="20"/>
        <v>-5366.666666666667</v>
      </c>
      <c r="N72" s="33">
        <f t="shared" si="21"/>
        <v>702800</v>
      </c>
    </row>
    <row r="73" spans="1:14" x14ac:dyDescent="0.2">
      <c r="A73" s="3">
        <f t="shared" si="22"/>
        <v>37681</v>
      </c>
      <c r="B73" s="56">
        <f t="shared" si="23"/>
        <v>140000</v>
      </c>
      <c r="C73" s="57">
        <f>$B$57/5</f>
        <v>140000</v>
      </c>
      <c r="D73" s="58">
        <f t="shared" si="14"/>
        <v>4516.1290322580644</v>
      </c>
      <c r="E73" s="59">
        <f t="shared" si="15"/>
        <v>404600</v>
      </c>
      <c r="F73" s="59">
        <f t="shared" si="16"/>
        <v>-3220</v>
      </c>
      <c r="G73" s="62">
        <f t="shared" si="17"/>
        <v>401380</v>
      </c>
      <c r="H73" s="74"/>
      <c r="I73" s="29">
        <f t="shared" si="24"/>
        <v>0</v>
      </c>
      <c r="J73" s="30"/>
      <c r="K73" s="31">
        <f t="shared" si="18"/>
        <v>0</v>
      </c>
      <c r="L73" s="32">
        <f t="shared" si="19"/>
        <v>0</v>
      </c>
      <c r="M73" s="32">
        <f t="shared" si="20"/>
        <v>0</v>
      </c>
      <c r="N73" s="35">
        <f t="shared" si="21"/>
        <v>0</v>
      </c>
    </row>
    <row r="74" spans="1:14" x14ac:dyDescent="0.2">
      <c r="B74" s="63"/>
      <c r="C74" s="64"/>
      <c r="D74" s="64"/>
      <c r="E74" s="64"/>
      <c r="F74" s="64"/>
      <c r="G74" s="62">
        <f>SUM(G57:G73)</f>
        <v>1847300</v>
      </c>
      <c r="H74" s="52"/>
      <c r="I74" s="36"/>
      <c r="J74" s="37"/>
      <c r="K74" s="37"/>
      <c r="L74" s="37"/>
      <c r="M74" s="37"/>
      <c r="N74" s="35">
        <f>SUM(N57:N73)</f>
        <v>1903533.3333333335</v>
      </c>
    </row>
    <row r="75" spans="1:14" x14ac:dyDescent="0.2">
      <c r="G75" s="16"/>
      <c r="N75" s="16"/>
    </row>
  </sheetData>
  <mergeCells count="2">
    <mergeCell ref="B27:N27"/>
    <mergeCell ref="B53:N53"/>
  </mergeCells>
  <phoneticPr fontId="0" type="noConversion"/>
  <pageMargins left="0.75" right="0.75" top="1" bottom="1" header="0.5" footer="0.5"/>
  <pageSetup paperSize="5" scale="4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Curves</vt:lpstr>
      <vt:lpstr>Sheet2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Felienne</cp:lastModifiedBy>
  <cp:lastPrinted>2001-11-30T16:03:35Z</cp:lastPrinted>
  <dcterms:created xsi:type="dcterms:W3CDTF">2001-10-22T15:49:28Z</dcterms:created>
  <dcterms:modified xsi:type="dcterms:W3CDTF">2014-09-03T19:30:55Z</dcterms:modified>
</cp:coreProperties>
</file>